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activeX/activeX1.xml" ContentType="application/vnd.ms-office.activeX+xml"/>
  <Override PartName="/xl/activeX/activeX1.bin" ContentType="application/vnd.ms-office.activeX"/>
  <Override PartName="/xl/drawings/drawing2.xml" ContentType="application/vnd.openxmlformats-officedocument.drawing+xml"/>
  <Override PartName="/xl/activeX/activeX2.xml" ContentType="application/vnd.ms-office.activeX+xml"/>
  <Override PartName="/xl/activeX/activeX2.bin" ContentType="application/vnd.ms-office.activeX"/>
  <Override PartName="/xl/activeX/activeX3.xml" ContentType="application/vnd.ms-office.activeX+xml"/>
  <Override PartName="/xl/activeX/activeX3.bin" ContentType="application/vnd.ms-office.activeX"/>
  <Override PartName="/xl/ctrlProps/ctrlProp1.xml" ContentType="application/vnd.ms-excel.controlproperties+xml"/>
  <Override PartName="/xl/ctrlProps/ctrlProp2.xml" ContentType="application/vnd.ms-excel.controlproperties+xml"/>
  <Override PartName="/xl/drawings/drawing3.xml" ContentType="application/vnd.openxmlformats-officedocument.drawing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drawings/drawing4.xml" ContentType="application/vnd.openxmlformats-officedocument.drawing+xml"/>
  <Override PartName="/xl/ctrlProps/ctrlProp6.xml" ContentType="application/vnd.ms-excel.controlproperties+xml"/>
  <Override PartName="/xl/drawings/drawing5.xml" ContentType="application/vnd.openxmlformats-officedocument.drawing+xml"/>
  <Override PartName="/xl/ctrlProps/ctrlProp7.xml" ContentType="application/vnd.ms-excel.controlproperties+xml"/>
  <Override PartName="/xl/drawings/drawing6.xml" ContentType="application/vnd.openxmlformats-officedocument.drawing+xml"/>
  <Override PartName="/xl/ctrlProps/ctrlProp8.xml" ContentType="application/vnd.ms-excel.controlproperties+xml"/>
  <Override PartName="/xl/drawings/drawing7.xml" ContentType="application/vnd.openxmlformats-officedocument.drawing+xml"/>
  <Override PartName="/xl/ctrlProps/ctrlProp9.xml" ContentType="application/vnd.ms-excel.controlproperties+xml"/>
  <Override PartName="/xl/drawings/drawing8.xml" ContentType="application/vnd.openxmlformats-officedocument.drawing+xml"/>
  <Override PartName="/xl/ctrlProps/ctrlProp10.xml" ContentType="application/vnd.ms-excel.controlproperties+xml"/>
  <Override PartName="/xl/drawings/drawing9.xml" ContentType="application/vnd.openxmlformats-officedocument.drawing+xml"/>
  <Override PartName="/xl/ctrlProps/ctrlProp11.xml" ContentType="application/vnd.ms-excel.controlproperties+xml"/>
  <Override PartName="/xl/drawings/drawing10.xml" ContentType="application/vnd.openxmlformats-officedocument.drawing+xml"/>
  <Override PartName="/xl/ctrlProps/ctrlProp12.xml" ContentType="application/vnd.ms-excel.controlproperti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JHAVLI~1\AppData\Local\Temp\"/>
    </mc:Choice>
  </mc:AlternateContent>
  <bookViews>
    <workbookView xWindow="3180" yWindow="1176" windowWidth="14772" windowHeight="4380" tabRatio="890" firstSheet="2" activeTab="3"/>
  </bookViews>
  <sheets>
    <sheet name="Curve Summary Temp" sheetId="1" state="hidden" r:id="rId1"/>
    <sheet name="Power Desk Daily PriceA" sheetId="2" state="hidden" r:id="rId2"/>
    <sheet name="Top" sheetId="3" r:id="rId3"/>
    <sheet name="Power Price" sheetId="4" r:id="rId4"/>
    <sheet name="Power Off-Peak Prices" sheetId="5" r:id="rId5"/>
    <sheet name="Daily Peak and Off Peak" sheetId="6" r:id="rId6"/>
    <sheet name="Power Desk Daily Price" sheetId="7" r:id="rId7"/>
    <sheet name="OP.Power Desk Daily Price" sheetId="8" r:id="rId8"/>
    <sheet name="Power &amp; Gas Heat Rates" sheetId="9" r:id="rId9"/>
    <sheet name="Gas Curve Summary" sheetId="10" r:id="rId10"/>
    <sheet name="Off Peak Detail" sheetId="11" r:id="rId11"/>
    <sheet name="Power West Price OP 6 by 8" sheetId="12" r:id="rId12"/>
    <sheet name="Power West Price Peak-Tim" sheetId="13" r:id="rId13"/>
    <sheet name="Power West Price Off Peak-Tim" sheetId="14" r:id="rId14"/>
    <sheet name="Curve Summary" sheetId="15" r:id="rId15"/>
    <sheet name="Curve Summary ALBERTA" sheetId="16" r:id="rId16"/>
    <sheet name="Sat Curve Sum" sheetId="17" r:id="rId17"/>
    <sheet name="Sun Curve Sum" sheetId="18" r:id="rId18"/>
    <sheet name="Curve Summary Backup" sheetId="19" r:id="rId19"/>
    <sheet name="Off Peak Curve Sum" sheetId="20" r:id="rId20"/>
    <sheet name="Off Peak Curve Sum Backup" sheetId="21" r:id="rId21"/>
    <sheet name="Sun Curve Sum Backup" sheetId="22" r:id="rId22"/>
    <sheet name="Sat Curve Sum Backup" sheetId="23" r:id="rId23"/>
    <sheet name="Instruction" sheetId="24" r:id="rId24"/>
    <sheet name="Regions" sheetId="25" r:id="rId25"/>
    <sheet name="Holidays" sheetId="26" r:id="rId26"/>
    <sheet name="Power West Price Peak" sheetId="27" r:id="rId27"/>
    <sheet name="Power West Price Off-Peak" sheetId="28" r:id="rId28"/>
    <sheet name="P2" sheetId="29" r:id="rId29"/>
    <sheet name="P2Sun" sheetId="30" r:id="rId30"/>
    <sheet name="Prices" sheetId="31" r:id="rId31"/>
  </sheets>
  <externalReferences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</externalReferences>
  <definedNames>
    <definedName name="AncRegMap">Regions!$I$4:$L$6</definedName>
    <definedName name="AncRegStart">Regions!$I$4</definedName>
    <definedName name="BPath">Top!$G$2</definedName>
    <definedName name="cCols" localSheetId="18">COUNTA(#REF!)</definedName>
    <definedName name="cCols" localSheetId="0">COUNTA(#REF!)</definedName>
    <definedName name="cCols" localSheetId="19">COUNTA(#REF!)</definedName>
    <definedName name="cCols" localSheetId="20">COUNTA(#REF!)</definedName>
    <definedName name="cCols" localSheetId="4">COUNTA(#REF!)</definedName>
    <definedName name="cCols" localSheetId="3">COUNTA(#REF!)</definedName>
    <definedName name="cCols" localSheetId="22">COUNTA(#REF!)</definedName>
    <definedName name="cCols" localSheetId="21">COUNTA(#REF!)</definedName>
    <definedName name="cCols">COUNTA(#REF!)</definedName>
    <definedName name="cRows" localSheetId="18">COUNTA(#REF!)</definedName>
    <definedName name="cRows" localSheetId="0">COUNTA(#REF!)</definedName>
    <definedName name="cRows" localSheetId="19">COUNTA(#REF!)</definedName>
    <definedName name="cRows" localSheetId="20">COUNTA(#REF!)</definedName>
    <definedName name="cRows" localSheetId="4">COUNTA(#REF!)</definedName>
    <definedName name="cRows" localSheetId="3">COUNTA(#REF!)</definedName>
    <definedName name="cRows" localSheetId="22">COUNTA(#REF!)</definedName>
    <definedName name="cRows" localSheetId="21">COUNTA(#REF!)</definedName>
    <definedName name="cRows">COUNTA(#REF!)</definedName>
    <definedName name="crvDate">Top!$C$3</definedName>
    <definedName name="crvDir">Top!$C$2</definedName>
    <definedName name="_xlnm.Database" localSheetId="18">#REF!</definedName>
    <definedName name="_xlnm.Database" localSheetId="0">#REF!</definedName>
    <definedName name="_xlnm.Database" localSheetId="19">#REF!</definedName>
    <definedName name="_xlnm.Database" localSheetId="20">#REF!</definedName>
    <definedName name="_xlnm.Database" localSheetId="4">'Power Off-Peak Prices'!#REF!</definedName>
    <definedName name="_xlnm.Database" localSheetId="3">'Power Price'!#REF!</definedName>
    <definedName name="_xlnm.Database" localSheetId="22">#REF!</definedName>
    <definedName name="_xlnm.Database" localSheetId="21">#REF!</definedName>
    <definedName name="_xlnm.Database">#REF!</definedName>
    <definedName name="DetailData" localSheetId="7">'OP.Power Desk Daily Price'!$B$9:$AF$25</definedName>
    <definedName name="DetailData" localSheetId="4">'Power Off-Peak Prices'!$C$9:$EJ$25</definedName>
    <definedName name="DetailData" localSheetId="3">'Power Price'!$C$9:$EJ$25</definedName>
    <definedName name="DetailData">'OP.Power Desk Daily Price'!$B$9:$AF$25</definedName>
    <definedName name="epr19sec1">'Power Off-Peak Prices'!$A$6:$AC$44</definedName>
    <definedName name="epr21sec1">'Power &amp; Gas Heat Rates'!$A$7:$V$89</definedName>
    <definedName name="erv15sec1" localSheetId="7">'OP.Power Desk Daily Price'!$A$8:$AG$44</definedName>
    <definedName name="erv15sec1" localSheetId="1">'Power Desk Daily PriceA'!$A$8:$AC$44</definedName>
    <definedName name="erv15sec1">'Power Desk Daily Price'!$A$8:$AC$44</definedName>
    <definedName name="erv18sec1">'Power Price'!$A$6:$AD$62</definedName>
    <definedName name="erv19sec1">'Power Off-Peak Prices'!$A$6:$AC$44</definedName>
    <definedName name="erv21sec1">'Power &amp; Gas Heat Rates'!$A$7:$V$89</definedName>
    <definedName name="erv25sec1">'Power Desk Daily Price'!$A$6:$AC$18</definedName>
    <definedName name="erv30sec1">'Power Price'!$A$6:$AC$37</definedName>
    <definedName name="erv31sec1">'Power Off-Peak Prices'!$A$6:$AC$37</definedName>
    <definedName name="erv32sec1">'Power &amp; Gas Heat Rates'!$A$8:$AC$85</definedName>
    <definedName name="Factors">'Power Off-Peak Prices'!$C$9:$EJ$25</definedName>
    <definedName name="fStart" localSheetId="18">#REF!</definedName>
    <definedName name="fStart" localSheetId="0">#REF!</definedName>
    <definedName name="fStart" localSheetId="19">#REF!</definedName>
    <definedName name="fStart" localSheetId="20">#REF!</definedName>
    <definedName name="fStart" localSheetId="4">#REF!</definedName>
    <definedName name="fStart" localSheetId="3">#REF!</definedName>
    <definedName name="fStart" localSheetId="22">#REF!</definedName>
    <definedName name="fStart" localSheetId="21">#REF!</definedName>
    <definedName name="fStart">#REF!</definedName>
    <definedName name="HOLIDAYS" localSheetId="4">Holidays!B1048537:B1048555</definedName>
    <definedName name="Holidays">Holidays!$B$2:$B$61</definedName>
    <definedName name="LCRAFile" localSheetId="18">#REF!</definedName>
    <definedName name="LCRAFile" localSheetId="0">#REF!</definedName>
    <definedName name="LCRAFile" localSheetId="19">#REF!</definedName>
    <definedName name="LCRAFile" localSheetId="20">#REF!</definedName>
    <definedName name="LCRAFile" localSheetId="4">'Power Off-Peak Prices'!#REF!</definedName>
    <definedName name="LCRAFile" localSheetId="3">'Power Price'!#REF!</definedName>
    <definedName name="LCRAFile" localSheetId="22">#REF!</definedName>
    <definedName name="LCRAFile" localSheetId="21">#REF!</definedName>
    <definedName name="LCRAFile">#REF!</definedName>
    <definedName name="LCRAPositions" localSheetId="18">#REF!</definedName>
    <definedName name="LCRAPositions" localSheetId="0">#REF!</definedName>
    <definedName name="LCRAPositions" localSheetId="19">#REF!</definedName>
    <definedName name="LCRAPositions" localSheetId="20">#REF!</definedName>
    <definedName name="LCRAPositions" localSheetId="22">#REF!</definedName>
    <definedName name="LCRAPositions" localSheetId="21">#REF!</definedName>
    <definedName name="LCRAPositions">#REF!</definedName>
    <definedName name="LRDate">Top!$C$53</definedName>
    <definedName name="NOTIONALREG" localSheetId="18">#REF!</definedName>
    <definedName name="NOTIONALREG" localSheetId="0">#REF!</definedName>
    <definedName name="NOTIONALREG" localSheetId="19">#REF!</definedName>
    <definedName name="NOTIONALREG" localSheetId="20">#REF!</definedName>
    <definedName name="NOTIONALREG" localSheetId="22">#REF!</definedName>
    <definedName name="NOTIONALREG" localSheetId="21">#REF!</definedName>
    <definedName name="NOTIONALREG">#REF!</definedName>
    <definedName name="NOTIONALSFile" localSheetId="18">#REF!</definedName>
    <definedName name="NOTIONALSFile" localSheetId="0">#REF!</definedName>
    <definedName name="NOTIONALSFile" localSheetId="19">#REF!</definedName>
    <definedName name="NOTIONALSFile" localSheetId="20">#REF!</definedName>
    <definedName name="NOTIONALSFile" localSheetId="4">'Power Off-Peak Prices'!#REF!</definedName>
    <definedName name="NOTIONALSFile" localSheetId="3">'Power Price'!#REF!</definedName>
    <definedName name="NOTIONALSFile" localSheetId="22">#REF!</definedName>
    <definedName name="NOTIONALSFile" localSheetId="21">#REF!</definedName>
    <definedName name="NOTIONALSFile">#REF!</definedName>
    <definedName name="nr_east_pow_pos" localSheetId="18">#REF!</definedName>
    <definedName name="nr_east_pow_pos" localSheetId="0">#REF!</definedName>
    <definedName name="nr_east_pow_pos" localSheetId="19">#REF!</definedName>
    <definedName name="nr_east_pow_pos" localSheetId="20">#REF!</definedName>
    <definedName name="nr_east_pow_pos" localSheetId="22">#REF!</definedName>
    <definedName name="nr_east_pow_pos" localSheetId="21">#REF!</definedName>
    <definedName name="nr_east_pow_pos">#REF!</definedName>
    <definedName name="nr_EPDDPrR" localSheetId="7">'OP.Power Desk Daily Price'!$A$8:$AG$44</definedName>
    <definedName name="nr_EPDDPrR" localSheetId="1">'Power Desk Daily PriceA'!$A$8:$AC$44</definedName>
    <definedName name="nr_EPDDPrR">'Power Desk Daily Price'!$A$8:$AC$44</definedName>
    <definedName name="nr_PGHtRt">'Power &amp; Gas Heat Rates'!$A$7:$V$89</definedName>
    <definedName name="nr_POPPrc">'Power Off-Peak Prices'!$A$6:$AC$44</definedName>
    <definedName name="nr_pow_east_price" localSheetId="4">'Power Off-Peak Prices'!$A$6:$AC$62</definedName>
    <definedName name="nr_pow_east_price">'Power Price'!$A$6:$AD$62</definedName>
    <definedName name="nr_pow_west_price" localSheetId="13">'Power West Price Off Peak-Tim'!#REF!</definedName>
    <definedName name="nr_pow_west_price" localSheetId="27">'Power West Price Off-Peak'!$A$2:$W$36</definedName>
    <definedName name="nr_pow_west_price" localSheetId="11">'Power West Price OP 6 by 8'!$A$2:$W$36</definedName>
    <definedName name="nr_pow_west_price">'Power West Price Peak'!$A$2:$AA$32</definedName>
    <definedName name="nr_pow_west_price_offpeak" localSheetId="11">'Power West Price OP 6 by 8'!$A$2:$AB$33</definedName>
    <definedName name="nr_pow_west_price_offpeak">'Power West Price Off-Peak'!$A$2:$AB$33</definedName>
    <definedName name="nr_pow_west_price_peak" localSheetId="13">'Power West Price Off Peak-Tim'!#REF!</definedName>
    <definedName name="nr_pow_west_price_peak">'Power West Price Peak'!$A$2:$AA$34</definedName>
    <definedName name="PASSWORD" localSheetId="18">#REF!</definedName>
    <definedName name="PASSWORD" localSheetId="0">#REF!</definedName>
    <definedName name="PASSWORD" localSheetId="19">#REF!</definedName>
    <definedName name="PASSWORD" localSheetId="20">#REF!</definedName>
    <definedName name="PASSWORD" localSheetId="4">'Power Off-Peak Prices'!#REF!</definedName>
    <definedName name="PASSWORD" localSheetId="3">'Power Price'!#REF!</definedName>
    <definedName name="PASSWORD" localSheetId="22">#REF!</definedName>
    <definedName name="PASSWORD" localSheetId="21">#REF!</definedName>
    <definedName name="PASSWORD">#REF!</definedName>
    <definedName name="PDate">'Power West Price Peak'!$A$24</definedName>
    <definedName name="PriceFolder">Top!$B$54</definedName>
    <definedName name="_xlnm.Print_Area" localSheetId="14">'Curve Summary'!$A$4:$AG$7</definedName>
    <definedName name="_xlnm.Print_Area" localSheetId="15">'Curve Summary ALBERTA'!$A$4:$AG$7</definedName>
    <definedName name="_xlnm.Print_Area" localSheetId="18">'Curve Summary Backup'!$A$4:$AG$66</definedName>
    <definedName name="_xlnm.Print_Area" localSheetId="0">'Curve Summary Temp'!$A$4:$AG$6</definedName>
    <definedName name="_xlnm.Print_Area" localSheetId="5">'Daily Peak and Off Peak'!$A$1:$AG$53</definedName>
    <definedName name="_xlnm.Print_Area" localSheetId="9">'Gas Curve Summary'!#REF!</definedName>
    <definedName name="_xlnm.Print_Area" localSheetId="19">'Off Peak Curve Sum'!$A$4:$AG$66</definedName>
    <definedName name="_xlnm.Print_Area" localSheetId="20">'Off Peak Curve Sum Backup'!$A$4:$AG$66</definedName>
    <definedName name="_xlnm.Print_Area" localSheetId="7">'OP.Power Desk Daily Price'!$A$6:$AG$38</definedName>
    <definedName name="_xlnm.Print_Area" localSheetId="8">'Power &amp; Gas Heat Rates'!$A$8:$AC$90</definedName>
    <definedName name="_xlnm.Print_Area" localSheetId="6">'Power Desk Daily Price'!$A$6:$AC$37</definedName>
    <definedName name="_xlnm.Print_Area" localSheetId="1">'Power Desk Daily PriceA'!$A$8:$AC$44</definedName>
    <definedName name="_xlnm.Print_Area" localSheetId="4">'Power Off-Peak Prices'!$A$6:$AC$93</definedName>
    <definedName name="_xlnm.Print_Area" localSheetId="3">'Power Price'!$A$6:$AC$94</definedName>
    <definedName name="_xlnm.Print_Area" localSheetId="13">'Power West Price Off Peak-Tim'!$A$1:$R$73</definedName>
    <definedName name="_xlnm.Print_Area" localSheetId="12">'Power West Price Peak-Tim'!$A$1:$R$69</definedName>
    <definedName name="_xlnm.Print_Area" localSheetId="16">'Sat Curve Sum'!$A$4:$AG$66</definedName>
    <definedName name="_xlnm.Print_Area" localSheetId="22">'Sat Curve Sum Backup'!$A$4:$AG$66</definedName>
    <definedName name="_xlnm.Print_Area" localSheetId="17">'Sun Curve Sum'!$A$4:$AG$66</definedName>
    <definedName name="_xlnm.Print_Area" localSheetId="21">'Sun Curve Sum Backup'!$A$4:$AG$66</definedName>
    <definedName name="PriorDate">Top!$G$3</definedName>
    <definedName name="PrReportDate">Top!$C$3</definedName>
    <definedName name="RegionList">Top!$A$5:$A$50</definedName>
    <definedName name="REGMAP">Regions!$A$1:$B$10</definedName>
    <definedName name="RegRegMap">Regions!$D$4:$G$21</definedName>
    <definedName name="RegRegStart">Regions!$D$4</definedName>
    <definedName name="regStart">Top!$A$5</definedName>
    <definedName name="ReportDate" localSheetId="18">#REF!</definedName>
    <definedName name="ReportDate" localSheetId="0">#REF!</definedName>
    <definedName name="ReportDate" localSheetId="19">#REF!</definedName>
    <definedName name="ReportDate" localSheetId="20">#REF!</definedName>
    <definedName name="ReportDate" localSheetId="4">#REF!</definedName>
    <definedName name="ReportDate" localSheetId="22">#REF!</definedName>
    <definedName name="ReportDate" localSheetId="21">#REF!</definedName>
    <definedName name="ReportDate">#REF!</definedName>
    <definedName name="SatOffPeak">'Off Peak Detail'!$28:$44</definedName>
    <definedName name="SunOffPeak">'Off Peak Detail'!$47:$63</definedName>
    <definedName name="totData" localSheetId="15">OFFSET([0]!fStart, 0, 0, [0]!cRows, [0]!cCols)</definedName>
    <definedName name="totData" localSheetId="18">OFFSET('Curve Summary Backup'!fStart, 0, 0, 'Curve Summary Backup'!cRows, 'Curve Summary Backup'!cCols)</definedName>
    <definedName name="totData" localSheetId="0">OFFSET('Curve Summary Temp'!fStart, 0, 0, 'Curve Summary Temp'!cRows, 'Curve Summary Temp'!cCols)</definedName>
    <definedName name="totData" localSheetId="9">OFFSET([0]!fStart, 0, 0, [0]!cRows, [0]!cCols)</definedName>
    <definedName name="totData" localSheetId="19">OFFSET('Off Peak Curve Sum'!fStart, 0, 0, 'Off Peak Curve Sum'!cRows, 'Off Peak Curve Sum'!cCols)</definedName>
    <definedName name="totData" localSheetId="20">OFFSET('Off Peak Curve Sum Backup'!fStart, 0, 0, 'Off Peak Curve Sum Backup'!cRows, 'Off Peak Curve Sum Backup'!cCols)</definedName>
    <definedName name="totData" localSheetId="7">OFFSET([0]!fStart, 0, 0, [0]!cRows, [0]!cCols)</definedName>
    <definedName name="totData" localSheetId="1">OFFSET([0]!fStart, 0, 0, [0]!cRows, [0]!cCols)</definedName>
    <definedName name="totData" localSheetId="4">OFFSET('Power Off-Peak Prices'!fStart, 0, 0, 'Power Off-Peak Prices'!cRows, 'Power Off-Peak Prices'!cCols)</definedName>
    <definedName name="totData" localSheetId="3">OFFSET('Power Price'!fStart, 0, 0, 'Power Price'!cRows, 'Power Price'!cCols)</definedName>
    <definedName name="totData" localSheetId="16">OFFSET([0]!fStart, 0, 0, [0]!cRows, [0]!cCols)</definedName>
    <definedName name="totData" localSheetId="22">OFFSET('Sat Curve Sum Backup'!fStart, 0, 0, 'Sat Curve Sum Backup'!cRows, 'Sat Curve Sum Backup'!cCols)</definedName>
    <definedName name="totData" localSheetId="17">OFFSET([0]!fStart, 0, 0, [0]!cRows, [0]!cCols)</definedName>
    <definedName name="totData" localSheetId="21">OFFSET('Sun Curve Sum Backup'!fStart, 0, 0, 'Sun Curve Sum Backup'!cRows, 'Sun Curve Sum Backup'!cCols)</definedName>
    <definedName name="totData" localSheetId="2">OFFSET([0]!fStart, 0, 0, [0]!cRows, [0]!cCols)</definedName>
    <definedName name="totData">OFFSET([0]!fStart, 0, 0, [0]!cRows, [0]!cCols)</definedName>
    <definedName name="USER" localSheetId="18">#REF!</definedName>
    <definedName name="USER" localSheetId="0">#REF!</definedName>
    <definedName name="USER" localSheetId="19">#REF!</definedName>
    <definedName name="USER" localSheetId="20">#REF!</definedName>
    <definedName name="USER" localSheetId="4">'Power Off-Peak Prices'!#REF!</definedName>
    <definedName name="USER" localSheetId="3">'Power Price'!#REF!</definedName>
    <definedName name="USER" localSheetId="22">#REF!</definedName>
    <definedName name="USER" localSheetId="21">#REF!</definedName>
    <definedName name="USER">#REF!</definedName>
  </definedNames>
  <calcPr calcId="0" calcMode="manual" fullCalcOnLoad="1" calcOnSave="0"/>
  <webPublishObjects count="4">
    <webPublishObject id="5315" divId="erv25sec1" sourceObject="erv25sec1" destinationFile="c:\erp1.htm"/>
    <webPublishObject id="5122" divId="erv30sec1" sourceObject="erv30sec1" destinationFile="c:\erp1.htm"/>
    <webPublishObject id="4431" divId="erv31sec1" sourceObject="erv31sec1" destinationFile="c:\erp1.htm"/>
    <webPublishObject id="5453" divId="erv32sec1" sourceObject="erv32sec1" destinationFile="c:\erp1.htm"/>
  </webPublishObjects>
</workbook>
</file>

<file path=xl/calcChain.xml><?xml version="1.0" encoding="utf-8"?>
<calcChain xmlns="http://schemas.openxmlformats.org/spreadsheetml/2006/main">
  <c r="A7" i="19" l="1"/>
  <c r="B7" i="19"/>
  <c r="C7" i="19"/>
  <c r="D7" i="19"/>
  <c r="E7" i="19"/>
  <c r="F7" i="19"/>
  <c r="G7" i="19"/>
  <c r="I7" i="19"/>
  <c r="R7" i="19"/>
  <c r="AL7" i="19"/>
  <c r="AM7" i="19"/>
  <c r="AN7" i="19"/>
  <c r="AO7" i="19"/>
  <c r="AP7" i="19"/>
  <c r="AQ7" i="19"/>
  <c r="AR7" i="19"/>
  <c r="AS7" i="19"/>
  <c r="AT7" i="19"/>
  <c r="AU7" i="19"/>
  <c r="A8" i="19"/>
  <c r="B8" i="19"/>
  <c r="C8" i="19"/>
  <c r="D8" i="19"/>
  <c r="E8" i="19"/>
  <c r="F8" i="19"/>
  <c r="G8" i="19"/>
  <c r="I8" i="19"/>
  <c r="R8" i="19"/>
  <c r="AL8" i="19"/>
  <c r="AM8" i="19"/>
  <c r="AN8" i="19"/>
  <c r="AO8" i="19"/>
  <c r="AP8" i="19"/>
  <c r="AQ8" i="19"/>
  <c r="AR8" i="19"/>
  <c r="AS8" i="19"/>
  <c r="AT8" i="19"/>
  <c r="AU8" i="19"/>
  <c r="A9" i="19"/>
  <c r="B9" i="19"/>
  <c r="C9" i="19"/>
  <c r="D9" i="19"/>
  <c r="E9" i="19"/>
  <c r="F9" i="19"/>
  <c r="G9" i="19"/>
  <c r="I9" i="19"/>
  <c r="R9" i="19"/>
  <c r="AL9" i="19"/>
  <c r="AM9" i="19"/>
  <c r="AN9" i="19"/>
  <c r="AO9" i="19"/>
  <c r="AP9" i="19"/>
  <c r="AQ9" i="19"/>
  <c r="AR9" i="19"/>
  <c r="AS9" i="19"/>
  <c r="AT9" i="19"/>
  <c r="AU9" i="19"/>
  <c r="A10" i="19"/>
  <c r="B10" i="19"/>
  <c r="C10" i="19"/>
  <c r="D10" i="19"/>
  <c r="E10" i="19"/>
  <c r="F10" i="19"/>
  <c r="G10" i="19"/>
  <c r="I10" i="19"/>
  <c r="R10" i="19"/>
  <c r="AL10" i="19"/>
  <c r="AM10" i="19"/>
  <c r="AN10" i="19"/>
  <c r="AO10" i="19"/>
  <c r="AP10" i="19"/>
  <c r="AQ10" i="19"/>
  <c r="AR10" i="19"/>
  <c r="AS10" i="19"/>
  <c r="AT10" i="19"/>
  <c r="AU10" i="19"/>
  <c r="A11" i="19"/>
  <c r="B11" i="19"/>
  <c r="C11" i="19"/>
  <c r="D11" i="19"/>
  <c r="E11" i="19"/>
  <c r="F11" i="19"/>
  <c r="G11" i="19"/>
  <c r="I11" i="19"/>
  <c r="R11" i="19"/>
  <c r="AL11" i="19"/>
  <c r="AM11" i="19"/>
  <c r="AN11" i="19"/>
  <c r="AO11" i="19"/>
  <c r="AP11" i="19"/>
  <c r="AQ11" i="19"/>
  <c r="AR11" i="19"/>
  <c r="AS11" i="19"/>
  <c r="AT11" i="19"/>
  <c r="AU11" i="19"/>
  <c r="A12" i="19"/>
  <c r="B12" i="19"/>
  <c r="C12" i="19"/>
  <c r="D12" i="19"/>
  <c r="E12" i="19"/>
  <c r="F12" i="19"/>
  <c r="G12" i="19"/>
  <c r="I12" i="19"/>
  <c r="R12" i="19"/>
  <c r="AL12" i="19"/>
  <c r="AM12" i="19"/>
  <c r="AN12" i="19"/>
  <c r="AO12" i="19"/>
  <c r="AP12" i="19"/>
  <c r="AQ12" i="19"/>
  <c r="AR12" i="19"/>
  <c r="AS12" i="19"/>
  <c r="AT12" i="19"/>
  <c r="AU12" i="19"/>
  <c r="A13" i="19"/>
  <c r="B13" i="19"/>
  <c r="C13" i="19"/>
  <c r="D13" i="19"/>
  <c r="E13" i="19"/>
  <c r="F13" i="19"/>
  <c r="G13" i="19"/>
  <c r="I13" i="19"/>
  <c r="R13" i="19"/>
  <c r="AL13" i="19"/>
  <c r="AM13" i="19"/>
  <c r="AN13" i="19"/>
  <c r="AO13" i="19"/>
  <c r="AP13" i="19"/>
  <c r="AQ13" i="19"/>
  <c r="AR13" i="19"/>
  <c r="AS13" i="19"/>
  <c r="AT13" i="19"/>
  <c r="AU13" i="19"/>
  <c r="A14" i="19"/>
  <c r="B14" i="19"/>
  <c r="C14" i="19"/>
  <c r="D14" i="19"/>
  <c r="E14" i="19"/>
  <c r="F14" i="19"/>
  <c r="G14" i="19"/>
  <c r="I14" i="19"/>
  <c r="R14" i="19"/>
  <c r="AL14" i="19"/>
  <c r="AM14" i="19"/>
  <c r="AN14" i="19"/>
  <c r="AO14" i="19"/>
  <c r="AP14" i="19"/>
  <c r="AQ14" i="19"/>
  <c r="AR14" i="19"/>
  <c r="AS14" i="19"/>
  <c r="AT14" i="19"/>
  <c r="AU14" i="19"/>
  <c r="A15" i="19"/>
  <c r="B15" i="19"/>
  <c r="C15" i="19"/>
  <c r="D15" i="19"/>
  <c r="E15" i="19"/>
  <c r="F15" i="19"/>
  <c r="G15" i="19"/>
  <c r="I15" i="19"/>
  <c r="R15" i="19"/>
  <c r="AL15" i="19"/>
  <c r="AM15" i="19"/>
  <c r="AN15" i="19"/>
  <c r="AO15" i="19"/>
  <c r="AP15" i="19"/>
  <c r="AQ15" i="19"/>
  <c r="AR15" i="19"/>
  <c r="AS15" i="19"/>
  <c r="AT15" i="19"/>
  <c r="AU15" i="19"/>
  <c r="A16" i="19"/>
  <c r="B16" i="19"/>
  <c r="C16" i="19"/>
  <c r="D16" i="19"/>
  <c r="E16" i="19"/>
  <c r="F16" i="19"/>
  <c r="G16" i="19"/>
  <c r="I16" i="19"/>
  <c r="R16" i="19"/>
  <c r="AL16" i="19"/>
  <c r="AM16" i="19"/>
  <c r="AN16" i="19"/>
  <c r="AO16" i="19"/>
  <c r="AP16" i="19"/>
  <c r="AQ16" i="19"/>
  <c r="AR16" i="19"/>
  <c r="AS16" i="19"/>
  <c r="AT16" i="19"/>
  <c r="AU16" i="19"/>
  <c r="A17" i="19"/>
  <c r="B17" i="19"/>
  <c r="C17" i="19"/>
  <c r="D17" i="19"/>
  <c r="E17" i="19"/>
  <c r="F17" i="19"/>
  <c r="G17" i="19"/>
  <c r="I17" i="19"/>
  <c r="R17" i="19"/>
  <c r="AL17" i="19"/>
  <c r="AM17" i="19"/>
  <c r="AN17" i="19"/>
  <c r="AO17" i="19"/>
  <c r="AP17" i="19"/>
  <c r="AQ17" i="19"/>
  <c r="AR17" i="19"/>
  <c r="AS17" i="19"/>
  <c r="AT17" i="19"/>
  <c r="AU17" i="19"/>
  <c r="A18" i="19"/>
  <c r="B18" i="19"/>
  <c r="C18" i="19"/>
  <c r="D18" i="19"/>
  <c r="E18" i="19"/>
  <c r="F18" i="19"/>
  <c r="G18" i="19"/>
  <c r="I18" i="19"/>
  <c r="R18" i="19"/>
  <c r="AL18" i="19"/>
  <c r="AM18" i="19"/>
  <c r="AN18" i="19"/>
  <c r="AO18" i="19"/>
  <c r="AP18" i="19"/>
  <c r="AQ18" i="19"/>
  <c r="AR18" i="19"/>
  <c r="AS18" i="19"/>
  <c r="AT18" i="19"/>
  <c r="AU18" i="19"/>
  <c r="A19" i="19"/>
  <c r="B19" i="19"/>
  <c r="C19" i="19"/>
  <c r="D19" i="19"/>
  <c r="E19" i="19"/>
  <c r="F19" i="19"/>
  <c r="G19" i="19"/>
  <c r="I19" i="19"/>
  <c r="R19" i="19"/>
  <c r="AL19" i="19"/>
  <c r="AM19" i="19"/>
  <c r="AN19" i="19"/>
  <c r="AO19" i="19"/>
  <c r="AP19" i="19"/>
  <c r="AQ19" i="19"/>
  <c r="AR19" i="19"/>
  <c r="AS19" i="19"/>
  <c r="AT19" i="19"/>
  <c r="AU19" i="19"/>
  <c r="A20" i="19"/>
  <c r="B20" i="19"/>
  <c r="C20" i="19"/>
  <c r="D20" i="19"/>
  <c r="E20" i="19"/>
  <c r="F20" i="19"/>
  <c r="G20" i="19"/>
  <c r="I20" i="19"/>
  <c r="R20" i="19"/>
  <c r="AL20" i="19"/>
  <c r="AM20" i="19"/>
  <c r="AN20" i="19"/>
  <c r="AO20" i="19"/>
  <c r="AP20" i="19"/>
  <c r="AQ20" i="19"/>
  <c r="AR20" i="19"/>
  <c r="AS20" i="19"/>
  <c r="AT20" i="19"/>
  <c r="AU20" i="19"/>
  <c r="A21" i="19"/>
  <c r="B21" i="19"/>
  <c r="C21" i="19"/>
  <c r="D21" i="19"/>
  <c r="E21" i="19"/>
  <c r="F21" i="19"/>
  <c r="G21" i="19"/>
  <c r="I21" i="19"/>
  <c r="R21" i="19"/>
  <c r="AL21" i="19"/>
  <c r="AM21" i="19"/>
  <c r="AN21" i="19"/>
  <c r="AO21" i="19"/>
  <c r="AP21" i="19"/>
  <c r="AQ21" i="19"/>
  <c r="AR21" i="19"/>
  <c r="AS21" i="19"/>
  <c r="AT21" i="19"/>
  <c r="AU21" i="19"/>
  <c r="A22" i="19"/>
  <c r="B22" i="19"/>
  <c r="C22" i="19"/>
  <c r="D22" i="19"/>
  <c r="E22" i="19"/>
  <c r="F22" i="19"/>
  <c r="G22" i="19"/>
  <c r="I22" i="19"/>
  <c r="R22" i="19"/>
  <c r="AL22" i="19"/>
  <c r="AM22" i="19"/>
  <c r="AN22" i="19"/>
  <c r="AO22" i="19"/>
  <c r="AP22" i="19"/>
  <c r="AQ22" i="19"/>
  <c r="AR22" i="19"/>
  <c r="AS22" i="19"/>
  <c r="AT22" i="19"/>
  <c r="AU22" i="19"/>
  <c r="A23" i="19"/>
  <c r="B23" i="19"/>
  <c r="C23" i="19"/>
  <c r="D23" i="19"/>
  <c r="E23" i="19"/>
  <c r="F23" i="19"/>
  <c r="G23" i="19"/>
  <c r="I23" i="19"/>
  <c r="R23" i="19"/>
  <c r="AL23" i="19"/>
  <c r="AM23" i="19"/>
  <c r="AN23" i="19"/>
  <c r="AO23" i="19"/>
  <c r="AP23" i="19"/>
  <c r="AQ23" i="19"/>
  <c r="AR23" i="19"/>
  <c r="AS23" i="19"/>
  <c r="AT23" i="19"/>
  <c r="AU23" i="19"/>
  <c r="A24" i="19"/>
  <c r="B24" i="19"/>
  <c r="C24" i="19"/>
  <c r="D24" i="19"/>
  <c r="E24" i="19"/>
  <c r="F24" i="19"/>
  <c r="G24" i="19"/>
  <c r="I24" i="19"/>
  <c r="R24" i="19"/>
  <c r="AL24" i="19"/>
  <c r="AM24" i="19"/>
  <c r="AN24" i="19"/>
  <c r="AO24" i="19"/>
  <c r="AP24" i="19"/>
  <c r="AQ24" i="19"/>
  <c r="AR24" i="19"/>
  <c r="AS24" i="19"/>
  <c r="AT24" i="19"/>
  <c r="AU24" i="19"/>
  <c r="A25" i="19"/>
  <c r="B25" i="19"/>
  <c r="C25" i="19"/>
  <c r="D25" i="19"/>
  <c r="E25" i="19"/>
  <c r="F25" i="19"/>
  <c r="G25" i="19"/>
  <c r="I25" i="19"/>
  <c r="R25" i="19"/>
  <c r="AL25" i="19"/>
  <c r="AM25" i="19"/>
  <c r="AN25" i="19"/>
  <c r="AO25" i="19"/>
  <c r="AP25" i="19"/>
  <c r="AQ25" i="19"/>
  <c r="AR25" i="19"/>
  <c r="AS25" i="19"/>
  <c r="AT25" i="19"/>
  <c r="AU25" i="19"/>
  <c r="A26" i="19"/>
  <c r="B26" i="19"/>
  <c r="C26" i="19"/>
  <c r="D26" i="19"/>
  <c r="E26" i="19"/>
  <c r="F26" i="19"/>
  <c r="G26" i="19"/>
  <c r="I26" i="19"/>
  <c r="R26" i="19"/>
  <c r="AL26" i="19"/>
  <c r="AM26" i="19"/>
  <c r="AN26" i="19"/>
  <c r="AO26" i="19"/>
  <c r="AP26" i="19"/>
  <c r="AQ26" i="19"/>
  <c r="AR26" i="19"/>
  <c r="AS26" i="19"/>
  <c r="AT26" i="19"/>
  <c r="AU26" i="19"/>
  <c r="A27" i="19"/>
  <c r="B27" i="19"/>
  <c r="C27" i="19"/>
  <c r="D27" i="19"/>
  <c r="E27" i="19"/>
  <c r="F27" i="19"/>
  <c r="G27" i="19"/>
  <c r="I27" i="19"/>
  <c r="R27" i="19"/>
  <c r="AL27" i="19"/>
  <c r="AM27" i="19"/>
  <c r="AN27" i="19"/>
  <c r="AO27" i="19"/>
  <c r="AP27" i="19"/>
  <c r="AQ27" i="19"/>
  <c r="AR27" i="19"/>
  <c r="AS27" i="19"/>
  <c r="AT27" i="19"/>
  <c r="AU27" i="19"/>
  <c r="A28" i="19"/>
  <c r="B28" i="19"/>
  <c r="C28" i="19"/>
  <c r="D28" i="19"/>
  <c r="E28" i="19"/>
  <c r="F28" i="19"/>
  <c r="G28" i="19"/>
  <c r="I28" i="19"/>
  <c r="R28" i="19"/>
  <c r="AL28" i="19"/>
  <c r="AM28" i="19"/>
  <c r="AN28" i="19"/>
  <c r="AO28" i="19"/>
  <c r="AP28" i="19"/>
  <c r="AQ28" i="19"/>
  <c r="AR28" i="19"/>
  <c r="AS28" i="19"/>
  <c r="AT28" i="19"/>
  <c r="AU28" i="19"/>
  <c r="A29" i="19"/>
  <c r="B29" i="19"/>
  <c r="C29" i="19"/>
  <c r="D29" i="19"/>
  <c r="E29" i="19"/>
  <c r="F29" i="19"/>
  <c r="G29" i="19"/>
  <c r="I29" i="19"/>
  <c r="R29" i="19"/>
  <c r="AL29" i="19"/>
  <c r="AM29" i="19"/>
  <c r="AN29" i="19"/>
  <c r="AO29" i="19"/>
  <c r="AP29" i="19"/>
  <c r="AQ29" i="19"/>
  <c r="AR29" i="19"/>
  <c r="AS29" i="19"/>
  <c r="AT29" i="19"/>
  <c r="AU29" i="19"/>
  <c r="A30" i="19"/>
  <c r="B30" i="19"/>
  <c r="C30" i="19"/>
  <c r="D30" i="19"/>
  <c r="E30" i="19"/>
  <c r="F30" i="19"/>
  <c r="G30" i="19"/>
  <c r="I30" i="19"/>
  <c r="R30" i="19"/>
  <c r="AL30" i="19"/>
  <c r="AM30" i="19"/>
  <c r="AN30" i="19"/>
  <c r="AO30" i="19"/>
  <c r="AP30" i="19"/>
  <c r="AQ30" i="19"/>
  <c r="AR30" i="19"/>
  <c r="AS30" i="19"/>
  <c r="AT30" i="19"/>
  <c r="AU30" i="19"/>
  <c r="A31" i="19"/>
  <c r="B31" i="19"/>
  <c r="C31" i="19"/>
  <c r="D31" i="19"/>
  <c r="E31" i="19"/>
  <c r="F31" i="19"/>
  <c r="G31" i="19"/>
  <c r="I31" i="19"/>
  <c r="R31" i="19"/>
  <c r="AL31" i="19"/>
  <c r="AM31" i="19"/>
  <c r="AN31" i="19"/>
  <c r="AO31" i="19"/>
  <c r="AP31" i="19"/>
  <c r="AQ31" i="19"/>
  <c r="AR31" i="19"/>
  <c r="AS31" i="19"/>
  <c r="AT31" i="19"/>
  <c r="AU31" i="19"/>
  <c r="A32" i="19"/>
  <c r="B32" i="19"/>
  <c r="C32" i="19"/>
  <c r="D32" i="19"/>
  <c r="E32" i="19"/>
  <c r="F32" i="19"/>
  <c r="G32" i="19"/>
  <c r="I32" i="19"/>
  <c r="R32" i="19"/>
  <c r="AL32" i="19"/>
  <c r="AM32" i="19"/>
  <c r="AN32" i="19"/>
  <c r="AO32" i="19"/>
  <c r="AP32" i="19"/>
  <c r="AQ32" i="19"/>
  <c r="AR32" i="19"/>
  <c r="AS32" i="19"/>
  <c r="AT32" i="19"/>
  <c r="AU32" i="19"/>
  <c r="A33" i="19"/>
  <c r="B33" i="19"/>
  <c r="C33" i="19"/>
  <c r="D33" i="19"/>
  <c r="E33" i="19"/>
  <c r="F33" i="19"/>
  <c r="G33" i="19"/>
  <c r="I33" i="19"/>
  <c r="R33" i="19"/>
  <c r="AL33" i="19"/>
  <c r="AM33" i="19"/>
  <c r="AN33" i="19"/>
  <c r="AO33" i="19"/>
  <c r="AP33" i="19"/>
  <c r="AQ33" i="19"/>
  <c r="AR33" i="19"/>
  <c r="AS33" i="19"/>
  <c r="AT33" i="19"/>
  <c r="AU33" i="19"/>
  <c r="A34" i="19"/>
  <c r="B34" i="19"/>
  <c r="C34" i="19"/>
  <c r="D34" i="19"/>
  <c r="E34" i="19"/>
  <c r="F34" i="19"/>
  <c r="G34" i="19"/>
  <c r="I34" i="19"/>
  <c r="R34" i="19"/>
  <c r="AL34" i="19"/>
  <c r="AM34" i="19"/>
  <c r="AN34" i="19"/>
  <c r="AO34" i="19"/>
  <c r="AP34" i="19"/>
  <c r="AQ34" i="19"/>
  <c r="AR34" i="19"/>
  <c r="AS34" i="19"/>
  <c r="AT34" i="19"/>
  <c r="AU34" i="19"/>
  <c r="A35" i="19"/>
  <c r="B35" i="19"/>
  <c r="C35" i="19"/>
  <c r="D35" i="19"/>
  <c r="E35" i="19"/>
  <c r="F35" i="19"/>
  <c r="G35" i="19"/>
  <c r="I35" i="19"/>
  <c r="R35" i="19"/>
  <c r="AL35" i="19"/>
  <c r="AM35" i="19"/>
  <c r="AN35" i="19"/>
  <c r="AO35" i="19"/>
  <c r="AP35" i="19"/>
  <c r="AQ35" i="19"/>
  <c r="AR35" i="19"/>
  <c r="AS35" i="19"/>
  <c r="AT35" i="19"/>
  <c r="AU35" i="19"/>
  <c r="A36" i="19"/>
  <c r="B36" i="19"/>
  <c r="C36" i="19"/>
  <c r="D36" i="19"/>
  <c r="E36" i="19"/>
  <c r="F36" i="19"/>
  <c r="G36" i="19"/>
  <c r="I36" i="19"/>
  <c r="R36" i="19"/>
  <c r="AL36" i="19"/>
  <c r="AM36" i="19"/>
  <c r="AN36" i="19"/>
  <c r="AO36" i="19"/>
  <c r="AP36" i="19"/>
  <c r="AQ36" i="19"/>
  <c r="AR36" i="19"/>
  <c r="AS36" i="19"/>
  <c r="AT36" i="19"/>
  <c r="AU36" i="19"/>
  <c r="A37" i="19"/>
  <c r="B37" i="19"/>
  <c r="C37" i="19"/>
  <c r="D37" i="19"/>
  <c r="E37" i="19"/>
  <c r="F37" i="19"/>
  <c r="G37" i="19"/>
  <c r="I37" i="19"/>
  <c r="R37" i="19"/>
  <c r="AL37" i="19"/>
  <c r="AM37" i="19"/>
  <c r="AN37" i="19"/>
  <c r="AO37" i="19"/>
  <c r="AP37" i="19"/>
  <c r="AQ37" i="19"/>
  <c r="AR37" i="19"/>
  <c r="AS37" i="19"/>
  <c r="AT37" i="19"/>
  <c r="AU37" i="19"/>
  <c r="A38" i="19"/>
  <c r="B38" i="19"/>
  <c r="C38" i="19"/>
  <c r="D38" i="19"/>
  <c r="E38" i="19"/>
  <c r="F38" i="19"/>
  <c r="G38" i="19"/>
  <c r="I38" i="19"/>
  <c r="R38" i="19"/>
  <c r="AL38" i="19"/>
  <c r="AM38" i="19"/>
  <c r="AN38" i="19"/>
  <c r="AO38" i="19"/>
  <c r="AP38" i="19"/>
  <c r="AQ38" i="19"/>
  <c r="AR38" i="19"/>
  <c r="AS38" i="19"/>
  <c r="AT38" i="19"/>
  <c r="AU38" i="19"/>
  <c r="A39" i="19"/>
  <c r="B39" i="19"/>
  <c r="C39" i="19"/>
  <c r="D39" i="19"/>
  <c r="E39" i="19"/>
  <c r="F39" i="19"/>
  <c r="G39" i="19"/>
  <c r="I39" i="19"/>
  <c r="R39" i="19"/>
  <c r="AL39" i="19"/>
  <c r="AM39" i="19"/>
  <c r="AN39" i="19"/>
  <c r="AO39" i="19"/>
  <c r="AP39" i="19"/>
  <c r="AQ39" i="19"/>
  <c r="AR39" i="19"/>
  <c r="AS39" i="19"/>
  <c r="AT39" i="19"/>
  <c r="AU39" i="19"/>
  <c r="A40" i="19"/>
  <c r="B40" i="19"/>
  <c r="C40" i="19"/>
  <c r="D40" i="19"/>
  <c r="E40" i="19"/>
  <c r="F40" i="19"/>
  <c r="G40" i="19"/>
  <c r="I40" i="19"/>
  <c r="R40" i="19"/>
  <c r="AL40" i="19"/>
  <c r="AM40" i="19"/>
  <c r="AN40" i="19"/>
  <c r="AO40" i="19"/>
  <c r="AP40" i="19"/>
  <c r="AQ40" i="19"/>
  <c r="AR40" i="19"/>
  <c r="AS40" i="19"/>
  <c r="AT40" i="19"/>
  <c r="AU40" i="19"/>
  <c r="A41" i="19"/>
  <c r="B41" i="19"/>
  <c r="C41" i="19"/>
  <c r="D41" i="19"/>
  <c r="E41" i="19"/>
  <c r="F41" i="19"/>
  <c r="G41" i="19"/>
  <c r="I41" i="19"/>
  <c r="R41" i="19"/>
  <c r="AL41" i="19"/>
  <c r="AM41" i="19"/>
  <c r="AN41" i="19"/>
  <c r="AO41" i="19"/>
  <c r="AP41" i="19"/>
  <c r="AQ41" i="19"/>
  <c r="AR41" i="19"/>
  <c r="AS41" i="19"/>
  <c r="AT41" i="19"/>
  <c r="AU41" i="19"/>
  <c r="A42" i="19"/>
  <c r="B42" i="19"/>
  <c r="C42" i="19"/>
  <c r="D42" i="19"/>
  <c r="E42" i="19"/>
  <c r="F42" i="19"/>
  <c r="G42" i="19"/>
  <c r="I42" i="19"/>
  <c r="R42" i="19"/>
  <c r="AL42" i="19"/>
  <c r="AM42" i="19"/>
  <c r="AN42" i="19"/>
  <c r="AO42" i="19"/>
  <c r="AP42" i="19"/>
  <c r="AQ42" i="19"/>
  <c r="AR42" i="19"/>
  <c r="AS42" i="19"/>
  <c r="AT42" i="19"/>
  <c r="AU42" i="19"/>
  <c r="A43" i="19"/>
  <c r="B43" i="19"/>
  <c r="C43" i="19"/>
  <c r="D43" i="19"/>
  <c r="E43" i="19"/>
  <c r="F43" i="19"/>
  <c r="G43" i="19"/>
  <c r="I43" i="19"/>
  <c r="R43" i="19"/>
  <c r="AL43" i="19"/>
  <c r="AM43" i="19"/>
  <c r="AN43" i="19"/>
  <c r="AO43" i="19"/>
  <c r="AP43" i="19"/>
  <c r="AQ43" i="19"/>
  <c r="AR43" i="19"/>
  <c r="AS43" i="19"/>
  <c r="AT43" i="19"/>
  <c r="AU43" i="19"/>
  <c r="A44" i="19"/>
  <c r="B44" i="19"/>
  <c r="C44" i="19"/>
  <c r="D44" i="19"/>
  <c r="E44" i="19"/>
  <c r="F44" i="19"/>
  <c r="G44" i="19"/>
  <c r="I44" i="19"/>
  <c r="R44" i="19"/>
  <c r="AL44" i="19"/>
  <c r="AM44" i="19"/>
  <c r="AN44" i="19"/>
  <c r="AO44" i="19"/>
  <c r="AP44" i="19"/>
  <c r="AQ44" i="19"/>
  <c r="AR44" i="19"/>
  <c r="AS44" i="19"/>
  <c r="AT44" i="19"/>
  <c r="AU44" i="19"/>
  <c r="A45" i="19"/>
  <c r="B45" i="19"/>
  <c r="C45" i="19"/>
  <c r="D45" i="19"/>
  <c r="E45" i="19"/>
  <c r="F45" i="19"/>
  <c r="G45" i="19"/>
  <c r="I45" i="19"/>
  <c r="R45" i="19"/>
  <c r="AL45" i="19"/>
  <c r="AM45" i="19"/>
  <c r="AN45" i="19"/>
  <c r="AO45" i="19"/>
  <c r="AP45" i="19"/>
  <c r="AQ45" i="19"/>
  <c r="AR45" i="19"/>
  <c r="AS45" i="19"/>
  <c r="AT45" i="19"/>
  <c r="AU45" i="19"/>
  <c r="A46" i="19"/>
  <c r="B46" i="19"/>
  <c r="C46" i="19"/>
  <c r="D46" i="19"/>
  <c r="E46" i="19"/>
  <c r="F46" i="19"/>
  <c r="G46" i="19"/>
  <c r="I46" i="19"/>
  <c r="R46" i="19"/>
  <c r="AL46" i="19"/>
  <c r="AM46" i="19"/>
  <c r="AN46" i="19"/>
  <c r="AO46" i="19"/>
  <c r="AP46" i="19"/>
  <c r="AQ46" i="19"/>
  <c r="AR46" i="19"/>
  <c r="AS46" i="19"/>
  <c r="AT46" i="19"/>
  <c r="AU46" i="19"/>
  <c r="A47" i="19"/>
  <c r="B47" i="19"/>
  <c r="C47" i="19"/>
  <c r="D47" i="19"/>
  <c r="E47" i="19"/>
  <c r="F47" i="19"/>
  <c r="G47" i="19"/>
  <c r="I47" i="19"/>
  <c r="R47" i="19"/>
  <c r="AL47" i="19"/>
  <c r="AM47" i="19"/>
  <c r="AN47" i="19"/>
  <c r="AO47" i="19"/>
  <c r="AP47" i="19"/>
  <c r="AQ47" i="19"/>
  <c r="AR47" i="19"/>
  <c r="AS47" i="19"/>
  <c r="AT47" i="19"/>
  <c r="AU47" i="19"/>
  <c r="A48" i="19"/>
  <c r="B48" i="19"/>
  <c r="C48" i="19"/>
  <c r="D48" i="19"/>
  <c r="E48" i="19"/>
  <c r="F48" i="19"/>
  <c r="G48" i="19"/>
  <c r="I48" i="19"/>
  <c r="R48" i="19"/>
  <c r="AL48" i="19"/>
  <c r="AM48" i="19"/>
  <c r="AN48" i="19"/>
  <c r="AO48" i="19"/>
  <c r="AP48" i="19"/>
  <c r="AQ48" i="19"/>
  <c r="AR48" i="19"/>
  <c r="AS48" i="19"/>
  <c r="AT48" i="19"/>
  <c r="AU48" i="19"/>
  <c r="A49" i="19"/>
  <c r="B49" i="19"/>
  <c r="C49" i="19"/>
  <c r="D49" i="19"/>
  <c r="E49" i="19"/>
  <c r="F49" i="19"/>
  <c r="G49" i="19"/>
  <c r="I49" i="19"/>
  <c r="R49" i="19"/>
  <c r="AL49" i="19"/>
  <c r="AM49" i="19"/>
  <c r="AN49" i="19"/>
  <c r="AO49" i="19"/>
  <c r="AP49" i="19"/>
  <c r="AQ49" i="19"/>
  <c r="AR49" i="19"/>
  <c r="AS49" i="19"/>
  <c r="AT49" i="19"/>
  <c r="AU49" i="19"/>
  <c r="A50" i="19"/>
  <c r="B50" i="19"/>
  <c r="C50" i="19"/>
  <c r="D50" i="19"/>
  <c r="E50" i="19"/>
  <c r="F50" i="19"/>
  <c r="G50" i="19"/>
  <c r="I50" i="19"/>
  <c r="R50" i="19"/>
  <c r="AL50" i="19"/>
  <c r="AM50" i="19"/>
  <c r="AN50" i="19"/>
  <c r="AO50" i="19"/>
  <c r="AP50" i="19"/>
  <c r="AQ50" i="19"/>
  <c r="AR50" i="19"/>
  <c r="AS50" i="19"/>
  <c r="AT50" i="19"/>
  <c r="AU50" i="19"/>
  <c r="A51" i="19"/>
  <c r="B51" i="19"/>
  <c r="C51" i="19"/>
  <c r="D51" i="19"/>
  <c r="E51" i="19"/>
  <c r="F51" i="19"/>
  <c r="G51" i="19"/>
  <c r="I51" i="19"/>
  <c r="R51" i="19"/>
  <c r="AL51" i="19"/>
  <c r="AM51" i="19"/>
  <c r="AN51" i="19"/>
  <c r="AO51" i="19"/>
  <c r="AP51" i="19"/>
  <c r="AQ51" i="19"/>
  <c r="AR51" i="19"/>
  <c r="AS51" i="19"/>
  <c r="AT51" i="19"/>
  <c r="AU51" i="19"/>
  <c r="A52" i="19"/>
  <c r="B52" i="19"/>
  <c r="C52" i="19"/>
  <c r="D52" i="19"/>
  <c r="E52" i="19"/>
  <c r="F52" i="19"/>
  <c r="G52" i="19"/>
  <c r="I52" i="19"/>
  <c r="R52" i="19"/>
  <c r="AL52" i="19"/>
  <c r="AM52" i="19"/>
  <c r="AN52" i="19"/>
  <c r="AO52" i="19"/>
  <c r="AP52" i="19"/>
  <c r="AQ52" i="19"/>
  <c r="AR52" i="19"/>
  <c r="AS52" i="19"/>
  <c r="AT52" i="19"/>
  <c r="AU52" i="19"/>
  <c r="A53" i="19"/>
  <c r="B53" i="19"/>
  <c r="C53" i="19"/>
  <c r="D53" i="19"/>
  <c r="E53" i="19"/>
  <c r="F53" i="19"/>
  <c r="G53" i="19"/>
  <c r="I53" i="19"/>
  <c r="R53" i="19"/>
  <c r="AL53" i="19"/>
  <c r="AM53" i="19"/>
  <c r="AN53" i="19"/>
  <c r="AO53" i="19"/>
  <c r="AP53" i="19"/>
  <c r="AQ53" i="19"/>
  <c r="AR53" i="19"/>
  <c r="AS53" i="19"/>
  <c r="AT53" i="19"/>
  <c r="AU53" i="19"/>
  <c r="A54" i="19"/>
  <c r="B54" i="19"/>
  <c r="C54" i="19"/>
  <c r="D54" i="19"/>
  <c r="E54" i="19"/>
  <c r="F54" i="19"/>
  <c r="G54" i="19"/>
  <c r="I54" i="19"/>
  <c r="R54" i="19"/>
  <c r="AL54" i="19"/>
  <c r="AM54" i="19"/>
  <c r="AN54" i="19"/>
  <c r="AO54" i="19"/>
  <c r="AP54" i="19"/>
  <c r="AQ54" i="19"/>
  <c r="AR54" i="19"/>
  <c r="AS54" i="19"/>
  <c r="AT54" i="19"/>
  <c r="AU54" i="19"/>
  <c r="A55" i="19"/>
  <c r="B55" i="19"/>
  <c r="C55" i="19"/>
  <c r="D55" i="19"/>
  <c r="E55" i="19"/>
  <c r="F55" i="19"/>
  <c r="G55" i="19"/>
  <c r="I55" i="19"/>
  <c r="R55" i="19"/>
  <c r="AL55" i="19"/>
  <c r="AM55" i="19"/>
  <c r="AN55" i="19"/>
  <c r="AO55" i="19"/>
  <c r="AP55" i="19"/>
  <c r="AQ55" i="19"/>
  <c r="AR55" i="19"/>
  <c r="AS55" i="19"/>
  <c r="AT55" i="19"/>
  <c r="AU55" i="19"/>
  <c r="A56" i="19"/>
  <c r="B56" i="19"/>
  <c r="C56" i="19"/>
  <c r="D56" i="19"/>
  <c r="E56" i="19"/>
  <c r="F56" i="19"/>
  <c r="G56" i="19"/>
  <c r="I56" i="19"/>
  <c r="R56" i="19"/>
  <c r="AL56" i="19"/>
  <c r="AM56" i="19"/>
  <c r="AN56" i="19"/>
  <c r="AO56" i="19"/>
  <c r="AP56" i="19"/>
  <c r="AQ56" i="19"/>
  <c r="AR56" i="19"/>
  <c r="AS56" i="19"/>
  <c r="AT56" i="19"/>
  <c r="AU56" i="19"/>
  <c r="A57" i="19"/>
  <c r="B57" i="19"/>
  <c r="C57" i="19"/>
  <c r="D57" i="19"/>
  <c r="E57" i="19"/>
  <c r="F57" i="19"/>
  <c r="G57" i="19"/>
  <c r="I57" i="19"/>
  <c r="R57" i="19"/>
  <c r="AL57" i="19"/>
  <c r="AM57" i="19"/>
  <c r="AN57" i="19"/>
  <c r="AO57" i="19"/>
  <c r="AP57" i="19"/>
  <c r="AQ57" i="19"/>
  <c r="AR57" i="19"/>
  <c r="AS57" i="19"/>
  <c r="AT57" i="19"/>
  <c r="AU57" i="19"/>
  <c r="A58" i="19"/>
  <c r="B58" i="19"/>
  <c r="C58" i="19"/>
  <c r="D58" i="19"/>
  <c r="E58" i="19"/>
  <c r="F58" i="19"/>
  <c r="G58" i="19"/>
  <c r="I58" i="19"/>
  <c r="R58" i="19"/>
  <c r="AL58" i="19"/>
  <c r="AM58" i="19"/>
  <c r="AN58" i="19"/>
  <c r="AO58" i="19"/>
  <c r="AP58" i="19"/>
  <c r="AQ58" i="19"/>
  <c r="AR58" i="19"/>
  <c r="AS58" i="19"/>
  <c r="AT58" i="19"/>
  <c r="AU58" i="19"/>
  <c r="A59" i="19"/>
  <c r="B59" i="19"/>
  <c r="C59" i="19"/>
  <c r="D59" i="19"/>
  <c r="E59" i="19"/>
  <c r="F59" i="19"/>
  <c r="G59" i="19"/>
  <c r="I59" i="19"/>
  <c r="R59" i="19"/>
  <c r="AL59" i="19"/>
  <c r="AM59" i="19"/>
  <c r="AN59" i="19"/>
  <c r="AO59" i="19"/>
  <c r="AP59" i="19"/>
  <c r="AQ59" i="19"/>
  <c r="AR59" i="19"/>
  <c r="AS59" i="19"/>
  <c r="AT59" i="19"/>
  <c r="AU59" i="19"/>
  <c r="A60" i="19"/>
  <c r="B60" i="19"/>
  <c r="C60" i="19"/>
  <c r="D60" i="19"/>
  <c r="E60" i="19"/>
  <c r="F60" i="19"/>
  <c r="G60" i="19"/>
  <c r="I60" i="19"/>
  <c r="R60" i="19"/>
  <c r="AL60" i="19"/>
  <c r="AM60" i="19"/>
  <c r="AN60" i="19"/>
  <c r="AO60" i="19"/>
  <c r="AP60" i="19"/>
  <c r="AQ60" i="19"/>
  <c r="AR60" i="19"/>
  <c r="AS60" i="19"/>
  <c r="AT60" i="19"/>
  <c r="AU60" i="19"/>
  <c r="A61" i="19"/>
  <c r="B61" i="19"/>
  <c r="C61" i="19"/>
  <c r="D61" i="19"/>
  <c r="E61" i="19"/>
  <c r="F61" i="19"/>
  <c r="G61" i="19"/>
  <c r="I61" i="19"/>
  <c r="R61" i="19"/>
  <c r="AL61" i="19"/>
  <c r="AM61" i="19"/>
  <c r="AN61" i="19"/>
  <c r="AO61" i="19"/>
  <c r="AP61" i="19"/>
  <c r="AQ61" i="19"/>
  <c r="AR61" i="19"/>
  <c r="AS61" i="19"/>
  <c r="AT61" i="19"/>
  <c r="AU61" i="19"/>
  <c r="A62" i="19"/>
  <c r="B62" i="19"/>
  <c r="C62" i="19"/>
  <c r="D62" i="19"/>
  <c r="E62" i="19"/>
  <c r="F62" i="19"/>
  <c r="G62" i="19"/>
  <c r="I62" i="19"/>
  <c r="R62" i="19"/>
  <c r="AL62" i="19"/>
  <c r="AM62" i="19"/>
  <c r="AN62" i="19"/>
  <c r="AO62" i="19"/>
  <c r="AP62" i="19"/>
  <c r="AQ62" i="19"/>
  <c r="AR62" i="19"/>
  <c r="AS62" i="19"/>
  <c r="AT62" i="19"/>
  <c r="AU62" i="19"/>
  <c r="A63" i="19"/>
  <c r="B63" i="19"/>
  <c r="C63" i="19"/>
  <c r="D63" i="19"/>
  <c r="E63" i="19"/>
  <c r="F63" i="19"/>
  <c r="G63" i="19"/>
  <c r="I63" i="19"/>
  <c r="R63" i="19"/>
  <c r="AL63" i="19"/>
  <c r="AM63" i="19"/>
  <c r="AN63" i="19"/>
  <c r="AO63" i="19"/>
  <c r="AP63" i="19"/>
  <c r="AQ63" i="19"/>
  <c r="AR63" i="19"/>
  <c r="AS63" i="19"/>
  <c r="AT63" i="19"/>
  <c r="AU63" i="19"/>
  <c r="A64" i="19"/>
  <c r="B64" i="19"/>
  <c r="C64" i="19"/>
  <c r="D64" i="19"/>
  <c r="E64" i="19"/>
  <c r="F64" i="19"/>
  <c r="G64" i="19"/>
  <c r="I64" i="19"/>
  <c r="R64" i="19"/>
  <c r="AL64" i="19"/>
  <c r="AM64" i="19"/>
  <c r="AN64" i="19"/>
  <c r="AO64" i="19"/>
  <c r="AP64" i="19"/>
  <c r="AQ64" i="19"/>
  <c r="AR64" i="19"/>
  <c r="AS64" i="19"/>
  <c r="AT64" i="19"/>
  <c r="AU64" i="19"/>
  <c r="A65" i="19"/>
  <c r="B65" i="19"/>
  <c r="C65" i="19"/>
  <c r="D65" i="19"/>
  <c r="E65" i="19"/>
  <c r="F65" i="19"/>
  <c r="G65" i="19"/>
  <c r="I65" i="19"/>
  <c r="R65" i="19"/>
  <c r="AL65" i="19"/>
  <c r="AM65" i="19"/>
  <c r="AN65" i="19"/>
  <c r="AO65" i="19"/>
  <c r="AP65" i="19"/>
  <c r="AQ65" i="19"/>
  <c r="AR65" i="19"/>
  <c r="AS65" i="19"/>
  <c r="AT65" i="19"/>
  <c r="AU65" i="19"/>
  <c r="A66" i="19"/>
  <c r="B66" i="19"/>
  <c r="C66" i="19"/>
  <c r="D66" i="19"/>
  <c r="E66" i="19"/>
  <c r="F66" i="19"/>
  <c r="G66" i="19"/>
  <c r="I66" i="19"/>
  <c r="R66" i="19"/>
  <c r="AL66" i="19"/>
  <c r="AM66" i="19"/>
  <c r="AN66" i="19"/>
  <c r="AO66" i="19"/>
  <c r="AP66" i="19"/>
  <c r="AQ66" i="19"/>
  <c r="AR66" i="19"/>
  <c r="AS66" i="19"/>
  <c r="AT66" i="19"/>
  <c r="AU66" i="19"/>
  <c r="A67" i="19"/>
  <c r="B67" i="19"/>
  <c r="C67" i="19"/>
  <c r="D67" i="19"/>
  <c r="E67" i="19"/>
  <c r="F67" i="19"/>
  <c r="G67" i="19"/>
  <c r="I67" i="19"/>
  <c r="R67" i="19"/>
  <c r="AL67" i="19"/>
  <c r="AM67" i="19"/>
  <c r="AN67" i="19"/>
  <c r="AO67" i="19"/>
  <c r="AP67" i="19"/>
  <c r="AQ67" i="19"/>
  <c r="AR67" i="19"/>
  <c r="AS67" i="19"/>
  <c r="AT67" i="19"/>
  <c r="AU67" i="19"/>
  <c r="A68" i="19"/>
  <c r="B68" i="19"/>
  <c r="C68" i="19"/>
  <c r="D68" i="19"/>
  <c r="E68" i="19"/>
  <c r="F68" i="19"/>
  <c r="G68" i="19"/>
  <c r="I68" i="19"/>
  <c r="R68" i="19"/>
  <c r="AL68" i="19"/>
  <c r="AM68" i="19"/>
  <c r="AN68" i="19"/>
  <c r="AO68" i="19"/>
  <c r="AP68" i="19"/>
  <c r="AQ68" i="19"/>
  <c r="AR68" i="19"/>
  <c r="AS68" i="19"/>
  <c r="AT68" i="19"/>
  <c r="AU68" i="19"/>
  <c r="A69" i="19"/>
  <c r="B69" i="19"/>
  <c r="C69" i="19"/>
  <c r="D69" i="19"/>
  <c r="E69" i="19"/>
  <c r="F69" i="19"/>
  <c r="G69" i="19"/>
  <c r="I69" i="19"/>
  <c r="R69" i="19"/>
  <c r="AL69" i="19"/>
  <c r="AM69" i="19"/>
  <c r="AN69" i="19"/>
  <c r="AO69" i="19"/>
  <c r="AP69" i="19"/>
  <c r="AQ69" i="19"/>
  <c r="AR69" i="19"/>
  <c r="AS69" i="19"/>
  <c r="AT69" i="19"/>
  <c r="AU69" i="19"/>
  <c r="A70" i="19"/>
  <c r="B70" i="19"/>
  <c r="C70" i="19"/>
  <c r="D70" i="19"/>
  <c r="E70" i="19"/>
  <c r="F70" i="19"/>
  <c r="G70" i="19"/>
  <c r="I70" i="19"/>
  <c r="R70" i="19"/>
  <c r="AL70" i="19"/>
  <c r="AM70" i="19"/>
  <c r="AN70" i="19"/>
  <c r="AO70" i="19"/>
  <c r="AP70" i="19"/>
  <c r="AQ70" i="19"/>
  <c r="AR70" i="19"/>
  <c r="AS70" i="19"/>
  <c r="AT70" i="19"/>
  <c r="AU70" i="19"/>
  <c r="A71" i="19"/>
  <c r="B71" i="19"/>
  <c r="C71" i="19"/>
  <c r="D71" i="19"/>
  <c r="E71" i="19"/>
  <c r="F71" i="19"/>
  <c r="G71" i="19"/>
  <c r="I71" i="19"/>
  <c r="R71" i="19"/>
  <c r="AL71" i="19"/>
  <c r="AM71" i="19"/>
  <c r="AN71" i="19"/>
  <c r="AO71" i="19"/>
  <c r="AP71" i="19"/>
  <c r="AQ71" i="19"/>
  <c r="AR71" i="19"/>
  <c r="AS71" i="19"/>
  <c r="AT71" i="19"/>
  <c r="AU71" i="19"/>
  <c r="A72" i="19"/>
  <c r="B72" i="19"/>
  <c r="C72" i="19"/>
  <c r="D72" i="19"/>
  <c r="E72" i="19"/>
  <c r="F72" i="19"/>
  <c r="G72" i="19"/>
  <c r="I72" i="19"/>
  <c r="R72" i="19"/>
  <c r="AL72" i="19"/>
  <c r="AM72" i="19"/>
  <c r="AN72" i="19"/>
  <c r="AO72" i="19"/>
  <c r="AP72" i="19"/>
  <c r="AQ72" i="19"/>
  <c r="AR72" i="19"/>
  <c r="AS72" i="19"/>
  <c r="AT72" i="19"/>
  <c r="AU72" i="19"/>
  <c r="A73" i="19"/>
  <c r="B73" i="19"/>
  <c r="C73" i="19"/>
  <c r="D73" i="19"/>
  <c r="E73" i="19"/>
  <c r="F73" i="19"/>
  <c r="G73" i="19"/>
  <c r="I73" i="19"/>
  <c r="R73" i="19"/>
  <c r="AL73" i="19"/>
  <c r="AM73" i="19"/>
  <c r="AN73" i="19"/>
  <c r="AO73" i="19"/>
  <c r="AP73" i="19"/>
  <c r="AQ73" i="19"/>
  <c r="AR73" i="19"/>
  <c r="AS73" i="19"/>
  <c r="AT73" i="19"/>
  <c r="AU73" i="19"/>
  <c r="A74" i="19"/>
  <c r="B74" i="19"/>
  <c r="C74" i="19"/>
  <c r="D74" i="19"/>
  <c r="E74" i="19"/>
  <c r="F74" i="19"/>
  <c r="G74" i="19"/>
  <c r="I74" i="19"/>
  <c r="R74" i="19"/>
  <c r="AL74" i="19"/>
  <c r="AM74" i="19"/>
  <c r="AN74" i="19"/>
  <c r="AO74" i="19"/>
  <c r="AP74" i="19"/>
  <c r="AQ74" i="19"/>
  <c r="AR74" i="19"/>
  <c r="AS74" i="19"/>
  <c r="AT74" i="19"/>
  <c r="AU74" i="19"/>
  <c r="A75" i="19"/>
  <c r="B75" i="19"/>
  <c r="C75" i="19"/>
  <c r="D75" i="19"/>
  <c r="E75" i="19"/>
  <c r="F75" i="19"/>
  <c r="G75" i="19"/>
  <c r="I75" i="19"/>
  <c r="R75" i="19"/>
  <c r="AL75" i="19"/>
  <c r="AM75" i="19"/>
  <c r="AN75" i="19"/>
  <c r="AO75" i="19"/>
  <c r="AP75" i="19"/>
  <c r="AQ75" i="19"/>
  <c r="AR75" i="19"/>
  <c r="AS75" i="19"/>
  <c r="AT75" i="19"/>
  <c r="AU75" i="19"/>
  <c r="A76" i="19"/>
  <c r="B76" i="19"/>
  <c r="C76" i="19"/>
  <c r="D76" i="19"/>
  <c r="E76" i="19"/>
  <c r="F76" i="19"/>
  <c r="G76" i="19"/>
  <c r="I76" i="19"/>
  <c r="R76" i="19"/>
  <c r="AL76" i="19"/>
  <c r="AM76" i="19"/>
  <c r="AN76" i="19"/>
  <c r="AO76" i="19"/>
  <c r="AP76" i="19"/>
  <c r="AQ76" i="19"/>
  <c r="AR76" i="19"/>
  <c r="AS76" i="19"/>
  <c r="AT76" i="19"/>
  <c r="AU76" i="19"/>
  <c r="A77" i="19"/>
  <c r="B77" i="19"/>
  <c r="C77" i="19"/>
  <c r="D77" i="19"/>
  <c r="E77" i="19"/>
  <c r="F77" i="19"/>
  <c r="G77" i="19"/>
  <c r="I77" i="19"/>
  <c r="R77" i="19"/>
  <c r="AL77" i="19"/>
  <c r="AM77" i="19"/>
  <c r="AN77" i="19"/>
  <c r="AO77" i="19"/>
  <c r="AP77" i="19"/>
  <c r="AQ77" i="19"/>
  <c r="AR77" i="19"/>
  <c r="AS77" i="19"/>
  <c r="AT77" i="19"/>
  <c r="AU77" i="19"/>
  <c r="A78" i="19"/>
  <c r="B78" i="19"/>
  <c r="C78" i="19"/>
  <c r="D78" i="19"/>
  <c r="E78" i="19"/>
  <c r="F78" i="19"/>
  <c r="G78" i="19"/>
  <c r="I78" i="19"/>
  <c r="R78" i="19"/>
  <c r="AL78" i="19"/>
  <c r="AM78" i="19"/>
  <c r="AN78" i="19"/>
  <c r="AO78" i="19"/>
  <c r="AP78" i="19"/>
  <c r="AQ78" i="19"/>
  <c r="AR78" i="19"/>
  <c r="AS78" i="19"/>
  <c r="AT78" i="19"/>
  <c r="AU78" i="19"/>
  <c r="A79" i="19"/>
  <c r="B79" i="19"/>
  <c r="C79" i="19"/>
  <c r="D79" i="19"/>
  <c r="E79" i="19"/>
  <c r="F79" i="19"/>
  <c r="G79" i="19"/>
  <c r="I79" i="19"/>
  <c r="R79" i="19"/>
  <c r="AL79" i="19"/>
  <c r="AM79" i="19"/>
  <c r="AN79" i="19"/>
  <c r="AO79" i="19"/>
  <c r="AP79" i="19"/>
  <c r="AQ79" i="19"/>
  <c r="AR79" i="19"/>
  <c r="AS79" i="19"/>
  <c r="AT79" i="19"/>
  <c r="AU79" i="19"/>
  <c r="A80" i="19"/>
  <c r="B80" i="19"/>
  <c r="C80" i="19"/>
  <c r="D80" i="19"/>
  <c r="E80" i="19"/>
  <c r="F80" i="19"/>
  <c r="G80" i="19"/>
  <c r="I80" i="19"/>
  <c r="R80" i="19"/>
  <c r="AL80" i="19"/>
  <c r="AM80" i="19"/>
  <c r="AN80" i="19"/>
  <c r="AO80" i="19"/>
  <c r="AP80" i="19"/>
  <c r="AQ80" i="19"/>
  <c r="AR80" i="19"/>
  <c r="AS80" i="19"/>
  <c r="AT80" i="19"/>
  <c r="AU80" i="19"/>
  <c r="A81" i="19"/>
  <c r="B81" i="19"/>
  <c r="C81" i="19"/>
  <c r="D81" i="19"/>
  <c r="E81" i="19"/>
  <c r="F81" i="19"/>
  <c r="G81" i="19"/>
  <c r="I81" i="19"/>
  <c r="R81" i="19"/>
  <c r="AL81" i="19"/>
  <c r="AM81" i="19"/>
  <c r="AN81" i="19"/>
  <c r="AO81" i="19"/>
  <c r="AP81" i="19"/>
  <c r="AQ81" i="19"/>
  <c r="AR81" i="19"/>
  <c r="AS81" i="19"/>
  <c r="AT81" i="19"/>
  <c r="AU81" i="19"/>
  <c r="A82" i="19"/>
  <c r="B82" i="19"/>
  <c r="C82" i="19"/>
  <c r="D82" i="19"/>
  <c r="E82" i="19"/>
  <c r="F82" i="19"/>
  <c r="G82" i="19"/>
  <c r="I82" i="19"/>
  <c r="R82" i="19"/>
  <c r="AL82" i="19"/>
  <c r="AM82" i="19"/>
  <c r="AN82" i="19"/>
  <c r="AO82" i="19"/>
  <c r="AP82" i="19"/>
  <c r="AQ82" i="19"/>
  <c r="AR82" i="19"/>
  <c r="AS82" i="19"/>
  <c r="AT82" i="19"/>
  <c r="AU82" i="19"/>
  <c r="A83" i="19"/>
  <c r="B83" i="19"/>
  <c r="C83" i="19"/>
  <c r="D83" i="19"/>
  <c r="E83" i="19"/>
  <c r="F83" i="19"/>
  <c r="G83" i="19"/>
  <c r="I83" i="19"/>
  <c r="R83" i="19"/>
  <c r="AL83" i="19"/>
  <c r="AM83" i="19"/>
  <c r="AN83" i="19"/>
  <c r="AO83" i="19"/>
  <c r="AP83" i="19"/>
  <c r="AQ83" i="19"/>
  <c r="AR83" i="19"/>
  <c r="AS83" i="19"/>
  <c r="AT83" i="19"/>
  <c r="AU83" i="19"/>
  <c r="A84" i="19"/>
  <c r="B84" i="19"/>
  <c r="C84" i="19"/>
  <c r="D84" i="19"/>
  <c r="E84" i="19"/>
  <c r="F84" i="19"/>
  <c r="G84" i="19"/>
  <c r="I84" i="19"/>
  <c r="R84" i="19"/>
  <c r="AL84" i="19"/>
  <c r="AM84" i="19"/>
  <c r="AN84" i="19"/>
  <c r="AO84" i="19"/>
  <c r="AP84" i="19"/>
  <c r="AQ84" i="19"/>
  <c r="AR84" i="19"/>
  <c r="AS84" i="19"/>
  <c r="AT84" i="19"/>
  <c r="AU84" i="19"/>
  <c r="A85" i="19"/>
  <c r="B85" i="19"/>
  <c r="C85" i="19"/>
  <c r="D85" i="19"/>
  <c r="E85" i="19"/>
  <c r="F85" i="19"/>
  <c r="G85" i="19"/>
  <c r="I85" i="19"/>
  <c r="R85" i="19"/>
  <c r="AL85" i="19"/>
  <c r="AM85" i="19"/>
  <c r="AN85" i="19"/>
  <c r="AO85" i="19"/>
  <c r="AP85" i="19"/>
  <c r="AQ85" i="19"/>
  <c r="AR85" i="19"/>
  <c r="AS85" i="19"/>
  <c r="AT85" i="19"/>
  <c r="AU85" i="19"/>
  <c r="A86" i="19"/>
  <c r="B86" i="19"/>
  <c r="C86" i="19"/>
  <c r="D86" i="19"/>
  <c r="E86" i="19"/>
  <c r="F86" i="19"/>
  <c r="G86" i="19"/>
  <c r="I86" i="19"/>
  <c r="R86" i="19"/>
  <c r="AL86" i="19"/>
  <c r="AM86" i="19"/>
  <c r="AN86" i="19"/>
  <c r="AO86" i="19"/>
  <c r="AP86" i="19"/>
  <c r="AQ86" i="19"/>
  <c r="AR86" i="19"/>
  <c r="AS86" i="19"/>
  <c r="AT86" i="19"/>
  <c r="AU86" i="19"/>
  <c r="A87" i="19"/>
  <c r="B87" i="19"/>
  <c r="C87" i="19"/>
  <c r="D87" i="19"/>
  <c r="E87" i="19"/>
  <c r="F87" i="19"/>
  <c r="G87" i="19"/>
  <c r="I87" i="19"/>
  <c r="R87" i="19"/>
  <c r="AL87" i="19"/>
  <c r="AM87" i="19"/>
  <c r="AN87" i="19"/>
  <c r="AO87" i="19"/>
  <c r="AP87" i="19"/>
  <c r="AQ87" i="19"/>
  <c r="AR87" i="19"/>
  <c r="AS87" i="19"/>
  <c r="AT87" i="19"/>
  <c r="AU87" i="19"/>
  <c r="A88" i="19"/>
  <c r="B88" i="19"/>
  <c r="C88" i="19"/>
  <c r="D88" i="19"/>
  <c r="E88" i="19"/>
  <c r="F88" i="19"/>
  <c r="G88" i="19"/>
  <c r="I88" i="19"/>
  <c r="R88" i="19"/>
  <c r="AL88" i="19"/>
  <c r="AM88" i="19"/>
  <c r="AN88" i="19"/>
  <c r="AO88" i="19"/>
  <c r="AP88" i="19"/>
  <c r="AQ88" i="19"/>
  <c r="AR88" i="19"/>
  <c r="AS88" i="19"/>
  <c r="AT88" i="19"/>
  <c r="AU88" i="19"/>
  <c r="A89" i="19"/>
  <c r="B89" i="19"/>
  <c r="C89" i="19"/>
  <c r="D89" i="19"/>
  <c r="E89" i="19"/>
  <c r="F89" i="19"/>
  <c r="G89" i="19"/>
  <c r="I89" i="19"/>
  <c r="R89" i="19"/>
  <c r="AL89" i="19"/>
  <c r="AM89" i="19"/>
  <c r="AN89" i="19"/>
  <c r="AO89" i="19"/>
  <c r="AP89" i="19"/>
  <c r="AQ89" i="19"/>
  <c r="AR89" i="19"/>
  <c r="AS89" i="19"/>
  <c r="AT89" i="19"/>
  <c r="AU89" i="19"/>
  <c r="A90" i="19"/>
  <c r="B90" i="19"/>
  <c r="C90" i="19"/>
  <c r="D90" i="19"/>
  <c r="E90" i="19"/>
  <c r="F90" i="19"/>
  <c r="G90" i="19"/>
  <c r="I90" i="19"/>
  <c r="R90" i="19"/>
  <c r="AL90" i="19"/>
  <c r="AM90" i="19"/>
  <c r="AN90" i="19"/>
  <c r="AO90" i="19"/>
  <c r="AP90" i="19"/>
  <c r="AQ90" i="19"/>
  <c r="AR90" i="19"/>
  <c r="AS90" i="19"/>
  <c r="AT90" i="19"/>
  <c r="AU90" i="19"/>
  <c r="A91" i="19"/>
  <c r="B91" i="19"/>
  <c r="C91" i="19"/>
  <c r="D91" i="19"/>
  <c r="E91" i="19"/>
  <c r="F91" i="19"/>
  <c r="G91" i="19"/>
  <c r="I91" i="19"/>
  <c r="R91" i="19"/>
  <c r="AL91" i="19"/>
  <c r="AM91" i="19"/>
  <c r="AN91" i="19"/>
  <c r="AO91" i="19"/>
  <c r="AP91" i="19"/>
  <c r="AQ91" i="19"/>
  <c r="AR91" i="19"/>
  <c r="AS91" i="19"/>
  <c r="AT91" i="19"/>
  <c r="AU91" i="19"/>
  <c r="A92" i="19"/>
  <c r="B92" i="19"/>
  <c r="C92" i="19"/>
  <c r="D92" i="19"/>
  <c r="E92" i="19"/>
  <c r="F92" i="19"/>
  <c r="G92" i="19"/>
  <c r="I92" i="19"/>
  <c r="R92" i="19"/>
  <c r="AL92" i="19"/>
  <c r="AM92" i="19"/>
  <c r="AN92" i="19"/>
  <c r="AO92" i="19"/>
  <c r="AP92" i="19"/>
  <c r="AQ92" i="19"/>
  <c r="AR92" i="19"/>
  <c r="AS92" i="19"/>
  <c r="AT92" i="19"/>
  <c r="AU92" i="19"/>
  <c r="A93" i="19"/>
  <c r="B93" i="19"/>
  <c r="C93" i="19"/>
  <c r="D93" i="19"/>
  <c r="E93" i="19"/>
  <c r="F93" i="19"/>
  <c r="G93" i="19"/>
  <c r="I93" i="19"/>
  <c r="R93" i="19"/>
  <c r="AL93" i="19"/>
  <c r="AM93" i="19"/>
  <c r="AN93" i="19"/>
  <c r="AO93" i="19"/>
  <c r="AP93" i="19"/>
  <c r="AQ93" i="19"/>
  <c r="AR93" i="19"/>
  <c r="AS93" i="19"/>
  <c r="AT93" i="19"/>
  <c r="AU93" i="19"/>
  <c r="A94" i="19"/>
  <c r="B94" i="19"/>
  <c r="C94" i="19"/>
  <c r="D94" i="19"/>
  <c r="E94" i="19"/>
  <c r="F94" i="19"/>
  <c r="G94" i="19"/>
  <c r="I94" i="19"/>
  <c r="R94" i="19"/>
  <c r="AL94" i="19"/>
  <c r="AM94" i="19"/>
  <c r="AN94" i="19"/>
  <c r="AO94" i="19"/>
  <c r="AP94" i="19"/>
  <c r="AQ94" i="19"/>
  <c r="AR94" i="19"/>
  <c r="AS94" i="19"/>
  <c r="AT94" i="19"/>
  <c r="AU94" i="19"/>
  <c r="A95" i="19"/>
  <c r="B95" i="19"/>
  <c r="C95" i="19"/>
  <c r="D95" i="19"/>
  <c r="E95" i="19"/>
  <c r="F95" i="19"/>
  <c r="G95" i="19"/>
  <c r="I95" i="19"/>
  <c r="R95" i="19"/>
  <c r="AL95" i="19"/>
  <c r="AM95" i="19"/>
  <c r="AN95" i="19"/>
  <c r="AO95" i="19"/>
  <c r="AP95" i="19"/>
  <c r="AQ95" i="19"/>
  <c r="AR95" i="19"/>
  <c r="AS95" i="19"/>
  <c r="AT95" i="19"/>
  <c r="AU95" i="19"/>
  <c r="A96" i="19"/>
  <c r="B96" i="19"/>
  <c r="C96" i="19"/>
  <c r="D96" i="19"/>
  <c r="E96" i="19"/>
  <c r="F96" i="19"/>
  <c r="G96" i="19"/>
  <c r="I96" i="19"/>
  <c r="R96" i="19"/>
  <c r="AL96" i="19"/>
  <c r="AM96" i="19"/>
  <c r="AN96" i="19"/>
  <c r="AO96" i="19"/>
  <c r="AP96" i="19"/>
  <c r="AQ96" i="19"/>
  <c r="AR96" i="19"/>
  <c r="AS96" i="19"/>
  <c r="AT96" i="19"/>
  <c r="AU96" i="19"/>
  <c r="A97" i="19"/>
  <c r="B97" i="19"/>
  <c r="C97" i="19"/>
  <c r="D97" i="19"/>
  <c r="E97" i="19"/>
  <c r="F97" i="19"/>
  <c r="G97" i="19"/>
  <c r="I97" i="19"/>
  <c r="R97" i="19"/>
  <c r="AL97" i="19"/>
  <c r="AM97" i="19"/>
  <c r="AN97" i="19"/>
  <c r="AO97" i="19"/>
  <c r="AP97" i="19"/>
  <c r="AQ97" i="19"/>
  <c r="AR97" i="19"/>
  <c r="AS97" i="19"/>
  <c r="AT97" i="19"/>
  <c r="AU97" i="19"/>
  <c r="A98" i="19"/>
  <c r="B98" i="19"/>
  <c r="C98" i="19"/>
  <c r="D98" i="19"/>
  <c r="E98" i="19"/>
  <c r="F98" i="19"/>
  <c r="G98" i="19"/>
  <c r="I98" i="19"/>
  <c r="R98" i="19"/>
  <c r="AL98" i="19"/>
  <c r="AM98" i="19"/>
  <c r="AN98" i="19"/>
  <c r="AO98" i="19"/>
  <c r="AP98" i="19"/>
  <c r="AQ98" i="19"/>
  <c r="AR98" i="19"/>
  <c r="AS98" i="19"/>
  <c r="AT98" i="19"/>
  <c r="AU98" i="19"/>
  <c r="A99" i="19"/>
  <c r="B99" i="19"/>
  <c r="C99" i="19"/>
  <c r="D99" i="19"/>
  <c r="E99" i="19"/>
  <c r="F99" i="19"/>
  <c r="G99" i="19"/>
  <c r="I99" i="19"/>
  <c r="R99" i="19"/>
  <c r="AL99" i="19"/>
  <c r="AM99" i="19"/>
  <c r="AN99" i="19"/>
  <c r="AO99" i="19"/>
  <c r="AP99" i="19"/>
  <c r="AQ99" i="19"/>
  <c r="AR99" i="19"/>
  <c r="AS99" i="19"/>
  <c r="AT99" i="19"/>
  <c r="AU99" i="19"/>
  <c r="A100" i="19"/>
  <c r="B100" i="19"/>
  <c r="C100" i="19"/>
  <c r="D100" i="19"/>
  <c r="E100" i="19"/>
  <c r="F100" i="19"/>
  <c r="G100" i="19"/>
  <c r="I100" i="19"/>
  <c r="R100" i="19"/>
  <c r="AL100" i="19"/>
  <c r="AM100" i="19"/>
  <c r="AN100" i="19"/>
  <c r="AO100" i="19"/>
  <c r="AP100" i="19"/>
  <c r="AQ100" i="19"/>
  <c r="AR100" i="19"/>
  <c r="AS100" i="19"/>
  <c r="AT100" i="19"/>
  <c r="AU100" i="19"/>
  <c r="A101" i="19"/>
  <c r="B101" i="19"/>
  <c r="C101" i="19"/>
  <c r="D101" i="19"/>
  <c r="E101" i="19"/>
  <c r="F101" i="19"/>
  <c r="G101" i="19"/>
  <c r="I101" i="19"/>
  <c r="R101" i="19"/>
  <c r="AL101" i="19"/>
  <c r="AM101" i="19"/>
  <c r="AN101" i="19"/>
  <c r="AO101" i="19"/>
  <c r="AP101" i="19"/>
  <c r="AQ101" i="19"/>
  <c r="AR101" i="19"/>
  <c r="AS101" i="19"/>
  <c r="AT101" i="19"/>
  <c r="AU101" i="19"/>
  <c r="A102" i="19"/>
  <c r="B102" i="19"/>
  <c r="C102" i="19"/>
  <c r="D102" i="19"/>
  <c r="E102" i="19"/>
  <c r="F102" i="19"/>
  <c r="G102" i="19"/>
  <c r="I102" i="19"/>
  <c r="R102" i="19"/>
  <c r="AL102" i="19"/>
  <c r="AM102" i="19"/>
  <c r="AN102" i="19"/>
  <c r="AO102" i="19"/>
  <c r="AP102" i="19"/>
  <c r="AQ102" i="19"/>
  <c r="AR102" i="19"/>
  <c r="AS102" i="19"/>
  <c r="AT102" i="19"/>
  <c r="AU102" i="19"/>
  <c r="A103" i="19"/>
  <c r="B103" i="19"/>
  <c r="C103" i="19"/>
  <c r="D103" i="19"/>
  <c r="E103" i="19"/>
  <c r="F103" i="19"/>
  <c r="G103" i="19"/>
  <c r="I103" i="19"/>
  <c r="R103" i="19"/>
  <c r="AL103" i="19"/>
  <c r="AM103" i="19"/>
  <c r="AN103" i="19"/>
  <c r="AO103" i="19"/>
  <c r="AP103" i="19"/>
  <c r="AQ103" i="19"/>
  <c r="AR103" i="19"/>
  <c r="AS103" i="19"/>
  <c r="AT103" i="19"/>
  <c r="AU103" i="19"/>
  <c r="A104" i="19"/>
  <c r="B104" i="19"/>
  <c r="C104" i="19"/>
  <c r="D104" i="19"/>
  <c r="E104" i="19"/>
  <c r="F104" i="19"/>
  <c r="G104" i="19"/>
  <c r="I104" i="19"/>
  <c r="R104" i="19"/>
  <c r="AL104" i="19"/>
  <c r="AM104" i="19"/>
  <c r="AN104" i="19"/>
  <c r="AO104" i="19"/>
  <c r="AP104" i="19"/>
  <c r="AQ104" i="19"/>
  <c r="AR104" i="19"/>
  <c r="AS104" i="19"/>
  <c r="AT104" i="19"/>
  <c r="AU104" i="19"/>
  <c r="A105" i="19"/>
  <c r="B105" i="19"/>
  <c r="C105" i="19"/>
  <c r="D105" i="19"/>
  <c r="E105" i="19"/>
  <c r="F105" i="19"/>
  <c r="G105" i="19"/>
  <c r="I105" i="19"/>
  <c r="R105" i="19"/>
  <c r="AL105" i="19"/>
  <c r="AM105" i="19"/>
  <c r="AN105" i="19"/>
  <c r="AO105" i="19"/>
  <c r="AP105" i="19"/>
  <c r="AQ105" i="19"/>
  <c r="AR105" i="19"/>
  <c r="AS105" i="19"/>
  <c r="AT105" i="19"/>
  <c r="AU105" i="19"/>
  <c r="A106" i="19"/>
  <c r="B106" i="19"/>
  <c r="C106" i="19"/>
  <c r="D106" i="19"/>
  <c r="E106" i="19"/>
  <c r="F106" i="19"/>
  <c r="G106" i="19"/>
  <c r="I106" i="19"/>
  <c r="R106" i="19"/>
  <c r="AL106" i="19"/>
  <c r="AM106" i="19"/>
  <c r="AN106" i="19"/>
  <c r="AO106" i="19"/>
  <c r="AP106" i="19"/>
  <c r="AQ106" i="19"/>
  <c r="AR106" i="19"/>
  <c r="AS106" i="19"/>
  <c r="AT106" i="19"/>
  <c r="AU106" i="19"/>
  <c r="A107" i="19"/>
  <c r="B107" i="19"/>
  <c r="C107" i="19"/>
  <c r="D107" i="19"/>
  <c r="E107" i="19"/>
  <c r="F107" i="19"/>
  <c r="G107" i="19"/>
  <c r="I107" i="19"/>
  <c r="R107" i="19"/>
  <c r="AL107" i="19"/>
  <c r="AM107" i="19"/>
  <c r="AN107" i="19"/>
  <c r="AO107" i="19"/>
  <c r="AP107" i="19"/>
  <c r="AQ107" i="19"/>
  <c r="AR107" i="19"/>
  <c r="AS107" i="19"/>
  <c r="AT107" i="19"/>
  <c r="AU107" i="19"/>
  <c r="A108" i="19"/>
  <c r="B108" i="19"/>
  <c r="C108" i="19"/>
  <c r="D108" i="19"/>
  <c r="E108" i="19"/>
  <c r="F108" i="19"/>
  <c r="G108" i="19"/>
  <c r="I108" i="19"/>
  <c r="R108" i="19"/>
  <c r="AL108" i="19"/>
  <c r="AM108" i="19"/>
  <c r="AN108" i="19"/>
  <c r="AO108" i="19"/>
  <c r="AP108" i="19"/>
  <c r="AQ108" i="19"/>
  <c r="AR108" i="19"/>
  <c r="AS108" i="19"/>
  <c r="AT108" i="19"/>
  <c r="AU108" i="19"/>
  <c r="A109" i="19"/>
  <c r="B109" i="19"/>
  <c r="C109" i="19"/>
  <c r="D109" i="19"/>
  <c r="E109" i="19"/>
  <c r="F109" i="19"/>
  <c r="G109" i="19"/>
  <c r="I109" i="19"/>
  <c r="R109" i="19"/>
  <c r="AL109" i="19"/>
  <c r="AM109" i="19"/>
  <c r="AN109" i="19"/>
  <c r="AO109" i="19"/>
  <c r="AP109" i="19"/>
  <c r="AQ109" i="19"/>
  <c r="AR109" i="19"/>
  <c r="AS109" i="19"/>
  <c r="AT109" i="19"/>
  <c r="AU109" i="19"/>
  <c r="A110" i="19"/>
  <c r="B110" i="19"/>
  <c r="C110" i="19"/>
  <c r="D110" i="19"/>
  <c r="E110" i="19"/>
  <c r="F110" i="19"/>
  <c r="G110" i="19"/>
  <c r="I110" i="19"/>
  <c r="R110" i="19"/>
  <c r="AL110" i="19"/>
  <c r="AM110" i="19"/>
  <c r="AN110" i="19"/>
  <c r="AO110" i="19"/>
  <c r="AP110" i="19"/>
  <c r="AQ110" i="19"/>
  <c r="AR110" i="19"/>
  <c r="AS110" i="19"/>
  <c r="AT110" i="19"/>
  <c r="AU110" i="19"/>
  <c r="A111" i="19"/>
  <c r="B111" i="19"/>
  <c r="C111" i="19"/>
  <c r="D111" i="19"/>
  <c r="E111" i="19"/>
  <c r="F111" i="19"/>
  <c r="G111" i="19"/>
  <c r="I111" i="19"/>
  <c r="R111" i="19"/>
  <c r="AL111" i="19"/>
  <c r="AM111" i="19"/>
  <c r="AN111" i="19"/>
  <c r="AO111" i="19"/>
  <c r="AP111" i="19"/>
  <c r="AQ111" i="19"/>
  <c r="AR111" i="19"/>
  <c r="AS111" i="19"/>
  <c r="AT111" i="19"/>
  <c r="AU111" i="19"/>
  <c r="A112" i="19"/>
  <c r="B112" i="19"/>
  <c r="C112" i="19"/>
  <c r="D112" i="19"/>
  <c r="E112" i="19"/>
  <c r="F112" i="19"/>
  <c r="G112" i="19"/>
  <c r="I112" i="19"/>
  <c r="R112" i="19"/>
  <c r="AL112" i="19"/>
  <c r="AM112" i="19"/>
  <c r="AN112" i="19"/>
  <c r="AO112" i="19"/>
  <c r="AP112" i="19"/>
  <c r="AQ112" i="19"/>
  <c r="AR112" i="19"/>
  <c r="AS112" i="19"/>
  <c r="AT112" i="19"/>
  <c r="AU112" i="19"/>
  <c r="A113" i="19"/>
  <c r="B113" i="19"/>
  <c r="C113" i="19"/>
  <c r="D113" i="19"/>
  <c r="E113" i="19"/>
  <c r="F113" i="19"/>
  <c r="G113" i="19"/>
  <c r="I113" i="19"/>
  <c r="R113" i="19"/>
  <c r="AL113" i="19"/>
  <c r="AM113" i="19"/>
  <c r="AN113" i="19"/>
  <c r="AO113" i="19"/>
  <c r="AP113" i="19"/>
  <c r="AQ113" i="19"/>
  <c r="AR113" i="19"/>
  <c r="AS113" i="19"/>
  <c r="AT113" i="19"/>
  <c r="AU113" i="19"/>
  <c r="A114" i="19"/>
  <c r="B114" i="19"/>
  <c r="C114" i="19"/>
  <c r="D114" i="19"/>
  <c r="E114" i="19"/>
  <c r="F114" i="19"/>
  <c r="G114" i="19"/>
  <c r="I114" i="19"/>
  <c r="R114" i="19"/>
  <c r="AL114" i="19"/>
  <c r="AM114" i="19"/>
  <c r="AN114" i="19"/>
  <c r="AO114" i="19"/>
  <c r="AP114" i="19"/>
  <c r="AQ114" i="19"/>
  <c r="AR114" i="19"/>
  <c r="AS114" i="19"/>
  <c r="AT114" i="19"/>
  <c r="AU114" i="19"/>
  <c r="A115" i="19"/>
  <c r="B115" i="19"/>
  <c r="C115" i="19"/>
  <c r="D115" i="19"/>
  <c r="E115" i="19"/>
  <c r="F115" i="19"/>
  <c r="G115" i="19"/>
  <c r="I115" i="19"/>
  <c r="R115" i="19"/>
  <c r="AL115" i="19"/>
  <c r="AM115" i="19"/>
  <c r="AN115" i="19"/>
  <c r="AO115" i="19"/>
  <c r="AP115" i="19"/>
  <c r="AQ115" i="19"/>
  <c r="AR115" i="19"/>
  <c r="AS115" i="19"/>
  <c r="AT115" i="19"/>
  <c r="AU115" i="19"/>
  <c r="A116" i="19"/>
  <c r="B116" i="19"/>
  <c r="C116" i="19"/>
  <c r="D116" i="19"/>
  <c r="E116" i="19"/>
  <c r="F116" i="19"/>
  <c r="G116" i="19"/>
  <c r="I116" i="19"/>
  <c r="R116" i="19"/>
  <c r="AL116" i="19"/>
  <c r="AM116" i="19"/>
  <c r="AN116" i="19"/>
  <c r="AO116" i="19"/>
  <c r="AP116" i="19"/>
  <c r="AQ116" i="19"/>
  <c r="AR116" i="19"/>
  <c r="AS116" i="19"/>
  <c r="AT116" i="19"/>
  <c r="AU116" i="19"/>
  <c r="A117" i="19"/>
  <c r="B117" i="19"/>
  <c r="C117" i="19"/>
  <c r="D117" i="19"/>
  <c r="E117" i="19"/>
  <c r="F117" i="19"/>
  <c r="G117" i="19"/>
  <c r="I117" i="19"/>
  <c r="R117" i="19"/>
  <c r="AL117" i="19"/>
  <c r="AM117" i="19"/>
  <c r="AN117" i="19"/>
  <c r="AO117" i="19"/>
  <c r="AP117" i="19"/>
  <c r="AQ117" i="19"/>
  <c r="AR117" i="19"/>
  <c r="AS117" i="19"/>
  <c r="AT117" i="19"/>
  <c r="AU117" i="19"/>
  <c r="A118" i="19"/>
  <c r="B118" i="19"/>
  <c r="C118" i="19"/>
  <c r="D118" i="19"/>
  <c r="E118" i="19"/>
  <c r="F118" i="19"/>
  <c r="G118" i="19"/>
  <c r="I118" i="19"/>
  <c r="R118" i="19"/>
  <c r="AL118" i="19"/>
  <c r="AM118" i="19"/>
  <c r="AN118" i="19"/>
  <c r="AO118" i="19"/>
  <c r="AP118" i="19"/>
  <c r="AQ118" i="19"/>
  <c r="AR118" i="19"/>
  <c r="AS118" i="19"/>
  <c r="AT118" i="19"/>
  <c r="AU118" i="19"/>
  <c r="A119" i="19"/>
  <c r="B119" i="19"/>
  <c r="C119" i="19"/>
  <c r="D119" i="19"/>
  <c r="E119" i="19"/>
  <c r="F119" i="19"/>
  <c r="G119" i="19"/>
  <c r="I119" i="19"/>
  <c r="R119" i="19"/>
  <c r="AL119" i="19"/>
  <c r="AM119" i="19"/>
  <c r="AN119" i="19"/>
  <c r="AO119" i="19"/>
  <c r="AP119" i="19"/>
  <c r="AQ119" i="19"/>
  <c r="AR119" i="19"/>
  <c r="AS119" i="19"/>
  <c r="AT119" i="19"/>
  <c r="AU119" i="19"/>
  <c r="A120" i="19"/>
  <c r="B120" i="19"/>
  <c r="C120" i="19"/>
  <c r="D120" i="19"/>
  <c r="E120" i="19"/>
  <c r="F120" i="19"/>
  <c r="G120" i="19"/>
  <c r="I120" i="19"/>
  <c r="R120" i="19"/>
  <c r="AL120" i="19"/>
  <c r="AM120" i="19"/>
  <c r="AN120" i="19"/>
  <c r="AO120" i="19"/>
  <c r="AP120" i="19"/>
  <c r="AQ120" i="19"/>
  <c r="AR120" i="19"/>
  <c r="AS120" i="19"/>
  <c r="AT120" i="19"/>
  <c r="AU120" i="19"/>
  <c r="A121" i="19"/>
  <c r="B121" i="19"/>
  <c r="C121" i="19"/>
  <c r="D121" i="19"/>
  <c r="E121" i="19"/>
  <c r="F121" i="19"/>
  <c r="G121" i="19"/>
  <c r="I121" i="19"/>
  <c r="R121" i="19"/>
  <c r="AL121" i="19"/>
  <c r="AM121" i="19"/>
  <c r="AN121" i="19"/>
  <c r="AO121" i="19"/>
  <c r="AP121" i="19"/>
  <c r="AQ121" i="19"/>
  <c r="AR121" i="19"/>
  <c r="AS121" i="19"/>
  <c r="AT121" i="19"/>
  <c r="AU121" i="19"/>
  <c r="A122" i="19"/>
  <c r="B122" i="19"/>
  <c r="C122" i="19"/>
  <c r="D122" i="19"/>
  <c r="E122" i="19"/>
  <c r="F122" i="19"/>
  <c r="G122" i="19"/>
  <c r="I122" i="19"/>
  <c r="R122" i="19"/>
  <c r="AL122" i="19"/>
  <c r="AM122" i="19"/>
  <c r="AN122" i="19"/>
  <c r="AO122" i="19"/>
  <c r="AP122" i="19"/>
  <c r="AQ122" i="19"/>
  <c r="AR122" i="19"/>
  <c r="AS122" i="19"/>
  <c r="AT122" i="19"/>
  <c r="AU122" i="19"/>
  <c r="A123" i="19"/>
  <c r="B123" i="19"/>
  <c r="C123" i="19"/>
  <c r="D123" i="19"/>
  <c r="E123" i="19"/>
  <c r="F123" i="19"/>
  <c r="G123" i="19"/>
  <c r="I123" i="19"/>
  <c r="R123" i="19"/>
  <c r="AL123" i="19"/>
  <c r="AM123" i="19"/>
  <c r="AN123" i="19"/>
  <c r="AO123" i="19"/>
  <c r="AP123" i="19"/>
  <c r="AQ123" i="19"/>
  <c r="AR123" i="19"/>
  <c r="AS123" i="19"/>
  <c r="AT123" i="19"/>
  <c r="AU123" i="19"/>
  <c r="A124" i="19"/>
  <c r="B124" i="19"/>
  <c r="C124" i="19"/>
  <c r="D124" i="19"/>
  <c r="E124" i="19"/>
  <c r="F124" i="19"/>
  <c r="G124" i="19"/>
  <c r="I124" i="19"/>
  <c r="R124" i="19"/>
  <c r="AL124" i="19"/>
  <c r="AM124" i="19"/>
  <c r="AN124" i="19"/>
  <c r="AO124" i="19"/>
  <c r="AP124" i="19"/>
  <c r="AQ124" i="19"/>
  <c r="AR124" i="19"/>
  <c r="AS124" i="19"/>
  <c r="AT124" i="19"/>
  <c r="AU124" i="19"/>
  <c r="A125" i="19"/>
  <c r="B125" i="19"/>
  <c r="C125" i="19"/>
  <c r="D125" i="19"/>
  <c r="E125" i="19"/>
  <c r="F125" i="19"/>
  <c r="G125" i="19"/>
  <c r="I125" i="19"/>
  <c r="R125" i="19"/>
  <c r="AL125" i="19"/>
  <c r="AM125" i="19"/>
  <c r="AN125" i="19"/>
  <c r="AO125" i="19"/>
  <c r="AP125" i="19"/>
  <c r="AQ125" i="19"/>
  <c r="AR125" i="19"/>
  <c r="AS125" i="19"/>
  <c r="AT125" i="19"/>
  <c r="AU125" i="19"/>
  <c r="A126" i="19"/>
  <c r="B126" i="19"/>
  <c r="C126" i="19"/>
  <c r="D126" i="19"/>
  <c r="E126" i="19"/>
  <c r="F126" i="19"/>
  <c r="G126" i="19"/>
  <c r="I126" i="19"/>
  <c r="R126" i="19"/>
  <c r="AL126" i="19"/>
  <c r="AM126" i="19"/>
  <c r="AN126" i="19"/>
  <c r="AO126" i="19"/>
  <c r="AP126" i="19"/>
  <c r="AQ126" i="19"/>
  <c r="AR126" i="19"/>
  <c r="AS126" i="19"/>
  <c r="AT126" i="19"/>
  <c r="AU126" i="19"/>
  <c r="A127" i="19"/>
  <c r="B127" i="19"/>
  <c r="C127" i="19"/>
  <c r="D127" i="19"/>
  <c r="E127" i="19"/>
  <c r="F127" i="19"/>
  <c r="G127" i="19"/>
  <c r="I127" i="19"/>
  <c r="R127" i="19"/>
  <c r="AL127" i="19"/>
  <c r="AM127" i="19"/>
  <c r="AN127" i="19"/>
  <c r="AO127" i="19"/>
  <c r="AP127" i="19"/>
  <c r="AQ127" i="19"/>
  <c r="AR127" i="19"/>
  <c r="AS127" i="19"/>
  <c r="AT127" i="19"/>
  <c r="AU127" i="19"/>
  <c r="A128" i="19"/>
  <c r="B128" i="19"/>
  <c r="C128" i="19"/>
  <c r="D128" i="19"/>
  <c r="E128" i="19"/>
  <c r="F128" i="19"/>
  <c r="G128" i="19"/>
  <c r="I128" i="19"/>
  <c r="R128" i="19"/>
  <c r="AL128" i="19"/>
  <c r="AM128" i="19"/>
  <c r="AN128" i="19"/>
  <c r="AO128" i="19"/>
  <c r="AP128" i="19"/>
  <c r="AQ128" i="19"/>
  <c r="AR128" i="19"/>
  <c r="AS128" i="19"/>
  <c r="AT128" i="19"/>
  <c r="AU128" i="19"/>
  <c r="A129" i="19"/>
  <c r="B129" i="19"/>
  <c r="C129" i="19"/>
  <c r="D129" i="19"/>
  <c r="E129" i="19"/>
  <c r="F129" i="19"/>
  <c r="G129" i="19"/>
  <c r="I129" i="19"/>
  <c r="R129" i="19"/>
  <c r="A130" i="19"/>
  <c r="B130" i="19"/>
  <c r="C130" i="19"/>
  <c r="D130" i="19"/>
  <c r="E130" i="19"/>
  <c r="F130" i="19"/>
  <c r="G130" i="19"/>
  <c r="I130" i="19"/>
  <c r="R130" i="19"/>
  <c r="A131" i="19"/>
  <c r="B131" i="19"/>
  <c r="C131" i="19"/>
  <c r="D131" i="19"/>
  <c r="E131" i="19"/>
  <c r="F131" i="19"/>
  <c r="G131" i="19"/>
  <c r="I131" i="19"/>
  <c r="R131" i="19"/>
  <c r="A132" i="19"/>
  <c r="B132" i="19"/>
  <c r="C132" i="19"/>
  <c r="D132" i="19"/>
  <c r="E132" i="19"/>
  <c r="F132" i="19"/>
  <c r="G132" i="19"/>
  <c r="I132" i="19"/>
  <c r="R132" i="19"/>
  <c r="A133" i="19"/>
  <c r="B133" i="19"/>
  <c r="C133" i="19"/>
  <c r="D133" i="19"/>
  <c r="E133" i="19"/>
  <c r="F133" i="19"/>
  <c r="G133" i="19"/>
  <c r="I133" i="19"/>
  <c r="R133" i="19"/>
  <c r="A134" i="19"/>
  <c r="B134" i="19"/>
  <c r="C134" i="19"/>
  <c r="D134" i="19"/>
  <c r="E134" i="19"/>
  <c r="F134" i="19"/>
  <c r="G134" i="19"/>
  <c r="I134" i="19"/>
  <c r="R134" i="19"/>
  <c r="A135" i="19"/>
  <c r="B135" i="19"/>
  <c r="C135" i="19"/>
  <c r="D135" i="19"/>
  <c r="E135" i="19"/>
  <c r="F135" i="19"/>
  <c r="G135" i="19"/>
  <c r="I135" i="19"/>
  <c r="R135" i="19"/>
  <c r="A136" i="19"/>
  <c r="B136" i="19"/>
  <c r="C136" i="19"/>
  <c r="D136" i="19"/>
  <c r="E136" i="19"/>
  <c r="F136" i="19"/>
  <c r="G136" i="19"/>
  <c r="I136" i="19"/>
  <c r="R136" i="19"/>
  <c r="A137" i="19"/>
  <c r="B137" i="19"/>
  <c r="C137" i="19"/>
  <c r="D137" i="19"/>
  <c r="E137" i="19"/>
  <c r="F137" i="19"/>
  <c r="G137" i="19"/>
  <c r="I137" i="19"/>
  <c r="R137" i="19"/>
  <c r="A138" i="19"/>
  <c r="B138" i="19"/>
  <c r="C138" i="19"/>
  <c r="D138" i="19"/>
  <c r="E138" i="19"/>
  <c r="F138" i="19"/>
  <c r="G138" i="19"/>
  <c r="I138" i="19"/>
  <c r="R138" i="19"/>
  <c r="A139" i="19"/>
  <c r="B139" i="19"/>
  <c r="C139" i="19"/>
  <c r="D139" i="19"/>
  <c r="E139" i="19"/>
  <c r="F139" i="19"/>
  <c r="G139" i="19"/>
  <c r="I139" i="19"/>
  <c r="R139" i="19"/>
  <c r="A140" i="19"/>
  <c r="B140" i="19"/>
  <c r="C140" i="19"/>
  <c r="D140" i="19"/>
  <c r="E140" i="19"/>
  <c r="F140" i="19"/>
  <c r="G140" i="19"/>
  <c r="I140" i="19"/>
  <c r="R140" i="19"/>
  <c r="A141" i="19"/>
  <c r="B141" i="19"/>
  <c r="C141" i="19"/>
  <c r="D141" i="19"/>
  <c r="E141" i="19"/>
  <c r="F141" i="19"/>
  <c r="G141" i="19"/>
  <c r="I141" i="19"/>
  <c r="R141" i="19"/>
  <c r="A142" i="19"/>
  <c r="B142" i="19"/>
  <c r="C142" i="19"/>
  <c r="D142" i="19"/>
  <c r="E142" i="19"/>
  <c r="F142" i="19"/>
  <c r="G142" i="19"/>
  <c r="I142" i="19"/>
  <c r="R142" i="19"/>
  <c r="A143" i="19"/>
  <c r="B143" i="19"/>
  <c r="C143" i="19"/>
  <c r="D143" i="19"/>
  <c r="E143" i="19"/>
  <c r="F143" i="19"/>
  <c r="G143" i="19"/>
  <c r="I143" i="19"/>
  <c r="R143" i="19"/>
  <c r="A144" i="19"/>
  <c r="B144" i="19"/>
  <c r="C144" i="19"/>
  <c r="D144" i="19"/>
  <c r="E144" i="19"/>
  <c r="F144" i="19"/>
  <c r="G144" i="19"/>
  <c r="I144" i="19"/>
  <c r="R144" i="19"/>
  <c r="A145" i="19"/>
  <c r="B145" i="19"/>
  <c r="C145" i="19"/>
  <c r="D145" i="19"/>
  <c r="E145" i="19"/>
  <c r="F145" i="19"/>
  <c r="G145" i="19"/>
  <c r="I145" i="19"/>
  <c r="R145" i="19"/>
  <c r="A146" i="19"/>
  <c r="B146" i="19"/>
  <c r="C146" i="19"/>
  <c r="D146" i="19"/>
  <c r="E146" i="19"/>
  <c r="F146" i="19"/>
  <c r="G146" i="19"/>
  <c r="I146" i="19"/>
  <c r="R146" i="19"/>
  <c r="A147" i="19"/>
  <c r="B147" i="19"/>
  <c r="C147" i="19"/>
  <c r="D147" i="19"/>
  <c r="E147" i="19"/>
  <c r="F147" i="19"/>
  <c r="G147" i="19"/>
  <c r="I147" i="19"/>
  <c r="R147" i="19"/>
  <c r="A148" i="19"/>
  <c r="B148" i="19"/>
  <c r="C148" i="19"/>
  <c r="D148" i="19"/>
  <c r="E148" i="19"/>
  <c r="F148" i="19"/>
  <c r="G148" i="19"/>
  <c r="I148" i="19"/>
  <c r="R148" i="19"/>
  <c r="A149" i="19"/>
  <c r="B149" i="19"/>
  <c r="C149" i="19"/>
  <c r="D149" i="19"/>
  <c r="E149" i="19"/>
  <c r="F149" i="19"/>
  <c r="G149" i="19"/>
  <c r="I149" i="19"/>
  <c r="R149" i="19"/>
  <c r="A150" i="19"/>
  <c r="B150" i="19"/>
  <c r="C150" i="19"/>
  <c r="D150" i="19"/>
  <c r="E150" i="19"/>
  <c r="F150" i="19"/>
  <c r="G150" i="19"/>
  <c r="I150" i="19"/>
  <c r="R150" i="19"/>
  <c r="A151" i="19"/>
  <c r="B151" i="19"/>
  <c r="C151" i="19"/>
  <c r="D151" i="19"/>
  <c r="E151" i="19"/>
  <c r="F151" i="19"/>
  <c r="G151" i="19"/>
  <c r="I151" i="19"/>
  <c r="R151" i="19"/>
  <c r="A152" i="19"/>
  <c r="B152" i="19"/>
  <c r="C152" i="19"/>
  <c r="D152" i="19"/>
  <c r="E152" i="19"/>
  <c r="F152" i="19"/>
  <c r="G152" i="19"/>
  <c r="I152" i="19"/>
  <c r="R152" i="19"/>
  <c r="A153" i="19"/>
  <c r="B153" i="19"/>
  <c r="C153" i="19"/>
  <c r="D153" i="19"/>
  <c r="E153" i="19"/>
  <c r="F153" i="19"/>
  <c r="G153" i="19"/>
  <c r="I153" i="19"/>
  <c r="R153" i="19"/>
  <c r="A154" i="19"/>
  <c r="B154" i="19"/>
  <c r="C154" i="19"/>
  <c r="D154" i="19"/>
  <c r="E154" i="19"/>
  <c r="F154" i="19"/>
  <c r="G154" i="19"/>
  <c r="I154" i="19"/>
  <c r="R154" i="19"/>
  <c r="A155" i="19"/>
  <c r="B155" i="19"/>
  <c r="C155" i="19"/>
  <c r="D155" i="19"/>
  <c r="E155" i="19"/>
  <c r="F155" i="19"/>
  <c r="G155" i="19"/>
  <c r="I155" i="19"/>
  <c r="R155" i="19"/>
  <c r="A156" i="19"/>
  <c r="B156" i="19"/>
  <c r="C156" i="19"/>
  <c r="D156" i="19"/>
  <c r="E156" i="19"/>
  <c r="F156" i="19"/>
  <c r="G156" i="19"/>
  <c r="I156" i="19"/>
  <c r="R156" i="19"/>
  <c r="A157" i="19"/>
  <c r="B157" i="19"/>
  <c r="C157" i="19"/>
  <c r="D157" i="19"/>
  <c r="E157" i="19"/>
  <c r="F157" i="19"/>
  <c r="G157" i="19"/>
  <c r="I157" i="19"/>
  <c r="R157" i="19"/>
  <c r="A158" i="19"/>
  <c r="B158" i="19"/>
  <c r="C158" i="19"/>
  <c r="D158" i="19"/>
  <c r="E158" i="19"/>
  <c r="F158" i="19"/>
  <c r="G158" i="19"/>
  <c r="I158" i="19"/>
  <c r="R158" i="19"/>
  <c r="A159" i="19"/>
  <c r="B159" i="19"/>
  <c r="C159" i="19"/>
  <c r="D159" i="19"/>
  <c r="E159" i="19"/>
  <c r="F159" i="19"/>
  <c r="G159" i="19"/>
  <c r="I159" i="19"/>
  <c r="R159" i="19"/>
  <c r="A160" i="19"/>
  <c r="B160" i="19"/>
  <c r="C160" i="19"/>
  <c r="D160" i="19"/>
  <c r="E160" i="19"/>
  <c r="F160" i="19"/>
  <c r="G160" i="19"/>
  <c r="I160" i="19"/>
  <c r="R160" i="19"/>
  <c r="A161" i="19"/>
  <c r="B161" i="19"/>
  <c r="C161" i="19"/>
  <c r="D161" i="19"/>
  <c r="E161" i="19"/>
  <c r="F161" i="19"/>
  <c r="G161" i="19"/>
  <c r="I161" i="19"/>
  <c r="R161" i="19"/>
  <c r="A1" i="6"/>
  <c r="A3" i="6"/>
  <c r="B3" i="6"/>
  <c r="C3" i="6"/>
  <c r="D3" i="6"/>
  <c r="E3" i="6"/>
  <c r="F3" i="6"/>
  <c r="G3" i="6"/>
  <c r="H3" i="6"/>
  <c r="I3" i="6"/>
  <c r="J3" i="6"/>
  <c r="K3" i="6"/>
  <c r="L3" i="6"/>
  <c r="M3" i="6"/>
  <c r="N3" i="6"/>
  <c r="O3" i="6"/>
  <c r="P3" i="6"/>
  <c r="Q3" i="6"/>
  <c r="R3" i="6"/>
  <c r="S3" i="6"/>
  <c r="T3" i="6"/>
  <c r="U3" i="6"/>
  <c r="V3" i="6"/>
  <c r="W3" i="6"/>
  <c r="X3" i="6"/>
  <c r="Y3" i="6"/>
  <c r="Z3" i="6"/>
  <c r="AA3" i="6"/>
  <c r="AB3" i="6"/>
  <c r="AD3" i="6"/>
  <c r="AE3" i="6"/>
  <c r="AF3" i="6"/>
  <c r="AG3" i="6"/>
  <c r="A4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S4" i="6"/>
  <c r="T4" i="6"/>
  <c r="U4" i="6"/>
  <c r="V4" i="6"/>
  <c r="W4" i="6"/>
  <c r="X4" i="6"/>
  <c r="Y4" i="6"/>
  <c r="Z4" i="6"/>
  <c r="AA4" i="6"/>
  <c r="AB4" i="6"/>
  <c r="AD4" i="6"/>
  <c r="AE4" i="6"/>
  <c r="AF4" i="6"/>
  <c r="AG4" i="6"/>
  <c r="A5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S5" i="6"/>
  <c r="T5" i="6"/>
  <c r="U5" i="6"/>
  <c r="V5" i="6"/>
  <c r="W5" i="6"/>
  <c r="X5" i="6"/>
  <c r="Y5" i="6"/>
  <c r="Z5" i="6"/>
  <c r="AA5" i="6"/>
  <c r="AB5" i="6"/>
  <c r="AD5" i="6"/>
  <c r="AE5" i="6"/>
  <c r="AF5" i="6"/>
  <c r="AG5" i="6"/>
  <c r="A6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S6" i="6"/>
  <c r="T6" i="6"/>
  <c r="U6" i="6"/>
  <c r="V6" i="6"/>
  <c r="W6" i="6"/>
  <c r="X6" i="6"/>
  <c r="Y6" i="6"/>
  <c r="Z6" i="6"/>
  <c r="AA6" i="6"/>
  <c r="AB6" i="6"/>
  <c r="AD6" i="6"/>
  <c r="AE6" i="6"/>
  <c r="AF6" i="6"/>
  <c r="AG6" i="6"/>
  <c r="A7" i="6"/>
  <c r="B7" i="6"/>
  <c r="C7" i="6"/>
  <c r="D7" i="6"/>
  <c r="E7" i="6"/>
  <c r="F7" i="6"/>
  <c r="G7" i="6"/>
  <c r="H7" i="6"/>
  <c r="I7" i="6"/>
  <c r="J7" i="6"/>
  <c r="K7" i="6"/>
  <c r="L7" i="6"/>
  <c r="M7" i="6"/>
  <c r="N7" i="6"/>
  <c r="O7" i="6"/>
  <c r="P7" i="6"/>
  <c r="Q7" i="6"/>
  <c r="R7" i="6"/>
  <c r="S7" i="6"/>
  <c r="T7" i="6"/>
  <c r="U7" i="6"/>
  <c r="V7" i="6"/>
  <c r="W7" i="6"/>
  <c r="X7" i="6"/>
  <c r="Y7" i="6"/>
  <c r="Z7" i="6"/>
  <c r="AA7" i="6"/>
  <c r="AB7" i="6"/>
  <c r="AD7" i="6"/>
  <c r="AE7" i="6"/>
  <c r="AF7" i="6"/>
  <c r="AG7" i="6"/>
  <c r="A8" i="6"/>
  <c r="B8" i="6"/>
  <c r="C8" i="6"/>
  <c r="D8" i="6"/>
  <c r="E8" i="6"/>
  <c r="F8" i="6"/>
  <c r="G8" i="6"/>
  <c r="H8" i="6"/>
  <c r="I8" i="6"/>
  <c r="J8" i="6"/>
  <c r="K8" i="6"/>
  <c r="L8" i="6"/>
  <c r="M8" i="6"/>
  <c r="N8" i="6"/>
  <c r="O8" i="6"/>
  <c r="P8" i="6"/>
  <c r="Q8" i="6"/>
  <c r="R8" i="6"/>
  <c r="S8" i="6"/>
  <c r="T8" i="6"/>
  <c r="U8" i="6"/>
  <c r="V8" i="6"/>
  <c r="W8" i="6"/>
  <c r="X8" i="6"/>
  <c r="Y8" i="6"/>
  <c r="Z8" i="6"/>
  <c r="AA8" i="6"/>
  <c r="AB8" i="6"/>
  <c r="AD8" i="6"/>
  <c r="AE8" i="6"/>
  <c r="AF8" i="6"/>
  <c r="AG8" i="6"/>
  <c r="A9" i="6"/>
  <c r="B9" i="6"/>
  <c r="C9" i="6"/>
  <c r="D9" i="6"/>
  <c r="E9" i="6"/>
  <c r="F9" i="6"/>
  <c r="G9" i="6"/>
  <c r="H9" i="6"/>
  <c r="I9" i="6"/>
  <c r="J9" i="6"/>
  <c r="K9" i="6"/>
  <c r="L9" i="6"/>
  <c r="M9" i="6"/>
  <c r="N9" i="6"/>
  <c r="O9" i="6"/>
  <c r="P9" i="6"/>
  <c r="Q9" i="6"/>
  <c r="R9" i="6"/>
  <c r="S9" i="6"/>
  <c r="T9" i="6"/>
  <c r="U9" i="6"/>
  <c r="V9" i="6"/>
  <c r="W9" i="6"/>
  <c r="X9" i="6"/>
  <c r="Y9" i="6"/>
  <c r="Z9" i="6"/>
  <c r="AA9" i="6"/>
  <c r="AB9" i="6"/>
  <c r="AD9" i="6"/>
  <c r="AE9" i="6"/>
  <c r="AF9" i="6"/>
  <c r="AG9" i="6"/>
  <c r="A10" i="6"/>
  <c r="B10" i="6"/>
  <c r="C10" i="6"/>
  <c r="D10" i="6"/>
  <c r="E10" i="6"/>
  <c r="F10" i="6"/>
  <c r="G10" i="6"/>
  <c r="H10" i="6"/>
  <c r="I10" i="6"/>
  <c r="J10" i="6"/>
  <c r="K10" i="6"/>
  <c r="L10" i="6"/>
  <c r="M10" i="6"/>
  <c r="N10" i="6"/>
  <c r="O10" i="6"/>
  <c r="P10" i="6"/>
  <c r="Q10" i="6"/>
  <c r="R10" i="6"/>
  <c r="S10" i="6"/>
  <c r="T10" i="6"/>
  <c r="U10" i="6"/>
  <c r="V10" i="6"/>
  <c r="W10" i="6"/>
  <c r="X10" i="6"/>
  <c r="Y10" i="6"/>
  <c r="Z10" i="6"/>
  <c r="AA10" i="6"/>
  <c r="AB10" i="6"/>
  <c r="AD10" i="6"/>
  <c r="AE10" i="6"/>
  <c r="AF10" i="6"/>
  <c r="AG10" i="6"/>
  <c r="A12" i="6"/>
  <c r="A13" i="6"/>
  <c r="B13" i="6"/>
  <c r="C13" i="6"/>
  <c r="D13" i="6"/>
  <c r="E13" i="6"/>
  <c r="F13" i="6"/>
  <c r="G13" i="6"/>
  <c r="H13" i="6"/>
  <c r="I13" i="6"/>
  <c r="J13" i="6"/>
  <c r="K13" i="6"/>
  <c r="L13" i="6"/>
  <c r="M13" i="6"/>
  <c r="N13" i="6"/>
  <c r="O13" i="6"/>
  <c r="P13" i="6"/>
  <c r="Q13" i="6"/>
  <c r="R13" i="6"/>
  <c r="S13" i="6"/>
  <c r="T13" i="6"/>
  <c r="U13" i="6"/>
  <c r="V13" i="6"/>
  <c r="W13" i="6"/>
  <c r="X13" i="6"/>
  <c r="Y13" i="6"/>
  <c r="Z13" i="6"/>
  <c r="AA13" i="6"/>
  <c r="AB13" i="6"/>
  <c r="AD13" i="6"/>
  <c r="AE13" i="6"/>
  <c r="AF13" i="6"/>
  <c r="AG13" i="6"/>
  <c r="A16" i="6"/>
  <c r="A17" i="6"/>
  <c r="B17" i="6"/>
  <c r="C17" i="6"/>
  <c r="D17" i="6"/>
  <c r="E17" i="6"/>
  <c r="F17" i="6"/>
  <c r="G17" i="6"/>
  <c r="H17" i="6"/>
  <c r="I17" i="6"/>
  <c r="J17" i="6"/>
  <c r="K17" i="6"/>
  <c r="L17" i="6"/>
  <c r="M17" i="6"/>
  <c r="N17" i="6"/>
  <c r="O17" i="6"/>
  <c r="P17" i="6"/>
  <c r="Q17" i="6"/>
  <c r="R17" i="6"/>
  <c r="S17" i="6"/>
  <c r="T17" i="6"/>
  <c r="U17" i="6"/>
  <c r="V17" i="6"/>
  <c r="W17" i="6"/>
  <c r="X17" i="6"/>
  <c r="Y17" i="6"/>
  <c r="Z17" i="6"/>
  <c r="AA17" i="6"/>
  <c r="AB17" i="6"/>
  <c r="AD17" i="6"/>
  <c r="AE17" i="6"/>
  <c r="AF17" i="6"/>
  <c r="AG17" i="6"/>
  <c r="A18" i="6"/>
  <c r="B18" i="6"/>
  <c r="C18" i="6"/>
  <c r="D18" i="6"/>
  <c r="E18" i="6"/>
  <c r="F18" i="6"/>
  <c r="G18" i="6"/>
  <c r="H18" i="6"/>
  <c r="I18" i="6"/>
  <c r="J18" i="6"/>
  <c r="K18" i="6"/>
  <c r="L18" i="6"/>
  <c r="M18" i="6"/>
  <c r="N18" i="6"/>
  <c r="O18" i="6"/>
  <c r="P18" i="6"/>
  <c r="Q18" i="6"/>
  <c r="R18" i="6"/>
  <c r="S18" i="6"/>
  <c r="T18" i="6"/>
  <c r="U18" i="6"/>
  <c r="V18" i="6"/>
  <c r="W18" i="6"/>
  <c r="X18" i="6"/>
  <c r="Y18" i="6"/>
  <c r="Z18" i="6"/>
  <c r="AA18" i="6"/>
  <c r="AB18" i="6"/>
  <c r="AD18" i="6"/>
  <c r="AE18" i="6"/>
  <c r="AF18" i="6"/>
  <c r="AG18" i="6"/>
  <c r="A19" i="6"/>
  <c r="B19" i="6"/>
  <c r="C19" i="6"/>
  <c r="D19" i="6"/>
  <c r="E19" i="6"/>
  <c r="F19" i="6"/>
  <c r="G19" i="6"/>
  <c r="H19" i="6"/>
  <c r="I19" i="6"/>
  <c r="J19" i="6"/>
  <c r="K19" i="6"/>
  <c r="L19" i="6"/>
  <c r="M19" i="6"/>
  <c r="N19" i="6"/>
  <c r="O19" i="6"/>
  <c r="P19" i="6"/>
  <c r="Q19" i="6"/>
  <c r="R19" i="6"/>
  <c r="S19" i="6"/>
  <c r="T19" i="6"/>
  <c r="U19" i="6"/>
  <c r="V19" i="6"/>
  <c r="W19" i="6"/>
  <c r="X19" i="6"/>
  <c r="Y19" i="6"/>
  <c r="Z19" i="6"/>
  <c r="AA19" i="6"/>
  <c r="AB19" i="6"/>
  <c r="AD19" i="6"/>
  <c r="AE19" i="6"/>
  <c r="AF19" i="6"/>
  <c r="AG19" i="6"/>
  <c r="A20" i="6"/>
  <c r="B20" i="6"/>
  <c r="C20" i="6"/>
  <c r="D20" i="6"/>
  <c r="E20" i="6"/>
  <c r="F20" i="6"/>
  <c r="G20" i="6"/>
  <c r="H20" i="6"/>
  <c r="I20" i="6"/>
  <c r="J20" i="6"/>
  <c r="K20" i="6"/>
  <c r="L20" i="6"/>
  <c r="M20" i="6"/>
  <c r="N20" i="6"/>
  <c r="O20" i="6"/>
  <c r="P20" i="6"/>
  <c r="Q20" i="6"/>
  <c r="R20" i="6"/>
  <c r="S20" i="6"/>
  <c r="T20" i="6"/>
  <c r="U20" i="6"/>
  <c r="V20" i="6"/>
  <c r="W20" i="6"/>
  <c r="X20" i="6"/>
  <c r="Y20" i="6"/>
  <c r="Z20" i="6"/>
  <c r="AA20" i="6"/>
  <c r="AB20" i="6"/>
  <c r="AD20" i="6"/>
  <c r="AE20" i="6"/>
  <c r="AF20" i="6"/>
  <c r="AG20" i="6"/>
  <c r="A21" i="6"/>
  <c r="B21" i="6"/>
  <c r="C21" i="6"/>
  <c r="D21" i="6"/>
  <c r="E21" i="6"/>
  <c r="F21" i="6"/>
  <c r="G21" i="6"/>
  <c r="H21" i="6"/>
  <c r="I21" i="6"/>
  <c r="J21" i="6"/>
  <c r="K21" i="6"/>
  <c r="L21" i="6"/>
  <c r="M21" i="6"/>
  <c r="N21" i="6"/>
  <c r="O21" i="6"/>
  <c r="P21" i="6"/>
  <c r="Q21" i="6"/>
  <c r="R21" i="6"/>
  <c r="S21" i="6"/>
  <c r="T21" i="6"/>
  <c r="U21" i="6"/>
  <c r="V21" i="6"/>
  <c r="W21" i="6"/>
  <c r="X21" i="6"/>
  <c r="Y21" i="6"/>
  <c r="Z21" i="6"/>
  <c r="AA21" i="6"/>
  <c r="AB21" i="6"/>
  <c r="AD21" i="6"/>
  <c r="AE21" i="6"/>
  <c r="AF21" i="6"/>
  <c r="AG21" i="6"/>
  <c r="A22" i="6"/>
  <c r="B22" i="6"/>
  <c r="C22" i="6"/>
  <c r="D22" i="6"/>
  <c r="E22" i="6"/>
  <c r="F22" i="6"/>
  <c r="G22" i="6"/>
  <c r="H22" i="6"/>
  <c r="I22" i="6"/>
  <c r="J22" i="6"/>
  <c r="K22" i="6"/>
  <c r="L22" i="6"/>
  <c r="M22" i="6"/>
  <c r="N22" i="6"/>
  <c r="O22" i="6"/>
  <c r="P22" i="6"/>
  <c r="Q22" i="6"/>
  <c r="R22" i="6"/>
  <c r="S22" i="6"/>
  <c r="T22" i="6"/>
  <c r="U22" i="6"/>
  <c r="V22" i="6"/>
  <c r="W22" i="6"/>
  <c r="X22" i="6"/>
  <c r="Y22" i="6"/>
  <c r="Z22" i="6"/>
  <c r="AA22" i="6"/>
  <c r="AB22" i="6"/>
  <c r="AD22" i="6"/>
  <c r="AE22" i="6"/>
  <c r="AF22" i="6"/>
  <c r="AG22" i="6"/>
  <c r="A23" i="6"/>
  <c r="B23" i="6"/>
  <c r="C23" i="6"/>
  <c r="D23" i="6"/>
  <c r="E23" i="6"/>
  <c r="F23" i="6"/>
  <c r="G23" i="6"/>
  <c r="H23" i="6"/>
  <c r="I23" i="6"/>
  <c r="J23" i="6"/>
  <c r="K23" i="6"/>
  <c r="L23" i="6"/>
  <c r="M23" i="6"/>
  <c r="N23" i="6"/>
  <c r="O23" i="6"/>
  <c r="P23" i="6"/>
  <c r="Q23" i="6"/>
  <c r="R23" i="6"/>
  <c r="S23" i="6"/>
  <c r="T23" i="6"/>
  <c r="U23" i="6"/>
  <c r="V23" i="6"/>
  <c r="W23" i="6"/>
  <c r="X23" i="6"/>
  <c r="Y23" i="6"/>
  <c r="Z23" i="6"/>
  <c r="AA23" i="6"/>
  <c r="AB23" i="6"/>
  <c r="AD23" i="6"/>
  <c r="AE23" i="6"/>
  <c r="AF23" i="6"/>
  <c r="AG23" i="6"/>
  <c r="A25" i="6"/>
  <c r="A26" i="6"/>
  <c r="B26" i="6"/>
  <c r="C26" i="6"/>
  <c r="D26" i="6"/>
  <c r="E26" i="6"/>
  <c r="F26" i="6"/>
  <c r="G26" i="6"/>
  <c r="H26" i="6"/>
  <c r="I26" i="6"/>
  <c r="J26" i="6"/>
  <c r="K26" i="6"/>
  <c r="L26" i="6"/>
  <c r="M26" i="6"/>
  <c r="N26" i="6"/>
  <c r="O26" i="6"/>
  <c r="P26" i="6"/>
  <c r="Q26" i="6"/>
  <c r="R26" i="6"/>
  <c r="S26" i="6"/>
  <c r="T26" i="6"/>
  <c r="U26" i="6"/>
  <c r="V26" i="6"/>
  <c r="W26" i="6"/>
  <c r="X26" i="6"/>
  <c r="Y26" i="6"/>
  <c r="Z26" i="6"/>
  <c r="AA26" i="6"/>
  <c r="AB26" i="6"/>
  <c r="AC26" i="6"/>
  <c r="AD26" i="6"/>
  <c r="AE26" i="6"/>
  <c r="AF26" i="6"/>
  <c r="AG26" i="6"/>
  <c r="A29" i="6"/>
  <c r="B29" i="6"/>
  <c r="C29" i="6"/>
  <c r="D29" i="6"/>
  <c r="E29" i="6"/>
  <c r="F29" i="6"/>
  <c r="G29" i="6"/>
  <c r="H29" i="6"/>
  <c r="I29" i="6"/>
  <c r="J29" i="6"/>
  <c r="K29" i="6"/>
  <c r="L29" i="6"/>
  <c r="M29" i="6"/>
  <c r="N29" i="6"/>
  <c r="O29" i="6"/>
  <c r="P29" i="6"/>
  <c r="Q29" i="6"/>
  <c r="R29" i="6"/>
  <c r="S29" i="6"/>
  <c r="T29" i="6"/>
  <c r="U29" i="6"/>
  <c r="V29" i="6"/>
  <c r="W29" i="6"/>
  <c r="X29" i="6"/>
  <c r="Y29" i="6"/>
  <c r="Z29" i="6"/>
  <c r="AA29" i="6"/>
  <c r="AB29" i="6"/>
  <c r="AC29" i="6"/>
  <c r="AD29" i="6"/>
  <c r="AE29" i="6"/>
  <c r="AF29" i="6"/>
  <c r="AG29" i="6"/>
  <c r="A30" i="6"/>
  <c r="B30" i="6"/>
  <c r="C30" i="6"/>
  <c r="D30" i="6"/>
  <c r="E30" i="6"/>
  <c r="F30" i="6"/>
  <c r="G30" i="6"/>
  <c r="H30" i="6"/>
  <c r="I30" i="6"/>
  <c r="J30" i="6"/>
  <c r="K30" i="6"/>
  <c r="L30" i="6"/>
  <c r="M30" i="6"/>
  <c r="N30" i="6"/>
  <c r="O30" i="6"/>
  <c r="P30" i="6"/>
  <c r="Q30" i="6"/>
  <c r="R30" i="6"/>
  <c r="S30" i="6"/>
  <c r="T30" i="6"/>
  <c r="U30" i="6"/>
  <c r="V30" i="6"/>
  <c r="W30" i="6"/>
  <c r="X30" i="6"/>
  <c r="Y30" i="6"/>
  <c r="Z30" i="6"/>
  <c r="AA30" i="6"/>
  <c r="AB30" i="6"/>
  <c r="AC30" i="6"/>
  <c r="AD30" i="6"/>
  <c r="AE30" i="6"/>
  <c r="AF30" i="6"/>
  <c r="AG30" i="6"/>
  <c r="A31" i="6"/>
  <c r="B31" i="6"/>
  <c r="C31" i="6"/>
  <c r="D31" i="6"/>
  <c r="E31" i="6"/>
  <c r="F31" i="6"/>
  <c r="G31" i="6"/>
  <c r="H31" i="6"/>
  <c r="I31" i="6"/>
  <c r="J31" i="6"/>
  <c r="K31" i="6"/>
  <c r="L31" i="6"/>
  <c r="M31" i="6"/>
  <c r="N31" i="6"/>
  <c r="O31" i="6"/>
  <c r="P31" i="6"/>
  <c r="Q31" i="6"/>
  <c r="R31" i="6"/>
  <c r="S31" i="6"/>
  <c r="T31" i="6"/>
  <c r="U31" i="6"/>
  <c r="V31" i="6"/>
  <c r="W31" i="6"/>
  <c r="X31" i="6"/>
  <c r="Y31" i="6"/>
  <c r="Z31" i="6"/>
  <c r="AA31" i="6"/>
  <c r="AB31" i="6"/>
  <c r="AC31" i="6"/>
  <c r="AD31" i="6"/>
  <c r="AE31" i="6"/>
  <c r="AF31" i="6"/>
  <c r="AG31" i="6"/>
  <c r="A32" i="6"/>
  <c r="B32" i="6"/>
  <c r="C32" i="6"/>
  <c r="D32" i="6"/>
  <c r="E32" i="6"/>
  <c r="F32" i="6"/>
  <c r="G32" i="6"/>
  <c r="H32" i="6"/>
  <c r="I32" i="6"/>
  <c r="J32" i="6"/>
  <c r="K32" i="6"/>
  <c r="L32" i="6"/>
  <c r="M32" i="6"/>
  <c r="N32" i="6"/>
  <c r="O32" i="6"/>
  <c r="P32" i="6"/>
  <c r="Q32" i="6"/>
  <c r="R32" i="6"/>
  <c r="S32" i="6"/>
  <c r="T32" i="6"/>
  <c r="U32" i="6"/>
  <c r="V32" i="6"/>
  <c r="W32" i="6"/>
  <c r="X32" i="6"/>
  <c r="Y32" i="6"/>
  <c r="Z32" i="6"/>
  <c r="AA32" i="6"/>
  <c r="AB32" i="6"/>
  <c r="AC32" i="6"/>
  <c r="AD32" i="6"/>
  <c r="AE32" i="6"/>
  <c r="AF32" i="6"/>
  <c r="AG32" i="6"/>
  <c r="A33" i="6"/>
  <c r="B33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S33" i="6"/>
  <c r="T33" i="6"/>
  <c r="U33" i="6"/>
  <c r="V33" i="6"/>
  <c r="W33" i="6"/>
  <c r="X33" i="6"/>
  <c r="Y33" i="6"/>
  <c r="Z33" i="6"/>
  <c r="AA33" i="6"/>
  <c r="AB33" i="6"/>
  <c r="AC33" i="6"/>
  <c r="AD33" i="6"/>
  <c r="AE33" i="6"/>
  <c r="AF33" i="6"/>
  <c r="AG33" i="6"/>
  <c r="A34" i="6"/>
  <c r="B34" i="6"/>
  <c r="C34" i="6"/>
  <c r="D34" i="6"/>
  <c r="E34" i="6"/>
  <c r="F34" i="6"/>
  <c r="G34" i="6"/>
  <c r="H34" i="6"/>
  <c r="I34" i="6"/>
  <c r="J34" i="6"/>
  <c r="K34" i="6"/>
  <c r="L34" i="6"/>
  <c r="M34" i="6"/>
  <c r="N34" i="6"/>
  <c r="O34" i="6"/>
  <c r="P34" i="6"/>
  <c r="Q34" i="6"/>
  <c r="R34" i="6"/>
  <c r="S34" i="6"/>
  <c r="T34" i="6"/>
  <c r="U34" i="6"/>
  <c r="V34" i="6"/>
  <c r="W34" i="6"/>
  <c r="X34" i="6"/>
  <c r="Y34" i="6"/>
  <c r="Z34" i="6"/>
  <c r="AA34" i="6"/>
  <c r="AB34" i="6"/>
  <c r="AC34" i="6"/>
  <c r="AD34" i="6"/>
  <c r="AE34" i="6"/>
  <c r="AF34" i="6"/>
  <c r="AG34" i="6"/>
  <c r="A35" i="6"/>
  <c r="B35" i="6"/>
  <c r="C35" i="6"/>
  <c r="D35" i="6"/>
  <c r="E35" i="6"/>
  <c r="F35" i="6"/>
  <c r="G35" i="6"/>
  <c r="H35" i="6"/>
  <c r="I35" i="6"/>
  <c r="J35" i="6"/>
  <c r="K35" i="6"/>
  <c r="L35" i="6"/>
  <c r="M35" i="6"/>
  <c r="N35" i="6"/>
  <c r="O35" i="6"/>
  <c r="P35" i="6"/>
  <c r="Q35" i="6"/>
  <c r="R35" i="6"/>
  <c r="S35" i="6"/>
  <c r="T35" i="6"/>
  <c r="U35" i="6"/>
  <c r="V35" i="6"/>
  <c r="W35" i="6"/>
  <c r="X35" i="6"/>
  <c r="Y35" i="6"/>
  <c r="Z35" i="6"/>
  <c r="AA35" i="6"/>
  <c r="AB35" i="6"/>
  <c r="AC35" i="6"/>
  <c r="AD35" i="6"/>
  <c r="AE35" i="6"/>
  <c r="AF35" i="6"/>
  <c r="AG35" i="6"/>
  <c r="A36" i="6"/>
  <c r="B36" i="6"/>
  <c r="C36" i="6"/>
  <c r="D36" i="6"/>
  <c r="E36" i="6"/>
  <c r="F36" i="6"/>
  <c r="G36" i="6"/>
  <c r="H36" i="6"/>
  <c r="I36" i="6"/>
  <c r="J36" i="6"/>
  <c r="K36" i="6"/>
  <c r="L36" i="6"/>
  <c r="M36" i="6"/>
  <c r="N36" i="6"/>
  <c r="O36" i="6"/>
  <c r="P36" i="6"/>
  <c r="Q36" i="6"/>
  <c r="R36" i="6"/>
  <c r="S36" i="6"/>
  <c r="T36" i="6"/>
  <c r="U36" i="6"/>
  <c r="V36" i="6"/>
  <c r="W36" i="6"/>
  <c r="X36" i="6"/>
  <c r="Y36" i="6"/>
  <c r="Z36" i="6"/>
  <c r="AA36" i="6"/>
  <c r="AB36" i="6"/>
  <c r="AC36" i="6"/>
  <c r="AD36" i="6"/>
  <c r="AE36" i="6"/>
  <c r="AF36" i="6"/>
  <c r="AG36" i="6"/>
  <c r="A38" i="6"/>
  <c r="A39" i="6"/>
  <c r="B39" i="6"/>
  <c r="C39" i="6"/>
  <c r="D39" i="6"/>
  <c r="E39" i="6"/>
  <c r="F39" i="6"/>
  <c r="G39" i="6"/>
  <c r="H39" i="6"/>
  <c r="I39" i="6"/>
  <c r="J39" i="6"/>
  <c r="K39" i="6"/>
  <c r="L39" i="6"/>
  <c r="M39" i="6"/>
  <c r="N39" i="6"/>
  <c r="O39" i="6"/>
  <c r="P39" i="6"/>
  <c r="Q39" i="6"/>
  <c r="R39" i="6"/>
  <c r="S39" i="6"/>
  <c r="T39" i="6"/>
  <c r="U39" i="6"/>
  <c r="V39" i="6"/>
  <c r="W39" i="6"/>
  <c r="X39" i="6"/>
  <c r="Y39" i="6"/>
  <c r="Z39" i="6"/>
  <c r="AA39" i="6"/>
  <c r="AB39" i="6"/>
  <c r="AC39" i="6"/>
  <c r="AD39" i="6"/>
  <c r="AE39" i="6"/>
  <c r="AF39" i="6"/>
  <c r="AG39" i="6"/>
  <c r="A42" i="6"/>
  <c r="A43" i="6"/>
  <c r="B43" i="6"/>
  <c r="C43" i="6"/>
  <c r="D43" i="6"/>
  <c r="E43" i="6"/>
  <c r="F43" i="6"/>
  <c r="G43" i="6"/>
  <c r="H43" i="6"/>
  <c r="I43" i="6"/>
  <c r="J43" i="6"/>
  <c r="K43" i="6"/>
  <c r="L43" i="6"/>
  <c r="M43" i="6"/>
  <c r="N43" i="6"/>
  <c r="O43" i="6"/>
  <c r="P43" i="6"/>
  <c r="Q43" i="6"/>
  <c r="R43" i="6"/>
  <c r="S43" i="6"/>
  <c r="T43" i="6"/>
  <c r="U43" i="6"/>
  <c r="V43" i="6"/>
  <c r="W43" i="6"/>
  <c r="X43" i="6"/>
  <c r="Y43" i="6"/>
  <c r="Z43" i="6"/>
  <c r="AA43" i="6"/>
  <c r="AB43" i="6"/>
  <c r="AC43" i="6"/>
  <c r="AD43" i="6"/>
  <c r="AE43" i="6"/>
  <c r="AF43" i="6"/>
  <c r="AG43" i="6"/>
  <c r="A44" i="6"/>
  <c r="B44" i="6"/>
  <c r="C44" i="6"/>
  <c r="D44" i="6"/>
  <c r="E44" i="6"/>
  <c r="F44" i="6"/>
  <c r="G44" i="6"/>
  <c r="H44" i="6"/>
  <c r="I44" i="6"/>
  <c r="J44" i="6"/>
  <c r="K44" i="6"/>
  <c r="L44" i="6"/>
  <c r="M44" i="6"/>
  <c r="N44" i="6"/>
  <c r="O44" i="6"/>
  <c r="P44" i="6"/>
  <c r="Q44" i="6"/>
  <c r="R44" i="6"/>
  <c r="S44" i="6"/>
  <c r="T44" i="6"/>
  <c r="U44" i="6"/>
  <c r="V44" i="6"/>
  <c r="W44" i="6"/>
  <c r="X44" i="6"/>
  <c r="Y44" i="6"/>
  <c r="Z44" i="6"/>
  <c r="AA44" i="6"/>
  <c r="AB44" i="6"/>
  <c r="AC44" i="6"/>
  <c r="AD44" i="6"/>
  <c r="AE44" i="6"/>
  <c r="AF44" i="6"/>
  <c r="AG44" i="6"/>
  <c r="A45" i="6"/>
  <c r="B45" i="6"/>
  <c r="C45" i="6"/>
  <c r="D45" i="6"/>
  <c r="E45" i="6"/>
  <c r="F45" i="6"/>
  <c r="G45" i="6"/>
  <c r="H45" i="6"/>
  <c r="I45" i="6"/>
  <c r="J45" i="6"/>
  <c r="K45" i="6"/>
  <c r="L45" i="6"/>
  <c r="M45" i="6"/>
  <c r="N45" i="6"/>
  <c r="O45" i="6"/>
  <c r="P45" i="6"/>
  <c r="Q45" i="6"/>
  <c r="R45" i="6"/>
  <c r="S45" i="6"/>
  <c r="T45" i="6"/>
  <c r="U45" i="6"/>
  <c r="V45" i="6"/>
  <c r="W45" i="6"/>
  <c r="X45" i="6"/>
  <c r="Y45" i="6"/>
  <c r="Z45" i="6"/>
  <c r="AA45" i="6"/>
  <c r="AB45" i="6"/>
  <c r="AC45" i="6"/>
  <c r="AD45" i="6"/>
  <c r="AE45" i="6"/>
  <c r="AF45" i="6"/>
  <c r="AG45" i="6"/>
  <c r="A46" i="6"/>
  <c r="B46" i="6"/>
  <c r="C46" i="6"/>
  <c r="D46" i="6"/>
  <c r="E46" i="6"/>
  <c r="F46" i="6"/>
  <c r="G46" i="6"/>
  <c r="H46" i="6"/>
  <c r="I46" i="6"/>
  <c r="J46" i="6"/>
  <c r="K46" i="6"/>
  <c r="L46" i="6"/>
  <c r="M46" i="6"/>
  <c r="N46" i="6"/>
  <c r="O46" i="6"/>
  <c r="P46" i="6"/>
  <c r="Q46" i="6"/>
  <c r="R46" i="6"/>
  <c r="S46" i="6"/>
  <c r="T46" i="6"/>
  <c r="U46" i="6"/>
  <c r="V46" i="6"/>
  <c r="W46" i="6"/>
  <c r="X46" i="6"/>
  <c r="Y46" i="6"/>
  <c r="Z46" i="6"/>
  <c r="AA46" i="6"/>
  <c r="AB46" i="6"/>
  <c r="AC46" i="6"/>
  <c r="AD46" i="6"/>
  <c r="AE46" i="6"/>
  <c r="AF46" i="6"/>
  <c r="AG46" i="6"/>
  <c r="A47" i="6"/>
  <c r="B47" i="6"/>
  <c r="C47" i="6"/>
  <c r="D47" i="6"/>
  <c r="E47" i="6"/>
  <c r="F47" i="6"/>
  <c r="G47" i="6"/>
  <c r="H47" i="6"/>
  <c r="I47" i="6"/>
  <c r="J47" i="6"/>
  <c r="K47" i="6"/>
  <c r="L47" i="6"/>
  <c r="M47" i="6"/>
  <c r="N47" i="6"/>
  <c r="O47" i="6"/>
  <c r="P47" i="6"/>
  <c r="Q47" i="6"/>
  <c r="R47" i="6"/>
  <c r="S47" i="6"/>
  <c r="T47" i="6"/>
  <c r="U47" i="6"/>
  <c r="V47" i="6"/>
  <c r="W47" i="6"/>
  <c r="X47" i="6"/>
  <c r="Y47" i="6"/>
  <c r="Z47" i="6"/>
  <c r="AA47" i="6"/>
  <c r="AB47" i="6"/>
  <c r="AC47" i="6"/>
  <c r="AD47" i="6"/>
  <c r="AE47" i="6"/>
  <c r="AF47" i="6"/>
  <c r="AG47" i="6"/>
  <c r="A48" i="6"/>
  <c r="B48" i="6"/>
  <c r="C48" i="6"/>
  <c r="D48" i="6"/>
  <c r="E48" i="6"/>
  <c r="F48" i="6"/>
  <c r="G48" i="6"/>
  <c r="H48" i="6"/>
  <c r="I48" i="6"/>
  <c r="J48" i="6"/>
  <c r="K48" i="6"/>
  <c r="L48" i="6"/>
  <c r="M48" i="6"/>
  <c r="N48" i="6"/>
  <c r="O48" i="6"/>
  <c r="P48" i="6"/>
  <c r="Q48" i="6"/>
  <c r="R48" i="6"/>
  <c r="S48" i="6"/>
  <c r="T48" i="6"/>
  <c r="U48" i="6"/>
  <c r="V48" i="6"/>
  <c r="W48" i="6"/>
  <c r="X48" i="6"/>
  <c r="Y48" i="6"/>
  <c r="Z48" i="6"/>
  <c r="AA48" i="6"/>
  <c r="AB48" i="6"/>
  <c r="AC48" i="6"/>
  <c r="AD48" i="6"/>
  <c r="AE48" i="6"/>
  <c r="AF48" i="6"/>
  <c r="AG48" i="6"/>
  <c r="A49" i="6"/>
  <c r="B49" i="6"/>
  <c r="C49" i="6"/>
  <c r="D49" i="6"/>
  <c r="E49" i="6"/>
  <c r="F49" i="6"/>
  <c r="G49" i="6"/>
  <c r="H49" i="6"/>
  <c r="I49" i="6"/>
  <c r="J49" i="6"/>
  <c r="K49" i="6"/>
  <c r="L49" i="6"/>
  <c r="M49" i="6"/>
  <c r="N49" i="6"/>
  <c r="O49" i="6"/>
  <c r="P49" i="6"/>
  <c r="Q49" i="6"/>
  <c r="R49" i="6"/>
  <c r="S49" i="6"/>
  <c r="T49" i="6"/>
  <c r="U49" i="6"/>
  <c r="V49" i="6"/>
  <c r="W49" i="6"/>
  <c r="X49" i="6"/>
  <c r="Y49" i="6"/>
  <c r="Z49" i="6"/>
  <c r="AA49" i="6"/>
  <c r="AB49" i="6"/>
  <c r="AC49" i="6"/>
  <c r="AD49" i="6"/>
  <c r="AE49" i="6"/>
  <c r="AF49" i="6"/>
  <c r="AG49" i="6"/>
  <c r="A51" i="6"/>
  <c r="A52" i="6"/>
  <c r="B52" i="6"/>
  <c r="C52" i="6"/>
  <c r="D52" i="6"/>
  <c r="E52" i="6"/>
  <c r="F52" i="6"/>
  <c r="G52" i="6"/>
  <c r="H52" i="6"/>
  <c r="I52" i="6"/>
  <c r="J52" i="6"/>
  <c r="K52" i="6"/>
  <c r="L52" i="6"/>
  <c r="M52" i="6"/>
  <c r="N52" i="6"/>
  <c r="O52" i="6"/>
  <c r="P52" i="6"/>
  <c r="Q52" i="6"/>
  <c r="R52" i="6"/>
  <c r="S52" i="6"/>
  <c r="T52" i="6"/>
  <c r="U52" i="6"/>
  <c r="V52" i="6"/>
  <c r="W52" i="6"/>
  <c r="X52" i="6"/>
  <c r="Y52" i="6"/>
  <c r="Z52" i="6"/>
  <c r="AA52" i="6"/>
  <c r="AB52" i="6"/>
  <c r="AC52" i="6"/>
  <c r="AD52" i="6"/>
  <c r="AE52" i="6"/>
  <c r="AF52" i="6"/>
  <c r="AG52" i="6"/>
  <c r="A7" i="10"/>
  <c r="B7" i="10"/>
  <c r="C7" i="10"/>
  <c r="D7" i="10"/>
  <c r="E7" i="10"/>
  <c r="F7" i="10"/>
  <c r="G7" i="10"/>
  <c r="H7" i="10"/>
  <c r="I7" i="10"/>
  <c r="J7" i="10"/>
  <c r="A8" i="10"/>
  <c r="B8" i="10"/>
  <c r="C8" i="10"/>
  <c r="D8" i="10"/>
  <c r="E8" i="10"/>
  <c r="F8" i="10"/>
  <c r="G8" i="10"/>
  <c r="H8" i="10"/>
  <c r="I8" i="10"/>
  <c r="J8" i="10"/>
  <c r="A9" i="10"/>
  <c r="B9" i="10"/>
  <c r="C9" i="10"/>
  <c r="D9" i="10"/>
  <c r="E9" i="10"/>
  <c r="F9" i="10"/>
  <c r="G9" i="10"/>
  <c r="H9" i="10"/>
  <c r="I9" i="10"/>
  <c r="J9" i="10"/>
  <c r="A10" i="10"/>
  <c r="B10" i="10"/>
  <c r="C10" i="10"/>
  <c r="D10" i="10"/>
  <c r="E10" i="10"/>
  <c r="F10" i="10"/>
  <c r="G10" i="10"/>
  <c r="H10" i="10"/>
  <c r="I10" i="10"/>
  <c r="J10" i="10"/>
  <c r="A11" i="10"/>
  <c r="B11" i="10"/>
  <c r="C11" i="10"/>
  <c r="D11" i="10"/>
  <c r="E11" i="10"/>
  <c r="F11" i="10"/>
  <c r="G11" i="10"/>
  <c r="H11" i="10"/>
  <c r="I11" i="10"/>
  <c r="J11" i="10"/>
  <c r="A12" i="10"/>
  <c r="B12" i="10"/>
  <c r="C12" i="10"/>
  <c r="D12" i="10"/>
  <c r="E12" i="10"/>
  <c r="F12" i="10"/>
  <c r="G12" i="10"/>
  <c r="H12" i="10"/>
  <c r="I12" i="10"/>
  <c r="J12" i="10"/>
  <c r="A13" i="10"/>
  <c r="B13" i="10"/>
  <c r="C13" i="10"/>
  <c r="D13" i="10"/>
  <c r="E13" i="10"/>
  <c r="F13" i="10"/>
  <c r="G13" i="10"/>
  <c r="H13" i="10"/>
  <c r="I13" i="10"/>
  <c r="J13" i="10"/>
  <c r="A14" i="10"/>
  <c r="B14" i="10"/>
  <c r="C14" i="10"/>
  <c r="D14" i="10"/>
  <c r="E14" i="10"/>
  <c r="F14" i="10"/>
  <c r="G14" i="10"/>
  <c r="H14" i="10"/>
  <c r="I14" i="10"/>
  <c r="J14" i="10"/>
  <c r="A15" i="10"/>
  <c r="B15" i="10"/>
  <c r="C15" i="10"/>
  <c r="D15" i="10"/>
  <c r="E15" i="10"/>
  <c r="F15" i="10"/>
  <c r="G15" i="10"/>
  <c r="H15" i="10"/>
  <c r="I15" i="10"/>
  <c r="J15" i="10"/>
  <c r="A16" i="10"/>
  <c r="B16" i="10"/>
  <c r="C16" i="10"/>
  <c r="D16" i="10"/>
  <c r="E16" i="10"/>
  <c r="F16" i="10"/>
  <c r="G16" i="10"/>
  <c r="H16" i="10"/>
  <c r="I16" i="10"/>
  <c r="J16" i="10"/>
  <c r="A17" i="10"/>
  <c r="B17" i="10"/>
  <c r="C17" i="10"/>
  <c r="D17" i="10"/>
  <c r="E17" i="10"/>
  <c r="F17" i="10"/>
  <c r="G17" i="10"/>
  <c r="H17" i="10"/>
  <c r="I17" i="10"/>
  <c r="J17" i="10"/>
  <c r="A18" i="10"/>
  <c r="B18" i="10"/>
  <c r="C18" i="10"/>
  <c r="D18" i="10"/>
  <c r="E18" i="10"/>
  <c r="F18" i="10"/>
  <c r="G18" i="10"/>
  <c r="H18" i="10"/>
  <c r="I18" i="10"/>
  <c r="J18" i="10"/>
  <c r="A19" i="10"/>
  <c r="B19" i="10"/>
  <c r="C19" i="10"/>
  <c r="D19" i="10"/>
  <c r="E19" i="10"/>
  <c r="F19" i="10"/>
  <c r="G19" i="10"/>
  <c r="H19" i="10"/>
  <c r="I19" i="10"/>
  <c r="J19" i="10"/>
  <c r="A20" i="10"/>
  <c r="B20" i="10"/>
  <c r="C20" i="10"/>
  <c r="D20" i="10"/>
  <c r="E20" i="10"/>
  <c r="F20" i="10"/>
  <c r="G20" i="10"/>
  <c r="H20" i="10"/>
  <c r="I20" i="10"/>
  <c r="J20" i="10"/>
  <c r="A21" i="10"/>
  <c r="B21" i="10"/>
  <c r="C21" i="10"/>
  <c r="D21" i="10"/>
  <c r="E21" i="10"/>
  <c r="F21" i="10"/>
  <c r="G21" i="10"/>
  <c r="H21" i="10"/>
  <c r="I21" i="10"/>
  <c r="J21" i="10"/>
  <c r="A22" i="10"/>
  <c r="B22" i="10"/>
  <c r="C22" i="10"/>
  <c r="D22" i="10"/>
  <c r="E22" i="10"/>
  <c r="F22" i="10"/>
  <c r="G22" i="10"/>
  <c r="H22" i="10"/>
  <c r="I22" i="10"/>
  <c r="J22" i="10"/>
  <c r="A23" i="10"/>
  <c r="B23" i="10"/>
  <c r="C23" i="10"/>
  <c r="D23" i="10"/>
  <c r="E23" i="10"/>
  <c r="F23" i="10"/>
  <c r="G23" i="10"/>
  <c r="H23" i="10"/>
  <c r="I23" i="10"/>
  <c r="J23" i="10"/>
  <c r="A24" i="10"/>
  <c r="B24" i="10"/>
  <c r="C24" i="10"/>
  <c r="D24" i="10"/>
  <c r="E24" i="10"/>
  <c r="F24" i="10"/>
  <c r="G24" i="10"/>
  <c r="H24" i="10"/>
  <c r="I24" i="10"/>
  <c r="J24" i="10"/>
  <c r="A25" i="10"/>
  <c r="B25" i="10"/>
  <c r="C25" i="10"/>
  <c r="D25" i="10"/>
  <c r="E25" i="10"/>
  <c r="F25" i="10"/>
  <c r="G25" i="10"/>
  <c r="H25" i="10"/>
  <c r="I25" i="10"/>
  <c r="J25" i="10"/>
  <c r="A26" i="10"/>
  <c r="B26" i="10"/>
  <c r="C26" i="10"/>
  <c r="D26" i="10"/>
  <c r="E26" i="10"/>
  <c r="F26" i="10"/>
  <c r="G26" i="10"/>
  <c r="H26" i="10"/>
  <c r="I26" i="10"/>
  <c r="J26" i="10"/>
  <c r="A27" i="10"/>
  <c r="B27" i="10"/>
  <c r="C27" i="10"/>
  <c r="D27" i="10"/>
  <c r="E27" i="10"/>
  <c r="F27" i="10"/>
  <c r="G27" i="10"/>
  <c r="H27" i="10"/>
  <c r="I27" i="10"/>
  <c r="J27" i="10"/>
  <c r="A28" i="10"/>
  <c r="B28" i="10"/>
  <c r="C28" i="10"/>
  <c r="D28" i="10"/>
  <c r="E28" i="10"/>
  <c r="F28" i="10"/>
  <c r="G28" i="10"/>
  <c r="H28" i="10"/>
  <c r="I28" i="10"/>
  <c r="J28" i="10"/>
  <c r="A29" i="10"/>
  <c r="B29" i="10"/>
  <c r="C29" i="10"/>
  <c r="D29" i="10"/>
  <c r="E29" i="10"/>
  <c r="F29" i="10"/>
  <c r="G29" i="10"/>
  <c r="H29" i="10"/>
  <c r="I29" i="10"/>
  <c r="J29" i="10"/>
  <c r="A30" i="10"/>
  <c r="B30" i="10"/>
  <c r="C30" i="10"/>
  <c r="D30" i="10"/>
  <c r="E30" i="10"/>
  <c r="F30" i="10"/>
  <c r="G30" i="10"/>
  <c r="H30" i="10"/>
  <c r="I30" i="10"/>
  <c r="J30" i="10"/>
  <c r="A31" i="10"/>
  <c r="B31" i="10"/>
  <c r="C31" i="10"/>
  <c r="D31" i="10"/>
  <c r="E31" i="10"/>
  <c r="F31" i="10"/>
  <c r="G31" i="10"/>
  <c r="H31" i="10"/>
  <c r="I31" i="10"/>
  <c r="J31" i="10"/>
  <c r="A32" i="10"/>
  <c r="B32" i="10"/>
  <c r="C32" i="10"/>
  <c r="D32" i="10"/>
  <c r="E32" i="10"/>
  <c r="F32" i="10"/>
  <c r="G32" i="10"/>
  <c r="H32" i="10"/>
  <c r="I32" i="10"/>
  <c r="J32" i="10"/>
  <c r="A33" i="10"/>
  <c r="B33" i="10"/>
  <c r="C33" i="10"/>
  <c r="D33" i="10"/>
  <c r="E33" i="10"/>
  <c r="F33" i="10"/>
  <c r="G33" i="10"/>
  <c r="H33" i="10"/>
  <c r="I33" i="10"/>
  <c r="J33" i="10"/>
  <c r="A34" i="10"/>
  <c r="B34" i="10"/>
  <c r="C34" i="10"/>
  <c r="D34" i="10"/>
  <c r="E34" i="10"/>
  <c r="F34" i="10"/>
  <c r="G34" i="10"/>
  <c r="H34" i="10"/>
  <c r="I34" i="10"/>
  <c r="J34" i="10"/>
  <c r="A35" i="10"/>
  <c r="B35" i="10"/>
  <c r="C35" i="10"/>
  <c r="D35" i="10"/>
  <c r="E35" i="10"/>
  <c r="F35" i="10"/>
  <c r="G35" i="10"/>
  <c r="H35" i="10"/>
  <c r="I35" i="10"/>
  <c r="J35" i="10"/>
  <c r="A36" i="10"/>
  <c r="B36" i="10"/>
  <c r="C36" i="10"/>
  <c r="D36" i="10"/>
  <c r="E36" i="10"/>
  <c r="F36" i="10"/>
  <c r="G36" i="10"/>
  <c r="H36" i="10"/>
  <c r="I36" i="10"/>
  <c r="J36" i="10"/>
  <c r="A37" i="10"/>
  <c r="B37" i="10"/>
  <c r="C37" i="10"/>
  <c r="D37" i="10"/>
  <c r="E37" i="10"/>
  <c r="F37" i="10"/>
  <c r="G37" i="10"/>
  <c r="H37" i="10"/>
  <c r="I37" i="10"/>
  <c r="J37" i="10"/>
  <c r="A38" i="10"/>
  <c r="B38" i="10"/>
  <c r="C38" i="10"/>
  <c r="D38" i="10"/>
  <c r="E38" i="10"/>
  <c r="F38" i="10"/>
  <c r="G38" i="10"/>
  <c r="H38" i="10"/>
  <c r="I38" i="10"/>
  <c r="J38" i="10"/>
  <c r="A39" i="10"/>
  <c r="B39" i="10"/>
  <c r="C39" i="10"/>
  <c r="D39" i="10"/>
  <c r="E39" i="10"/>
  <c r="F39" i="10"/>
  <c r="G39" i="10"/>
  <c r="H39" i="10"/>
  <c r="I39" i="10"/>
  <c r="J39" i="10"/>
  <c r="A40" i="10"/>
  <c r="B40" i="10"/>
  <c r="C40" i="10"/>
  <c r="D40" i="10"/>
  <c r="E40" i="10"/>
  <c r="F40" i="10"/>
  <c r="G40" i="10"/>
  <c r="H40" i="10"/>
  <c r="I40" i="10"/>
  <c r="J40" i="10"/>
  <c r="A41" i="10"/>
  <c r="B41" i="10"/>
  <c r="C41" i="10"/>
  <c r="D41" i="10"/>
  <c r="E41" i="10"/>
  <c r="F41" i="10"/>
  <c r="G41" i="10"/>
  <c r="H41" i="10"/>
  <c r="I41" i="10"/>
  <c r="J41" i="10"/>
  <c r="A42" i="10"/>
  <c r="B42" i="10"/>
  <c r="C42" i="10"/>
  <c r="D42" i="10"/>
  <c r="E42" i="10"/>
  <c r="F42" i="10"/>
  <c r="G42" i="10"/>
  <c r="H42" i="10"/>
  <c r="I42" i="10"/>
  <c r="J42" i="10"/>
  <c r="A43" i="10"/>
  <c r="B43" i="10"/>
  <c r="C43" i="10"/>
  <c r="D43" i="10"/>
  <c r="E43" i="10"/>
  <c r="F43" i="10"/>
  <c r="G43" i="10"/>
  <c r="H43" i="10"/>
  <c r="I43" i="10"/>
  <c r="J43" i="10"/>
  <c r="A44" i="10"/>
  <c r="B44" i="10"/>
  <c r="C44" i="10"/>
  <c r="D44" i="10"/>
  <c r="E44" i="10"/>
  <c r="F44" i="10"/>
  <c r="G44" i="10"/>
  <c r="H44" i="10"/>
  <c r="I44" i="10"/>
  <c r="J44" i="10"/>
  <c r="A45" i="10"/>
  <c r="B45" i="10"/>
  <c r="C45" i="10"/>
  <c r="D45" i="10"/>
  <c r="E45" i="10"/>
  <c r="F45" i="10"/>
  <c r="G45" i="10"/>
  <c r="H45" i="10"/>
  <c r="I45" i="10"/>
  <c r="J45" i="10"/>
  <c r="A46" i="10"/>
  <c r="B46" i="10"/>
  <c r="C46" i="10"/>
  <c r="D46" i="10"/>
  <c r="E46" i="10"/>
  <c r="F46" i="10"/>
  <c r="G46" i="10"/>
  <c r="H46" i="10"/>
  <c r="I46" i="10"/>
  <c r="J46" i="10"/>
  <c r="A47" i="10"/>
  <c r="B47" i="10"/>
  <c r="C47" i="10"/>
  <c r="D47" i="10"/>
  <c r="E47" i="10"/>
  <c r="F47" i="10"/>
  <c r="G47" i="10"/>
  <c r="H47" i="10"/>
  <c r="I47" i="10"/>
  <c r="J47" i="10"/>
  <c r="A48" i="10"/>
  <c r="B48" i="10"/>
  <c r="C48" i="10"/>
  <c r="D48" i="10"/>
  <c r="E48" i="10"/>
  <c r="F48" i="10"/>
  <c r="G48" i="10"/>
  <c r="H48" i="10"/>
  <c r="I48" i="10"/>
  <c r="J48" i="10"/>
  <c r="A49" i="10"/>
  <c r="B49" i="10"/>
  <c r="C49" i="10"/>
  <c r="D49" i="10"/>
  <c r="E49" i="10"/>
  <c r="F49" i="10"/>
  <c r="G49" i="10"/>
  <c r="H49" i="10"/>
  <c r="I49" i="10"/>
  <c r="J49" i="10"/>
  <c r="A50" i="10"/>
  <c r="B50" i="10"/>
  <c r="C50" i="10"/>
  <c r="D50" i="10"/>
  <c r="E50" i="10"/>
  <c r="F50" i="10"/>
  <c r="G50" i="10"/>
  <c r="H50" i="10"/>
  <c r="I50" i="10"/>
  <c r="J50" i="10"/>
  <c r="A51" i="10"/>
  <c r="B51" i="10"/>
  <c r="C51" i="10"/>
  <c r="D51" i="10"/>
  <c r="E51" i="10"/>
  <c r="F51" i="10"/>
  <c r="G51" i="10"/>
  <c r="H51" i="10"/>
  <c r="I51" i="10"/>
  <c r="J51" i="10"/>
  <c r="A52" i="10"/>
  <c r="B52" i="10"/>
  <c r="C52" i="10"/>
  <c r="D52" i="10"/>
  <c r="E52" i="10"/>
  <c r="F52" i="10"/>
  <c r="G52" i="10"/>
  <c r="H52" i="10"/>
  <c r="I52" i="10"/>
  <c r="J52" i="10"/>
  <c r="A53" i="10"/>
  <c r="B53" i="10"/>
  <c r="C53" i="10"/>
  <c r="D53" i="10"/>
  <c r="E53" i="10"/>
  <c r="F53" i="10"/>
  <c r="G53" i="10"/>
  <c r="H53" i="10"/>
  <c r="I53" i="10"/>
  <c r="J53" i="10"/>
  <c r="A54" i="10"/>
  <c r="B54" i="10"/>
  <c r="C54" i="10"/>
  <c r="D54" i="10"/>
  <c r="E54" i="10"/>
  <c r="F54" i="10"/>
  <c r="G54" i="10"/>
  <c r="H54" i="10"/>
  <c r="I54" i="10"/>
  <c r="J54" i="10"/>
  <c r="A55" i="10"/>
  <c r="B55" i="10"/>
  <c r="C55" i="10"/>
  <c r="D55" i="10"/>
  <c r="E55" i="10"/>
  <c r="F55" i="10"/>
  <c r="G55" i="10"/>
  <c r="H55" i="10"/>
  <c r="I55" i="10"/>
  <c r="J55" i="10"/>
  <c r="A56" i="10"/>
  <c r="B56" i="10"/>
  <c r="C56" i="10"/>
  <c r="D56" i="10"/>
  <c r="E56" i="10"/>
  <c r="F56" i="10"/>
  <c r="G56" i="10"/>
  <c r="H56" i="10"/>
  <c r="I56" i="10"/>
  <c r="J56" i="10"/>
  <c r="A57" i="10"/>
  <c r="B57" i="10"/>
  <c r="C57" i="10"/>
  <c r="D57" i="10"/>
  <c r="E57" i="10"/>
  <c r="F57" i="10"/>
  <c r="G57" i="10"/>
  <c r="H57" i="10"/>
  <c r="I57" i="10"/>
  <c r="J57" i="10"/>
  <c r="A58" i="10"/>
  <c r="B58" i="10"/>
  <c r="C58" i="10"/>
  <c r="D58" i="10"/>
  <c r="E58" i="10"/>
  <c r="F58" i="10"/>
  <c r="G58" i="10"/>
  <c r="H58" i="10"/>
  <c r="I58" i="10"/>
  <c r="J58" i="10"/>
  <c r="A59" i="10"/>
  <c r="B59" i="10"/>
  <c r="C59" i="10"/>
  <c r="D59" i="10"/>
  <c r="E59" i="10"/>
  <c r="F59" i="10"/>
  <c r="G59" i="10"/>
  <c r="H59" i="10"/>
  <c r="I59" i="10"/>
  <c r="J59" i="10"/>
  <c r="A60" i="10"/>
  <c r="B60" i="10"/>
  <c r="C60" i="10"/>
  <c r="D60" i="10"/>
  <c r="E60" i="10"/>
  <c r="F60" i="10"/>
  <c r="G60" i="10"/>
  <c r="H60" i="10"/>
  <c r="I60" i="10"/>
  <c r="J60" i="10"/>
  <c r="A61" i="10"/>
  <c r="B61" i="10"/>
  <c r="C61" i="10"/>
  <c r="D61" i="10"/>
  <c r="E61" i="10"/>
  <c r="F61" i="10"/>
  <c r="G61" i="10"/>
  <c r="H61" i="10"/>
  <c r="I61" i="10"/>
  <c r="J61" i="10"/>
  <c r="A62" i="10"/>
  <c r="B62" i="10"/>
  <c r="C62" i="10"/>
  <c r="D62" i="10"/>
  <c r="E62" i="10"/>
  <c r="F62" i="10"/>
  <c r="G62" i="10"/>
  <c r="H62" i="10"/>
  <c r="I62" i="10"/>
  <c r="J62" i="10"/>
  <c r="A63" i="10"/>
  <c r="B63" i="10"/>
  <c r="C63" i="10"/>
  <c r="D63" i="10"/>
  <c r="E63" i="10"/>
  <c r="F63" i="10"/>
  <c r="G63" i="10"/>
  <c r="H63" i="10"/>
  <c r="I63" i="10"/>
  <c r="J63" i="10"/>
  <c r="A64" i="10"/>
  <c r="B64" i="10"/>
  <c r="C64" i="10"/>
  <c r="D64" i="10"/>
  <c r="E64" i="10"/>
  <c r="F64" i="10"/>
  <c r="G64" i="10"/>
  <c r="H64" i="10"/>
  <c r="I64" i="10"/>
  <c r="J64" i="10"/>
  <c r="A65" i="10"/>
  <c r="B65" i="10"/>
  <c r="C65" i="10"/>
  <c r="D65" i="10"/>
  <c r="E65" i="10"/>
  <c r="F65" i="10"/>
  <c r="G65" i="10"/>
  <c r="H65" i="10"/>
  <c r="I65" i="10"/>
  <c r="J65" i="10"/>
  <c r="A66" i="10"/>
  <c r="B66" i="10"/>
  <c r="C66" i="10"/>
  <c r="D66" i="10"/>
  <c r="E66" i="10"/>
  <c r="F66" i="10"/>
  <c r="G66" i="10"/>
  <c r="H66" i="10"/>
  <c r="I66" i="10"/>
  <c r="J66" i="10"/>
  <c r="A67" i="10"/>
  <c r="B67" i="10"/>
  <c r="C67" i="10"/>
  <c r="D67" i="10"/>
  <c r="E67" i="10"/>
  <c r="F67" i="10"/>
  <c r="G67" i="10"/>
  <c r="H67" i="10"/>
  <c r="I67" i="10"/>
  <c r="J67" i="10"/>
  <c r="A68" i="10"/>
  <c r="B68" i="10"/>
  <c r="C68" i="10"/>
  <c r="D68" i="10"/>
  <c r="E68" i="10"/>
  <c r="F68" i="10"/>
  <c r="G68" i="10"/>
  <c r="H68" i="10"/>
  <c r="I68" i="10"/>
  <c r="J68" i="10"/>
  <c r="A69" i="10"/>
  <c r="B69" i="10"/>
  <c r="C69" i="10"/>
  <c r="D69" i="10"/>
  <c r="E69" i="10"/>
  <c r="F69" i="10"/>
  <c r="G69" i="10"/>
  <c r="H69" i="10"/>
  <c r="I69" i="10"/>
  <c r="J69" i="10"/>
  <c r="A70" i="10"/>
  <c r="B70" i="10"/>
  <c r="C70" i="10"/>
  <c r="D70" i="10"/>
  <c r="E70" i="10"/>
  <c r="F70" i="10"/>
  <c r="G70" i="10"/>
  <c r="H70" i="10"/>
  <c r="I70" i="10"/>
  <c r="J70" i="10"/>
  <c r="A71" i="10"/>
  <c r="B71" i="10"/>
  <c r="C71" i="10"/>
  <c r="D71" i="10"/>
  <c r="E71" i="10"/>
  <c r="F71" i="10"/>
  <c r="G71" i="10"/>
  <c r="H71" i="10"/>
  <c r="I71" i="10"/>
  <c r="J71" i="10"/>
  <c r="A72" i="10"/>
  <c r="B72" i="10"/>
  <c r="C72" i="10"/>
  <c r="D72" i="10"/>
  <c r="E72" i="10"/>
  <c r="F72" i="10"/>
  <c r="G72" i="10"/>
  <c r="H72" i="10"/>
  <c r="I72" i="10"/>
  <c r="J72" i="10"/>
  <c r="A73" i="10"/>
  <c r="B73" i="10"/>
  <c r="C73" i="10"/>
  <c r="D73" i="10"/>
  <c r="E73" i="10"/>
  <c r="F73" i="10"/>
  <c r="G73" i="10"/>
  <c r="H73" i="10"/>
  <c r="I73" i="10"/>
  <c r="J73" i="10"/>
  <c r="A74" i="10"/>
  <c r="B74" i="10"/>
  <c r="C74" i="10"/>
  <c r="D74" i="10"/>
  <c r="E74" i="10"/>
  <c r="F74" i="10"/>
  <c r="G74" i="10"/>
  <c r="H74" i="10"/>
  <c r="I74" i="10"/>
  <c r="J74" i="10"/>
  <c r="A75" i="10"/>
  <c r="B75" i="10"/>
  <c r="C75" i="10"/>
  <c r="D75" i="10"/>
  <c r="E75" i="10"/>
  <c r="F75" i="10"/>
  <c r="G75" i="10"/>
  <c r="H75" i="10"/>
  <c r="I75" i="10"/>
  <c r="J75" i="10"/>
  <c r="A76" i="10"/>
  <c r="B76" i="10"/>
  <c r="C76" i="10"/>
  <c r="D76" i="10"/>
  <c r="E76" i="10"/>
  <c r="F76" i="10"/>
  <c r="G76" i="10"/>
  <c r="H76" i="10"/>
  <c r="I76" i="10"/>
  <c r="J76" i="10"/>
  <c r="A77" i="10"/>
  <c r="B77" i="10"/>
  <c r="C77" i="10"/>
  <c r="D77" i="10"/>
  <c r="E77" i="10"/>
  <c r="F77" i="10"/>
  <c r="G77" i="10"/>
  <c r="H77" i="10"/>
  <c r="I77" i="10"/>
  <c r="J77" i="10"/>
  <c r="A78" i="10"/>
  <c r="B78" i="10"/>
  <c r="C78" i="10"/>
  <c r="D78" i="10"/>
  <c r="E78" i="10"/>
  <c r="F78" i="10"/>
  <c r="G78" i="10"/>
  <c r="H78" i="10"/>
  <c r="I78" i="10"/>
  <c r="J78" i="10"/>
  <c r="A79" i="10"/>
  <c r="B79" i="10"/>
  <c r="C79" i="10"/>
  <c r="D79" i="10"/>
  <c r="E79" i="10"/>
  <c r="F79" i="10"/>
  <c r="G79" i="10"/>
  <c r="H79" i="10"/>
  <c r="I79" i="10"/>
  <c r="J79" i="10"/>
  <c r="A80" i="10"/>
  <c r="B80" i="10"/>
  <c r="C80" i="10"/>
  <c r="D80" i="10"/>
  <c r="E80" i="10"/>
  <c r="F80" i="10"/>
  <c r="G80" i="10"/>
  <c r="H80" i="10"/>
  <c r="I80" i="10"/>
  <c r="J80" i="10"/>
  <c r="A81" i="10"/>
  <c r="B81" i="10"/>
  <c r="C81" i="10"/>
  <c r="D81" i="10"/>
  <c r="E81" i="10"/>
  <c r="F81" i="10"/>
  <c r="G81" i="10"/>
  <c r="H81" i="10"/>
  <c r="I81" i="10"/>
  <c r="J81" i="10"/>
  <c r="A82" i="10"/>
  <c r="B82" i="10"/>
  <c r="C82" i="10"/>
  <c r="D82" i="10"/>
  <c r="E82" i="10"/>
  <c r="F82" i="10"/>
  <c r="G82" i="10"/>
  <c r="H82" i="10"/>
  <c r="I82" i="10"/>
  <c r="J82" i="10"/>
  <c r="A83" i="10"/>
  <c r="B83" i="10"/>
  <c r="C83" i="10"/>
  <c r="D83" i="10"/>
  <c r="E83" i="10"/>
  <c r="F83" i="10"/>
  <c r="G83" i="10"/>
  <c r="H83" i="10"/>
  <c r="I83" i="10"/>
  <c r="J83" i="10"/>
  <c r="A84" i="10"/>
  <c r="B84" i="10"/>
  <c r="C84" i="10"/>
  <c r="D84" i="10"/>
  <c r="E84" i="10"/>
  <c r="F84" i="10"/>
  <c r="G84" i="10"/>
  <c r="H84" i="10"/>
  <c r="I84" i="10"/>
  <c r="J84" i="10"/>
  <c r="A85" i="10"/>
  <c r="B85" i="10"/>
  <c r="C85" i="10"/>
  <c r="D85" i="10"/>
  <c r="E85" i="10"/>
  <c r="F85" i="10"/>
  <c r="G85" i="10"/>
  <c r="H85" i="10"/>
  <c r="I85" i="10"/>
  <c r="J85" i="10"/>
  <c r="A86" i="10"/>
  <c r="B86" i="10"/>
  <c r="C86" i="10"/>
  <c r="D86" i="10"/>
  <c r="E86" i="10"/>
  <c r="F86" i="10"/>
  <c r="G86" i="10"/>
  <c r="H86" i="10"/>
  <c r="I86" i="10"/>
  <c r="J86" i="10"/>
  <c r="A87" i="10"/>
  <c r="B87" i="10"/>
  <c r="C87" i="10"/>
  <c r="D87" i="10"/>
  <c r="E87" i="10"/>
  <c r="F87" i="10"/>
  <c r="G87" i="10"/>
  <c r="H87" i="10"/>
  <c r="I87" i="10"/>
  <c r="J87" i="10"/>
  <c r="A88" i="10"/>
  <c r="B88" i="10"/>
  <c r="C88" i="10"/>
  <c r="D88" i="10"/>
  <c r="E88" i="10"/>
  <c r="F88" i="10"/>
  <c r="G88" i="10"/>
  <c r="H88" i="10"/>
  <c r="I88" i="10"/>
  <c r="J88" i="10"/>
  <c r="A89" i="10"/>
  <c r="B89" i="10"/>
  <c r="C89" i="10"/>
  <c r="D89" i="10"/>
  <c r="E89" i="10"/>
  <c r="F89" i="10"/>
  <c r="G89" i="10"/>
  <c r="H89" i="10"/>
  <c r="I89" i="10"/>
  <c r="J89" i="10"/>
  <c r="A90" i="10"/>
  <c r="B90" i="10"/>
  <c r="C90" i="10"/>
  <c r="D90" i="10"/>
  <c r="E90" i="10"/>
  <c r="F90" i="10"/>
  <c r="G90" i="10"/>
  <c r="H90" i="10"/>
  <c r="I90" i="10"/>
  <c r="J90" i="10"/>
  <c r="A91" i="10"/>
  <c r="B91" i="10"/>
  <c r="C91" i="10"/>
  <c r="D91" i="10"/>
  <c r="E91" i="10"/>
  <c r="F91" i="10"/>
  <c r="G91" i="10"/>
  <c r="H91" i="10"/>
  <c r="I91" i="10"/>
  <c r="J91" i="10"/>
  <c r="A92" i="10"/>
  <c r="B92" i="10"/>
  <c r="C92" i="10"/>
  <c r="D92" i="10"/>
  <c r="E92" i="10"/>
  <c r="F92" i="10"/>
  <c r="G92" i="10"/>
  <c r="H92" i="10"/>
  <c r="I92" i="10"/>
  <c r="J92" i="10"/>
  <c r="A93" i="10"/>
  <c r="B93" i="10"/>
  <c r="C93" i="10"/>
  <c r="D93" i="10"/>
  <c r="E93" i="10"/>
  <c r="F93" i="10"/>
  <c r="G93" i="10"/>
  <c r="H93" i="10"/>
  <c r="I93" i="10"/>
  <c r="J93" i="10"/>
  <c r="A94" i="10"/>
  <c r="B94" i="10"/>
  <c r="C94" i="10"/>
  <c r="D94" i="10"/>
  <c r="E94" i="10"/>
  <c r="F94" i="10"/>
  <c r="G94" i="10"/>
  <c r="H94" i="10"/>
  <c r="I94" i="10"/>
  <c r="J94" i="10"/>
  <c r="A95" i="10"/>
  <c r="B95" i="10"/>
  <c r="C95" i="10"/>
  <c r="D95" i="10"/>
  <c r="E95" i="10"/>
  <c r="F95" i="10"/>
  <c r="G95" i="10"/>
  <c r="H95" i="10"/>
  <c r="I95" i="10"/>
  <c r="J95" i="10"/>
  <c r="A96" i="10"/>
  <c r="B96" i="10"/>
  <c r="C96" i="10"/>
  <c r="D96" i="10"/>
  <c r="E96" i="10"/>
  <c r="F96" i="10"/>
  <c r="G96" i="10"/>
  <c r="H96" i="10"/>
  <c r="I96" i="10"/>
  <c r="J96" i="10"/>
  <c r="A97" i="10"/>
  <c r="B97" i="10"/>
  <c r="C97" i="10"/>
  <c r="D97" i="10"/>
  <c r="E97" i="10"/>
  <c r="F97" i="10"/>
  <c r="G97" i="10"/>
  <c r="H97" i="10"/>
  <c r="I97" i="10"/>
  <c r="J97" i="10"/>
  <c r="A98" i="10"/>
  <c r="B98" i="10"/>
  <c r="C98" i="10"/>
  <c r="D98" i="10"/>
  <c r="E98" i="10"/>
  <c r="F98" i="10"/>
  <c r="G98" i="10"/>
  <c r="H98" i="10"/>
  <c r="I98" i="10"/>
  <c r="J98" i="10"/>
  <c r="A99" i="10"/>
  <c r="B99" i="10"/>
  <c r="C99" i="10"/>
  <c r="D99" i="10"/>
  <c r="E99" i="10"/>
  <c r="F99" i="10"/>
  <c r="G99" i="10"/>
  <c r="H99" i="10"/>
  <c r="I99" i="10"/>
  <c r="J99" i="10"/>
  <c r="A100" i="10"/>
  <c r="B100" i="10"/>
  <c r="C100" i="10"/>
  <c r="D100" i="10"/>
  <c r="E100" i="10"/>
  <c r="F100" i="10"/>
  <c r="G100" i="10"/>
  <c r="H100" i="10"/>
  <c r="I100" i="10"/>
  <c r="J100" i="10"/>
  <c r="A101" i="10"/>
  <c r="B101" i="10"/>
  <c r="C101" i="10"/>
  <c r="D101" i="10"/>
  <c r="E101" i="10"/>
  <c r="F101" i="10"/>
  <c r="G101" i="10"/>
  <c r="H101" i="10"/>
  <c r="I101" i="10"/>
  <c r="J101" i="10"/>
  <c r="A102" i="10"/>
  <c r="B102" i="10"/>
  <c r="C102" i="10"/>
  <c r="D102" i="10"/>
  <c r="E102" i="10"/>
  <c r="F102" i="10"/>
  <c r="G102" i="10"/>
  <c r="H102" i="10"/>
  <c r="I102" i="10"/>
  <c r="J102" i="10"/>
  <c r="A103" i="10"/>
  <c r="B103" i="10"/>
  <c r="C103" i="10"/>
  <c r="D103" i="10"/>
  <c r="E103" i="10"/>
  <c r="F103" i="10"/>
  <c r="G103" i="10"/>
  <c r="H103" i="10"/>
  <c r="I103" i="10"/>
  <c r="J103" i="10"/>
  <c r="A104" i="10"/>
  <c r="B104" i="10"/>
  <c r="C104" i="10"/>
  <c r="D104" i="10"/>
  <c r="E104" i="10"/>
  <c r="F104" i="10"/>
  <c r="G104" i="10"/>
  <c r="H104" i="10"/>
  <c r="I104" i="10"/>
  <c r="J104" i="10"/>
  <c r="A105" i="10"/>
  <c r="B105" i="10"/>
  <c r="C105" i="10"/>
  <c r="D105" i="10"/>
  <c r="E105" i="10"/>
  <c r="F105" i="10"/>
  <c r="G105" i="10"/>
  <c r="H105" i="10"/>
  <c r="I105" i="10"/>
  <c r="J105" i="10"/>
  <c r="A106" i="10"/>
  <c r="B106" i="10"/>
  <c r="C106" i="10"/>
  <c r="D106" i="10"/>
  <c r="E106" i="10"/>
  <c r="F106" i="10"/>
  <c r="G106" i="10"/>
  <c r="H106" i="10"/>
  <c r="I106" i="10"/>
  <c r="J106" i="10"/>
  <c r="A107" i="10"/>
  <c r="B107" i="10"/>
  <c r="C107" i="10"/>
  <c r="D107" i="10"/>
  <c r="E107" i="10"/>
  <c r="F107" i="10"/>
  <c r="G107" i="10"/>
  <c r="H107" i="10"/>
  <c r="I107" i="10"/>
  <c r="J107" i="10"/>
  <c r="A108" i="10"/>
  <c r="B108" i="10"/>
  <c r="C108" i="10"/>
  <c r="D108" i="10"/>
  <c r="E108" i="10"/>
  <c r="F108" i="10"/>
  <c r="G108" i="10"/>
  <c r="H108" i="10"/>
  <c r="I108" i="10"/>
  <c r="J108" i="10"/>
  <c r="A109" i="10"/>
  <c r="B109" i="10"/>
  <c r="C109" i="10"/>
  <c r="D109" i="10"/>
  <c r="E109" i="10"/>
  <c r="F109" i="10"/>
  <c r="G109" i="10"/>
  <c r="H109" i="10"/>
  <c r="I109" i="10"/>
  <c r="J109" i="10"/>
  <c r="A110" i="10"/>
  <c r="B110" i="10"/>
  <c r="C110" i="10"/>
  <c r="D110" i="10"/>
  <c r="E110" i="10"/>
  <c r="F110" i="10"/>
  <c r="G110" i="10"/>
  <c r="H110" i="10"/>
  <c r="I110" i="10"/>
  <c r="J110" i="10"/>
  <c r="A111" i="10"/>
  <c r="B111" i="10"/>
  <c r="C111" i="10"/>
  <c r="D111" i="10"/>
  <c r="E111" i="10"/>
  <c r="F111" i="10"/>
  <c r="G111" i="10"/>
  <c r="H111" i="10"/>
  <c r="I111" i="10"/>
  <c r="J111" i="10"/>
  <c r="A112" i="10"/>
  <c r="B112" i="10"/>
  <c r="C112" i="10"/>
  <c r="D112" i="10"/>
  <c r="E112" i="10"/>
  <c r="F112" i="10"/>
  <c r="G112" i="10"/>
  <c r="H112" i="10"/>
  <c r="I112" i="10"/>
  <c r="J112" i="10"/>
  <c r="A113" i="10"/>
  <c r="B113" i="10"/>
  <c r="C113" i="10"/>
  <c r="D113" i="10"/>
  <c r="E113" i="10"/>
  <c r="F113" i="10"/>
  <c r="G113" i="10"/>
  <c r="H113" i="10"/>
  <c r="I113" i="10"/>
  <c r="J113" i="10"/>
  <c r="A114" i="10"/>
  <c r="B114" i="10"/>
  <c r="C114" i="10"/>
  <c r="D114" i="10"/>
  <c r="E114" i="10"/>
  <c r="F114" i="10"/>
  <c r="G114" i="10"/>
  <c r="H114" i="10"/>
  <c r="I114" i="10"/>
  <c r="J114" i="10"/>
  <c r="A115" i="10"/>
  <c r="B115" i="10"/>
  <c r="C115" i="10"/>
  <c r="D115" i="10"/>
  <c r="E115" i="10"/>
  <c r="F115" i="10"/>
  <c r="G115" i="10"/>
  <c r="H115" i="10"/>
  <c r="I115" i="10"/>
  <c r="J115" i="10"/>
  <c r="A116" i="10"/>
  <c r="B116" i="10"/>
  <c r="C116" i="10"/>
  <c r="D116" i="10"/>
  <c r="E116" i="10"/>
  <c r="F116" i="10"/>
  <c r="G116" i="10"/>
  <c r="H116" i="10"/>
  <c r="I116" i="10"/>
  <c r="J116" i="10"/>
  <c r="A117" i="10"/>
  <c r="B117" i="10"/>
  <c r="C117" i="10"/>
  <c r="D117" i="10"/>
  <c r="E117" i="10"/>
  <c r="F117" i="10"/>
  <c r="G117" i="10"/>
  <c r="H117" i="10"/>
  <c r="I117" i="10"/>
  <c r="J117" i="10"/>
  <c r="A118" i="10"/>
  <c r="B118" i="10"/>
  <c r="C118" i="10"/>
  <c r="D118" i="10"/>
  <c r="E118" i="10"/>
  <c r="F118" i="10"/>
  <c r="G118" i="10"/>
  <c r="H118" i="10"/>
  <c r="I118" i="10"/>
  <c r="J118" i="10"/>
  <c r="A119" i="10"/>
  <c r="B119" i="10"/>
  <c r="C119" i="10"/>
  <c r="D119" i="10"/>
  <c r="E119" i="10"/>
  <c r="F119" i="10"/>
  <c r="G119" i="10"/>
  <c r="H119" i="10"/>
  <c r="I119" i="10"/>
  <c r="J119" i="10"/>
  <c r="A120" i="10"/>
  <c r="B120" i="10"/>
  <c r="C120" i="10"/>
  <c r="D120" i="10"/>
  <c r="E120" i="10"/>
  <c r="F120" i="10"/>
  <c r="G120" i="10"/>
  <c r="H120" i="10"/>
  <c r="I120" i="10"/>
  <c r="J120" i="10"/>
  <c r="A121" i="10"/>
  <c r="B121" i="10"/>
  <c r="C121" i="10"/>
  <c r="D121" i="10"/>
  <c r="E121" i="10"/>
  <c r="F121" i="10"/>
  <c r="G121" i="10"/>
  <c r="H121" i="10"/>
  <c r="I121" i="10"/>
  <c r="J121" i="10"/>
  <c r="A122" i="10"/>
  <c r="B122" i="10"/>
  <c r="C122" i="10"/>
  <c r="D122" i="10"/>
  <c r="E122" i="10"/>
  <c r="F122" i="10"/>
  <c r="G122" i="10"/>
  <c r="H122" i="10"/>
  <c r="I122" i="10"/>
  <c r="J122" i="10"/>
  <c r="A123" i="10"/>
  <c r="B123" i="10"/>
  <c r="C123" i="10"/>
  <c r="D123" i="10"/>
  <c r="E123" i="10"/>
  <c r="F123" i="10"/>
  <c r="G123" i="10"/>
  <c r="H123" i="10"/>
  <c r="I123" i="10"/>
  <c r="J123" i="10"/>
  <c r="A124" i="10"/>
  <c r="B124" i="10"/>
  <c r="C124" i="10"/>
  <c r="D124" i="10"/>
  <c r="E124" i="10"/>
  <c r="F124" i="10"/>
  <c r="G124" i="10"/>
  <c r="H124" i="10"/>
  <c r="I124" i="10"/>
  <c r="J124" i="10"/>
  <c r="A7" i="21"/>
  <c r="B7" i="21"/>
  <c r="C7" i="21"/>
  <c r="D7" i="21"/>
  <c r="E7" i="21"/>
  <c r="F7" i="21"/>
  <c r="G7" i="21"/>
  <c r="I7" i="21"/>
  <c r="R7" i="21"/>
  <c r="AK7" i="21"/>
  <c r="AL7" i="21"/>
  <c r="AM7" i="21"/>
  <c r="AN7" i="21"/>
  <c r="AO7" i="21"/>
  <c r="AP7" i="21"/>
  <c r="A8" i="21"/>
  <c r="B8" i="21"/>
  <c r="C8" i="21"/>
  <c r="D8" i="21"/>
  <c r="E8" i="21"/>
  <c r="F8" i="21"/>
  <c r="G8" i="21"/>
  <c r="I8" i="21"/>
  <c r="R8" i="21"/>
  <c r="AK8" i="21"/>
  <c r="AL8" i="21"/>
  <c r="AM8" i="21"/>
  <c r="AN8" i="21"/>
  <c r="AO8" i="21"/>
  <c r="AP8" i="21"/>
  <c r="A9" i="21"/>
  <c r="B9" i="21"/>
  <c r="C9" i="21"/>
  <c r="D9" i="21"/>
  <c r="E9" i="21"/>
  <c r="F9" i="21"/>
  <c r="G9" i="21"/>
  <c r="I9" i="21"/>
  <c r="R9" i="21"/>
  <c r="AK9" i="21"/>
  <c r="AL9" i="21"/>
  <c r="AM9" i="21"/>
  <c r="AN9" i="21"/>
  <c r="AO9" i="21"/>
  <c r="AP9" i="21"/>
  <c r="A10" i="21"/>
  <c r="B10" i="21"/>
  <c r="C10" i="21"/>
  <c r="D10" i="21"/>
  <c r="E10" i="21"/>
  <c r="F10" i="21"/>
  <c r="G10" i="21"/>
  <c r="I10" i="21"/>
  <c r="R10" i="21"/>
  <c r="AK10" i="21"/>
  <c r="AL10" i="21"/>
  <c r="AM10" i="21"/>
  <c r="AN10" i="21"/>
  <c r="AO10" i="21"/>
  <c r="AP10" i="21"/>
  <c r="A11" i="21"/>
  <c r="B11" i="21"/>
  <c r="C11" i="21"/>
  <c r="D11" i="21"/>
  <c r="E11" i="21"/>
  <c r="F11" i="21"/>
  <c r="G11" i="21"/>
  <c r="I11" i="21"/>
  <c r="R11" i="21"/>
  <c r="AK11" i="21"/>
  <c r="AL11" i="21"/>
  <c r="AM11" i="21"/>
  <c r="AN11" i="21"/>
  <c r="AO11" i="21"/>
  <c r="AP11" i="21"/>
  <c r="A12" i="21"/>
  <c r="B12" i="21"/>
  <c r="C12" i="21"/>
  <c r="D12" i="21"/>
  <c r="E12" i="21"/>
  <c r="F12" i="21"/>
  <c r="G12" i="21"/>
  <c r="I12" i="21"/>
  <c r="R12" i="21"/>
  <c r="AK12" i="21"/>
  <c r="AL12" i="21"/>
  <c r="AM12" i="21"/>
  <c r="AN12" i="21"/>
  <c r="AO12" i="21"/>
  <c r="AP12" i="21"/>
  <c r="A13" i="21"/>
  <c r="B13" i="21"/>
  <c r="C13" i="21"/>
  <c r="D13" i="21"/>
  <c r="E13" i="21"/>
  <c r="F13" i="21"/>
  <c r="G13" i="21"/>
  <c r="I13" i="21"/>
  <c r="R13" i="21"/>
  <c r="AK13" i="21"/>
  <c r="AL13" i="21"/>
  <c r="AM13" i="21"/>
  <c r="AN13" i="21"/>
  <c r="AO13" i="21"/>
  <c r="AP13" i="21"/>
  <c r="A14" i="21"/>
  <c r="B14" i="21"/>
  <c r="C14" i="21"/>
  <c r="D14" i="21"/>
  <c r="E14" i="21"/>
  <c r="F14" i="21"/>
  <c r="G14" i="21"/>
  <c r="I14" i="21"/>
  <c r="R14" i="21"/>
  <c r="AK14" i="21"/>
  <c r="AL14" i="21"/>
  <c r="AM14" i="21"/>
  <c r="AN14" i="21"/>
  <c r="AO14" i="21"/>
  <c r="AP14" i="21"/>
  <c r="A15" i="21"/>
  <c r="B15" i="21"/>
  <c r="C15" i="21"/>
  <c r="D15" i="21"/>
  <c r="E15" i="21"/>
  <c r="F15" i="21"/>
  <c r="G15" i="21"/>
  <c r="I15" i="21"/>
  <c r="R15" i="21"/>
  <c r="AK15" i="21"/>
  <c r="AL15" i="21"/>
  <c r="AM15" i="21"/>
  <c r="AN15" i="21"/>
  <c r="AO15" i="21"/>
  <c r="AP15" i="21"/>
  <c r="A16" i="21"/>
  <c r="B16" i="21"/>
  <c r="C16" i="21"/>
  <c r="D16" i="21"/>
  <c r="E16" i="21"/>
  <c r="F16" i="21"/>
  <c r="G16" i="21"/>
  <c r="I16" i="21"/>
  <c r="R16" i="21"/>
  <c r="AK16" i="21"/>
  <c r="AL16" i="21"/>
  <c r="AM16" i="21"/>
  <c r="AN16" i="21"/>
  <c r="AO16" i="21"/>
  <c r="AP16" i="21"/>
  <c r="A17" i="21"/>
  <c r="B17" i="21"/>
  <c r="C17" i="21"/>
  <c r="D17" i="21"/>
  <c r="E17" i="21"/>
  <c r="F17" i="21"/>
  <c r="G17" i="21"/>
  <c r="I17" i="21"/>
  <c r="R17" i="21"/>
  <c r="AK17" i="21"/>
  <c r="AL17" i="21"/>
  <c r="AM17" i="21"/>
  <c r="AN17" i="21"/>
  <c r="AO17" i="21"/>
  <c r="AP17" i="21"/>
  <c r="A18" i="21"/>
  <c r="B18" i="21"/>
  <c r="C18" i="21"/>
  <c r="D18" i="21"/>
  <c r="E18" i="21"/>
  <c r="F18" i="21"/>
  <c r="G18" i="21"/>
  <c r="I18" i="21"/>
  <c r="R18" i="21"/>
  <c r="AK18" i="21"/>
  <c r="AL18" i="21"/>
  <c r="AM18" i="21"/>
  <c r="AN18" i="21"/>
  <c r="AO18" i="21"/>
  <c r="AP18" i="21"/>
  <c r="A19" i="21"/>
  <c r="B19" i="21"/>
  <c r="C19" i="21"/>
  <c r="D19" i="21"/>
  <c r="E19" i="21"/>
  <c r="F19" i="21"/>
  <c r="G19" i="21"/>
  <c r="I19" i="21"/>
  <c r="R19" i="21"/>
  <c r="AK19" i="21"/>
  <c r="AL19" i="21"/>
  <c r="AM19" i="21"/>
  <c r="AN19" i="21"/>
  <c r="AO19" i="21"/>
  <c r="AP19" i="21"/>
  <c r="A20" i="21"/>
  <c r="B20" i="21"/>
  <c r="C20" i="21"/>
  <c r="D20" i="21"/>
  <c r="E20" i="21"/>
  <c r="F20" i="21"/>
  <c r="G20" i="21"/>
  <c r="I20" i="21"/>
  <c r="R20" i="21"/>
  <c r="AK20" i="21"/>
  <c r="AL20" i="21"/>
  <c r="AM20" i="21"/>
  <c r="AN20" i="21"/>
  <c r="AO20" i="21"/>
  <c r="AP20" i="21"/>
  <c r="A21" i="21"/>
  <c r="B21" i="21"/>
  <c r="C21" i="21"/>
  <c r="D21" i="21"/>
  <c r="E21" i="21"/>
  <c r="F21" i="21"/>
  <c r="G21" i="21"/>
  <c r="I21" i="21"/>
  <c r="R21" i="21"/>
  <c r="AK21" i="21"/>
  <c r="AL21" i="21"/>
  <c r="AM21" i="21"/>
  <c r="AN21" i="21"/>
  <c r="AO21" i="21"/>
  <c r="AP21" i="21"/>
  <c r="A22" i="21"/>
  <c r="B22" i="21"/>
  <c r="C22" i="21"/>
  <c r="D22" i="21"/>
  <c r="E22" i="21"/>
  <c r="F22" i="21"/>
  <c r="G22" i="21"/>
  <c r="I22" i="21"/>
  <c r="R22" i="21"/>
  <c r="AK22" i="21"/>
  <c r="AL22" i="21"/>
  <c r="AM22" i="21"/>
  <c r="AN22" i="21"/>
  <c r="AO22" i="21"/>
  <c r="AP22" i="21"/>
  <c r="A23" i="21"/>
  <c r="B23" i="21"/>
  <c r="C23" i="21"/>
  <c r="D23" i="21"/>
  <c r="E23" i="21"/>
  <c r="F23" i="21"/>
  <c r="G23" i="21"/>
  <c r="I23" i="21"/>
  <c r="R23" i="21"/>
  <c r="AK23" i="21"/>
  <c r="AL23" i="21"/>
  <c r="AM23" i="21"/>
  <c r="AN23" i="21"/>
  <c r="AO23" i="21"/>
  <c r="AP23" i="21"/>
  <c r="A24" i="21"/>
  <c r="B24" i="21"/>
  <c r="C24" i="21"/>
  <c r="D24" i="21"/>
  <c r="E24" i="21"/>
  <c r="F24" i="21"/>
  <c r="G24" i="21"/>
  <c r="I24" i="21"/>
  <c r="R24" i="21"/>
  <c r="AK24" i="21"/>
  <c r="AL24" i="21"/>
  <c r="AM24" i="21"/>
  <c r="AN24" i="21"/>
  <c r="AO24" i="21"/>
  <c r="AP24" i="21"/>
  <c r="A25" i="21"/>
  <c r="B25" i="21"/>
  <c r="C25" i="21"/>
  <c r="D25" i="21"/>
  <c r="E25" i="21"/>
  <c r="F25" i="21"/>
  <c r="G25" i="21"/>
  <c r="I25" i="21"/>
  <c r="R25" i="21"/>
  <c r="AK25" i="21"/>
  <c r="AL25" i="21"/>
  <c r="AM25" i="21"/>
  <c r="AN25" i="21"/>
  <c r="AO25" i="21"/>
  <c r="AP25" i="21"/>
  <c r="A26" i="21"/>
  <c r="B26" i="21"/>
  <c r="C26" i="21"/>
  <c r="D26" i="21"/>
  <c r="E26" i="21"/>
  <c r="F26" i="21"/>
  <c r="G26" i="21"/>
  <c r="I26" i="21"/>
  <c r="R26" i="21"/>
  <c r="AK26" i="21"/>
  <c r="AL26" i="21"/>
  <c r="AM26" i="21"/>
  <c r="AN26" i="21"/>
  <c r="AO26" i="21"/>
  <c r="AP26" i="21"/>
  <c r="A27" i="21"/>
  <c r="B27" i="21"/>
  <c r="C27" i="21"/>
  <c r="D27" i="21"/>
  <c r="E27" i="21"/>
  <c r="F27" i="21"/>
  <c r="G27" i="21"/>
  <c r="I27" i="21"/>
  <c r="R27" i="21"/>
  <c r="AK27" i="21"/>
  <c r="AL27" i="21"/>
  <c r="AM27" i="21"/>
  <c r="AN27" i="21"/>
  <c r="AO27" i="21"/>
  <c r="AP27" i="21"/>
  <c r="A28" i="21"/>
  <c r="B28" i="21"/>
  <c r="C28" i="21"/>
  <c r="D28" i="21"/>
  <c r="E28" i="21"/>
  <c r="F28" i="21"/>
  <c r="G28" i="21"/>
  <c r="I28" i="21"/>
  <c r="R28" i="21"/>
  <c r="AK28" i="21"/>
  <c r="AL28" i="21"/>
  <c r="AM28" i="21"/>
  <c r="AN28" i="21"/>
  <c r="AO28" i="21"/>
  <c r="AP28" i="21"/>
  <c r="A29" i="21"/>
  <c r="B29" i="21"/>
  <c r="C29" i="21"/>
  <c r="D29" i="21"/>
  <c r="E29" i="21"/>
  <c r="F29" i="21"/>
  <c r="G29" i="21"/>
  <c r="I29" i="21"/>
  <c r="R29" i="21"/>
  <c r="AK29" i="21"/>
  <c r="AL29" i="21"/>
  <c r="AM29" i="21"/>
  <c r="AN29" i="21"/>
  <c r="AO29" i="21"/>
  <c r="AP29" i="21"/>
  <c r="A30" i="21"/>
  <c r="B30" i="21"/>
  <c r="C30" i="21"/>
  <c r="D30" i="21"/>
  <c r="E30" i="21"/>
  <c r="F30" i="21"/>
  <c r="G30" i="21"/>
  <c r="I30" i="21"/>
  <c r="R30" i="21"/>
  <c r="AK30" i="21"/>
  <c r="AL30" i="21"/>
  <c r="AM30" i="21"/>
  <c r="AN30" i="21"/>
  <c r="AO30" i="21"/>
  <c r="AP30" i="21"/>
  <c r="A31" i="21"/>
  <c r="B31" i="21"/>
  <c r="C31" i="21"/>
  <c r="D31" i="21"/>
  <c r="E31" i="21"/>
  <c r="F31" i="21"/>
  <c r="G31" i="21"/>
  <c r="I31" i="21"/>
  <c r="R31" i="21"/>
  <c r="AK31" i="21"/>
  <c r="AL31" i="21"/>
  <c r="AM31" i="21"/>
  <c r="AN31" i="21"/>
  <c r="AO31" i="21"/>
  <c r="AP31" i="21"/>
  <c r="A32" i="21"/>
  <c r="B32" i="21"/>
  <c r="C32" i="21"/>
  <c r="D32" i="21"/>
  <c r="E32" i="21"/>
  <c r="F32" i="21"/>
  <c r="G32" i="21"/>
  <c r="I32" i="21"/>
  <c r="R32" i="21"/>
  <c r="AK32" i="21"/>
  <c r="AL32" i="21"/>
  <c r="AM32" i="21"/>
  <c r="AN32" i="21"/>
  <c r="AO32" i="21"/>
  <c r="AP32" i="21"/>
  <c r="A33" i="21"/>
  <c r="B33" i="21"/>
  <c r="C33" i="21"/>
  <c r="D33" i="21"/>
  <c r="E33" i="21"/>
  <c r="F33" i="21"/>
  <c r="G33" i="21"/>
  <c r="I33" i="21"/>
  <c r="R33" i="21"/>
  <c r="AK33" i="21"/>
  <c r="AL33" i="21"/>
  <c r="AM33" i="21"/>
  <c r="AN33" i="21"/>
  <c r="AO33" i="21"/>
  <c r="AP33" i="21"/>
  <c r="A34" i="21"/>
  <c r="B34" i="21"/>
  <c r="C34" i="21"/>
  <c r="D34" i="21"/>
  <c r="E34" i="21"/>
  <c r="F34" i="21"/>
  <c r="G34" i="21"/>
  <c r="I34" i="21"/>
  <c r="R34" i="21"/>
  <c r="AK34" i="21"/>
  <c r="AL34" i="21"/>
  <c r="AM34" i="21"/>
  <c r="AN34" i="21"/>
  <c r="AO34" i="21"/>
  <c r="AP34" i="21"/>
  <c r="A35" i="21"/>
  <c r="B35" i="21"/>
  <c r="C35" i="21"/>
  <c r="D35" i="21"/>
  <c r="E35" i="21"/>
  <c r="F35" i="21"/>
  <c r="G35" i="21"/>
  <c r="I35" i="21"/>
  <c r="R35" i="21"/>
  <c r="AK35" i="21"/>
  <c r="AL35" i="21"/>
  <c r="AM35" i="21"/>
  <c r="AN35" i="21"/>
  <c r="AO35" i="21"/>
  <c r="AP35" i="21"/>
  <c r="A36" i="21"/>
  <c r="B36" i="21"/>
  <c r="C36" i="21"/>
  <c r="D36" i="21"/>
  <c r="E36" i="21"/>
  <c r="F36" i="21"/>
  <c r="G36" i="21"/>
  <c r="I36" i="21"/>
  <c r="R36" i="21"/>
  <c r="AK36" i="21"/>
  <c r="AL36" i="21"/>
  <c r="AM36" i="21"/>
  <c r="AN36" i="21"/>
  <c r="AO36" i="21"/>
  <c r="AP36" i="21"/>
  <c r="A37" i="21"/>
  <c r="B37" i="21"/>
  <c r="C37" i="21"/>
  <c r="D37" i="21"/>
  <c r="E37" i="21"/>
  <c r="F37" i="21"/>
  <c r="G37" i="21"/>
  <c r="I37" i="21"/>
  <c r="R37" i="21"/>
  <c r="AK37" i="21"/>
  <c r="AL37" i="21"/>
  <c r="AM37" i="21"/>
  <c r="AN37" i="21"/>
  <c r="AO37" i="21"/>
  <c r="AP37" i="21"/>
  <c r="A38" i="21"/>
  <c r="B38" i="21"/>
  <c r="C38" i="21"/>
  <c r="D38" i="21"/>
  <c r="E38" i="21"/>
  <c r="F38" i="21"/>
  <c r="G38" i="21"/>
  <c r="I38" i="21"/>
  <c r="R38" i="21"/>
  <c r="AK38" i="21"/>
  <c r="AL38" i="21"/>
  <c r="AM38" i="21"/>
  <c r="AN38" i="21"/>
  <c r="AO38" i="21"/>
  <c r="AP38" i="21"/>
  <c r="A39" i="21"/>
  <c r="B39" i="21"/>
  <c r="C39" i="21"/>
  <c r="D39" i="21"/>
  <c r="E39" i="21"/>
  <c r="F39" i="21"/>
  <c r="G39" i="21"/>
  <c r="I39" i="21"/>
  <c r="R39" i="21"/>
  <c r="AK39" i="21"/>
  <c r="AL39" i="21"/>
  <c r="AM39" i="21"/>
  <c r="AN39" i="21"/>
  <c r="AO39" i="21"/>
  <c r="AP39" i="21"/>
  <c r="A40" i="21"/>
  <c r="B40" i="21"/>
  <c r="C40" i="21"/>
  <c r="D40" i="21"/>
  <c r="E40" i="21"/>
  <c r="F40" i="21"/>
  <c r="G40" i="21"/>
  <c r="I40" i="21"/>
  <c r="R40" i="21"/>
  <c r="AK40" i="21"/>
  <c r="AL40" i="21"/>
  <c r="AM40" i="21"/>
  <c r="AN40" i="21"/>
  <c r="AO40" i="21"/>
  <c r="AP40" i="21"/>
  <c r="A41" i="21"/>
  <c r="B41" i="21"/>
  <c r="C41" i="21"/>
  <c r="D41" i="21"/>
  <c r="E41" i="21"/>
  <c r="F41" i="21"/>
  <c r="G41" i="21"/>
  <c r="I41" i="21"/>
  <c r="R41" i="21"/>
  <c r="AK41" i="21"/>
  <c r="AL41" i="21"/>
  <c r="AM41" i="21"/>
  <c r="AN41" i="21"/>
  <c r="AO41" i="21"/>
  <c r="AP41" i="21"/>
  <c r="A42" i="21"/>
  <c r="B42" i="21"/>
  <c r="C42" i="21"/>
  <c r="D42" i="21"/>
  <c r="E42" i="21"/>
  <c r="F42" i="21"/>
  <c r="G42" i="21"/>
  <c r="I42" i="21"/>
  <c r="R42" i="21"/>
  <c r="AK42" i="21"/>
  <c r="AL42" i="21"/>
  <c r="AM42" i="21"/>
  <c r="AN42" i="21"/>
  <c r="AO42" i="21"/>
  <c r="AP42" i="21"/>
  <c r="A43" i="21"/>
  <c r="B43" i="21"/>
  <c r="C43" i="21"/>
  <c r="D43" i="21"/>
  <c r="E43" i="21"/>
  <c r="F43" i="21"/>
  <c r="G43" i="21"/>
  <c r="I43" i="21"/>
  <c r="R43" i="21"/>
  <c r="AK43" i="21"/>
  <c r="AL43" i="21"/>
  <c r="AM43" i="21"/>
  <c r="AN43" i="21"/>
  <c r="AO43" i="21"/>
  <c r="AP43" i="21"/>
  <c r="A44" i="21"/>
  <c r="B44" i="21"/>
  <c r="C44" i="21"/>
  <c r="D44" i="21"/>
  <c r="E44" i="21"/>
  <c r="F44" i="21"/>
  <c r="G44" i="21"/>
  <c r="I44" i="21"/>
  <c r="R44" i="21"/>
  <c r="AK44" i="21"/>
  <c r="AL44" i="21"/>
  <c r="AM44" i="21"/>
  <c r="AN44" i="21"/>
  <c r="AO44" i="21"/>
  <c r="AP44" i="21"/>
  <c r="A45" i="21"/>
  <c r="B45" i="21"/>
  <c r="C45" i="21"/>
  <c r="D45" i="21"/>
  <c r="E45" i="21"/>
  <c r="F45" i="21"/>
  <c r="G45" i="21"/>
  <c r="I45" i="21"/>
  <c r="R45" i="21"/>
  <c r="AK45" i="21"/>
  <c r="AL45" i="21"/>
  <c r="AM45" i="21"/>
  <c r="AN45" i="21"/>
  <c r="AO45" i="21"/>
  <c r="AP45" i="21"/>
  <c r="A46" i="21"/>
  <c r="B46" i="21"/>
  <c r="C46" i="21"/>
  <c r="D46" i="21"/>
  <c r="E46" i="21"/>
  <c r="F46" i="21"/>
  <c r="G46" i="21"/>
  <c r="I46" i="21"/>
  <c r="R46" i="21"/>
  <c r="AK46" i="21"/>
  <c r="AL46" i="21"/>
  <c r="AM46" i="21"/>
  <c r="AN46" i="21"/>
  <c r="AO46" i="21"/>
  <c r="AP46" i="21"/>
  <c r="A47" i="21"/>
  <c r="B47" i="21"/>
  <c r="C47" i="21"/>
  <c r="D47" i="21"/>
  <c r="E47" i="21"/>
  <c r="F47" i="21"/>
  <c r="G47" i="21"/>
  <c r="I47" i="21"/>
  <c r="R47" i="21"/>
  <c r="AK47" i="21"/>
  <c r="AL47" i="21"/>
  <c r="AM47" i="21"/>
  <c r="AN47" i="21"/>
  <c r="AO47" i="21"/>
  <c r="AP47" i="21"/>
  <c r="A48" i="21"/>
  <c r="B48" i="21"/>
  <c r="C48" i="21"/>
  <c r="D48" i="21"/>
  <c r="E48" i="21"/>
  <c r="F48" i="21"/>
  <c r="G48" i="21"/>
  <c r="I48" i="21"/>
  <c r="R48" i="21"/>
  <c r="AK48" i="21"/>
  <c r="AL48" i="21"/>
  <c r="AM48" i="21"/>
  <c r="AN48" i="21"/>
  <c r="AO48" i="21"/>
  <c r="AP48" i="21"/>
  <c r="A49" i="21"/>
  <c r="B49" i="21"/>
  <c r="C49" i="21"/>
  <c r="D49" i="21"/>
  <c r="E49" i="21"/>
  <c r="F49" i="21"/>
  <c r="G49" i="21"/>
  <c r="I49" i="21"/>
  <c r="R49" i="21"/>
  <c r="AK49" i="21"/>
  <c r="AL49" i="21"/>
  <c r="AM49" i="21"/>
  <c r="AN49" i="21"/>
  <c r="AO49" i="21"/>
  <c r="AP49" i="21"/>
  <c r="A50" i="21"/>
  <c r="B50" i="21"/>
  <c r="C50" i="21"/>
  <c r="D50" i="21"/>
  <c r="E50" i="21"/>
  <c r="F50" i="21"/>
  <c r="G50" i="21"/>
  <c r="I50" i="21"/>
  <c r="R50" i="21"/>
  <c r="AK50" i="21"/>
  <c r="AL50" i="21"/>
  <c r="AM50" i="21"/>
  <c r="AN50" i="21"/>
  <c r="AO50" i="21"/>
  <c r="AP50" i="21"/>
  <c r="A51" i="21"/>
  <c r="B51" i="21"/>
  <c r="C51" i="21"/>
  <c r="D51" i="21"/>
  <c r="E51" i="21"/>
  <c r="F51" i="21"/>
  <c r="G51" i="21"/>
  <c r="I51" i="21"/>
  <c r="R51" i="21"/>
  <c r="AK51" i="21"/>
  <c r="AL51" i="21"/>
  <c r="AM51" i="21"/>
  <c r="AN51" i="21"/>
  <c r="AO51" i="21"/>
  <c r="AP51" i="21"/>
  <c r="A52" i="21"/>
  <c r="B52" i="21"/>
  <c r="C52" i="21"/>
  <c r="D52" i="21"/>
  <c r="E52" i="21"/>
  <c r="F52" i="21"/>
  <c r="G52" i="21"/>
  <c r="I52" i="21"/>
  <c r="R52" i="21"/>
  <c r="AK52" i="21"/>
  <c r="AL52" i="21"/>
  <c r="AM52" i="21"/>
  <c r="AN52" i="21"/>
  <c r="AO52" i="21"/>
  <c r="AP52" i="21"/>
  <c r="A53" i="21"/>
  <c r="B53" i="21"/>
  <c r="C53" i="21"/>
  <c r="D53" i="21"/>
  <c r="E53" i="21"/>
  <c r="F53" i="21"/>
  <c r="G53" i="21"/>
  <c r="I53" i="21"/>
  <c r="R53" i="21"/>
  <c r="AK53" i="21"/>
  <c r="AL53" i="21"/>
  <c r="AM53" i="21"/>
  <c r="AN53" i="21"/>
  <c r="AO53" i="21"/>
  <c r="AP53" i="21"/>
  <c r="A54" i="21"/>
  <c r="B54" i="21"/>
  <c r="C54" i="21"/>
  <c r="D54" i="21"/>
  <c r="E54" i="21"/>
  <c r="F54" i="21"/>
  <c r="G54" i="21"/>
  <c r="I54" i="21"/>
  <c r="R54" i="21"/>
  <c r="AK54" i="21"/>
  <c r="AL54" i="21"/>
  <c r="AM54" i="21"/>
  <c r="AN54" i="21"/>
  <c r="AO54" i="21"/>
  <c r="AP54" i="21"/>
  <c r="A55" i="21"/>
  <c r="B55" i="21"/>
  <c r="C55" i="21"/>
  <c r="D55" i="21"/>
  <c r="E55" i="21"/>
  <c r="F55" i="21"/>
  <c r="G55" i="21"/>
  <c r="I55" i="21"/>
  <c r="R55" i="21"/>
  <c r="AK55" i="21"/>
  <c r="AL55" i="21"/>
  <c r="AM55" i="21"/>
  <c r="AN55" i="21"/>
  <c r="AO55" i="21"/>
  <c r="AP55" i="21"/>
  <c r="A56" i="21"/>
  <c r="B56" i="21"/>
  <c r="C56" i="21"/>
  <c r="D56" i="21"/>
  <c r="E56" i="21"/>
  <c r="F56" i="21"/>
  <c r="G56" i="21"/>
  <c r="I56" i="21"/>
  <c r="R56" i="21"/>
  <c r="AK56" i="21"/>
  <c r="AL56" i="21"/>
  <c r="AM56" i="21"/>
  <c r="AN56" i="21"/>
  <c r="AO56" i="21"/>
  <c r="AP56" i="21"/>
  <c r="A57" i="21"/>
  <c r="B57" i="21"/>
  <c r="C57" i="21"/>
  <c r="D57" i="21"/>
  <c r="E57" i="21"/>
  <c r="F57" i="21"/>
  <c r="G57" i="21"/>
  <c r="I57" i="21"/>
  <c r="R57" i="21"/>
  <c r="AK57" i="21"/>
  <c r="AL57" i="21"/>
  <c r="AM57" i="21"/>
  <c r="AN57" i="21"/>
  <c r="AO57" i="21"/>
  <c r="AP57" i="21"/>
  <c r="A58" i="21"/>
  <c r="B58" i="21"/>
  <c r="C58" i="21"/>
  <c r="D58" i="21"/>
  <c r="E58" i="21"/>
  <c r="F58" i="21"/>
  <c r="G58" i="21"/>
  <c r="I58" i="21"/>
  <c r="R58" i="21"/>
  <c r="AK58" i="21"/>
  <c r="AL58" i="21"/>
  <c r="AM58" i="21"/>
  <c r="AN58" i="21"/>
  <c r="AO58" i="21"/>
  <c r="AP58" i="21"/>
  <c r="A59" i="21"/>
  <c r="B59" i="21"/>
  <c r="C59" i="21"/>
  <c r="D59" i="21"/>
  <c r="E59" i="21"/>
  <c r="F59" i="21"/>
  <c r="G59" i="21"/>
  <c r="I59" i="21"/>
  <c r="R59" i="21"/>
  <c r="AK59" i="21"/>
  <c r="AL59" i="21"/>
  <c r="AM59" i="21"/>
  <c r="AN59" i="21"/>
  <c r="AO59" i="21"/>
  <c r="AP59" i="21"/>
  <c r="A60" i="21"/>
  <c r="B60" i="21"/>
  <c r="C60" i="21"/>
  <c r="D60" i="21"/>
  <c r="E60" i="21"/>
  <c r="F60" i="21"/>
  <c r="G60" i="21"/>
  <c r="I60" i="21"/>
  <c r="R60" i="21"/>
  <c r="AK60" i="21"/>
  <c r="AL60" i="21"/>
  <c r="AM60" i="21"/>
  <c r="AN60" i="21"/>
  <c r="AO60" i="21"/>
  <c r="AP60" i="21"/>
  <c r="A61" i="21"/>
  <c r="B61" i="21"/>
  <c r="C61" i="21"/>
  <c r="D61" i="21"/>
  <c r="E61" i="21"/>
  <c r="F61" i="21"/>
  <c r="G61" i="21"/>
  <c r="I61" i="21"/>
  <c r="R61" i="21"/>
  <c r="AK61" i="21"/>
  <c r="AL61" i="21"/>
  <c r="AM61" i="21"/>
  <c r="AN61" i="21"/>
  <c r="AO61" i="21"/>
  <c r="AP61" i="21"/>
  <c r="A62" i="21"/>
  <c r="B62" i="21"/>
  <c r="C62" i="21"/>
  <c r="D62" i="21"/>
  <c r="E62" i="21"/>
  <c r="F62" i="21"/>
  <c r="G62" i="21"/>
  <c r="I62" i="21"/>
  <c r="R62" i="21"/>
  <c r="AK62" i="21"/>
  <c r="AL62" i="21"/>
  <c r="AM62" i="21"/>
  <c r="AN62" i="21"/>
  <c r="AO62" i="21"/>
  <c r="AP62" i="21"/>
  <c r="A63" i="21"/>
  <c r="B63" i="21"/>
  <c r="C63" i="21"/>
  <c r="D63" i="21"/>
  <c r="E63" i="21"/>
  <c r="F63" i="21"/>
  <c r="G63" i="21"/>
  <c r="I63" i="21"/>
  <c r="R63" i="21"/>
  <c r="AK63" i="21"/>
  <c r="AL63" i="21"/>
  <c r="AM63" i="21"/>
  <c r="AN63" i="21"/>
  <c r="AO63" i="21"/>
  <c r="AP63" i="21"/>
  <c r="A64" i="21"/>
  <c r="B64" i="21"/>
  <c r="C64" i="21"/>
  <c r="D64" i="21"/>
  <c r="E64" i="21"/>
  <c r="F64" i="21"/>
  <c r="G64" i="21"/>
  <c r="I64" i="21"/>
  <c r="R64" i="21"/>
  <c r="AK64" i="21"/>
  <c r="AL64" i="21"/>
  <c r="AM64" i="21"/>
  <c r="AN64" i="21"/>
  <c r="AO64" i="21"/>
  <c r="AP64" i="21"/>
  <c r="A65" i="21"/>
  <c r="B65" i="21"/>
  <c r="C65" i="21"/>
  <c r="D65" i="21"/>
  <c r="E65" i="21"/>
  <c r="F65" i="21"/>
  <c r="G65" i="21"/>
  <c r="I65" i="21"/>
  <c r="R65" i="21"/>
  <c r="AK65" i="21"/>
  <c r="AL65" i="21"/>
  <c r="AM65" i="21"/>
  <c r="AN65" i="21"/>
  <c r="AO65" i="21"/>
  <c r="AP65" i="21"/>
  <c r="A66" i="21"/>
  <c r="B66" i="21"/>
  <c r="C66" i="21"/>
  <c r="D66" i="21"/>
  <c r="E66" i="21"/>
  <c r="F66" i="21"/>
  <c r="G66" i="21"/>
  <c r="I66" i="21"/>
  <c r="R66" i="21"/>
  <c r="AK66" i="21"/>
  <c r="AL66" i="21"/>
  <c r="AM66" i="21"/>
  <c r="AN66" i="21"/>
  <c r="AO66" i="21"/>
  <c r="AP66" i="21"/>
  <c r="A67" i="21"/>
  <c r="B67" i="21"/>
  <c r="C67" i="21"/>
  <c r="D67" i="21"/>
  <c r="E67" i="21"/>
  <c r="F67" i="21"/>
  <c r="G67" i="21"/>
  <c r="I67" i="21"/>
  <c r="R67" i="21"/>
  <c r="AK67" i="21"/>
  <c r="AL67" i="21"/>
  <c r="AM67" i="21"/>
  <c r="AN67" i="21"/>
  <c r="AO67" i="21"/>
  <c r="AP67" i="21"/>
  <c r="A68" i="21"/>
  <c r="B68" i="21"/>
  <c r="C68" i="21"/>
  <c r="D68" i="21"/>
  <c r="E68" i="21"/>
  <c r="F68" i="21"/>
  <c r="G68" i="21"/>
  <c r="I68" i="21"/>
  <c r="R68" i="21"/>
  <c r="AK68" i="21"/>
  <c r="AL68" i="21"/>
  <c r="AM68" i="21"/>
  <c r="AN68" i="21"/>
  <c r="AO68" i="21"/>
  <c r="AP68" i="21"/>
  <c r="A69" i="21"/>
  <c r="B69" i="21"/>
  <c r="C69" i="21"/>
  <c r="D69" i="21"/>
  <c r="E69" i="21"/>
  <c r="F69" i="21"/>
  <c r="G69" i="21"/>
  <c r="I69" i="21"/>
  <c r="R69" i="21"/>
  <c r="AK69" i="21"/>
  <c r="AL69" i="21"/>
  <c r="AM69" i="21"/>
  <c r="AN69" i="21"/>
  <c r="AO69" i="21"/>
  <c r="AP69" i="21"/>
  <c r="A70" i="21"/>
  <c r="B70" i="21"/>
  <c r="C70" i="21"/>
  <c r="D70" i="21"/>
  <c r="E70" i="21"/>
  <c r="F70" i="21"/>
  <c r="G70" i="21"/>
  <c r="I70" i="21"/>
  <c r="R70" i="21"/>
  <c r="AK70" i="21"/>
  <c r="AL70" i="21"/>
  <c r="AM70" i="21"/>
  <c r="AN70" i="21"/>
  <c r="AO70" i="21"/>
  <c r="AP70" i="21"/>
  <c r="A71" i="21"/>
  <c r="B71" i="21"/>
  <c r="C71" i="21"/>
  <c r="D71" i="21"/>
  <c r="E71" i="21"/>
  <c r="F71" i="21"/>
  <c r="G71" i="21"/>
  <c r="I71" i="21"/>
  <c r="R71" i="21"/>
  <c r="AK71" i="21"/>
  <c r="AL71" i="21"/>
  <c r="AM71" i="21"/>
  <c r="AN71" i="21"/>
  <c r="AO71" i="21"/>
  <c r="AP71" i="21"/>
  <c r="A72" i="21"/>
  <c r="B72" i="21"/>
  <c r="C72" i="21"/>
  <c r="D72" i="21"/>
  <c r="E72" i="21"/>
  <c r="F72" i="21"/>
  <c r="G72" i="21"/>
  <c r="I72" i="21"/>
  <c r="R72" i="21"/>
  <c r="AK72" i="21"/>
  <c r="AL72" i="21"/>
  <c r="AM72" i="21"/>
  <c r="AN72" i="21"/>
  <c r="AO72" i="21"/>
  <c r="AP72" i="21"/>
  <c r="A73" i="21"/>
  <c r="B73" i="21"/>
  <c r="C73" i="21"/>
  <c r="D73" i="21"/>
  <c r="E73" i="21"/>
  <c r="F73" i="21"/>
  <c r="G73" i="21"/>
  <c r="I73" i="21"/>
  <c r="R73" i="21"/>
  <c r="AK73" i="21"/>
  <c r="AL73" i="21"/>
  <c r="AM73" i="21"/>
  <c r="AN73" i="21"/>
  <c r="AO73" i="21"/>
  <c r="AP73" i="21"/>
  <c r="A74" i="21"/>
  <c r="B74" i="21"/>
  <c r="C74" i="21"/>
  <c r="D74" i="21"/>
  <c r="E74" i="21"/>
  <c r="F74" i="21"/>
  <c r="G74" i="21"/>
  <c r="I74" i="21"/>
  <c r="R74" i="21"/>
  <c r="AK74" i="21"/>
  <c r="AL74" i="21"/>
  <c r="AM74" i="21"/>
  <c r="AN74" i="21"/>
  <c r="AO74" i="21"/>
  <c r="AP74" i="21"/>
  <c r="A75" i="21"/>
  <c r="B75" i="21"/>
  <c r="C75" i="21"/>
  <c r="D75" i="21"/>
  <c r="E75" i="21"/>
  <c r="F75" i="21"/>
  <c r="G75" i="21"/>
  <c r="I75" i="21"/>
  <c r="R75" i="21"/>
  <c r="AK75" i="21"/>
  <c r="AL75" i="21"/>
  <c r="AM75" i="21"/>
  <c r="AN75" i="21"/>
  <c r="AO75" i="21"/>
  <c r="AP75" i="21"/>
  <c r="A76" i="21"/>
  <c r="B76" i="21"/>
  <c r="C76" i="21"/>
  <c r="D76" i="21"/>
  <c r="E76" i="21"/>
  <c r="F76" i="21"/>
  <c r="G76" i="21"/>
  <c r="I76" i="21"/>
  <c r="R76" i="21"/>
  <c r="AK76" i="21"/>
  <c r="AL76" i="21"/>
  <c r="AM76" i="21"/>
  <c r="AN76" i="21"/>
  <c r="AO76" i="21"/>
  <c r="AP76" i="21"/>
  <c r="A77" i="21"/>
  <c r="B77" i="21"/>
  <c r="C77" i="21"/>
  <c r="D77" i="21"/>
  <c r="E77" i="21"/>
  <c r="F77" i="21"/>
  <c r="G77" i="21"/>
  <c r="I77" i="21"/>
  <c r="R77" i="21"/>
  <c r="AK77" i="21"/>
  <c r="AL77" i="21"/>
  <c r="AM77" i="21"/>
  <c r="AN77" i="21"/>
  <c r="AO77" i="21"/>
  <c r="AP77" i="21"/>
  <c r="A78" i="21"/>
  <c r="B78" i="21"/>
  <c r="C78" i="21"/>
  <c r="D78" i="21"/>
  <c r="E78" i="21"/>
  <c r="F78" i="21"/>
  <c r="G78" i="21"/>
  <c r="I78" i="21"/>
  <c r="R78" i="21"/>
  <c r="AK78" i="21"/>
  <c r="AL78" i="21"/>
  <c r="AM78" i="21"/>
  <c r="AN78" i="21"/>
  <c r="AO78" i="21"/>
  <c r="AP78" i="21"/>
  <c r="A79" i="21"/>
  <c r="B79" i="21"/>
  <c r="C79" i="21"/>
  <c r="D79" i="21"/>
  <c r="E79" i="21"/>
  <c r="F79" i="21"/>
  <c r="G79" i="21"/>
  <c r="I79" i="21"/>
  <c r="R79" i="21"/>
  <c r="AK79" i="21"/>
  <c r="AL79" i="21"/>
  <c r="AM79" i="21"/>
  <c r="AN79" i="21"/>
  <c r="AO79" i="21"/>
  <c r="AP79" i="21"/>
  <c r="A80" i="21"/>
  <c r="B80" i="21"/>
  <c r="C80" i="21"/>
  <c r="D80" i="21"/>
  <c r="E80" i="21"/>
  <c r="F80" i="21"/>
  <c r="G80" i="21"/>
  <c r="I80" i="21"/>
  <c r="R80" i="21"/>
  <c r="AK80" i="21"/>
  <c r="AL80" i="21"/>
  <c r="AM80" i="21"/>
  <c r="AN80" i="21"/>
  <c r="AO80" i="21"/>
  <c r="AP80" i="21"/>
  <c r="A81" i="21"/>
  <c r="B81" i="21"/>
  <c r="C81" i="21"/>
  <c r="D81" i="21"/>
  <c r="E81" i="21"/>
  <c r="F81" i="21"/>
  <c r="G81" i="21"/>
  <c r="I81" i="21"/>
  <c r="R81" i="21"/>
  <c r="AK81" i="21"/>
  <c r="AL81" i="21"/>
  <c r="AM81" i="21"/>
  <c r="AN81" i="21"/>
  <c r="AO81" i="21"/>
  <c r="AP81" i="21"/>
  <c r="A82" i="21"/>
  <c r="B82" i="21"/>
  <c r="C82" i="21"/>
  <c r="D82" i="21"/>
  <c r="E82" i="21"/>
  <c r="F82" i="21"/>
  <c r="G82" i="21"/>
  <c r="I82" i="21"/>
  <c r="R82" i="21"/>
  <c r="AK82" i="21"/>
  <c r="AL82" i="21"/>
  <c r="AM82" i="21"/>
  <c r="AN82" i="21"/>
  <c r="AO82" i="21"/>
  <c r="AP82" i="21"/>
  <c r="A83" i="21"/>
  <c r="B83" i="21"/>
  <c r="C83" i="21"/>
  <c r="D83" i="21"/>
  <c r="E83" i="21"/>
  <c r="F83" i="21"/>
  <c r="G83" i="21"/>
  <c r="I83" i="21"/>
  <c r="R83" i="21"/>
  <c r="AK83" i="21"/>
  <c r="AL83" i="21"/>
  <c r="AM83" i="21"/>
  <c r="AN83" i="21"/>
  <c r="AO83" i="21"/>
  <c r="AP83" i="21"/>
  <c r="A84" i="21"/>
  <c r="B84" i="21"/>
  <c r="C84" i="21"/>
  <c r="D84" i="21"/>
  <c r="E84" i="21"/>
  <c r="F84" i="21"/>
  <c r="G84" i="21"/>
  <c r="I84" i="21"/>
  <c r="R84" i="21"/>
  <c r="AK84" i="21"/>
  <c r="AL84" i="21"/>
  <c r="AM84" i="21"/>
  <c r="AN84" i="21"/>
  <c r="AO84" i="21"/>
  <c r="AP84" i="21"/>
  <c r="A85" i="21"/>
  <c r="B85" i="21"/>
  <c r="C85" i="21"/>
  <c r="D85" i="21"/>
  <c r="E85" i="21"/>
  <c r="F85" i="21"/>
  <c r="G85" i="21"/>
  <c r="I85" i="21"/>
  <c r="R85" i="21"/>
  <c r="AK85" i="21"/>
  <c r="AL85" i="21"/>
  <c r="AM85" i="21"/>
  <c r="AN85" i="21"/>
  <c r="AO85" i="21"/>
  <c r="AP85" i="21"/>
  <c r="A86" i="21"/>
  <c r="B86" i="21"/>
  <c r="C86" i="21"/>
  <c r="D86" i="21"/>
  <c r="E86" i="21"/>
  <c r="F86" i="21"/>
  <c r="G86" i="21"/>
  <c r="I86" i="21"/>
  <c r="R86" i="21"/>
  <c r="AK86" i="21"/>
  <c r="AL86" i="21"/>
  <c r="AM86" i="21"/>
  <c r="AN86" i="21"/>
  <c r="AO86" i="21"/>
  <c r="AP86" i="21"/>
  <c r="A87" i="21"/>
  <c r="B87" i="21"/>
  <c r="C87" i="21"/>
  <c r="D87" i="21"/>
  <c r="E87" i="21"/>
  <c r="F87" i="21"/>
  <c r="G87" i="21"/>
  <c r="I87" i="21"/>
  <c r="R87" i="21"/>
  <c r="AK87" i="21"/>
  <c r="AL87" i="21"/>
  <c r="AM87" i="21"/>
  <c r="AN87" i="21"/>
  <c r="AO87" i="21"/>
  <c r="AP87" i="21"/>
  <c r="A88" i="21"/>
  <c r="B88" i="21"/>
  <c r="C88" i="21"/>
  <c r="D88" i="21"/>
  <c r="E88" i="21"/>
  <c r="F88" i="21"/>
  <c r="G88" i="21"/>
  <c r="I88" i="21"/>
  <c r="R88" i="21"/>
  <c r="AK88" i="21"/>
  <c r="AL88" i="21"/>
  <c r="AM88" i="21"/>
  <c r="AN88" i="21"/>
  <c r="AO88" i="21"/>
  <c r="AP88" i="21"/>
  <c r="A89" i="21"/>
  <c r="B89" i="21"/>
  <c r="C89" i="21"/>
  <c r="D89" i="21"/>
  <c r="E89" i="21"/>
  <c r="F89" i="21"/>
  <c r="G89" i="21"/>
  <c r="I89" i="21"/>
  <c r="R89" i="21"/>
  <c r="AK89" i="21"/>
  <c r="AL89" i="21"/>
  <c r="AM89" i="21"/>
  <c r="AN89" i="21"/>
  <c r="AO89" i="21"/>
  <c r="AP89" i="21"/>
  <c r="A90" i="21"/>
  <c r="B90" i="21"/>
  <c r="C90" i="21"/>
  <c r="D90" i="21"/>
  <c r="E90" i="21"/>
  <c r="F90" i="21"/>
  <c r="G90" i="21"/>
  <c r="I90" i="21"/>
  <c r="R90" i="21"/>
  <c r="AK90" i="21"/>
  <c r="AL90" i="21"/>
  <c r="AM90" i="21"/>
  <c r="AN90" i="21"/>
  <c r="AO90" i="21"/>
  <c r="AP90" i="21"/>
  <c r="A91" i="21"/>
  <c r="B91" i="21"/>
  <c r="C91" i="21"/>
  <c r="D91" i="21"/>
  <c r="E91" i="21"/>
  <c r="F91" i="21"/>
  <c r="G91" i="21"/>
  <c r="I91" i="21"/>
  <c r="R91" i="21"/>
  <c r="AK91" i="21"/>
  <c r="AL91" i="21"/>
  <c r="AM91" i="21"/>
  <c r="AN91" i="21"/>
  <c r="AO91" i="21"/>
  <c r="AP91" i="21"/>
  <c r="A92" i="21"/>
  <c r="B92" i="21"/>
  <c r="C92" i="21"/>
  <c r="D92" i="21"/>
  <c r="E92" i="21"/>
  <c r="F92" i="21"/>
  <c r="G92" i="21"/>
  <c r="I92" i="21"/>
  <c r="R92" i="21"/>
  <c r="AK92" i="21"/>
  <c r="AL92" i="21"/>
  <c r="AM92" i="21"/>
  <c r="AN92" i="21"/>
  <c r="AO92" i="21"/>
  <c r="AP92" i="21"/>
  <c r="A93" i="21"/>
  <c r="B93" i="21"/>
  <c r="C93" i="21"/>
  <c r="D93" i="21"/>
  <c r="E93" i="21"/>
  <c r="F93" i="21"/>
  <c r="G93" i="21"/>
  <c r="I93" i="21"/>
  <c r="R93" i="21"/>
  <c r="AK93" i="21"/>
  <c r="AL93" i="21"/>
  <c r="AM93" i="21"/>
  <c r="AN93" i="21"/>
  <c r="AO93" i="21"/>
  <c r="AP93" i="21"/>
  <c r="A94" i="21"/>
  <c r="B94" i="21"/>
  <c r="C94" i="21"/>
  <c r="D94" i="21"/>
  <c r="E94" i="21"/>
  <c r="F94" i="21"/>
  <c r="G94" i="21"/>
  <c r="I94" i="21"/>
  <c r="R94" i="21"/>
  <c r="AK94" i="21"/>
  <c r="AL94" i="21"/>
  <c r="AM94" i="21"/>
  <c r="AN94" i="21"/>
  <c r="AO94" i="21"/>
  <c r="AP94" i="21"/>
  <c r="A95" i="21"/>
  <c r="B95" i="21"/>
  <c r="C95" i="21"/>
  <c r="D95" i="21"/>
  <c r="E95" i="21"/>
  <c r="F95" i="21"/>
  <c r="G95" i="21"/>
  <c r="I95" i="21"/>
  <c r="R95" i="21"/>
  <c r="AK95" i="21"/>
  <c r="AL95" i="21"/>
  <c r="AM95" i="21"/>
  <c r="AN95" i="21"/>
  <c r="AO95" i="21"/>
  <c r="AP95" i="21"/>
  <c r="A96" i="21"/>
  <c r="B96" i="21"/>
  <c r="C96" i="21"/>
  <c r="D96" i="21"/>
  <c r="E96" i="21"/>
  <c r="F96" i="21"/>
  <c r="G96" i="21"/>
  <c r="I96" i="21"/>
  <c r="R96" i="21"/>
  <c r="AK96" i="21"/>
  <c r="AL96" i="21"/>
  <c r="AM96" i="21"/>
  <c r="AN96" i="21"/>
  <c r="AO96" i="21"/>
  <c r="AP96" i="21"/>
  <c r="A97" i="21"/>
  <c r="B97" i="21"/>
  <c r="C97" i="21"/>
  <c r="D97" i="21"/>
  <c r="E97" i="21"/>
  <c r="F97" i="21"/>
  <c r="G97" i="21"/>
  <c r="I97" i="21"/>
  <c r="R97" i="21"/>
  <c r="AK97" i="21"/>
  <c r="AL97" i="21"/>
  <c r="AM97" i="21"/>
  <c r="AN97" i="21"/>
  <c r="AO97" i="21"/>
  <c r="AP97" i="21"/>
  <c r="A98" i="21"/>
  <c r="B98" i="21"/>
  <c r="C98" i="21"/>
  <c r="D98" i="21"/>
  <c r="E98" i="21"/>
  <c r="F98" i="21"/>
  <c r="G98" i="21"/>
  <c r="I98" i="21"/>
  <c r="R98" i="21"/>
  <c r="AK98" i="21"/>
  <c r="AL98" i="21"/>
  <c r="AM98" i="21"/>
  <c r="AN98" i="21"/>
  <c r="AO98" i="21"/>
  <c r="AP98" i="21"/>
  <c r="A99" i="21"/>
  <c r="B99" i="21"/>
  <c r="C99" i="21"/>
  <c r="D99" i="21"/>
  <c r="E99" i="21"/>
  <c r="F99" i="21"/>
  <c r="G99" i="21"/>
  <c r="I99" i="21"/>
  <c r="R99" i="21"/>
  <c r="AK99" i="21"/>
  <c r="AL99" i="21"/>
  <c r="AM99" i="21"/>
  <c r="AN99" i="21"/>
  <c r="AO99" i="21"/>
  <c r="AP99" i="21"/>
  <c r="A100" i="21"/>
  <c r="B100" i="21"/>
  <c r="C100" i="21"/>
  <c r="D100" i="21"/>
  <c r="E100" i="21"/>
  <c r="F100" i="21"/>
  <c r="G100" i="21"/>
  <c r="I100" i="21"/>
  <c r="R100" i="21"/>
  <c r="AK100" i="21"/>
  <c r="AL100" i="21"/>
  <c r="AM100" i="21"/>
  <c r="AN100" i="21"/>
  <c r="AO100" i="21"/>
  <c r="AP100" i="21"/>
  <c r="A101" i="21"/>
  <c r="B101" i="21"/>
  <c r="C101" i="21"/>
  <c r="D101" i="21"/>
  <c r="E101" i="21"/>
  <c r="F101" i="21"/>
  <c r="G101" i="21"/>
  <c r="I101" i="21"/>
  <c r="R101" i="21"/>
  <c r="AK101" i="21"/>
  <c r="AL101" i="21"/>
  <c r="AM101" i="21"/>
  <c r="AN101" i="21"/>
  <c r="AO101" i="21"/>
  <c r="AP101" i="21"/>
  <c r="A102" i="21"/>
  <c r="B102" i="21"/>
  <c r="C102" i="21"/>
  <c r="D102" i="21"/>
  <c r="E102" i="21"/>
  <c r="F102" i="21"/>
  <c r="G102" i="21"/>
  <c r="I102" i="21"/>
  <c r="R102" i="21"/>
  <c r="AK102" i="21"/>
  <c r="AL102" i="21"/>
  <c r="AM102" i="21"/>
  <c r="AN102" i="21"/>
  <c r="AO102" i="21"/>
  <c r="AP102" i="21"/>
  <c r="A103" i="21"/>
  <c r="B103" i="21"/>
  <c r="C103" i="21"/>
  <c r="D103" i="21"/>
  <c r="E103" i="21"/>
  <c r="F103" i="21"/>
  <c r="G103" i="21"/>
  <c r="I103" i="21"/>
  <c r="R103" i="21"/>
  <c r="AK103" i="21"/>
  <c r="AL103" i="21"/>
  <c r="AM103" i="21"/>
  <c r="AN103" i="21"/>
  <c r="AO103" i="21"/>
  <c r="AP103" i="21"/>
  <c r="A104" i="21"/>
  <c r="B104" i="21"/>
  <c r="C104" i="21"/>
  <c r="D104" i="21"/>
  <c r="E104" i="21"/>
  <c r="F104" i="21"/>
  <c r="G104" i="21"/>
  <c r="I104" i="21"/>
  <c r="R104" i="21"/>
  <c r="AK104" i="21"/>
  <c r="AL104" i="21"/>
  <c r="AM104" i="21"/>
  <c r="AN104" i="21"/>
  <c r="AO104" i="21"/>
  <c r="AP104" i="21"/>
  <c r="A105" i="21"/>
  <c r="B105" i="21"/>
  <c r="C105" i="21"/>
  <c r="D105" i="21"/>
  <c r="E105" i="21"/>
  <c r="F105" i="21"/>
  <c r="G105" i="21"/>
  <c r="I105" i="21"/>
  <c r="R105" i="21"/>
  <c r="AK105" i="21"/>
  <c r="AL105" i="21"/>
  <c r="AM105" i="21"/>
  <c r="AN105" i="21"/>
  <c r="AO105" i="21"/>
  <c r="AP105" i="21"/>
  <c r="A106" i="21"/>
  <c r="B106" i="21"/>
  <c r="C106" i="21"/>
  <c r="D106" i="21"/>
  <c r="E106" i="21"/>
  <c r="F106" i="21"/>
  <c r="G106" i="21"/>
  <c r="I106" i="21"/>
  <c r="R106" i="21"/>
  <c r="AK106" i="21"/>
  <c r="AL106" i="21"/>
  <c r="AM106" i="21"/>
  <c r="AN106" i="21"/>
  <c r="AO106" i="21"/>
  <c r="AP106" i="21"/>
  <c r="A107" i="21"/>
  <c r="B107" i="21"/>
  <c r="C107" i="21"/>
  <c r="D107" i="21"/>
  <c r="E107" i="21"/>
  <c r="F107" i="21"/>
  <c r="G107" i="21"/>
  <c r="I107" i="21"/>
  <c r="R107" i="21"/>
  <c r="AK107" i="21"/>
  <c r="AL107" i="21"/>
  <c r="AM107" i="21"/>
  <c r="AN107" i="21"/>
  <c r="AO107" i="21"/>
  <c r="AP107" i="21"/>
  <c r="A108" i="21"/>
  <c r="B108" i="21"/>
  <c r="C108" i="21"/>
  <c r="D108" i="21"/>
  <c r="E108" i="21"/>
  <c r="F108" i="21"/>
  <c r="G108" i="21"/>
  <c r="I108" i="21"/>
  <c r="R108" i="21"/>
  <c r="AK108" i="21"/>
  <c r="AL108" i="21"/>
  <c r="AM108" i="21"/>
  <c r="AN108" i="21"/>
  <c r="AO108" i="21"/>
  <c r="AP108" i="21"/>
  <c r="A109" i="21"/>
  <c r="B109" i="21"/>
  <c r="C109" i="21"/>
  <c r="D109" i="21"/>
  <c r="E109" i="21"/>
  <c r="F109" i="21"/>
  <c r="G109" i="21"/>
  <c r="I109" i="21"/>
  <c r="R109" i="21"/>
  <c r="AK109" i="21"/>
  <c r="AL109" i="21"/>
  <c r="AM109" i="21"/>
  <c r="AN109" i="21"/>
  <c r="AO109" i="21"/>
  <c r="AP109" i="21"/>
  <c r="A110" i="21"/>
  <c r="B110" i="21"/>
  <c r="C110" i="21"/>
  <c r="D110" i="21"/>
  <c r="E110" i="21"/>
  <c r="F110" i="21"/>
  <c r="G110" i="21"/>
  <c r="I110" i="21"/>
  <c r="R110" i="21"/>
  <c r="AK110" i="21"/>
  <c r="AL110" i="21"/>
  <c r="AM110" i="21"/>
  <c r="AN110" i="21"/>
  <c r="AO110" i="21"/>
  <c r="AP110" i="21"/>
  <c r="A111" i="21"/>
  <c r="B111" i="21"/>
  <c r="C111" i="21"/>
  <c r="D111" i="21"/>
  <c r="E111" i="21"/>
  <c r="F111" i="21"/>
  <c r="G111" i="21"/>
  <c r="I111" i="21"/>
  <c r="R111" i="21"/>
  <c r="AK111" i="21"/>
  <c r="AL111" i="21"/>
  <c r="AM111" i="21"/>
  <c r="AN111" i="21"/>
  <c r="AO111" i="21"/>
  <c r="AP111" i="21"/>
  <c r="A112" i="21"/>
  <c r="B112" i="21"/>
  <c r="C112" i="21"/>
  <c r="D112" i="21"/>
  <c r="E112" i="21"/>
  <c r="F112" i="21"/>
  <c r="G112" i="21"/>
  <c r="I112" i="21"/>
  <c r="R112" i="21"/>
  <c r="AK112" i="21"/>
  <c r="AL112" i="21"/>
  <c r="AM112" i="21"/>
  <c r="AN112" i="21"/>
  <c r="AO112" i="21"/>
  <c r="AP112" i="21"/>
  <c r="A113" i="21"/>
  <c r="B113" i="21"/>
  <c r="C113" i="21"/>
  <c r="D113" i="21"/>
  <c r="E113" i="21"/>
  <c r="F113" i="21"/>
  <c r="G113" i="21"/>
  <c r="I113" i="21"/>
  <c r="R113" i="21"/>
  <c r="AK113" i="21"/>
  <c r="AL113" i="21"/>
  <c r="AM113" i="21"/>
  <c r="AN113" i="21"/>
  <c r="AO113" i="21"/>
  <c r="AP113" i="21"/>
  <c r="A114" i="21"/>
  <c r="B114" i="21"/>
  <c r="C114" i="21"/>
  <c r="D114" i="21"/>
  <c r="E114" i="21"/>
  <c r="F114" i="21"/>
  <c r="G114" i="21"/>
  <c r="I114" i="21"/>
  <c r="R114" i="21"/>
  <c r="AK114" i="21"/>
  <c r="AL114" i="21"/>
  <c r="AM114" i="21"/>
  <c r="AN114" i="21"/>
  <c r="AO114" i="21"/>
  <c r="AP114" i="21"/>
  <c r="A115" i="21"/>
  <c r="B115" i="21"/>
  <c r="C115" i="21"/>
  <c r="D115" i="21"/>
  <c r="E115" i="21"/>
  <c r="F115" i="21"/>
  <c r="G115" i="21"/>
  <c r="I115" i="21"/>
  <c r="R115" i="21"/>
  <c r="AK115" i="21"/>
  <c r="AL115" i="21"/>
  <c r="AM115" i="21"/>
  <c r="AN115" i="21"/>
  <c r="AO115" i="21"/>
  <c r="AP115" i="21"/>
  <c r="A116" i="21"/>
  <c r="B116" i="21"/>
  <c r="C116" i="21"/>
  <c r="D116" i="21"/>
  <c r="E116" i="21"/>
  <c r="F116" i="21"/>
  <c r="G116" i="21"/>
  <c r="I116" i="21"/>
  <c r="R116" i="21"/>
  <c r="AK116" i="21"/>
  <c r="AL116" i="21"/>
  <c r="AM116" i="21"/>
  <c r="AN116" i="21"/>
  <c r="AO116" i="21"/>
  <c r="AP116" i="21"/>
  <c r="A117" i="21"/>
  <c r="B117" i="21"/>
  <c r="C117" i="21"/>
  <c r="D117" i="21"/>
  <c r="E117" i="21"/>
  <c r="F117" i="21"/>
  <c r="G117" i="21"/>
  <c r="I117" i="21"/>
  <c r="R117" i="21"/>
  <c r="AK117" i="21"/>
  <c r="AL117" i="21"/>
  <c r="AM117" i="21"/>
  <c r="AN117" i="21"/>
  <c r="AO117" i="21"/>
  <c r="AP117" i="21"/>
  <c r="A118" i="21"/>
  <c r="B118" i="21"/>
  <c r="C118" i="21"/>
  <c r="D118" i="21"/>
  <c r="E118" i="21"/>
  <c r="F118" i="21"/>
  <c r="G118" i="21"/>
  <c r="I118" i="21"/>
  <c r="R118" i="21"/>
  <c r="AK118" i="21"/>
  <c r="AL118" i="21"/>
  <c r="AM118" i="21"/>
  <c r="AN118" i="21"/>
  <c r="AO118" i="21"/>
  <c r="AP118" i="21"/>
  <c r="A119" i="21"/>
  <c r="B119" i="21"/>
  <c r="C119" i="21"/>
  <c r="D119" i="21"/>
  <c r="E119" i="21"/>
  <c r="F119" i="21"/>
  <c r="G119" i="21"/>
  <c r="I119" i="21"/>
  <c r="R119" i="21"/>
  <c r="AK119" i="21"/>
  <c r="AL119" i="21"/>
  <c r="AM119" i="21"/>
  <c r="AN119" i="21"/>
  <c r="AO119" i="21"/>
  <c r="AP119" i="21"/>
  <c r="A120" i="21"/>
  <c r="B120" i="21"/>
  <c r="C120" i="21"/>
  <c r="D120" i="21"/>
  <c r="E120" i="21"/>
  <c r="F120" i="21"/>
  <c r="G120" i="21"/>
  <c r="I120" i="21"/>
  <c r="R120" i="21"/>
  <c r="AK120" i="21"/>
  <c r="AL120" i="21"/>
  <c r="AM120" i="21"/>
  <c r="AN120" i="21"/>
  <c r="AO120" i="21"/>
  <c r="AP120" i="21"/>
  <c r="A121" i="21"/>
  <c r="B121" i="21"/>
  <c r="C121" i="21"/>
  <c r="D121" i="21"/>
  <c r="E121" i="21"/>
  <c r="F121" i="21"/>
  <c r="G121" i="21"/>
  <c r="I121" i="21"/>
  <c r="R121" i="21"/>
  <c r="AK121" i="21"/>
  <c r="AL121" i="21"/>
  <c r="AM121" i="21"/>
  <c r="AN121" i="21"/>
  <c r="AO121" i="21"/>
  <c r="AP121" i="21"/>
  <c r="A122" i="21"/>
  <c r="B122" i="21"/>
  <c r="C122" i="21"/>
  <c r="D122" i="21"/>
  <c r="E122" i="21"/>
  <c r="F122" i="21"/>
  <c r="G122" i="21"/>
  <c r="I122" i="21"/>
  <c r="R122" i="21"/>
  <c r="AK122" i="21"/>
  <c r="AL122" i="21"/>
  <c r="AM122" i="21"/>
  <c r="AN122" i="21"/>
  <c r="AO122" i="21"/>
  <c r="AP122" i="21"/>
  <c r="A123" i="21"/>
  <c r="B123" i="21"/>
  <c r="C123" i="21"/>
  <c r="D123" i="21"/>
  <c r="E123" i="21"/>
  <c r="F123" i="21"/>
  <c r="G123" i="21"/>
  <c r="I123" i="21"/>
  <c r="R123" i="21"/>
  <c r="AK123" i="21"/>
  <c r="AL123" i="21"/>
  <c r="AM123" i="21"/>
  <c r="AN123" i="21"/>
  <c r="AO123" i="21"/>
  <c r="AP123" i="21"/>
  <c r="A124" i="21"/>
  <c r="B124" i="21"/>
  <c r="C124" i="21"/>
  <c r="D124" i="21"/>
  <c r="E124" i="21"/>
  <c r="F124" i="21"/>
  <c r="G124" i="21"/>
  <c r="I124" i="21"/>
  <c r="R124" i="21"/>
  <c r="AK124" i="21"/>
  <c r="AL124" i="21"/>
  <c r="AM124" i="21"/>
  <c r="AN124" i="21"/>
  <c r="AO124" i="21"/>
  <c r="AP124" i="21"/>
  <c r="A125" i="21"/>
  <c r="B125" i="21"/>
  <c r="C125" i="21"/>
  <c r="D125" i="21"/>
  <c r="E125" i="21"/>
  <c r="F125" i="21"/>
  <c r="G125" i="21"/>
  <c r="I125" i="21"/>
  <c r="R125" i="21"/>
  <c r="AK125" i="21"/>
  <c r="AL125" i="21"/>
  <c r="AM125" i="21"/>
  <c r="AN125" i="21"/>
  <c r="AO125" i="21"/>
  <c r="AP125" i="21"/>
  <c r="A126" i="21"/>
  <c r="B126" i="21"/>
  <c r="C126" i="21"/>
  <c r="D126" i="21"/>
  <c r="E126" i="21"/>
  <c r="F126" i="21"/>
  <c r="G126" i="21"/>
  <c r="I126" i="21"/>
  <c r="R126" i="21"/>
  <c r="AK126" i="21"/>
  <c r="AL126" i="21"/>
  <c r="AM126" i="21"/>
  <c r="AN126" i="21"/>
  <c r="AO126" i="21"/>
  <c r="AP126" i="21"/>
  <c r="A127" i="21"/>
  <c r="B127" i="21"/>
  <c r="C127" i="21"/>
  <c r="D127" i="21"/>
  <c r="E127" i="21"/>
  <c r="F127" i="21"/>
  <c r="G127" i="21"/>
  <c r="I127" i="21"/>
  <c r="R127" i="21"/>
  <c r="AK127" i="21"/>
  <c r="AL127" i="21"/>
  <c r="AM127" i="21"/>
  <c r="AN127" i="21"/>
  <c r="AO127" i="21"/>
  <c r="AP127" i="21"/>
  <c r="A128" i="21"/>
  <c r="B128" i="21"/>
  <c r="C128" i="21"/>
  <c r="D128" i="21"/>
  <c r="E128" i="21"/>
  <c r="F128" i="21"/>
  <c r="G128" i="21"/>
  <c r="I128" i="21"/>
  <c r="R128" i="21"/>
  <c r="AK128" i="21"/>
  <c r="AL128" i="21"/>
  <c r="AM128" i="21"/>
  <c r="AN128" i="21"/>
  <c r="AO128" i="21"/>
  <c r="AP128" i="21"/>
  <c r="A129" i="21"/>
  <c r="B129" i="21"/>
  <c r="C129" i="21"/>
  <c r="D129" i="21"/>
  <c r="E129" i="21"/>
  <c r="F129" i="21"/>
  <c r="G129" i="21"/>
  <c r="I129" i="21"/>
  <c r="R129" i="21"/>
  <c r="A130" i="21"/>
  <c r="B130" i="21"/>
  <c r="C130" i="21"/>
  <c r="D130" i="21"/>
  <c r="E130" i="21"/>
  <c r="F130" i="21"/>
  <c r="G130" i="21"/>
  <c r="I130" i="21"/>
  <c r="R130" i="21"/>
  <c r="A131" i="21"/>
  <c r="B131" i="21"/>
  <c r="C131" i="21"/>
  <c r="D131" i="21"/>
  <c r="E131" i="21"/>
  <c r="F131" i="21"/>
  <c r="G131" i="21"/>
  <c r="I131" i="21"/>
  <c r="R131" i="21"/>
  <c r="A132" i="21"/>
  <c r="B132" i="21"/>
  <c r="C132" i="21"/>
  <c r="D132" i="21"/>
  <c r="E132" i="21"/>
  <c r="F132" i="21"/>
  <c r="G132" i="21"/>
  <c r="I132" i="21"/>
  <c r="R132" i="21"/>
  <c r="A133" i="21"/>
  <c r="B133" i="21"/>
  <c r="C133" i="21"/>
  <c r="D133" i="21"/>
  <c r="E133" i="21"/>
  <c r="F133" i="21"/>
  <c r="G133" i="21"/>
  <c r="I133" i="21"/>
  <c r="R133" i="21"/>
  <c r="A134" i="21"/>
  <c r="B134" i="21"/>
  <c r="C134" i="21"/>
  <c r="D134" i="21"/>
  <c r="E134" i="21"/>
  <c r="F134" i="21"/>
  <c r="G134" i="21"/>
  <c r="I134" i="21"/>
  <c r="R134" i="21"/>
  <c r="A135" i="21"/>
  <c r="B135" i="21"/>
  <c r="C135" i="21"/>
  <c r="D135" i="21"/>
  <c r="E135" i="21"/>
  <c r="F135" i="21"/>
  <c r="G135" i="21"/>
  <c r="I135" i="21"/>
  <c r="R135" i="21"/>
  <c r="A136" i="21"/>
  <c r="B136" i="21"/>
  <c r="C136" i="21"/>
  <c r="D136" i="21"/>
  <c r="E136" i="21"/>
  <c r="F136" i="21"/>
  <c r="G136" i="21"/>
  <c r="I136" i="21"/>
  <c r="R136" i="21"/>
  <c r="A137" i="21"/>
  <c r="B137" i="21"/>
  <c r="C137" i="21"/>
  <c r="D137" i="21"/>
  <c r="E137" i="21"/>
  <c r="F137" i="21"/>
  <c r="G137" i="21"/>
  <c r="I137" i="21"/>
  <c r="R137" i="21"/>
  <c r="A138" i="21"/>
  <c r="B138" i="21"/>
  <c r="C138" i="21"/>
  <c r="D138" i="21"/>
  <c r="E138" i="21"/>
  <c r="F138" i="21"/>
  <c r="G138" i="21"/>
  <c r="I138" i="21"/>
  <c r="R138" i="21"/>
  <c r="A139" i="21"/>
  <c r="B139" i="21"/>
  <c r="C139" i="21"/>
  <c r="D139" i="21"/>
  <c r="E139" i="21"/>
  <c r="F139" i="21"/>
  <c r="G139" i="21"/>
  <c r="I139" i="21"/>
  <c r="R139" i="21"/>
  <c r="A140" i="21"/>
  <c r="B140" i="21"/>
  <c r="C140" i="21"/>
  <c r="D140" i="21"/>
  <c r="E140" i="21"/>
  <c r="F140" i="21"/>
  <c r="G140" i="21"/>
  <c r="I140" i="21"/>
  <c r="R140" i="21"/>
  <c r="A141" i="21"/>
  <c r="B141" i="21"/>
  <c r="C141" i="21"/>
  <c r="D141" i="21"/>
  <c r="E141" i="21"/>
  <c r="F141" i="21"/>
  <c r="G141" i="21"/>
  <c r="I141" i="21"/>
  <c r="R141" i="21"/>
  <c r="A142" i="21"/>
  <c r="B142" i="21"/>
  <c r="C142" i="21"/>
  <c r="D142" i="21"/>
  <c r="E142" i="21"/>
  <c r="F142" i="21"/>
  <c r="G142" i="21"/>
  <c r="I142" i="21"/>
  <c r="R142" i="21"/>
  <c r="A143" i="21"/>
  <c r="B143" i="21"/>
  <c r="C143" i="21"/>
  <c r="D143" i="21"/>
  <c r="E143" i="21"/>
  <c r="F143" i="21"/>
  <c r="G143" i="21"/>
  <c r="I143" i="21"/>
  <c r="R143" i="21"/>
  <c r="A144" i="21"/>
  <c r="B144" i="21"/>
  <c r="C144" i="21"/>
  <c r="D144" i="21"/>
  <c r="E144" i="21"/>
  <c r="F144" i="21"/>
  <c r="G144" i="21"/>
  <c r="I144" i="21"/>
  <c r="R144" i="21"/>
  <c r="A145" i="21"/>
  <c r="B145" i="21"/>
  <c r="C145" i="21"/>
  <c r="D145" i="21"/>
  <c r="E145" i="21"/>
  <c r="F145" i="21"/>
  <c r="G145" i="21"/>
  <c r="I145" i="21"/>
  <c r="R145" i="21"/>
  <c r="A146" i="21"/>
  <c r="B146" i="21"/>
  <c r="C146" i="21"/>
  <c r="D146" i="21"/>
  <c r="E146" i="21"/>
  <c r="F146" i="21"/>
  <c r="G146" i="21"/>
  <c r="I146" i="21"/>
  <c r="R146" i="21"/>
  <c r="A147" i="21"/>
  <c r="B147" i="21"/>
  <c r="C147" i="21"/>
  <c r="D147" i="21"/>
  <c r="E147" i="21"/>
  <c r="F147" i="21"/>
  <c r="G147" i="21"/>
  <c r="I147" i="21"/>
  <c r="R147" i="21"/>
  <c r="A148" i="21"/>
  <c r="B148" i="21"/>
  <c r="C148" i="21"/>
  <c r="D148" i="21"/>
  <c r="E148" i="21"/>
  <c r="F148" i="21"/>
  <c r="G148" i="21"/>
  <c r="I148" i="21"/>
  <c r="R148" i="21"/>
  <c r="A149" i="21"/>
  <c r="B149" i="21"/>
  <c r="C149" i="21"/>
  <c r="D149" i="21"/>
  <c r="E149" i="21"/>
  <c r="F149" i="21"/>
  <c r="G149" i="21"/>
  <c r="I149" i="21"/>
  <c r="R149" i="21"/>
  <c r="A150" i="21"/>
  <c r="B150" i="21"/>
  <c r="C150" i="21"/>
  <c r="D150" i="21"/>
  <c r="E150" i="21"/>
  <c r="F150" i="21"/>
  <c r="G150" i="21"/>
  <c r="I150" i="21"/>
  <c r="R150" i="21"/>
  <c r="A151" i="21"/>
  <c r="B151" i="21"/>
  <c r="C151" i="21"/>
  <c r="D151" i="21"/>
  <c r="E151" i="21"/>
  <c r="F151" i="21"/>
  <c r="G151" i="21"/>
  <c r="I151" i="21"/>
  <c r="R151" i="21"/>
  <c r="A152" i="21"/>
  <c r="B152" i="21"/>
  <c r="C152" i="21"/>
  <c r="D152" i="21"/>
  <c r="E152" i="21"/>
  <c r="F152" i="21"/>
  <c r="G152" i="21"/>
  <c r="I152" i="21"/>
  <c r="R152" i="21"/>
  <c r="A153" i="21"/>
  <c r="B153" i="21"/>
  <c r="C153" i="21"/>
  <c r="D153" i="21"/>
  <c r="E153" i="21"/>
  <c r="F153" i="21"/>
  <c r="G153" i="21"/>
  <c r="I153" i="21"/>
  <c r="R153" i="21"/>
  <c r="A154" i="21"/>
  <c r="B154" i="21"/>
  <c r="C154" i="21"/>
  <c r="D154" i="21"/>
  <c r="E154" i="21"/>
  <c r="F154" i="21"/>
  <c r="G154" i="21"/>
  <c r="I154" i="21"/>
  <c r="R154" i="21"/>
  <c r="A155" i="21"/>
  <c r="B155" i="21"/>
  <c r="C155" i="21"/>
  <c r="D155" i="21"/>
  <c r="E155" i="21"/>
  <c r="F155" i="21"/>
  <c r="G155" i="21"/>
  <c r="I155" i="21"/>
  <c r="R155" i="21"/>
  <c r="A156" i="21"/>
  <c r="B156" i="21"/>
  <c r="C156" i="21"/>
  <c r="D156" i="21"/>
  <c r="E156" i="21"/>
  <c r="F156" i="21"/>
  <c r="G156" i="21"/>
  <c r="I156" i="21"/>
  <c r="R156" i="21"/>
  <c r="A157" i="21"/>
  <c r="B157" i="21"/>
  <c r="C157" i="21"/>
  <c r="D157" i="21"/>
  <c r="E157" i="21"/>
  <c r="F157" i="21"/>
  <c r="G157" i="21"/>
  <c r="I157" i="21"/>
  <c r="R157" i="21"/>
  <c r="A158" i="21"/>
  <c r="B158" i="21"/>
  <c r="C158" i="21"/>
  <c r="D158" i="21"/>
  <c r="E158" i="21"/>
  <c r="F158" i="21"/>
  <c r="G158" i="21"/>
  <c r="I158" i="21"/>
  <c r="R158" i="21"/>
  <c r="A159" i="21"/>
  <c r="B159" i="21"/>
  <c r="C159" i="21"/>
  <c r="D159" i="21"/>
  <c r="E159" i="21"/>
  <c r="F159" i="21"/>
  <c r="G159" i="21"/>
  <c r="I159" i="21"/>
  <c r="R159" i="21"/>
  <c r="A160" i="21"/>
  <c r="B160" i="21"/>
  <c r="C160" i="21"/>
  <c r="D160" i="21"/>
  <c r="E160" i="21"/>
  <c r="F160" i="21"/>
  <c r="G160" i="21"/>
  <c r="I160" i="21"/>
  <c r="R160" i="21"/>
  <c r="A161" i="21"/>
  <c r="B161" i="21"/>
  <c r="C161" i="21"/>
  <c r="D161" i="21"/>
  <c r="E161" i="21"/>
  <c r="F161" i="21"/>
  <c r="G161" i="21"/>
  <c r="I161" i="21"/>
  <c r="R161" i="21"/>
  <c r="A2" i="11"/>
  <c r="H8" i="11"/>
  <c r="I8" i="11"/>
  <c r="J8" i="11"/>
  <c r="K8" i="11"/>
  <c r="L8" i="11"/>
  <c r="M8" i="11"/>
  <c r="N8" i="11"/>
  <c r="O8" i="11"/>
  <c r="P8" i="11"/>
  <c r="Q8" i="11"/>
  <c r="R8" i="11"/>
  <c r="S8" i="11"/>
  <c r="AB8" i="11"/>
  <c r="AC8" i="11"/>
  <c r="AD8" i="11"/>
  <c r="AE8" i="11"/>
  <c r="AF8" i="11"/>
  <c r="AG8" i="11"/>
  <c r="AH8" i="11"/>
  <c r="AI8" i="11"/>
  <c r="AJ8" i="11"/>
  <c r="AK8" i="11"/>
  <c r="AL8" i="11"/>
  <c r="AM8" i="11"/>
  <c r="AN8" i="11"/>
  <c r="AO8" i="11"/>
  <c r="AP8" i="11"/>
  <c r="AQ8" i="11"/>
  <c r="AR8" i="11"/>
  <c r="AS8" i="11"/>
  <c r="AT8" i="11"/>
  <c r="AU8" i="11"/>
  <c r="AV8" i="11"/>
  <c r="AW8" i="11"/>
  <c r="AX8" i="11"/>
  <c r="AY8" i="11"/>
  <c r="AZ8" i="11"/>
  <c r="BA8" i="11"/>
  <c r="BB8" i="11"/>
  <c r="BC8" i="11"/>
  <c r="BD8" i="11"/>
  <c r="BE8" i="11"/>
  <c r="BF8" i="11"/>
  <c r="BG8" i="11"/>
  <c r="BH8" i="11"/>
  <c r="BI8" i="11"/>
  <c r="BJ8" i="11"/>
  <c r="BK8" i="11"/>
  <c r="BL8" i="11"/>
  <c r="BM8" i="11"/>
  <c r="BN8" i="11"/>
  <c r="BO8" i="11"/>
  <c r="BP8" i="11"/>
  <c r="BQ8" i="11"/>
  <c r="BR8" i="11"/>
  <c r="BS8" i="11"/>
  <c r="BT8" i="11"/>
  <c r="BU8" i="11"/>
  <c r="BV8" i="11"/>
  <c r="BW8" i="11"/>
  <c r="BX8" i="11"/>
  <c r="BY8" i="11"/>
  <c r="BZ8" i="11"/>
  <c r="CA8" i="11"/>
  <c r="CB8" i="11"/>
  <c r="CC8" i="11"/>
  <c r="CD8" i="11"/>
  <c r="CE8" i="11"/>
  <c r="CF8" i="11"/>
  <c r="CG8" i="11"/>
  <c r="CH8" i="11"/>
  <c r="CI8" i="11"/>
  <c r="CJ8" i="11"/>
  <c r="CK8" i="11"/>
  <c r="CL8" i="11"/>
  <c r="CM8" i="11"/>
  <c r="CN8" i="11"/>
  <c r="CO8" i="11"/>
  <c r="CP8" i="11"/>
  <c r="CQ8" i="11"/>
  <c r="CR8" i="11"/>
  <c r="CS8" i="11"/>
  <c r="CT8" i="11"/>
  <c r="CU8" i="11"/>
  <c r="CV8" i="11"/>
  <c r="CW8" i="11"/>
  <c r="CX8" i="11"/>
  <c r="CY8" i="11"/>
  <c r="CZ8" i="11"/>
  <c r="DA8" i="11"/>
  <c r="DB8" i="11"/>
  <c r="DC8" i="11"/>
  <c r="DD8" i="11"/>
  <c r="DE8" i="11"/>
  <c r="DF8" i="11"/>
  <c r="DG8" i="11"/>
  <c r="DH8" i="11"/>
  <c r="DI8" i="11"/>
  <c r="DJ8" i="11"/>
  <c r="DK8" i="11"/>
  <c r="DL8" i="11"/>
  <c r="DM8" i="11"/>
  <c r="DN8" i="11"/>
  <c r="DO8" i="11"/>
  <c r="DP8" i="11"/>
  <c r="DQ8" i="11"/>
  <c r="DR8" i="11"/>
  <c r="DS8" i="11"/>
  <c r="DT8" i="11"/>
  <c r="DU8" i="11"/>
  <c r="DV8" i="11"/>
  <c r="DW8" i="11"/>
  <c r="DX8" i="11"/>
  <c r="DY8" i="11"/>
  <c r="DZ8" i="11"/>
  <c r="EA8" i="11"/>
  <c r="EB8" i="11"/>
  <c r="EC8" i="11"/>
  <c r="ED8" i="11"/>
  <c r="EE8" i="11"/>
  <c r="C9" i="11"/>
  <c r="D9" i="11"/>
  <c r="E9" i="11"/>
  <c r="F9" i="11"/>
  <c r="G9" i="11"/>
  <c r="H9" i="11"/>
  <c r="I9" i="11"/>
  <c r="J9" i="11"/>
  <c r="K9" i="11"/>
  <c r="L9" i="11"/>
  <c r="M9" i="11"/>
  <c r="N9" i="11"/>
  <c r="O9" i="11"/>
  <c r="P9" i="11"/>
  <c r="Q9" i="11"/>
  <c r="R9" i="11"/>
  <c r="S9" i="11"/>
  <c r="T9" i="11"/>
  <c r="U9" i="11"/>
  <c r="V9" i="11"/>
  <c r="X9" i="11"/>
  <c r="AB9" i="11"/>
  <c r="AC9" i="11"/>
  <c r="AD9" i="11"/>
  <c r="AE9" i="11"/>
  <c r="AF9" i="11"/>
  <c r="AG9" i="11"/>
  <c r="AH9" i="11"/>
  <c r="AI9" i="11"/>
  <c r="AJ9" i="11"/>
  <c r="AK9" i="11"/>
  <c r="AL9" i="11"/>
  <c r="AM9" i="11"/>
  <c r="AN9" i="11"/>
  <c r="AO9" i="11"/>
  <c r="AP9" i="11"/>
  <c r="AQ9" i="11"/>
  <c r="AR9" i="11"/>
  <c r="AS9" i="11"/>
  <c r="AT9" i="11"/>
  <c r="AU9" i="11"/>
  <c r="AV9" i="11"/>
  <c r="AW9" i="11"/>
  <c r="AX9" i="11"/>
  <c r="AY9" i="11"/>
  <c r="AZ9" i="11"/>
  <c r="BA9" i="11"/>
  <c r="BB9" i="11"/>
  <c r="BC9" i="11"/>
  <c r="BD9" i="11"/>
  <c r="BE9" i="11"/>
  <c r="BF9" i="11"/>
  <c r="BG9" i="11"/>
  <c r="BH9" i="11"/>
  <c r="BI9" i="11"/>
  <c r="BJ9" i="11"/>
  <c r="BK9" i="11"/>
  <c r="BL9" i="11"/>
  <c r="BM9" i="11"/>
  <c r="BN9" i="11"/>
  <c r="BO9" i="11"/>
  <c r="BP9" i="11"/>
  <c r="BQ9" i="11"/>
  <c r="BR9" i="11"/>
  <c r="BS9" i="11"/>
  <c r="BT9" i="11"/>
  <c r="BU9" i="11"/>
  <c r="BV9" i="11"/>
  <c r="BW9" i="11"/>
  <c r="BX9" i="11"/>
  <c r="BY9" i="11"/>
  <c r="BZ9" i="11"/>
  <c r="CA9" i="11"/>
  <c r="CB9" i="11"/>
  <c r="CC9" i="11"/>
  <c r="CD9" i="11"/>
  <c r="CE9" i="11"/>
  <c r="CF9" i="11"/>
  <c r="CG9" i="11"/>
  <c r="CH9" i="11"/>
  <c r="CI9" i="11"/>
  <c r="CJ9" i="11"/>
  <c r="CK9" i="11"/>
  <c r="CL9" i="11"/>
  <c r="CM9" i="11"/>
  <c r="CN9" i="11"/>
  <c r="CO9" i="11"/>
  <c r="CP9" i="11"/>
  <c r="CQ9" i="11"/>
  <c r="CR9" i="11"/>
  <c r="CS9" i="11"/>
  <c r="CT9" i="11"/>
  <c r="CU9" i="11"/>
  <c r="CV9" i="11"/>
  <c r="CW9" i="11"/>
  <c r="CX9" i="11"/>
  <c r="CY9" i="11"/>
  <c r="CZ9" i="11"/>
  <c r="DA9" i="11"/>
  <c r="DB9" i="11"/>
  <c r="DC9" i="11"/>
  <c r="DD9" i="11"/>
  <c r="DE9" i="11"/>
  <c r="DF9" i="11"/>
  <c r="DG9" i="11"/>
  <c r="DH9" i="11"/>
  <c r="DI9" i="11"/>
  <c r="DJ9" i="11"/>
  <c r="DK9" i="11"/>
  <c r="DL9" i="11"/>
  <c r="DM9" i="11"/>
  <c r="DN9" i="11"/>
  <c r="DO9" i="11"/>
  <c r="DP9" i="11"/>
  <c r="DQ9" i="11"/>
  <c r="DR9" i="11"/>
  <c r="DS9" i="11"/>
  <c r="DT9" i="11"/>
  <c r="DU9" i="11"/>
  <c r="DV9" i="11"/>
  <c r="DW9" i="11"/>
  <c r="DX9" i="11"/>
  <c r="DY9" i="11"/>
  <c r="DZ9" i="11"/>
  <c r="EA9" i="11"/>
  <c r="EB9" i="11"/>
  <c r="EC9" i="11"/>
  <c r="ED9" i="11"/>
  <c r="EE9" i="11"/>
  <c r="C10" i="11"/>
  <c r="D10" i="11"/>
  <c r="E10" i="11"/>
  <c r="F10" i="11"/>
  <c r="G10" i="11"/>
  <c r="H10" i="11"/>
  <c r="I10" i="11"/>
  <c r="J10" i="11"/>
  <c r="K10" i="11"/>
  <c r="L10" i="11"/>
  <c r="M10" i="11"/>
  <c r="N10" i="11"/>
  <c r="O10" i="11"/>
  <c r="P10" i="11"/>
  <c r="Q10" i="11"/>
  <c r="R10" i="11"/>
  <c r="S10" i="11"/>
  <c r="T10" i="11"/>
  <c r="U10" i="11"/>
  <c r="V10" i="11"/>
  <c r="X10" i="11"/>
  <c r="AB10" i="11"/>
  <c r="AC10" i="11"/>
  <c r="AD10" i="11"/>
  <c r="AE10" i="11"/>
  <c r="AF10" i="11"/>
  <c r="AG10" i="11"/>
  <c r="AH10" i="11"/>
  <c r="AI10" i="11"/>
  <c r="AJ10" i="11"/>
  <c r="AK10" i="11"/>
  <c r="AL10" i="11"/>
  <c r="AM10" i="11"/>
  <c r="AN10" i="11"/>
  <c r="AO10" i="11"/>
  <c r="AP10" i="11"/>
  <c r="AQ10" i="11"/>
  <c r="AR10" i="11"/>
  <c r="AS10" i="11"/>
  <c r="AT10" i="11"/>
  <c r="AU10" i="11"/>
  <c r="AV10" i="11"/>
  <c r="AW10" i="11"/>
  <c r="AX10" i="11"/>
  <c r="AY10" i="11"/>
  <c r="AZ10" i="11"/>
  <c r="BA10" i="11"/>
  <c r="BB10" i="11"/>
  <c r="BC10" i="11"/>
  <c r="BD10" i="11"/>
  <c r="BE10" i="11"/>
  <c r="BF10" i="11"/>
  <c r="BG10" i="11"/>
  <c r="BH10" i="11"/>
  <c r="BI10" i="11"/>
  <c r="BJ10" i="11"/>
  <c r="BK10" i="11"/>
  <c r="BL10" i="11"/>
  <c r="BM10" i="11"/>
  <c r="BN10" i="11"/>
  <c r="BO10" i="11"/>
  <c r="BP10" i="11"/>
  <c r="BQ10" i="11"/>
  <c r="BR10" i="11"/>
  <c r="BS10" i="11"/>
  <c r="BT10" i="11"/>
  <c r="BU10" i="11"/>
  <c r="BV10" i="11"/>
  <c r="BW10" i="11"/>
  <c r="BX10" i="11"/>
  <c r="BY10" i="11"/>
  <c r="BZ10" i="11"/>
  <c r="CA10" i="11"/>
  <c r="CB10" i="11"/>
  <c r="CC10" i="11"/>
  <c r="CD10" i="11"/>
  <c r="CE10" i="11"/>
  <c r="CF10" i="11"/>
  <c r="CG10" i="11"/>
  <c r="CH10" i="11"/>
  <c r="CI10" i="11"/>
  <c r="CJ10" i="11"/>
  <c r="CK10" i="11"/>
  <c r="CL10" i="11"/>
  <c r="CM10" i="11"/>
  <c r="CN10" i="11"/>
  <c r="CO10" i="11"/>
  <c r="CP10" i="11"/>
  <c r="CQ10" i="11"/>
  <c r="CR10" i="11"/>
  <c r="CS10" i="11"/>
  <c r="CT10" i="11"/>
  <c r="CU10" i="11"/>
  <c r="CV10" i="11"/>
  <c r="CW10" i="11"/>
  <c r="CX10" i="11"/>
  <c r="CY10" i="11"/>
  <c r="CZ10" i="11"/>
  <c r="DA10" i="11"/>
  <c r="DB10" i="11"/>
  <c r="DC10" i="11"/>
  <c r="DD10" i="11"/>
  <c r="DE10" i="11"/>
  <c r="DF10" i="11"/>
  <c r="DG10" i="11"/>
  <c r="DH10" i="11"/>
  <c r="DI10" i="11"/>
  <c r="DJ10" i="11"/>
  <c r="DK10" i="11"/>
  <c r="DL10" i="11"/>
  <c r="DM10" i="11"/>
  <c r="DN10" i="11"/>
  <c r="DO10" i="11"/>
  <c r="DP10" i="11"/>
  <c r="DQ10" i="11"/>
  <c r="DR10" i="11"/>
  <c r="DS10" i="11"/>
  <c r="DT10" i="11"/>
  <c r="DU10" i="11"/>
  <c r="DV10" i="11"/>
  <c r="DW10" i="11"/>
  <c r="DX10" i="11"/>
  <c r="DY10" i="11"/>
  <c r="DZ10" i="11"/>
  <c r="EA10" i="11"/>
  <c r="EB10" i="11"/>
  <c r="EC10" i="11"/>
  <c r="ED10" i="11"/>
  <c r="EE10" i="11"/>
  <c r="C11" i="11"/>
  <c r="D11" i="11"/>
  <c r="E11" i="11"/>
  <c r="F11" i="11"/>
  <c r="G11" i="11"/>
  <c r="H11" i="11"/>
  <c r="I11" i="11"/>
  <c r="J11" i="11"/>
  <c r="K11" i="11"/>
  <c r="L11" i="11"/>
  <c r="M11" i="11"/>
  <c r="N11" i="11"/>
  <c r="O11" i="11"/>
  <c r="P11" i="11"/>
  <c r="Q11" i="11"/>
  <c r="R11" i="11"/>
  <c r="S11" i="11"/>
  <c r="T11" i="11"/>
  <c r="U11" i="11"/>
  <c r="V11" i="11"/>
  <c r="X11" i="11"/>
  <c r="AB11" i="11"/>
  <c r="AC11" i="11"/>
  <c r="AD11" i="11"/>
  <c r="AE11" i="11"/>
  <c r="AF11" i="11"/>
  <c r="AG11" i="11"/>
  <c r="AH11" i="11"/>
  <c r="AI11" i="11"/>
  <c r="AJ11" i="11"/>
  <c r="AK11" i="11"/>
  <c r="AL11" i="11"/>
  <c r="AM11" i="11"/>
  <c r="AN11" i="11"/>
  <c r="AO11" i="11"/>
  <c r="AP11" i="11"/>
  <c r="AQ11" i="11"/>
  <c r="AR11" i="11"/>
  <c r="AS11" i="11"/>
  <c r="AT11" i="11"/>
  <c r="AU11" i="11"/>
  <c r="AV11" i="11"/>
  <c r="AW11" i="11"/>
  <c r="AX11" i="11"/>
  <c r="AY11" i="11"/>
  <c r="AZ11" i="11"/>
  <c r="BA11" i="11"/>
  <c r="BB11" i="11"/>
  <c r="BC11" i="11"/>
  <c r="BD11" i="11"/>
  <c r="BE11" i="11"/>
  <c r="BF11" i="11"/>
  <c r="BG11" i="11"/>
  <c r="BH11" i="11"/>
  <c r="BI11" i="11"/>
  <c r="BJ11" i="11"/>
  <c r="BK11" i="11"/>
  <c r="BL11" i="11"/>
  <c r="BM11" i="11"/>
  <c r="BN11" i="11"/>
  <c r="BO11" i="11"/>
  <c r="BP11" i="11"/>
  <c r="BQ11" i="11"/>
  <c r="BR11" i="11"/>
  <c r="BS11" i="11"/>
  <c r="BT11" i="11"/>
  <c r="BU11" i="11"/>
  <c r="BV11" i="11"/>
  <c r="BW11" i="11"/>
  <c r="BX11" i="11"/>
  <c r="BY11" i="11"/>
  <c r="BZ11" i="11"/>
  <c r="CA11" i="11"/>
  <c r="CB11" i="11"/>
  <c r="CC11" i="11"/>
  <c r="CD11" i="11"/>
  <c r="CE11" i="11"/>
  <c r="CF11" i="11"/>
  <c r="CG11" i="11"/>
  <c r="CH11" i="11"/>
  <c r="CI11" i="11"/>
  <c r="CJ11" i="11"/>
  <c r="CK11" i="11"/>
  <c r="CL11" i="11"/>
  <c r="CM11" i="11"/>
  <c r="CN11" i="11"/>
  <c r="CO11" i="11"/>
  <c r="CP11" i="11"/>
  <c r="CQ11" i="11"/>
  <c r="CR11" i="11"/>
  <c r="CS11" i="11"/>
  <c r="CT11" i="11"/>
  <c r="CU11" i="11"/>
  <c r="CV11" i="11"/>
  <c r="CW11" i="11"/>
  <c r="CX11" i="11"/>
  <c r="CY11" i="11"/>
  <c r="CZ11" i="11"/>
  <c r="DA11" i="11"/>
  <c r="DB11" i="11"/>
  <c r="DC11" i="11"/>
  <c r="DD11" i="11"/>
  <c r="DE11" i="11"/>
  <c r="DF11" i="11"/>
  <c r="DG11" i="11"/>
  <c r="DH11" i="11"/>
  <c r="DI11" i="11"/>
  <c r="DJ11" i="11"/>
  <c r="DK11" i="11"/>
  <c r="DL11" i="11"/>
  <c r="DM11" i="11"/>
  <c r="DN11" i="11"/>
  <c r="DO11" i="11"/>
  <c r="DP11" i="11"/>
  <c r="DQ11" i="11"/>
  <c r="DR11" i="11"/>
  <c r="DS11" i="11"/>
  <c r="DT11" i="11"/>
  <c r="DU11" i="11"/>
  <c r="DV11" i="11"/>
  <c r="DW11" i="11"/>
  <c r="DX11" i="11"/>
  <c r="DY11" i="11"/>
  <c r="DZ11" i="11"/>
  <c r="EA11" i="11"/>
  <c r="EB11" i="11"/>
  <c r="EC11" i="11"/>
  <c r="ED11" i="11"/>
  <c r="EE11" i="11"/>
  <c r="C12" i="11"/>
  <c r="D12" i="11"/>
  <c r="E12" i="11"/>
  <c r="F12" i="11"/>
  <c r="G12" i="11"/>
  <c r="H12" i="11"/>
  <c r="I12" i="11"/>
  <c r="J12" i="11"/>
  <c r="K12" i="11"/>
  <c r="L12" i="11"/>
  <c r="M12" i="11"/>
  <c r="N12" i="11"/>
  <c r="O12" i="11"/>
  <c r="P12" i="11"/>
  <c r="Q12" i="11"/>
  <c r="R12" i="11"/>
  <c r="S12" i="11"/>
  <c r="T12" i="11"/>
  <c r="U12" i="11"/>
  <c r="V12" i="11"/>
  <c r="X12" i="11"/>
  <c r="AB12" i="11"/>
  <c r="AC12" i="11"/>
  <c r="AD12" i="11"/>
  <c r="AE12" i="11"/>
  <c r="AF12" i="11"/>
  <c r="AG12" i="11"/>
  <c r="AH12" i="11"/>
  <c r="AI12" i="11"/>
  <c r="AJ12" i="11"/>
  <c r="AK12" i="11"/>
  <c r="AL12" i="11"/>
  <c r="AM12" i="11"/>
  <c r="AN12" i="11"/>
  <c r="AO12" i="11"/>
  <c r="AP12" i="11"/>
  <c r="AQ12" i="11"/>
  <c r="AR12" i="11"/>
  <c r="AS12" i="11"/>
  <c r="AT12" i="11"/>
  <c r="AU12" i="11"/>
  <c r="AV12" i="11"/>
  <c r="AW12" i="11"/>
  <c r="AX12" i="11"/>
  <c r="AY12" i="11"/>
  <c r="AZ12" i="11"/>
  <c r="BA12" i="11"/>
  <c r="BB12" i="11"/>
  <c r="BC12" i="11"/>
  <c r="BD12" i="11"/>
  <c r="BE12" i="11"/>
  <c r="BF12" i="11"/>
  <c r="BG12" i="11"/>
  <c r="BH12" i="11"/>
  <c r="BI12" i="11"/>
  <c r="BJ12" i="11"/>
  <c r="BK12" i="11"/>
  <c r="BL12" i="11"/>
  <c r="BM12" i="11"/>
  <c r="BN12" i="11"/>
  <c r="BO12" i="11"/>
  <c r="BP12" i="11"/>
  <c r="BQ12" i="11"/>
  <c r="BR12" i="11"/>
  <c r="BS12" i="11"/>
  <c r="BT12" i="11"/>
  <c r="BU12" i="11"/>
  <c r="BV12" i="11"/>
  <c r="BW12" i="11"/>
  <c r="BX12" i="11"/>
  <c r="BY12" i="11"/>
  <c r="BZ12" i="11"/>
  <c r="CA12" i="11"/>
  <c r="CB12" i="11"/>
  <c r="CC12" i="11"/>
  <c r="CD12" i="11"/>
  <c r="CE12" i="11"/>
  <c r="CF12" i="11"/>
  <c r="CG12" i="11"/>
  <c r="CH12" i="11"/>
  <c r="CI12" i="11"/>
  <c r="CJ12" i="11"/>
  <c r="CK12" i="11"/>
  <c r="CL12" i="11"/>
  <c r="CM12" i="11"/>
  <c r="CN12" i="11"/>
  <c r="CO12" i="11"/>
  <c r="CP12" i="11"/>
  <c r="CQ12" i="11"/>
  <c r="CR12" i="11"/>
  <c r="CS12" i="11"/>
  <c r="CT12" i="11"/>
  <c r="CU12" i="11"/>
  <c r="CV12" i="11"/>
  <c r="CW12" i="11"/>
  <c r="CX12" i="11"/>
  <c r="CY12" i="11"/>
  <c r="CZ12" i="11"/>
  <c r="DA12" i="11"/>
  <c r="DB12" i="11"/>
  <c r="DC12" i="11"/>
  <c r="DD12" i="11"/>
  <c r="DE12" i="11"/>
  <c r="DF12" i="11"/>
  <c r="DG12" i="11"/>
  <c r="DH12" i="11"/>
  <c r="DI12" i="11"/>
  <c r="DJ12" i="11"/>
  <c r="DK12" i="11"/>
  <c r="DL12" i="11"/>
  <c r="DM12" i="11"/>
  <c r="DN12" i="11"/>
  <c r="DO12" i="11"/>
  <c r="DP12" i="11"/>
  <c r="DQ12" i="11"/>
  <c r="DR12" i="11"/>
  <c r="DS12" i="11"/>
  <c r="DT12" i="11"/>
  <c r="DU12" i="11"/>
  <c r="DV12" i="11"/>
  <c r="DW12" i="11"/>
  <c r="DX12" i="11"/>
  <c r="DY12" i="11"/>
  <c r="DZ12" i="11"/>
  <c r="EA12" i="11"/>
  <c r="EB12" i="11"/>
  <c r="EC12" i="11"/>
  <c r="ED12" i="11"/>
  <c r="EE12" i="11"/>
  <c r="C13" i="11"/>
  <c r="D13" i="11"/>
  <c r="E13" i="11"/>
  <c r="F13" i="11"/>
  <c r="G13" i="11"/>
  <c r="H13" i="11"/>
  <c r="I13" i="11"/>
  <c r="J13" i="11"/>
  <c r="K13" i="11"/>
  <c r="L13" i="11"/>
  <c r="M13" i="11"/>
  <c r="N13" i="11"/>
  <c r="O13" i="11"/>
  <c r="P13" i="11"/>
  <c r="Q13" i="11"/>
  <c r="R13" i="11"/>
  <c r="S13" i="11"/>
  <c r="T13" i="11"/>
  <c r="U13" i="11"/>
  <c r="V13" i="11"/>
  <c r="X13" i="11"/>
  <c r="AB13" i="11"/>
  <c r="AC13" i="11"/>
  <c r="AD13" i="11"/>
  <c r="AE13" i="11"/>
  <c r="AF13" i="11"/>
  <c r="AG13" i="11"/>
  <c r="AH13" i="11"/>
  <c r="AI13" i="11"/>
  <c r="AJ13" i="11"/>
  <c r="AK13" i="11"/>
  <c r="AL13" i="11"/>
  <c r="AM13" i="11"/>
  <c r="AN13" i="11"/>
  <c r="AO13" i="11"/>
  <c r="AP13" i="11"/>
  <c r="AQ13" i="11"/>
  <c r="AR13" i="11"/>
  <c r="AS13" i="11"/>
  <c r="AT13" i="11"/>
  <c r="AU13" i="11"/>
  <c r="AV13" i="11"/>
  <c r="AW13" i="11"/>
  <c r="AX13" i="11"/>
  <c r="AY13" i="11"/>
  <c r="AZ13" i="11"/>
  <c r="BA13" i="11"/>
  <c r="BB13" i="11"/>
  <c r="BC13" i="11"/>
  <c r="BD13" i="11"/>
  <c r="BE13" i="11"/>
  <c r="BF13" i="11"/>
  <c r="BG13" i="11"/>
  <c r="BH13" i="11"/>
  <c r="BI13" i="11"/>
  <c r="BJ13" i="11"/>
  <c r="BK13" i="11"/>
  <c r="BL13" i="11"/>
  <c r="BM13" i="11"/>
  <c r="BN13" i="11"/>
  <c r="BO13" i="11"/>
  <c r="BP13" i="11"/>
  <c r="BQ13" i="11"/>
  <c r="BR13" i="11"/>
  <c r="BS13" i="11"/>
  <c r="BT13" i="11"/>
  <c r="BU13" i="11"/>
  <c r="BV13" i="11"/>
  <c r="BW13" i="11"/>
  <c r="BX13" i="11"/>
  <c r="BY13" i="11"/>
  <c r="BZ13" i="11"/>
  <c r="CA13" i="11"/>
  <c r="CB13" i="11"/>
  <c r="CC13" i="11"/>
  <c r="CD13" i="11"/>
  <c r="CE13" i="11"/>
  <c r="CF13" i="11"/>
  <c r="CG13" i="11"/>
  <c r="CH13" i="11"/>
  <c r="CI13" i="11"/>
  <c r="CJ13" i="11"/>
  <c r="CK13" i="11"/>
  <c r="CL13" i="11"/>
  <c r="CM13" i="11"/>
  <c r="CN13" i="11"/>
  <c r="CO13" i="11"/>
  <c r="CP13" i="11"/>
  <c r="CQ13" i="11"/>
  <c r="CR13" i="11"/>
  <c r="CS13" i="11"/>
  <c r="CT13" i="11"/>
  <c r="CU13" i="11"/>
  <c r="CV13" i="11"/>
  <c r="CW13" i="11"/>
  <c r="CX13" i="11"/>
  <c r="CY13" i="11"/>
  <c r="CZ13" i="11"/>
  <c r="DA13" i="11"/>
  <c r="DB13" i="11"/>
  <c r="DC13" i="11"/>
  <c r="DD13" i="11"/>
  <c r="DE13" i="11"/>
  <c r="DF13" i="11"/>
  <c r="DG13" i="11"/>
  <c r="DH13" i="11"/>
  <c r="DI13" i="11"/>
  <c r="DJ13" i="11"/>
  <c r="DK13" i="11"/>
  <c r="DL13" i="11"/>
  <c r="DM13" i="11"/>
  <c r="DN13" i="11"/>
  <c r="DO13" i="11"/>
  <c r="DP13" i="11"/>
  <c r="DQ13" i="11"/>
  <c r="DR13" i="11"/>
  <c r="DS13" i="11"/>
  <c r="DT13" i="11"/>
  <c r="DU13" i="11"/>
  <c r="DV13" i="11"/>
  <c r="DW13" i="11"/>
  <c r="DX13" i="11"/>
  <c r="DY13" i="11"/>
  <c r="DZ13" i="11"/>
  <c r="EA13" i="11"/>
  <c r="EB13" i="11"/>
  <c r="EC13" i="11"/>
  <c r="ED13" i="11"/>
  <c r="EE13" i="11"/>
  <c r="C14" i="11"/>
  <c r="D14" i="11"/>
  <c r="E14" i="11"/>
  <c r="F14" i="11"/>
  <c r="G14" i="11"/>
  <c r="H14" i="11"/>
  <c r="I14" i="11"/>
  <c r="J14" i="11"/>
  <c r="K14" i="11"/>
  <c r="L14" i="11"/>
  <c r="M14" i="11"/>
  <c r="N14" i="11"/>
  <c r="O14" i="11"/>
  <c r="P14" i="11"/>
  <c r="Q14" i="11"/>
  <c r="R14" i="11"/>
  <c r="S14" i="11"/>
  <c r="T14" i="11"/>
  <c r="U14" i="11"/>
  <c r="V14" i="11"/>
  <c r="X14" i="11"/>
  <c r="AB14" i="11"/>
  <c r="AC14" i="11"/>
  <c r="AD14" i="11"/>
  <c r="AE14" i="11"/>
  <c r="AF14" i="11"/>
  <c r="AG14" i="11"/>
  <c r="AH14" i="11"/>
  <c r="AI14" i="11"/>
  <c r="AJ14" i="11"/>
  <c r="AK14" i="11"/>
  <c r="AL14" i="11"/>
  <c r="AM14" i="11"/>
  <c r="AN14" i="11"/>
  <c r="AO14" i="11"/>
  <c r="AP14" i="11"/>
  <c r="AQ14" i="11"/>
  <c r="AR14" i="11"/>
  <c r="AS14" i="11"/>
  <c r="AT14" i="11"/>
  <c r="AU14" i="11"/>
  <c r="AV14" i="11"/>
  <c r="AW14" i="11"/>
  <c r="AX14" i="11"/>
  <c r="AY14" i="11"/>
  <c r="AZ14" i="11"/>
  <c r="BA14" i="11"/>
  <c r="BB14" i="11"/>
  <c r="BC14" i="11"/>
  <c r="BD14" i="11"/>
  <c r="BE14" i="11"/>
  <c r="BF14" i="11"/>
  <c r="BG14" i="11"/>
  <c r="BH14" i="11"/>
  <c r="BI14" i="11"/>
  <c r="BJ14" i="11"/>
  <c r="BK14" i="11"/>
  <c r="BL14" i="11"/>
  <c r="BM14" i="11"/>
  <c r="BN14" i="11"/>
  <c r="BO14" i="11"/>
  <c r="BP14" i="11"/>
  <c r="BQ14" i="11"/>
  <c r="BR14" i="11"/>
  <c r="BS14" i="11"/>
  <c r="BT14" i="11"/>
  <c r="BU14" i="11"/>
  <c r="BV14" i="11"/>
  <c r="BW14" i="11"/>
  <c r="BX14" i="11"/>
  <c r="BY14" i="11"/>
  <c r="BZ14" i="11"/>
  <c r="CA14" i="11"/>
  <c r="CB14" i="11"/>
  <c r="CC14" i="11"/>
  <c r="CD14" i="11"/>
  <c r="CE14" i="11"/>
  <c r="CF14" i="11"/>
  <c r="CG14" i="11"/>
  <c r="CH14" i="11"/>
  <c r="CI14" i="11"/>
  <c r="CJ14" i="11"/>
  <c r="CK14" i="11"/>
  <c r="CL14" i="11"/>
  <c r="CM14" i="11"/>
  <c r="CN14" i="11"/>
  <c r="CO14" i="11"/>
  <c r="CP14" i="11"/>
  <c r="CQ14" i="11"/>
  <c r="CR14" i="11"/>
  <c r="CS14" i="11"/>
  <c r="CT14" i="11"/>
  <c r="CU14" i="11"/>
  <c r="CV14" i="11"/>
  <c r="CW14" i="11"/>
  <c r="CX14" i="11"/>
  <c r="CY14" i="11"/>
  <c r="CZ14" i="11"/>
  <c r="DA14" i="11"/>
  <c r="DB14" i="11"/>
  <c r="DC14" i="11"/>
  <c r="DD14" i="11"/>
  <c r="DE14" i="11"/>
  <c r="DF14" i="11"/>
  <c r="DG14" i="11"/>
  <c r="DH14" i="11"/>
  <c r="DI14" i="11"/>
  <c r="DJ14" i="11"/>
  <c r="DK14" i="11"/>
  <c r="DL14" i="11"/>
  <c r="DM14" i="11"/>
  <c r="DN14" i="11"/>
  <c r="DO14" i="11"/>
  <c r="DP14" i="11"/>
  <c r="DQ14" i="11"/>
  <c r="DR14" i="11"/>
  <c r="DS14" i="11"/>
  <c r="DT14" i="11"/>
  <c r="DU14" i="11"/>
  <c r="DV14" i="11"/>
  <c r="DW14" i="11"/>
  <c r="DX14" i="11"/>
  <c r="DY14" i="11"/>
  <c r="DZ14" i="11"/>
  <c r="EA14" i="11"/>
  <c r="EB14" i="11"/>
  <c r="EC14" i="11"/>
  <c r="ED14" i="11"/>
  <c r="EE14" i="11"/>
  <c r="C15" i="11"/>
  <c r="D15" i="11"/>
  <c r="E15" i="11"/>
  <c r="F15" i="11"/>
  <c r="G15" i="11"/>
  <c r="H15" i="11"/>
  <c r="I15" i="11"/>
  <c r="J15" i="11"/>
  <c r="K15" i="11"/>
  <c r="L15" i="11"/>
  <c r="M15" i="11"/>
  <c r="N15" i="11"/>
  <c r="O15" i="11"/>
  <c r="P15" i="11"/>
  <c r="Q15" i="11"/>
  <c r="R15" i="11"/>
  <c r="S15" i="11"/>
  <c r="T15" i="11"/>
  <c r="U15" i="11"/>
  <c r="V15" i="11"/>
  <c r="X15" i="11"/>
  <c r="AB15" i="11"/>
  <c r="AC15" i="11"/>
  <c r="AD15" i="11"/>
  <c r="AE15" i="11"/>
  <c r="AF15" i="11"/>
  <c r="AG15" i="11"/>
  <c r="AH15" i="11"/>
  <c r="AI15" i="11"/>
  <c r="AJ15" i="11"/>
  <c r="AK15" i="11"/>
  <c r="AL15" i="11"/>
  <c r="AM15" i="11"/>
  <c r="AN15" i="11"/>
  <c r="AO15" i="11"/>
  <c r="AP15" i="11"/>
  <c r="AQ15" i="11"/>
  <c r="AR15" i="11"/>
  <c r="AS15" i="11"/>
  <c r="AT15" i="11"/>
  <c r="AU15" i="11"/>
  <c r="AV15" i="11"/>
  <c r="AW15" i="11"/>
  <c r="AX15" i="11"/>
  <c r="AY15" i="11"/>
  <c r="AZ15" i="11"/>
  <c r="BA15" i="11"/>
  <c r="BB15" i="11"/>
  <c r="BC15" i="11"/>
  <c r="BD15" i="11"/>
  <c r="BE15" i="11"/>
  <c r="BF15" i="11"/>
  <c r="BG15" i="11"/>
  <c r="BH15" i="11"/>
  <c r="BI15" i="11"/>
  <c r="BJ15" i="11"/>
  <c r="BK15" i="11"/>
  <c r="BL15" i="11"/>
  <c r="BM15" i="11"/>
  <c r="BN15" i="11"/>
  <c r="BO15" i="11"/>
  <c r="BP15" i="11"/>
  <c r="BQ15" i="11"/>
  <c r="BR15" i="11"/>
  <c r="BS15" i="11"/>
  <c r="BT15" i="11"/>
  <c r="BU15" i="11"/>
  <c r="BV15" i="11"/>
  <c r="BW15" i="11"/>
  <c r="BX15" i="11"/>
  <c r="BY15" i="11"/>
  <c r="BZ15" i="11"/>
  <c r="CA15" i="11"/>
  <c r="CB15" i="11"/>
  <c r="CC15" i="11"/>
  <c r="CD15" i="11"/>
  <c r="CE15" i="11"/>
  <c r="CF15" i="11"/>
  <c r="CG15" i="11"/>
  <c r="CH15" i="11"/>
  <c r="CI15" i="11"/>
  <c r="CJ15" i="11"/>
  <c r="CK15" i="11"/>
  <c r="CL15" i="11"/>
  <c r="CM15" i="11"/>
  <c r="CN15" i="11"/>
  <c r="CO15" i="11"/>
  <c r="CP15" i="11"/>
  <c r="CQ15" i="11"/>
  <c r="CR15" i="11"/>
  <c r="CS15" i="11"/>
  <c r="CT15" i="11"/>
  <c r="CU15" i="11"/>
  <c r="CV15" i="11"/>
  <c r="CW15" i="11"/>
  <c r="CX15" i="11"/>
  <c r="CY15" i="11"/>
  <c r="CZ15" i="11"/>
  <c r="DA15" i="11"/>
  <c r="DB15" i="11"/>
  <c r="DC15" i="11"/>
  <c r="DD15" i="11"/>
  <c r="DE15" i="11"/>
  <c r="DF15" i="11"/>
  <c r="DG15" i="11"/>
  <c r="DH15" i="11"/>
  <c r="DI15" i="11"/>
  <c r="DJ15" i="11"/>
  <c r="DK15" i="11"/>
  <c r="DL15" i="11"/>
  <c r="DM15" i="11"/>
  <c r="DN15" i="11"/>
  <c r="DO15" i="11"/>
  <c r="DP15" i="11"/>
  <c r="DQ15" i="11"/>
  <c r="DR15" i="11"/>
  <c r="DS15" i="11"/>
  <c r="DT15" i="11"/>
  <c r="DU15" i="11"/>
  <c r="DV15" i="11"/>
  <c r="DW15" i="11"/>
  <c r="DX15" i="11"/>
  <c r="DY15" i="11"/>
  <c r="DZ15" i="11"/>
  <c r="EA15" i="11"/>
  <c r="EB15" i="11"/>
  <c r="EC15" i="11"/>
  <c r="ED15" i="11"/>
  <c r="EE15" i="11"/>
  <c r="C18" i="11"/>
  <c r="D18" i="11"/>
  <c r="E18" i="11"/>
  <c r="F18" i="11"/>
  <c r="G18" i="11"/>
  <c r="H18" i="11"/>
  <c r="I18" i="11"/>
  <c r="J18" i="11"/>
  <c r="K18" i="11"/>
  <c r="L18" i="11"/>
  <c r="M18" i="11"/>
  <c r="N18" i="11"/>
  <c r="O18" i="11"/>
  <c r="P18" i="11"/>
  <c r="Q18" i="11"/>
  <c r="R18" i="11"/>
  <c r="S18" i="11"/>
  <c r="T18" i="11"/>
  <c r="U18" i="11"/>
  <c r="V18" i="11"/>
  <c r="X18" i="11"/>
  <c r="AB18" i="11"/>
  <c r="AC18" i="11"/>
  <c r="AD18" i="11"/>
  <c r="AE18" i="11"/>
  <c r="AF18" i="11"/>
  <c r="AG18" i="11"/>
  <c r="AH18" i="11"/>
  <c r="AI18" i="11"/>
  <c r="AJ18" i="11"/>
  <c r="AK18" i="11"/>
  <c r="AL18" i="11"/>
  <c r="AM18" i="11"/>
  <c r="AN18" i="11"/>
  <c r="AO18" i="11"/>
  <c r="AP18" i="11"/>
  <c r="AQ18" i="11"/>
  <c r="AR18" i="11"/>
  <c r="AS18" i="11"/>
  <c r="AT18" i="11"/>
  <c r="AU18" i="11"/>
  <c r="AV18" i="11"/>
  <c r="AW18" i="11"/>
  <c r="AX18" i="11"/>
  <c r="AY18" i="11"/>
  <c r="AZ18" i="11"/>
  <c r="BA18" i="11"/>
  <c r="BB18" i="11"/>
  <c r="BC18" i="11"/>
  <c r="BD18" i="11"/>
  <c r="BE18" i="11"/>
  <c r="BF18" i="11"/>
  <c r="BG18" i="11"/>
  <c r="BH18" i="11"/>
  <c r="BI18" i="11"/>
  <c r="BJ18" i="11"/>
  <c r="BK18" i="11"/>
  <c r="BL18" i="11"/>
  <c r="BM18" i="11"/>
  <c r="BN18" i="11"/>
  <c r="BO18" i="11"/>
  <c r="BP18" i="11"/>
  <c r="BQ18" i="11"/>
  <c r="BR18" i="11"/>
  <c r="BS18" i="11"/>
  <c r="BT18" i="11"/>
  <c r="BU18" i="11"/>
  <c r="BV18" i="11"/>
  <c r="BW18" i="11"/>
  <c r="BX18" i="11"/>
  <c r="BY18" i="11"/>
  <c r="BZ18" i="11"/>
  <c r="CA18" i="11"/>
  <c r="CB18" i="11"/>
  <c r="CC18" i="11"/>
  <c r="CD18" i="11"/>
  <c r="CE18" i="11"/>
  <c r="CF18" i="11"/>
  <c r="CG18" i="11"/>
  <c r="CH18" i="11"/>
  <c r="CI18" i="11"/>
  <c r="CJ18" i="11"/>
  <c r="CK18" i="11"/>
  <c r="CL18" i="11"/>
  <c r="CM18" i="11"/>
  <c r="CN18" i="11"/>
  <c r="CO18" i="11"/>
  <c r="CP18" i="11"/>
  <c r="CQ18" i="11"/>
  <c r="CR18" i="11"/>
  <c r="CS18" i="11"/>
  <c r="CT18" i="11"/>
  <c r="CU18" i="11"/>
  <c r="CV18" i="11"/>
  <c r="CW18" i="11"/>
  <c r="CX18" i="11"/>
  <c r="CY18" i="11"/>
  <c r="CZ18" i="11"/>
  <c r="DA18" i="11"/>
  <c r="DB18" i="11"/>
  <c r="DC18" i="11"/>
  <c r="DD18" i="11"/>
  <c r="DE18" i="11"/>
  <c r="DF18" i="11"/>
  <c r="DG18" i="11"/>
  <c r="DH18" i="11"/>
  <c r="DI18" i="11"/>
  <c r="DJ18" i="11"/>
  <c r="DK18" i="11"/>
  <c r="DL18" i="11"/>
  <c r="DM18" i="11"/>
  <c r="DN18" i="11"/>
  <c r="DO18" i="11"/>
  <c r="DP18" i="11"/>
  <c r="DQ18" i="11"/>
  <c r="DR18" i="11"/>
  <c r="DS18" i="11"/>
  <c r="DT18" i="11"/>
  <c r="DU18" i="11"/>
  <c r="DV18" i="11"/>
  <c r="DW18" i="11"/>
  <c r="DX18" i="11"/>
  <c r="DY18" i="11"/>
  <c r="DZ18" i="11"/>
  <c r="EA18" i="11"/>
  <c r="EB18" i="11"/>
  <c r="EC18" i="11"/>
  <c r="ED18" i="11"/>
  <c r="EE18" i="11"/>
  <c r="C28" i="11"/>
  <c r="D28" i="11"/>
  <c r="E28" i="11"/>
  <c r="F28" i="11"/>
  <c r="G28" i="11"/>
  <c r="H28" i="11"/>
  <c r="I28" i="11"/>
  <c r="J28" i="11"/>
  <c r="K28" i="11"/>
  <c r="L28" i="11"/>
  <c r="M28" i="11"/>
  <c r="N28" i="11"/>
  <c r="O28" i="11"/>
  <c r="P28" i="11"/>
  <c r="Q28" i="11"/>
  <c r="R28" i="11"/>
  <c r="S28" i="11"/>
  <c r="T28" i="11"/>
  <c r="U28" i="11"/>
  <c r="V28" i="11"/>
  <c r="X28" i="11"/>
  <c r="AB28" i="11"/>
  <c r="AC28" i="11"/>
  <c r="AD28" i="11"/>
  <c r="AE28" i="11"/>
  <c r="AF28" i="11"/>
  <c r="AG28" i="11"/>
  <c r="AH28" i="11"/>
  <c r="AI28" i="11"/>
  <c r="AJ28" i="11"/>
  <c r="AK28" i="11"/>
  <c r="AL28" i="11"/>
  <c r="AM28" i="11"/>
  <c r="AN28" i="11"/>
  <c r="AO28" i="11"/>
  <c r="AP28" i="11"/>
  <c r="AQ28" i="11"/>
  <c r="AR28" i="11"/>
  <c r="AS28" i="11"/>
  <c r="AT28" i="11"/>
  <c r="AU28" i="11"/>
  <c r="AV28" i="11"/>
  <c r="AW28" i="11"/>
  <c r="AX28" i="11"/>
  <c r="AY28" i="11"/>
  <c r="AZ28" i="11"/>
  <c r="BA28" i="11"/>
  <c r="BB28" i="11"/>
  <c r="BC28" i="11"/>
  <c r="BD28" i="11"/>
  <c r="BE28" i="11"/>
  <c r="BF28" i="11"/>
  <c r="BG28" i="11"/>
  <c r="BH28" i="11"/>
  <c r="BI28" i="11"/>
  <c r="BJ28" i="11"/>
  <c r="BK28" i="11"/>
  <c r="BL28" i="11"/>
  <c r="BM28" i="11"/>
  <c r="BN28" i="11"/>
  <c r="BO28" i="11"/>
  <c r="BP28" i="11"/>
  <c r="BQ28" i="11"/>
  <c r="BR28" i="11"/>
  <c r="BS28" i="11"/>
  <c r="BT28" i="11"/>
  <c r="BU28" i="11"/>
  <c r="BV28" i="11"/>
  <c r="BW28" i="11"/>
  <c r="BX28" i="11"/>
  <c r="BY28" i="11"/>
  <c r="BZ28" i="11"/>
  <c r="CA28" i="11"/>
  <c r="CB28" i="11"/>
  <c r="CC28" i="11"/>
  <c r="CD28" i="11"/>
  <c r="CE28" i="11"/>
  <c r="CF28" i="11"/>
  <c r="CG28" i="11"/>
  <c r="CH28" i="11"/>
  <c r="CI28" i="11"/>
  <c r="CJ28" i="11"/>
  <c r="CK28" i="11"/>
  <c r="CL28" i="11"/>
  <c r="CM28" i="11"/>
  <c r="CN28" i="11"/>
  <c r="CO28" i="11"/>
  <c r="CP28" i="11"/>
  <c r="CQ28" i="11"/>
  <c r="CR28" i="11"/>
  <c r="CS28" i="11"/>
  <c r="CT28" i="11"/>
  <c r="CU28" i="11"/>
  <c r="CV28" i="11"/>
  <c r="CW28" i="11"/>
  <c r="CX28" i="11"/>
  <c r="CY28" i="11"/>
  <c r="CZ28" i="11"/>
  <c r="DA28" i="11"/>
  <c r="DB28" i="11"/>
  <c r="DC28" i="11"/>
  <c r="DD28" i="11"/>
  <c r="DE28" i="11"/>
  <c r="DF28" i="11"/>
  <c r="DG28" i="11"/>
  <c r="DH28" i="11"/>
  <c r="DI28" i="11"/>
  <c r="DJ28" i="11"/>
  <c r="DK28" i="11"/>
  <c r="DL28" i="11"/>
  <c r="DM28" i="11"/>
  <c r="DN28" i="11"/>
  <c r="DO28" i="11"/>
  <c r="DP28" i="11"/>
  <c r="DQ28" i="11"/>
  <c r="DR28" i="11"/>
  <c r="DS28" i="11"/>
  <c r="DT28" i="11"/>
  <c r="DU28" i="11"/>
  <c r="DV28" i="11"/>
  <c r="DW28" i="11"/>
  <c r="DX28" i="11"/>
  <c r="DY28" i="11"/>
  <c r="DZ28" i="11"/>
  <c r="EA28" i="11"/>
  <c r="EB28" i="11"/>
  <c r="EC28" i="11"/>
  <c r="ED28" i="11"/>
  <c r="EE28" i="11"/>
  <c r="C29" i="11"/>
  <c r="D29" i="11"/>
  <c r="E29" i="11"/>
  <c r="F29" i="11"/>
  <c r="G29" i="11"/>
  <c r="H29" i="11"/>
  <c r="I29" i="11"/>
  <c r="J29" i="11"/>
  <c r="K29" i="11"/>
  <c r="L29" i="11"/>
  <c r="M29" i="11"/>
  <c r="N29" i="11"/>
  <c r="O29" i="11"/>
  <c r="P29" i="11"/>
  <c r="Q29" i="11"/>
  <c r="R29" i="11"/>
  <c r="S29" i="11"/>
  <c r="T29" i="11"/>
  <c r="U29" i="11"/>
  <c r="V29" i="11"/>
  <c r="X29" i="11"/>
  <c r="AB29" i="11"/>
  <c r="AC29" i="11"/>
  <c r="AD29" i="11"/>
  <c r="AE29" i="11"/>
  <c r="AF29" i="11"/>
  <c r="AG29" i="11"/>
  <c r="AH29" i="11"/>
  <c r="AI29" i="11"/>
  <c r="AJ29" i="11"/>
  <c r="AK29" i="11"/>
  <c r="AL29" i="11"/>
  <c r="AM29" i="11"/>
  <c r="AN29" i="11"/>
  <c r="AO29" i="11"/>
  <c r="AP29" i="11"/>
  <c r="AQ29" i="11"/>
  <c r="AR29" i="11"/>
  <c r="AS29" i="11"/>
  <c r="AT29" i="11"/>
  <c r="AU29" i="11"/>
  <c r="AV29" i="11"/>
  <c r="AW29" i="11"/>
  <c r="AX29" i="11"/>
  <c r="AY29" i="11"/>
  <c r="AZ29" i="11"/>
  <c r="BA29" i="11"/>
  <c r="BB29" i="11"/>
  <c r="BC29" i="11"/>
  <c r="BD29" i="11"/>
  <c r="BE29" i="11"/>
  <c r="BF29" i="11"/>
  <c r="BG29" i="11"/>
  <c r="BH29" i="11"/>
  <c r="BI29" i="11"/>
  <c r="BJ29" i="11"/>
  <c r="BK29" i="11"/>
  <c r="BL29" i="11"/>
  <c r="BM29" i="11"/>
  <c r="BN29" i="11"/>
  <c r="BO29" i="11"/>
  <c r="BP29" i="11"/>
  <c r="BQ29" i="11"/>
  <c r="BR29" i="11"/>
  <c r="BS29" i="11"/>
  <c r="BT29" i="11"/>
  <c r="BU29" i="11"/>
  <c r="BV29" i="11"/>
  <c r="BW29" i="11"/>
  <c r="BX29" i="11"/>
  <c r="BY29" i="11"/>
  <c r="BZ29" i="11"/>
  <c r="CA29" i="11"/>
  <c r="CB29" i="11"/>
  <c r="CC29" i="11"/>
  <c r="CD29" i="11"/>
  <c r="CE29" i="11"/>
  <c r="CF29" i="11"/>
  <c r="CG29" i="11"/>
  <c r="CH29" i="11"/>
  <c r="CI29" i="11"/>
  <c r="CJ29" i="11"/>
  <c r="CK29" i="11"/>
  <c r="CL29" i="11"/>
  <c r="CM29" i="11"/>
  <c r="CN29" i="11"/>
  <c r="CO29" i="11"/>
  <c r="CP29" i="11"/>
  <c r="CQ29" i="11"/>
  <c r="CR29" i="11"/>
  <c r="CS29" i="11"/>
  <c r="CT29" i="11"/>
  <c r="CU29" i="11"/>
  <c r="CV29" i="11"/>
  <c r="CW29" i="11"/>
  <c r="CX29" i="11"/>
  <c r="CY29" i="11"/>
  <c r="CZ29" i="11"/>
  <c r="DA29" i="11"/>
  <c r="DB29" i="11"/>
  <c r="DC29" i="11"/>
  <c r="DD29" i="11"/>
  <c r="DE29" i="11"/>
  <c r="DF29" i="11"/>
  <c r="DG29" i="11"/>
  <c r="DH29" i="11"/>
  <c r="DI29" i="11"/>
  <c r="DJ29" i="11"/>
  <c r="DK29" i="11"/>
  <c r="DL29" i="11"/>
  <c r="DM29" i="11"/>
  <c r="DN29" i="11"/>
  <c r="DO29" i="11"/>
  <c r="DP29" i="11"/>
  <c r="DQ29" i="11"/>
  <c r="DR29" i="11"/>
  <c r="DS29" i="11"/>
  <c r="DT29" i="11"/>
  <c r="DU29" i="11"/>
  <c r="DV29" i="11"/>
  <c r="DW29" i="11"/>
  <c r="DX29" i="11"/>
  <c r="DY29" i="11"/>
  <c r="DZ29" i="11"/>
  <c r="EA29" i="11"/>
  <c r="EB29" i="11"/>
  <c r="EC29" i="11"/>
  <c r="ED29" i="11"/>
  <c r="EE29" i="11"/>
  <c r="C30" i="11"/>
  <c r="D30" i="11"/>
  <c r="E30" i="11"/>
  <c r="F30" i="11"/>
  <c r="G30" i="11"/>
  <c r="H30" i="11"/>
  <c r="I30" i="11"/>
  <c r="J30" i="11"/>
  <c r="K30" i="11"/>
  <c r="L30" i="11"/>
  <c r="M30" i="11"/>
  <c r="N30" i="11"/>
  <c r="O30" i="11"/>
  <c r="P30" i="11"/>
  <c r="Q30" i="11"/>
  <c r="R30" i="11"/>
  <c r="S30" i="11"/>
  <c r="T30" i="11"/>
  <c r="U30" i="11"/>
  <c r="V30" i="11"/>
  <c r="X30" i="11"/>
  <c r="AB30" i="11"/>
  <c r="AC30" i="11"/>
  <c r="AD30" i="11"/>
  <c r="AE30" i="11"/>
  <c r="AF30" i="11"/>
  <c r="AG30" i="11"/>
  <c r="AH30" i="11"/>
  <c r="AI30" i="11"/>
  <c r="AJ30" i="11"/>
  <c r="AK30" i="11"/>
  <c r="AL30" i="11"/>
  <c r="AM30" i="11"/>
  <c r="AN30" i="11"/>
  <c r="AO30" i="11"/>
  <c r="AP30" i="11"/>
  <c r="AQ30" i="11"/>
  <c r="AR30" i="11"/>
  <c r="AS30" i="11"/>
  <c r="AT30" i="11"/>
  <c r="AU30" i="11"/>
  <c r="AV30" i="11"/>
  <c r="AW30" i="11"/>
  <c r="AX30" i="11"/>
  <c r="AY30" i="11"/>
  <c r="AZ30" i="11"/>
  <c r="BA30" i="11"/>
  <c r="BB30" i="11"/>
  <c r="BC30" i="11"/>
  <c r="BD30" i="11"/>
  <c r="BE30" i="11"/>
  <c r="BF30" i="11"/>
  <c r="BG30" i="11"/>
  <c r="BH30" i="11"/>
  <c r="BI30" i="11"/>
  <c r="BJ30" i="11"/>
  <c r="BK30" i="11"/>
  <c r="BL30" i="11"/>
  <c r="BM30" i="11"/>
  <c r="BN30" i="11"/>
  <c r="BO30" i="11"/>
  <c r="BP30" i="11"/>
  <c r="BQ30" i="11"/>
  <c r="BR30" i="11"/>
  <c r="BS30" i="11"/>
  <c r="BT30" i="11"/>
  <c r="BU30" i="11"/>
  <c r="BV30" i="11"/>
  <c r="BW30" i="11"/>
  <c r="BX30" i="11"/>
  <c r="BY30" i="11"/>
  <c r="BZ30" i="11"/>
  <c r="CA30" i="11"/>
  <c r="CB30" i="11"/>
  <c r="CC30" i="11"/>
  <c r="CD30" i="11"/>
  <c r="CE30" i="11"/>
  <c r="CF30" i="11"/>
  <c r="CG30" i="11"/>
  <c r="CH30" i="11"/>
  <c r="CI30" i="11"/>
  <c r="CJ30" i="11"/>
  <c r="CK30" i="11"/>
  <c r="CL30" i="11"/>
  <c r="CM30" i="11"/>
  <c r="CN30" i="11"/>
  <c r="CO30" i="11"/>
  <c r="CP30" i="11"/>
  <c r="CQ30" i="11"/>
  <c r="CR30" i="11"/>
  <c r="CS30" i="11"/>
  <c r="CT30" i="11"/>
  <c r="CU30" i="11"/>
  <c r="CV30" i="11"/>
  <c r="CW30" i="11"/>
  <c r="CX30" i="11"/>
  <c r="CY30" i="11"/>
  <c r="CZ30" i="11"/>
  <c r="DA30" i="11"/>
  <c r="DB30" i="11"/>
  <c r="DC30" i="11"/>
  <c r="DD30" i="11"/>
  <c r="DE30" i="11"/>
  <c r="DF30" i="11"/>
  <c r="DG30" i="11"/>
  <c r="DH30" i="11"/>
  <c r="DI30" i="11"/>
  <c r="DJ30" i="11"/>
  <c r="DK30" i="11"/>
  <c r="DL30" i="11"/>
  <c r="DM30" i="11"/>
  <c r="DN30" i="11"/>
  <c r="DO30" i="11"/>
  <c r="DP30" i="11"/>
  <c r="DQ30" i="11"/>
  <c r="DR30" i="11"/>
  <c r="DS30" i="11"/>
  <c r="DT30" i="11"/>
  <c r="DU30" i="11"/>
  <c r="DV30" i="11"/>
  <c r="DW30" i="11"/>
  <c r="DX30" i="11"/>
  <c r="DY30" i="11"/>
  <c r="DZ30" i="11"/>
  <c r="EA30" i="11"/>
  <c r="EB30" i="11"/>
  <c r="EC30" i="11"/>
  <c r="ED30" i="11"/>
  <c r="EE30" i="11"/>
  <c r="C31" i="11"/>
  <c r="D31" i="11"/>
  <c r="E31" i="11"/>
  <c r="F31" i="11"/>
  <c r="G31" i="11"/>
  <c r="H31" i="11"/>
  <c r="I31" i="11"/>
  <c r="J31" i="11"/>
  <c r="K31" i="11"/>
  <c r="L31" i="11"/>
  <c r="M31" i="11"/>
  <c r="N31" i="11"/>
  <c r="O31" i="11"/>
  <c r="P31" i="11"/>
  <c r="Q31" i="11"/>
  <c r="R31" i="11"/>
  <c r="S31" i="11"/>
  <c r="T31" i="11"/>
  <c r="U31" i="11"/>
  <c r="V31" i="11"/>
  <c r="X31" i="11"/>
  <c r="AB31" i="11"/>
  <c r="AC31" i="11"/>
  <c r="AD31" i="11"/>
  <c r="AE31" i="11"/>
  <c r="AF31" i="11"/>
  <c r="AG31" i="11"/>
  <c r="AH31" i="11"/>
  <c r="AI31" i="11"/>
  <c r="AJ31" i="11"/>
  <c r="AK31" i="11"/>
  <c r="AL31" i="11"/>
  <c r="AM31" i="11"/>
  <c r="AN31" i="11"/>
  <c r="AO31" i="11"/>
  <c r="AP31" i="11"/>
  <c r="AQ31" i="11"/>
  <c r="AR31" i="11"/>
  <c r="AS31" i="11"/>
  <c r="AT31" i="11"/>
  <c r="AU31" i="11"/>
  <c r="AV31" i="11"/>
  <c r="AW31" i="11"/>
  <c r="AX31" i="11"/>
  <c r="AY31" i="11"/>
  <c r="AZ31" i="11"/>
  <c r="BA31" i="11"/>
  <c r="BB31" i="11"/>
  <c r="BC31" i="11"/>
  <c r="BD31" i="11"/>
  <c r="BE31" i="11"/>
  <c r="BF31" i="11"/>
  <c r="BG31" i="11"/>
  <c r="BH31" i="11"/>
  <c r="BI31" i="11"/>
  <c r="BJ31" i="11"/>
  <c r="BK31" i="11"/>
  <c r="BL31" i="11"/>
  <c r="BM31" i="11"/>
  <c r="BN31" i="11"/>
  <c r="BO31" i="11"/>
  <c r="BP31" i="11"/>
  <c r="BQ31" i="11"/>
  <c r="BR31" i="11"/>
  <c r="BS31" i="11"/>
  <c r="BT31" i="11"/>
  <c r="BU31" i="11"/>
  <c r="BV31" i="11"/>
  <c r="BW31" i="11"/>
  <c r="BX31" i="11"/>
  <c r="BY31" i="11"/>
  <c r="BZ31" i="11"/>
  <c r="CA31" i="11"/>
  <c r="CB31" i="11"/>
  <c r="CC31" i="11"/>
  <c r="CD31" i="11"/>
  <c r="CE31" i="11"/>
  <c r="CF31" i="11"/>
  <c r="CG31" i="11"/>
  <c r="CH31" i="11"/>
  <c r="CI31" i="11"/>
  <c r="CJ31" i="11"/>
  <c r="CK31" i="11"/>
  <c r="CL31" i="11"/>
  <c r="CM31" i="11"/>
  <c r="CN31" i="11"/>
  <c r="CO31" i="11"/>
  <c r="CP31" i="11"/>
  <c r="CQ31" i="11"/>
  <c r="CR31" i="11"/>
  <c r="CS31" i="11"/>
  <c r="CT31" i="11"/>
  <c r="CU31" i="11"/>
  <c r="CV31" i="11"/>
  <c r="CW31" i="11"/>
  <c r="CX31" i="11"/>
  <c r="CY31" i="11"/>
  <c r="CZ31" i="11"/>
  <c r="DA31" i="11"/>
  <c r="DB31" i="11"/>
  <c r="DC31" i="11"/>
  <c r="DD31" i="11"/>
  <c r="DE31" i="11"/>
  <c r="DF31" i="11"/>
  <c r="DG31" i="11"/>
  <c r="DH31" i="11"/>
  <c r="DI31" i="11"/>
  <c r="DJ31" i="11"/>
  <c r="DK31" i="11"/>
  <c r="DL31" i="11"/>
  <c r="DM31" i="11"/>
  <c r="DN31" i="11"/>
  <c r="DO31" i="11"/>
  <c r="DP31" i="11"/>
  <c r="DQ31" i="11"/>
  <c r="DR31" i="11"/>
  <c r="DS31" i="11"/>
  <c r="DT31" i="11"/>
  <c r="DU31" i="11"/>
  <c r="DV31" i="11"/>
  <c r="DW31" i="11"/>
  <c r="DX31" i="11"/>
  <c r="DY31" i="11"/>
  <c r="DZ31" i="11"/>
  <c r="EA31" i="11"/>
  <c r="EB31" i="11"/>
  <c r="EC31" i="11"/>
  <c r="ED31" i="11"/>
  <c r="EE31" i="11"/>
  <c r="C32" i="11"/>
  <c r="D32" i="11"/>
  <c r="E32" i="11"/>
  <c r="F32" i="11"/>
  <c r="G32" i="11"/>
  <c r="H32" i="11"/>
  <c r="I32" i="11"/>
  <c r="J32" i="11"/>
  <c r="K32" i="11"/>
  <c r="L32" i="11"/>
  <c r="M32" i="11"/>
  <c r="N32" i="11"/>
  <c r="O32" i="11"/>
  <c r="P32" i="11"/>
  <c r="Q32" i="11"/>
  <c r="R32" i="11"/>
  <c r="S32" i="11"/>
  <c r="T32" i="11"/>
  <c r="U32" i="11"/>
  <c r="V32" i="11"/>
  <c r="X32" i="11"/>
  <c r="AB32" i="11"/>
  <c r="AC32" i="11"/>
  <c r="AD32" i="11"/>
  <c r="AE32" i="11"/>
  <c r="AF32" i="11"/>
  <c r="AG32" i="11"/>
  <c r="AH32" i="11"/>
  <c r="AI32" i="11"/>
  <c r="AJ32" i="11"/>
  <c r="AK32" i="11"/>
  <c r="AL32" i="11"/>
  <c r="AM32" i="11"/>
  <c r="AN32" i="11"/>
  <c r="AO32" i="11"/>
  <c r="AP32" i="11"/>
  <c r="AQ32" i="11"/>
  <c r="AR32" i="11"/>
  <c r="AS32" i="11"/>
  <c r="AT32" i="11"/>
  <c r="AU32" i="11"/>
  <c r="AV32" i="11"/>
  <c r="AW32" i="11"/>
  <c r="AX32" i="11"/>
  <c r="AY32" i="11"/>
  <c r="AZ32" i="11"/>
  <c r="BA32" i="11"/>
  <c r="BB32" i="11"/>
  <c r="BC32" i="11"/>
  <c r="BD32" i="11"/>
  <c r="BE32" i="11"/>
  <c r="BF32" i="11"/>
  <c r="BG32" i="11"/>
  <c r="BH32" i="11"/>
  <c r="BI32" i="11"/>
  <c r="BJ32" i="11"/>
  <c r="BK32" i="11"/>
  <c r="BL32" i="11"/>
  <c r="BM32" i="11"/>
  <c r="BN32" i="11"/>
  <c r="BO32" i="11"/>
  <c r="BP32" i="11"/>
  <c r="BQ32" i="11"/>
  <c r="BR32" i="11"/>
  <c r="BS32" i="11"/>
  <c r="BT32" i="11"/>
  <c r="BU32" i="11"/>
  <c r="BV32" i="11"/>
  <c r="BW32" i="11"/>
  <c r="BX32" i="11"/>
  <c r="BY32" i="11"/>
  <c r="BZ32" i="11"/>
  <c r="CA32" i="11"/>
  <c r="CB32" i="11"/>
  <c r="CC32" i="11"/>
  <c r="CD32" i="11"/>
  <c r="CE32" i="11"/>
  <c r="CF32" i="11"/>
  <c r="CG32" i="11"/>
  <c r="CH32" i="11"/>
  <c r="CI32" i="11"/>
  <c r="CJ32" i="11"/>
  <c r="CK32" i="11"/>
  <c r="CL32" i="11"/>
  <c r="CM32" i="11"/>
  <c r="CN32" i="11"/>
  <c r="CO32" i="11"/>
  <c r="CP32" i="11"/>
  <c r="CQ32" i="11"/>
  <c r="CR32" i="11"/>
  <c r="CS32" i="11"/>
  <c r="CT32" i="11"/>
  <c r="CU32" i="11"/>
  <c r="CV32" i="11"/>
  <c r="CW32" i="11"/>
  <c r="CX32" i="11"/>
  <c r="CY32" i="11"/>
  <c r="CZ32" i="11"/>
  <c r="DA32" i="11"/>
  <c r="DB32" i="11"/>
  <c r="DC32" i="11"/>
  <c r="DD32" i="11"/>
  <c r="DE32" i="11"/>
  <c r="DF32" i="11"/>
  <c r="DG32" i="11"/>
  <c r="DH32" i="11"/>
  <c r="DI32" i="11"/>
  <c r="DJ32" i="11"/>
  <c r="DK32" i="11"/>
  <c r="DL32" i="11"/>
  <c r="DM32" i="11"/>
  <c r="DN32" i="11"/>
  <c r="DO32" i="11"/>
  <c r="DP32" i="11"/>
  <c r="DQ32" i="11"/>
  <c r="DR32" i="11"/>
  <c r="DS32" i="11"/>
  <c r="DT32" i="11"/>
  <c r="DU32" i="11"/>
  <c r="DV32" i="11"/>
  <c r="DW32" i="11"/>
  <c r="DX32" i="11"/>
  <c r="DY32" i="11"/>
  <c r="DZ32" i="11"/>
  <c r="EA32" i="11"/>
  <c r="EB32" i="11"/>
  <c r="EC32" i="11"/>
  <c r="ED32" i="11"/>
  <c r="EE32" i="11"/>
  <c r="C33" i="11"/>
  <c r="D33" i="11"/>
  <c r="E33" i="11"/>
  <c r="F33" i="11"/>
  <c r="G33" i="11"/>
  <c r="H33" i="11"/>
  <c r="I33" i="11"/>
  <c r="J33" i="11"/>
  <c r="K33" i="11"/>
  <c r="L33" i="11"/>
  <c r="M33" i="11"/>
  <c r="N33" i="11"/>
  <c r="O33" i="11"/>
  <c r="P33" i="11"/>
  <c r="Q33" i="11"/>
  <c r="R33" i="11"/>
  <c r="S33" i="11"/>
  <c r="T33" i="11"/>
  <c r="U33" i="11"/>
  <c r="V33" i="11"/>
  <c r="X33" i="11"/>
  <c r="AB33" i="11"/>
  <c r="AC33" i="11"/>
  <c r="AD33" i="11"/>
  <c r="AE33" i="11"/>
  <c r="AF33" i="11"/>
  <c r="AG33" i="11"/>
  <c r="AH33" i="11"/>
  <c r="AI33" i="11"/>
  <c r="AJ33" i="11"/>
  <c r="AK33" i="11"/>
  <c r="AL33" i="11"/>
  <c r="AM33" i="11"/>
  <c r="AN33" i="11"/>
  <c r="AO33" i="11"/>
  <c r="AP33" i="11"/>
  <c r="AQ33" i="11"/>
  <c r="AR33" i="11"/>
  <c r="AS33" i="11"/>
  <c r="AT33" i="11"/>
  <c r="AU33" i="11"/>
  <c r="AV33" i="11"/>
  <c r="AW33" i="11"/>
  <c r="AX33" i="11"/>
  <c r="AY33" i="11"/>
  <c r="AZ33" i="11"/>
  <c r="BA33" i="11"/>
  <c r="BB33" i="11"/>
  <c r="BC33" i="11"/>
  <c r="BD33" i="11"/>
  <c r="BE33" i="11"/>
  <c r="BF33" i="11"/>
  <c r="BG33" i="11"/>
  <c r="BH33" i="11"/>
  <c r="BI33" i="11"/>
  <c r="BJ33" i="11"/>
  <c r="BK33" i="11"/>
  <c r="BL33" i="11"/>
  <c r="BM33" i="11"/>
  <c r="BN33" i="11"/>
  <c r="BO33" i="11"/>
  <c r="BP33" i="11"/>
  <c r="BQ33" i="11"/>
  <c r="BR33" i="11"/>
  <c r="BS33" i="11"/>
  <c r="BT33" i="11"/>
  <c r="BU33" i="11"/>
  <c r="BV33" i="11"/>
  <c r="BW33" i="11"/>
  <c r="BX33" i="11"/>
  <c r="BY33" i="11"/>
  <c r="BZ33" i="11"/>
  <c r="CA33" i="11"/>
  <c r="CB33" i="11"/>
  <c r="CC33" i="11"/>
  <c r="CD33" i="11"/>
  <c r="CE33" i="11"/>
  <c r="CF33" i="11"/>
  <c r="CG33" i="11"/>
  <c r="CH33" i="11"/>
  <c r="CI33" i="11"/>
  <c r="CJ33" i="11"/>
  <c r="CK33" i="11"/>
  <c r="CL33" i="11"/>
  <c r="CM33" i="11"/>
  <c r="CN33" i="11"/>
  <c r="CO33" i="11"/>
  <c r="CP33" i="11"/>
  <c r="CQ33" i="11"/>
  <c r="CR33" i="11"/>
  <c r="CS33" i="11"/>
  <c r="CT33" i="11"/>
  <c r="CU33" i="11"/>
  <c r="CV33" i="11"/>
  <c r="CW33" i="11"/>
  <c r="CX33" i="11"/>
  <c r="CY33" i="11"/>
  <c r="CZ33" i="11"/>
  <c r="DA33" i="11"/>
  <c r="DB33" i="11"/>
  <c r="DC33" i="11"/>
  <c r="DD33" i="11"/>
  <c r="DE33" i="11"/>
  <c r="DF33" i="11"/>
  <c r="DG33" i="11"/>
  <c r="DH33" i="11"/>
  <c r="DI33" i="11"/>
  <c r="DJ33" i="11"/>
  <c r="DK33" i="11"/>
  <c r="DL33" i="11"/>
  <c r="DM33" i="11"/>
  <c r="DN33" i="11"/>
  <c r="DO33" i="11"/>
  <c r="DP33" i="11"/>
  <c r="DQ33" i="11"/>
  <c r="DR33" i="11"/>
  <c r="DS33" i="11"/>
  <c r="DT33" i="11"/>
  <c r="DU33" i="11"/>
  <c r="DV33" i="11"/>
  <c r="DW33" i="11"/>
  <c r="DX33" i="11"/>
  <c r="DY33" i="11"/>
  <c r="DZ33" i="11"/>
  <c r="EA33" i="11"/>
  <c r="EB33" i="11"/>
  <c r="EC33" i="11"/>
  <c r="ED33" i="11"/>
  <c r="EE33" i="11"/>
  <c r="C34" i="11"/>
  <c r="D34" i="11"/>
  <c r="E34" i="11"/>
  <c r="F34" i="11"/>
  <c r="G34" i="11"/>
  <c r="H34" i="11"/>
  <c r="I34" i="11"/>
  <c r="J34" i="11"/>
  <c r="K34" i="11"/>
  <c r="L34" i="11"/>
  <c r="M34" i="11"/>
  <c r="N34" i="11"/>
  <c r="O34" i="11"/>
  <c r="P34" i="11"/>
  <c r="Q34" i="11"/>
  <c r="R34" i="11"/>
  <c r="S34" i="11"/>
  <c r="T34" i="11"/>
  <c r="U34" i="11"/>
  <c r="V34" i="11"/>
  <c r="X34" i="11"/>
  <c r="AB34" i="11"/>
  <c r="AC34" i="11"/>
  <c r="AD34" i="11"/>
  <c r="AE34" i="11"/>
  <c r="AF34" i="11"/>
  <c r="AG34" i="11"/>
  <c r="AH34" i="11"/>
  <c r="AI34" i="11"/>
  <c r="AJ34" i="11"/>
  <c r="AK34" i="11"/>
  <c r="AL34" i="11"/>
  <c r="AM34" i="11"/>
  <c r="AN34" i="11"/>
  <c r="AO34" i="11"/>
  <c r="AP34" i="11"/>
  <c r="AQ34" i="11"/>
  <c r="AR34" i="11"/>
  <c r="AS34" i="11"/>
  <c r="AT34" i="11"/>
  <c r="AU34" i="11"/>
  <c r="AV34" i="11"/>
  <c r="AW34" i="11"/>
  <c r="AX34" i="11"/>
  <c r="AY34" i="11"/>
  <c r="AZ34" i="11"/>
  <c r="BA34" i="11"/>
  <c r="BB34" i="11"/>
  <c r="BC34" i="11"/>
  <c r="BD34" i="11"/>
  <c r="BE34" i="11"/>
  <c r="BF34" i="11"/>
  <c r="BG34" i="11"/>
  <c r="BH34" i="11"/>
  <c r="BI34" i="11"/>
  <c r="BJ34" i="11"/>
  <c r="BK34" i="11"/>
  <c r="BL34" i="11"/>
  <c r="BM34" i="11"/>
  <c r="BN34" i="11"/>
  <c r="BO34" i="11"/>
  <c r="BP34" i="11"/>
  <c r="BQ34" i="11"/>
  <c r="BR34" i="11"/>
  <c r="BS34" i="11"/>
  <c r="BT34" i="11"/>
  <c r="BU34" i="11"/>
  <c r="BV34" i="11"/>
  <c r="BW34" i="11"/>
  <c r="BX34" i="11"/>
  <c r="BY34" i="11"/>
  <c r="BZ34" i="11"/>
  <c r="CA34" i="11"/>
  <c r="CB34" i="11"/>
  <c r="CC34" i="11"/>
  <c r="CD34" i="11"/>
  <c r="CE34" i="11"/>
  <c r="CF34" i="11"/>
  <c r="CG34" i="11"/>
  <c r="CH34" i="11"/>
  <c r="CI34" i="11"/>
  <c r="CJ34" i="11"/>
  <c r="CK34" i="11"/>
  <c r="CL34" i="11"/>
  <c r="CM34" i="11"/>
  <c r="CN34" i="11"/>
  <c r="CO34" i="11"/>
  <c r="CP34" i="11"/>
  <c r="CQ34" i="11"/>
  <c r="CR34" i="11"/>
  <c r="CS34" i="11"/>
  <c r="CT34" i="11"/>
  <c r="CU34" i="11"/>
  <c r="CV34" i="11"/>
  <c r="CW34" i="11"/>
  <c r="CX34" i="11"/>
  <c r="CY34" i="11"/>
  <c r="CZ34" i="11"/>
  <c r="DA34" i="11"/>
  <c r="DB34" i="11"/>
  <c r="DC34" i="11"/>
  <c r="DD34" i="11"/>
  <c r="DE34" i="11"/>
  <c r="DF34" i="11"/>
  <c r="DG34" i="11"/>
  <c r="DH34" i="11"/>
  <c r="DI34" i="11"/>
  <c r="DJ34" i="11"/>
  <c r="DK34" i="11"/>
  <c r="DL34" i="11"/>
  <c r="DM34" i="11"/>
  <c r="DN34" i="11"/>
  <c r="DO34" i="11"/>
  <c r="DP34" i="11"/>
  <c r="DQ34" i="11"/>
  <c r="DR34" i="11"/>
  <c r="DS34" i="11"/>
  <c r="DT34" i="11"/>
  <c r="DU34" i="11"/>
  <c r="DV34" i="11"/>
  <c r="DW34" i="11"/>
  <c r="DX34" i="11"/>
  <c r="DY34" i="11"/>
  <c r="DZ34" i="11"/>
  <c r="EA34" i="11"/>
  <c r="EB34" i="11"/>
  <c r="EC34" i="11"/>
  <c r="ED34" i="11"/>
  <c r="EE34" i="11"/>
  <c r="C37" i="11"/>
  <c r="D37" i="11"/>
  <c r="E37" i="11"/>
  <c r="F37" i="11"/>
  <c r="G37" i="11"/>
  <c r="H37" i="11"/>
  <c r="I37" i="11"/>
  <c r="J37" i="11"/>
  <c r="K37" i="11"/>
  <c r="L37" i="11"/>
  <c r="M37" i="11"/>
  <c r="N37" i="11"/>
  <c r="O37" i="11"/>
  <c r="P37" i="11"/>
  <c r="Q37" i="11"/>
  <c r="R37" i="11"/>
  <c r="S37" i="11"/>
  <c r="T37" i="11"/>
  <c r="U37" i="11"/>
  <c r="V37" i="11"/>
  <c r="X37" i="11"/>
  <c r="AB37" i="11"/>
  <c r="AC37" i="11"/>
  <c r="AD37" i="11"/>
  <c r="AE37" i="11"/>
  <c r="AF37" i="11"/>
  <c r="AG37" i="11"/>
  <c r="AH37" i="11"/>
  <c r="AI37" i="11"/>
  <c r="AJ37" i="11"/>
  <c r="AK37" i="11"/>
  <c r="AL37" i="11"/>
  <c r="AM37" i="11"/>
  <c r="AN37" i="11"/>
  <c r="AO37" i="11"/>
  <c r="AP37" i="11"/>
  <c r="AQ37" i="11"/>
  <c r="AR37" i="11"/>
  <c r="AS37" i="11"/>
  <c r="AT37" i="11"/>
  <c r="AU37" i="11"/>
  <c r="AV37" i="11"/>
  <c r="AW37" i="11"/>
  <c r="AX37" i="11"/>
  <c r="AY37" i="11"/>
  <c r="AZ37" i="11"/>
  <c r="BA37" i="11"/>
  <c r="BB37" i="11"/>
  <c r="BC37" i="11"/>
  <c r="BD37" i="11"/>
  <c r="BE37" i="11"/>
  <c r="BF37" i="11"/>
  <c r="BG37" i="11"/>
  <c r="BH37" i="11"/>
  <c r="BI37" i="11"/>
  <c r="BJ37" i="11"/>
  <c r="BK37" i="11"/>
  <c r="BL37" i="11"/>
  <c r="BM37" i="11"/>
  <c r="BN37" i="11"/>
  <c r="BO37" i="11"/>
  <c r="BP37" i="11"/>
  <c r="BQ37" i="11"/>
  <c r="BR37" i="11"/>
  <c r="BS37" i="11"/>
  <c r="BT37" i="11"/>
  <c r="BU37" i="11"/>
  <c r="BV37" i="11"/>
  <c r="BW37" i="11"/>
  <c r="BX37" i="11"/>
  <c r="BY37" i="11"/>
  <c r="BZ37" i="11"/>
  <c r="CA37" i="11"/>
  <c r="CB37" i="11"/>
  <c r="CC37" i="11"/>
  <c r="CD37" i="11"/>
  <c r="CE37" i="11"/>
  <c r="CF37" i="11"/>
  <c r="CG37" i="11"/>
  <c r="CH37" i="11"/>
  <c r="CI37" i="11"/>
  <c r="CJ37" i="11"/>
  <c r="CK37" i="11"/>
  <c r="CL37" i="11"/>
  <c r="CM37" i="11"/>
  <c r="CN37" i="11"/>
  <c r="CO37" i="11"/>
  <c r="CP37" i="11"/>
  <c r="CQ37" i="11"/>
  <c r="CR37" i="11"/>
  <c r="CS37" i="11"/>
  <c r="CT37" i="11"/>
  <c r="CU37" i="11"/>
  <c r="CV37" i="11"/>
  <c r="CW37" i="11"/>
  <c r="CX37" i="11"/>
  <c r="CY37" i="11"/>
  <c r="CZ37" i="11"/>
  <c r="DA37" i="11"/>
  <c r="DB37" i="11"/>
  <c r="DC37" i="11"/>
  <c r="DD37" i="11"/>
  <c r="DE37" i="11"/>
  <c r="DF37" i="11"/>
  <c r="DG37" i="11"/>
  <c r="DH37" i="11"/>
  <c r="DI37" i="11"/>
  <c r="DJ37" i="11"/>
  <c r="DK37" i="11"/>
  <c r="DL37" i="11"/>
  <c r="DM37" i="11"/>
  <c r="DN37" i="11"/>
  <c r="DO37" i="11"/>
  <c r="DP37" i="11"/>
  <c r="DQ37" i="11"/>
  <c r="DR37" i="11"/>
  <c r="DS37" i="11"/>
  <c r="DT37" i="11"/>
  <c r="DU37" i="11"/>
  <c r="DV37" i="11"/>
  <c r="DW37" i="11"/>
  <c r="DX37" i="11"/>
  <c r="DY37" i="11"/>
  <c r="DZ37" i="11"/>
  <c r="EA37" i="11"/>
  <c r="EB37" i="11"/>
  <c r="EC37" i="11"/>
  <c r="ED37" i="11"/>
  <c r="EE37" i="11"/>
  <c r="C47" i="11"/>
  <c r="D47" i="11"/>
  <c r="E47" i="11"/>
  <c r="F47" i="11"/>
  <c r="G47" i="11"/>
  <c r="H47" i="11"/>
  <c r="I47" i="11"/>
  <c r="J47" i="11"/>
  <c r="K47" i="11"/>
  <c r="L47" i="11"/>
  <c r="M47" i="11"/>
  <c r="N47" i="11"/>
  <c r="O47" i="11"/>
  <c r="P47" i="11"/>
  <c r="Q47" i="11"/>
  <c r="R47" i="11"/>
  <c r="S47" i="11"/>
  <c r="T47" i="11"/>
  <c r="U47" i="11"/>
  <c r="V47" i="11"/>
  <c r="X47" i="11"/>
  <c r="AB47" i="11"/>
  <c r="AC47" i="11"/>
  <c r="AD47" i="11"/>
  <c r="AE47" i="11"/>
  <c r="AF47" i="11"/>
  <c r="AG47" i="11"/>
  <c r="AH47" i="11"/>
  <c r="AI47" i="11"/>
  <c r="AJ47" i="11"/>
  <c r="AK47" i="11"/>
  <c r="AL47" i="11"/>
  <c r="AM47" i="11"/>
  <c r="AN47" i="11"/>
  <c r="AO47" i="11"/>
  <c r="AP47" i="11"/>
  <c r="AQ47" i="11"/>
  <c r="AR47" i="11"/>
  <c r="AS47" i="11"/>
  <c r="AT47" i="11"/>
  <c r="AU47" i="11"/>
  <c r="AV47" i="11"/>
  <c r="AW47" i="11"/>
  <c r="AX47" i="11"/>
  <c r="AY47" i="11"/>
  <c r="AZ47" i="11"/>
  <c r="BA47" i="11"/>
  <c r="BB47" i="11"/>
  <c r="BC47" i="11"/>
  <c r="BD47" i="11"/>
  <c r="BE47" i="11"/>
  <c r="BF47" i="11"/>
  <c r="BG47" i="11"/>
  <c r="BH47" i="11"/>
  <c r="BI47" i="11"/>
  <c r="BJ47" i="11"/>
  <c r="BK47" i="11"/>
  <c r="BL47" i="11"/>
  <c r="BM47" i="11"/>
  <c r="BN47" i="11"/>
  <c r="BO47" i="11"/>
  <c r="BP47" i="11"/>
  <c r="BQ47" i="11"/>
  <c r="BR47" i="11"/>
  <c r="BS47" i="11"/>
  <c r="BT47" i="11"/>
  <c r="BU47" i="11"/>
  <c r="BV47" i="11"/>
  <c r="BW47" i="11"/>
  <c r="BX47" i="11"/>
  <c r="BY47" i="11"/>
  <c r="BZ47" i="11"/>
  <c r="CA47" i="11"/>
  <c r="CB47" i="11"/>
  <c r="CC47" i="11"/>
  <c r="CD47" i="11"/>
  <c r="CE47" i="11"/>
  <c r="CF47" i="11"/>
  <c r="CG47" i="11"/>
  <c r="CH47" i="11"/>
  <c r="CI47" i="11"/>
  <c r="CJ47" i="11"/>
  <c r="CK47" i="11"/>
  <c r="CL47" i="11"/>
  <c r="CM47" i="11"/>
  <c r="CN47" i="11"/>
  <c r="CO47" i="11"/>
  <c r="CP47" i="11"/>
  <c r="CQ47" i="11"/>
  <c r="CR47" i="11"/>
  <c r="CS47" i="11"/>
  <c r="CT47" i="11"/>
  <c r="CU47" i="11"/>
  <c r="CV47" i="11"/>
  <c r="CW47" i="11"/>
  <c r="CX47" i="11"/>
  <c r="CY47" i="11"/>
  <c r="CZ47" i="11"/>
  <c r="DA47" i="11"/>
  <c r="DB47" i="11"/>
  <c r="DC47" i="11"/>
  <c r="DD47" i="11"/>
  <c r="DE47" i="11"/>
  <c r="DF47" i="11"/>
  <c r="DG47" i="11"/>
  <c r="DH47" i="11"/>
  <c r="DI47" i="11"/>
  <c r="DJ47" i="11"/>
  <c r="DK47" i="11"/>
  <c r="DL47" i="11"/>
  <c r="DM47" i="11"/>
  <c r="DN47" i="11"/>
  <c r="DO47" i="11"/>
  <c r="DP47" i="11"/>
  <c r="DQ47" i="11"/>
  <c r="DR47" i="11"/>
  <c r="DS47" i="11"/>
  <c r="DT47" i="11"/>
  <c r="DU47" i="11"/>
  <c r="DV47" i="11"/>
  <c r="DW47" i="11"/>
  <c r="DX47" i="11"/>
  <c r="DY47" i="11"/>
  <c r="DZ47" i="11"/>
  <c r="EA47" i="11"/>
  <c r="EB47" i="11"/>
  <c r="EC47" i="11"/>
  <c r="ED47" i="11"/>
  <c r="EE47" i="11"/>
  <c r="C48" i="11"/>
  <c r="D48" i="11"/>
  <c r="E48" i="11"/>
  <c r="F48" i="11"/>
  <c r="G48" i="11"/>
  <c r="H48" i="11"/>
  <c r="I48" i="11"/>
  <c r="J48" i="11"/>
  <c r="K48" i="11"/>
  <c r="L48" i="11"/>
  <c r="M48" i="11"/>
  <c r="N48" i="11"/>
  <c r="O48" i="11"/>
  <c r="P48" i="11"/>
  <c r="Q48" i="11"/>
  <c r="R48" i="11"/>
  <c r="S48" i="11"/>
  <c r="T48" i="11"/>
  <c r="U48" i="11"/>
  <c r="V48" i="11"/>
  <c r="X48" i="11"/>
  <c r="AB48" i="11"/>
  <c r="AC48" i="11"/>
  <c r="AD48" i="11"/>
  <c r="AE48" i="11"/>
  <c r="AF48" i="11"/>
  <c r="AG48" i="11"/>
  <c r="AH48" i="11"/>
  <c r="AI48" i="11"/>
  <c r="AJ48" i="11"/>
  <c r="AK48" i="11"/>
  <c r="AL48" i="11"/>
  <c r="AM48" i="11"/>
  <c r="AN48" i="11"/>
  <c r="AO48" i="11"/>
  <c r="AP48" i="11"/>
  <c r="AQ48" i="11"/>
  <c r="AR48" i="11"/>
  <c r="AS48" i="11"/>
  <c r="AT48" i="11"/>
  <c r="AU48" i="11"/>
  <c r="AV48" i="11"/>
  <c r="AW48" i="11"/>
  <c r="AX48" i="11"/>
  <c r="AY48" i="11"/>
  <c r="AZ48" i="11"/>
  <c r="BA48" i="11"/>
  <c r="BB48" i="11"/>
  <c r="BC48" i="11"/>
  <c r="BD48" i="11"/>
  <c r="BE48" i="11"/>
  <c r="BF48" i="11"/>
  <c r="BG48" i="11"/>
  <c r="BH48" i="11"/>
  <c r="BI48" i="11"/>
  <c r="BJ48" i="11"/>
  <c r="BK48" i="11"/>
  <c r="BL48" i="11"/>
  <c r="BM48" i="11"/>
  <c r="BN48" i="11"/>
  <c r="BO48" i="11"/>
  <c r="BP48" i="11"/>
  <c r="BQ48" i="11"/>
  <c r="BR48" i="11"/>
  <c r="BS48" i="11"/>
  <c r="BT48" i="11"/>
  <c r="BU48" i="11"/>
  <c r="BV48" i="11"/>
  <c r="BW48" i="11"/>
  <c r="BX48" i="11"/>
  <c r="BY48" i="11"/>
  <c r="BZ48" i="11"/>
  <c r="CA48" i="11"/>
  <c r="CB48" i="11"/>
  <c r="CC48" i="11"/>
  <c r="CD48" i="11"/>
  <c r="CE48" i="11"/>
  <c r="CF48" i="11"/>
  <c r="CG48" i="11"/>
  <c r="CH48" i="11"/>
  <c r="CI48" i="11"/>
  <c r="CJ48" i="11"/>
  <c r="CK48" i="11"/>
  <c r="CL48" i="11"/>
  <c r="CM48" i="11"/>
  <c r="CN48" i="11"/>
  <c r="CO48" i="11"/>
  <c r="CP48" i="11"/>
  <c r="CQ48" i="11"/>
  <c r="CR48" i="11"/>
  <c r="CS48" i="11"/>
  <c r="CT48" i="11"/>
  <c r="CU48" i="11"/>
  <c r="CV48" i="11"/>
  <c r="CW48" i="11"/>
  <c r="CX48" i="11"/>
  <c r="CY48" i="11"/>
  <c r="CZ48" i="11"/>
  <c r="DA48" i="11"/>
  <c r="DB48" i="11"/>
  <c r="DC48" i="11"/>
  <c r="DD48" i="11"/>
  <c r="DE48" i="11"/>
  <c r="DF48" i="11"/>
  <c r="DG48" i="11"/>
  <c r="DH48" i="11"/>
  <c r="DI48" i="11"/>
  <c r="DJ48" i="11"/>
  <c r="DK48" i="11"/>
  <c r="DL48" i="11"/>
  <c r="DM48" i="11"/>
  <c r="DN48" i="11"/>
  <c r="DO48" i="11"/>
  <c r="DP48" i="11"/>
  <c r="DQ48" i="11"/>
  <c r="DR48" i="11"/>
  <c r="DS48" i="11"/>
  <c r="DT48" i="11"/>
  <c r="DU48" i="11"/>
  <c r="DV48" i="11"/>
  <c r="DW48" i="11"/>
  <c r="DX48" i="11"/>
  <c r="DY48" i="11"/>
  <c r="DZ48" i="11"/>
  <c r="EA48" i="11"/>
  <c r="EB48" i="11"/>
  <c r="EC48" i="11"/>
  <c r="ED48" i="11"/>
  <c r="EE48" i="11"/>
  <c r="C49" i="11"/>
  <c r="D49" i="11"/>
  <c r="E49" i="11"/>
  <c r="F49" i="11"/>
  <c r="G49" i="11"/>
  <c r="H49" i="11"/>
  <c r="I49" i="11"/>
  <c r="J49" i="11"/>
  <c r="K49" i="11"/>
  <c r="L49" i="11"/>
  <c r="M49" i="11"/>
  <c r="N49" i="11"/>
  <c r="O49" i="11"/>
  <c r="P49" i="11"/>
  <c r="Q49" i="11"/>
  <c r="R49" i="11"/>
  <c r="S49" i="11"/>
  <c r="T49" i="11"/>
  <c r="U49" i="11"/>
  <c r="V49" i="11"/>
  <c r="X49" i="11"/>
  <c r="AB49" i="11"/>
  <c r="AC49" i="11"/>
  <c r="AD49" i="11"/>
  <c r="AE49" i="11"/>
  <c r="AF49" i="11"/>
  <c r="AG49" i="11"/>
  <c r="AH49" i="11"/>
  <c r="AI49" i="11"/>
  <c r="AJ49" i="11"/>
  <c r="AK49" i="11"/>
  <c r="AL49" i="11"/>
  <c r="AM49" i="11"/>
  <c r="AN49" i="11"/>
  <c r="AO49" i="11"/>
  <c r="AP49" i="11"/>
  <c r="AQ49" i="11"/>
  <c r="AR49" i="11"/>
  <c r="AS49" i="11"/>
  <c r="AT49" i="11"/>
  <c r="AU49" i="11"/>
  <c r="AV49" i="11"/>
  <c r="AW49" i="11"/>
  <c r="AX49" i="11"/>
  <c r="AY49" i="11"/>
  <c r="AZ49" i="11"/>
  <c r="BA49" i="11"/>
  <c r="BB49" i="11"/>
  <c r="BC49" i="11"/>
  <c r="BD49" i="11"/>
  <c r="BE49" i="11"/>
  <c r="BF49" i="11"/>
  <c r="BG49" i="11"/>
  <c r="BH49" i="11"/>
  <c r="BI49" i="11"/>
  <c r="BJ49" i="11"/>
  <c r="BK49" i="11"/>
  <c r="BL49" i="11"/>
  <c r="BM49" i="11"/>
  <c r="BN49" i="11"/>
  <c r="BO49" i="11"/>
  <c r="BP49" i="11"/>
  <c r="BQ49" i="11"/>
  <c r="BR49" i="11"/>
  <c r="BS49" i="11"/>
  <c r="BT49" i="11"/>
  <c r="BU49" i="11"/>
  <c r="BV49" i="11"/>
  <c r="BW49" i="11"/>
  <c r="BX49" i="11"/>
  <c r="BY49" i="11"/>
  <c r="BZ49" i="11"/>
  <c r="CA49" i="11"/>
  <c r="CB49" i="11"/>
  <c r="CC49" i="11"/>
  <c r="CD49" i="11"/>
  <c r="CE49" i="11"/>
  <c r="CF49" i="11"/>
  <c r="CG49" i="11"/>
  <c r="CH49" i="11"/>
  <c r="CI49" i="11"/>
  <c r="CJ49" i="11"/>
  <c r="CK49" i="11"/>
  <c r="CL49" i="11"/>
  <c r="CM49" i="11"/>
  <c r="CN49" i="11"/>
  <c r="CO49" i="11"/>
  <c r="CP49" i="11"/>
  <c r="CQ49" i="11"/>
  <c r="CR49" i="11"/>
  <c r="CS49" i="11"/>
  <c r="CT49" i="11"/>
  <c r="CU49" i="11"/>
  <c r="CV49" i="11"/>
  <c r="CW49" i="11"/>
  <c r="CX49" i="11"/>
  <c r="CY49" i="11"/>
  <c r="CZ49" i="11"/>
  <c r="DA49" i="11"/>
  <c r="DB49" i="11"/>
  <c r="DC49" i="11"/>
  <c r="DD49" i="11"/>
  <c r="DE49" i="11"/>
  <c r="DF49" i="11"/>
  <c r="DG49" i="11"/>
  <c r="DH49" i="11"/>
  <c r="DI49" i="11"/>
  <c r="DJ49" i="11"/>
  <c r="DK49" i="11"/>
  <c r="DL49" i="11"/>
  <c r="DM49" i="11"/>
  <c r="DN49" i="11"/>
  <c r="DO49" i="11"/>
  <c r="DP49" i="11"/>
  <c r="DQ49" i="11"/>
  <c r="DR49" i="11"/>
  <c r="DS49" i="11"/>
  <c r="DT49" i="11"/>
  <c r="DU49" i="11"/>
  <c r="DV49" i="11"/>
  <c r="DW49" i="11"/>
  <c r="DX49" i="11"/>
  <c r="DY49" i="11"/>
  <c r="DZ49" i="11"/>
  <c r="EA49" i="11"/>
  <c r="EB49" i="11"/>
  <c r="EC49" i="11"/>
  <c r="ED49" i="11"/>
  <c r="EE49" i="11"/>
  <c r="C50" i="11"/>
  <c r="D50" i="11"/>
  <c r="E50" i="11"/>
  <c r="F50" i="11"/>
  <c r="G50" i="11"/>
  <c r="H50" i="11"/>
  <c r="I50" i="11"/>
  <c r="J50" i="11"/>
  <c r="K50" i="11"/>
  <c r="L50" i="11"/>
  <c r="M50" i="11"/>
  <c r="N50" i="11"/>
  <c r="O50" i="11"/>
  <c r="P50" i="11"/>
  <c r="Q50" i="11"/>
  <c r="R50" i="11"/>
  <c r="S50" i="11"/>
  <c r="T50" i="11"/>
  <c r="U50" i="11"/>
  <c r="V50" i="11"/>
  <c r="X50" i="11"/>
  <c r="AB50" i="11"/>
  <c r="AC50" i="11"/>
  <c r="AD50" i="11"/>
  <c r="AE50" i="11"/>
  <c r="AF50" i="11"/>
  <c r="AG50" i="11"/>
  <c r="AH50" i="11"/>
  <c r="AI50" i="11"/>
  <c r="AJ50" i="11"/>
  <c r="AK50" i="11"/>
  <c r="AL50" i="11"/>
  <c r="AM50" i="11"/>
  <c r="AN50" i="11"/>
  <c r="AO50" i="11"/>
  <c r="AP50" i="11"/>
  <c r="AQ50" i="11"/>
  <c r="AR50" i="11"/>
  <c r="AS50" i="11"/>
  <c r="AT50" i="11"/>
  <c r="AU50" i="11"/>
  <c r="AV50" i="11"/>
  <c r="AW50" i="11"/>
  <c r="AX50" i="11"/>
  <c r="AY50" i="11"/>
  <c r="AZ50" i="11"/>
  <c r="BA50" i="11"/>
  <c r="BB50" i="11"/>
  <c r="BC50" i="11"/>
  <c r="BD50" i="11"/>
  <c r="BE50" i="11"/>
  <c r="BF50" i="11"/>
  <c r="BG50" i="11"/>
  <c r="BH50" i="11"/>
  <c r="BI50" i="11"/>
  <c r="BJ50" i="11"/>
  <c r="BK50" i="11"/>
  <c r="BL50" i="11"/>
  <c r="BM50" i="11"/>
  <c r="BN50" i="11"/>
  <c r="BO50" i="11"/>
  <c r="BP50" i="11"/>
  <c r="BQ50" i="11"/>
  <c r="BR50" i="11"/>
  <c r="BS50" i="11"/>
  <c r="BT50" i="11"/>
  <c r="BU50" i="11"/>
  <c r="BV50" i="11"/>
  <c r="BW50" i="11"/>
  <c r="BX50" i="11"/>
  <c r="BY50" i="11"/>
  <c r="BZ50" i="11"/>
  <c r="CA50" i="11"/>
  <c r="CB50" i="11"/>
  <c r="CC50" i="11"/>
  <c r="CD50" i="11"/>
  <c r="CE50" i="11"/>
  <c r="CF50" i="11"/>
  <c r="CG50" i="11"/>
  <c r="CH50" i="11"/>
  <c r="CI50" i="11"/>
  <c r="CJ50" i="11"/>
  <c r="CK50" i="11"/>
  <c r="CL50" i="11"/>
  <c r="CM50" i="11"/>
  <c r="CN50" i="11"/>
  <c r="CO50" i="11"/>
  <c r="CP50" i="11"/>
  <c r="CQ50" i="11"/>
  <c r="CR50" i="11"/>
  <c r="CS50" i="11"/>
  <c r="CT50" i="11"/>
  <c r="CU50" i="11"/>
  <c r="CV50" i="11"/>
  <c r="CW50" i="11"/>
  <c r="CX50" i="11"/>
  <c r="CY50" i="11"/>
  <c r="CZ50" i="11"/>
  <c r="DA50" i="11"/>
  <c r="DB50" i="11"/>
  <c r="DC50" i="11"/>
  <c r="DD50" i="11"/>
  <c r="DE50" i="11"/>
  <c r="DF50" i="11"/>
  <c r="DG50" i="11"/>
  <c r="DH50" i="11"/>
  <c r="DI50" i="11"/>
  <c r="DJ50" i="11"/>
  <c r="DK50" i="11"/>
  <c r="DL50" i="11"/>
  <c r="DM50" i="11"/>
  <c r="DN50" i="11"/>
  <c r="DO50" i="11"/>
  <c r="DP50" i="11"/>
  <c r="DQ50" i="11"/>
  <c r="DR50" i="11"/>
  <c r="DS50" i="11"/>
  <c r="DT50" i="11"/>
  <c r="DU50" i="11"/>
  <c r="DV50" i="11"/>
  <c r="DW50" i="11"/>
  <c r="DX50" i="11"/>
  <c r="DY50" i="11"/>
  <c r="DZ50" i="11"/>
  <c r="EA50" i="11"/>
  <c r="EB50" i="11"/>
  <c r="EC50" i="11"/>
  <c r="ED50" i="11"/>
  <c r="EE50" i="11"/>
  <c r="C51" i="11"/>
  <c r="D51" i="11"/>
  <c r="E51" i="11"/>
  <c r="F51" i="11"/>
  <c r="G51" i="11"/>
  <c r="H51" i="11"/>
  <c r="I51" i="11"/>
  <c r="J51" i="11"/>
  <c r="K51" i="11"/>
  <c r="L51" i="11"/>
  <c r="M51" i="11"/>
  <c r="N51" i="11"/>
  <c r="O51" i="11"/>
  <c r="P51" i="11"/>
  <c r="Q51" i="11"/>
  <c r="R51" i="11"/>
  <c r="S51" i="11"/>
  <c r="T51" i="11"/>
  <c r="U51" i="11"/>
  <c r="V51" i="11"/>
  <c r="X51" i="11"/>
  <c r="AB51" i="11"/>
  <c r="AC51" i="11"/>
  <c r="AD51" i="11"/>
  <c r="AE51" i="11"/>
  <c r="AF51" i="11"/>
  <c r="AG51" i="11"/>
  <c r="AH51" i="11"/>
  <c r="AI51" i="11"/>
  <c r="AJ51" i="11"/>
  <c r="AK51" i="11"/>
  <c r="AL51" i="11"/>
  <c r="AM51" i="11"/>
  <c r="AN51" i="11"/>
  <c r="AO51" i="11"/>
  <c r="AP51" i="11"/>
  <c r="AQ51" i="11"/>
  <c r="AR51" i="11"/>
  <c r="AS51" i="11"/>
  <c r="AT51" i="11"/>
  <c r="AU51" i="11"/>
  <c r="AV51" i="11"/>
  <c r="AW51" i="11"/>
  <c r="AX51" i="11"/>
  <c r="AY51" i="11"/>
  <c r="AZ51" i="11"/>
  <c r="BA51" i="11"/>
  <c r="BB51" i="11"/>
  <c r="BC51" i="11"/>
  <c r="BD51" i="11"/>
  <c r="BE51" i="11"/>
  <c r="BF51" i="11"/>
  <c r="BG51" i="11"/>
  <c r="BH51" i="11"/>
  <c r="BI51" i="11"/>
  <c r="BJ51" i="11"/>
  <c r="BK51" i="11"/>
  <c r="BL51" i="11"/>
  <c r="BM51" i="11"/>
  <c r="BN51" i="11"/>
  <c r="BO51" i="11"/>
  <c r="BP51" i="11"/>
  <c r="BQ51" i="11"/>
  <c r="BR51" i="11"/>
  <c r="BS51" i="11"/>
  <c r="BT51" i="11"/>
  <c r="BU51" i="11"/>
  <c r="BV51" i="11"/>
  <c r="BW51" i="11"/>
  <c r="BX51" i="11"/>
  <c r="BY51" i="11"/>
  <c r="BZ51" i="11"/>
  <c r="CA51" i="11"/>
  <c r="CB51" i="11"/>
  <c r="CC51" i="11"/>
  <c r="CD51" i="11"/>
  <c r="CE51" i="11"/>
  <c r="CF51" i="11"/>
  <c r="CG51" i="11"/>
  <c r="CH51" i="11"/>
  <c r="CI51" i="11"/>
  <c r="CJ51" i="11"/>
  <c r="CK51" i="11"/>
  <c r="CL51" i="11"/>
  <c r="CM51" i="11"/>
  <c r="CN51" i="11"/>
  <c r="CO51" i="11"/>
  <c r="CP51" i="11"/>
  <c r="CQ51" i="11"/>
  <c r="CR51" i="11"/>
  <c r="CS51" i="11"/>
  <c r="CT51" i="11"/>
  <c r="CU51" i="11"/>
  <c r="CV51" i="11"/>
  <c r="CW51" i="11"/>
  <c r="CX51" i="11"/>
  <c r="CY51" i="11"/>
  <c r="CZ51" i="11"/>
  <c r="DA51" i="11"/>
  <c r="DB51" i="11"/>
  <c r="DC51" i="11"/>
  <c r="DD51" i="11"/>
  <c r="DE51" i="11"/>
  <c r="DF51" i="11"/>
  <c r="DG51" i="11"/>
  <c r="DH51" i="11"/>
  <c r="DI51" i="11"/>
  <c r="DJ51" i="11"/>
  <c r="DK51" i="11"/>
  <c r="DL51" i="11"/>
  <c r="DM51" i="11"/>
  <c r="DN51" i="11"/>
  <c r="DO51" i="11"/>
  <c r="DP51" i="11"/>
  <c r="DQ51" i="11"/>
  <c r="DR51" i="11"/>
  <c r="DS51" i="11"/>
  <c r="DT51" i="11"/>
  <c r="DU51" i="11"/>
  <c r="DV51" i="11"/>
  <c r="DW51" i="11"/>
  <c r="DX51" i="11"/>
  <c r="DY51" i="11"/>
  <c r="DZ51" i="11"/>
  <c r="EA51" i="11"/>
  <c r="EB51" i="11"/>
  <c r="EC51" i="11"/>
  <c r="ED51" i="11"/>
  <c r="EE51" i="11"/>
  <c r="C52" i="11"/>
  <c r="D52" i="11"/>
  <c r="E52" i="11"/>
  <c r="F52" i="11"/>
  <c r="G52" i="11"/>
  <c r="H52" i="11"/>
  <c r="I52" i="11"/>
  <c r="J52" i="11"/>
  <c r="K52" i="11"/>
  <c r="L52" i="11"/>
  <c r="M52" i="11"/>
  <c r="N52" i="11"/>
  <c r="O52" i="11"/>
  <c r="P52" i="11"/>
  <c r="Q52" i="11"/>
  <c r="R52" i="11"/>
  <c r="S52" i="11"/>
  <c r="T52" i="11"/>
  <c r="U52" i="11"/>
  <c r="V52" i="11"/>
  <c r="X52" i="11"/>
  <c r="AB52" i="11"/>
  <c r="AC52" i="11"/>
  <c r="AD52" i="11"/>
  <c r="AE52" i="11"/>
  <c r="AF52" i="11"/>
  <c r="AG52" i="11"/>
  <c r="AH52" i="11"/>
  <c r="AI52" i="11"/>
  <c r="AJ52" i="11"/>
  <c r="AK52" i="11"/>
  <c r="AL52" i="11"/>
  <c r="AM52" i="11"/>
  <c r="AN52" i="11"/>
  <c r="AO52" i="11"/>
  <c r="AP52" i="11"/>
  <c r="AQ52" i="11"/>
  <c r="AR52" i="11"/>
  <c r="AS52" i="11"/>
  <c r="AT52" i="11"/>
  <c r="AU52" i="11"/>
  <c r="AV52" i="11"/>
  <c r="AW52" i="11"/>
  <c r="AX52" i="11"/>
  <c r="AY52" i="11"/>
  <c r="AZ52" i="11"/>
  <c r="BA52" i="11"/>
  <c r="BB52" i="11"/>
  <c r="BC52" i="11"/>
  <c r="BD52" i="11"/>
  <c r="BE52" i="11"/>
  <c r="BF52" i="11"/>
  <c r="BG52" i="11"/>
  <c r="BH52" i="11"/>
  <c r="BI52" i="11"/>
  <c r="BJ52" i="11"/>
  <c r="BK52" i="11"/>
  <c r="BL52" i="11"/>
  <c r="BM52" i="11"/>
  <c r="BN52" i="11"/>
  <c r="BO52" i="11"/>
  <c r="BP52" i="11"/>
  <c r="BQ52" i="11"/>
  <c r="BR52" i="11"/>
  <c r="BS52" i="11"/>
  <c r="BT52" i="11"/>
  <c r="BU52" i="11"/>
  <c r="BV52" i="11"/>
  <c r="BW52" i="11"/>
  <c r="BX52" i="11"/>
  <c r="BY52" i="11"/>
  <c r="BZ52" i="11"/>
  <c r="CA52" i="11"/>
  <c r="CB52" i="11"/>
  <c r="CC52" i="11"/>
  <c r="CD52" i="11"/>
  <c r="CE52" i="11"/>
  <c r="CF52" i="11"/>
  <c r="CG52" i="11"/>
  <c r="CH52" i="11"/>
  <c r="CI52" i="11"/>
  <c r="CJ52" i="11"/>
  <c r="CK52" i="11"/>
  <c r="CL52" i="11"/>
  <c r="CM52" i="11"/>
  <c r="CN52" i="11"/>
  <c r="CO52" i="11"/>
  <c r="CP52" i="11"/>
  <c r="CQ52" i="11"/>
  <c r="CR52" i="11"/>
  <c r="CS52" i="11"/>
  <c r="CT52" i="11"/>
  <c r="CU52" i="11"/>
  <c r="CV52" i="11"/>
  <c r="CW52" i="11"/>
  <c r="CX52" i="11"/>
  <c r="CY52" i="11"/>
  <c r="CZ52" i="11"/>
  <c r="DA52" i="11"/>
  <c r="DB52" i="11"/>
  <c r="DC52" i="11"/>
  <c r="DD52" i="11"/>
  <c r="DE52" i="11"/>
  <c r="DF52" i="11"/>
  <c r="DG52" i="11"/>
  <c r="DH52" i="11"/>
  <c r="DI52" i="11"/>
  <c r="DJ52" i="11"/>
  <c r="DK52" i="11"/>
  <c r="DL52" i="11"/>
  <c r="DM52" i="11"/>
  <c r="DN52" i="11"/>
  <c r="DO52" i="11"/>
  <c r="DP52" i="11"/>
  <c r="DQ52" i="11"/>
  <c r="DR52" i="11"/>
  <c r="DS52" i="11"/>
  <c r="DT52" i="11"/>
  <c r="DU52" i="11"/>
  <c r="DV52" i="11"/>
  <c r="DW52" i="11"/>
  <c r="DX52" i="11"/>
  <c r="DY52" i="11"/>
  <c r="DZ52" i="11"/>
  <c r="EA52" i="11"/>
  <c r="EB52" i="11"/>
  <c r="EC52" i="11"/>
  <c r="ED52" i="11"/>
  <c r="EE52" i="11"/>
  <c r="C53" i="11"/>
  <c r="D53" i="11"/>
  <c r="E53" i="11"/>
  <c r="F53" i="11"/>
  <c r="G53" i="11"/>
  <c r="H53" i="11"/>
  <c r="I53" i="11"/>
  <c r="J53" i="11"/>
  <c r="K53" i="11"/>
  <c r="L53" i="11"/>
  <c r="M53" i="11"/>
  <c r="N53" i="11"/>
  <c r="O53" i="11"/>
  <c r="P53" i="11"/>
  <c r="Q53" i="11"/>
  <c r="R53" i="11"/>
  <c r="S53" i="11"/>
  <c r="T53" i="11"/>
  <c r="U53" i="11"/>
  <c r="V53" i="11"/>
  <c r="X53" i="11"/>
  <c r="AB53" i="11"/>
  <c r="AC53" i="11"/>
  <c r="AD53" i="11"/>
  <c r="AE53" i="11"/>
  <c r="AF53" i="11"/>
  <c r="AG53" i="11"/>
  <c r="AH53" i="11"/>
  <c r="AI53" i="11"/>
  <c r="AJ53" i="11"/>
  <c r="AK53" i="11"/>
  <c r="AL53" i="11"/>
  <c r="AM53" i="11"/>
  <c r="AN53" i="11"/>
  <c r="AO53" i="11"/>
  <c r="AP53" i="11"/>
  <c r="AQ53" i="11"/>
  <c r="AR53" i="11"/>
  <c r="AS53" i="11"/>
  <c r="AT53" i="11"/>
  <c r="AU53" i="11"/>
  <c r="AV53" i="11"/>
  <c r="AW53" i="11"/>
  <c r="AX53" i="11"/>
  <c r="AY53" i="11"/>
  <c r="AZ53" i="11"/>
  <c r="BA53" i="11"/>
  <c r="BB53" i="11"/>
  <c r="BC53" i="11"/>
  <c r="BD53" i="11"/>
  <c r="BE53" i="11"/>
  <c r="BF53" i="11"/>
  <c r="BG53" i="11"/>
  <c r="BH53" i="11"/>
  <c r="BI53" i="11"/>
  <c r="BJ53" i="11"/>
  <c r="BK53" i="11"/>
  <c r="BL53" i="11"/>
  <c r="BM53" i="11"/>
  <c r="BN53" i="11"/>
  <c r="BO53" i="11"/>
  <c r="BP53" i="11"/>
  <c r="BQ53" i="11"/>
  <c r="BR53" i="11"/>
  <c r="BS53" i="11"/>
  <c r="BT53" i="11"/>
  <c r="BU53" i="11"/>
  <c r="BV53" i="11"/>
  <c r="BW53" i="11"/>
  <c r="BX53" i="11"/>
  <c r="BY53" i="11"/>
  <c r="BZ53" i="11"/>
  <c r="CA53" i="11"/>
  <c r="CB53" i="11"/>
  <c r="CC53" i="11"/>
  <c r="CD53" i="11"/>
  <c r="CE53" i="11"/>
  <c r="CF53" i="11"/>
  <c r="CG53" i="11"/>
  <c r="CH53" i="11"/>
  <c r="CI53" i="11"/>
  <c r="CJ53" i="11"/>
  <c r="CK53" i="11"/>
  <c r="CL53" i="11"/>
  <c r="CM53" i="11"/>
  <c r="CN53" i="11"/>
  <c r="CO53" i="11"/>
  <c r="CP53" i="11"/>
  <c r="CQ53" i="11"/>
  <c r="CR53" i="11"/>
  <c r="CS53" i="11"/>
  <c r="CT53" i="11"/>
  <c r="CU53" i="11"/>
  <c r="CV53" i="11"/>
  <c r="CW53" i="11"/>
  <c r="CX53" i="11"/>
  <c r="CY53" i="11"/>
  <c r="CZ53" i="11"/>
  <c r="DA53" i="11"/>
  <c r="DB53" i="11"/>
  <c r="DC53" i="11"/>
  <c r="DD53" i="11"/>
  <c r="DE53" i="11"/>
  <c r="DF53" i="11"/>
  <c r="DG53" i="11"/>
  <c r="DH53" i="11"/>
  <c r="DI53" i="11"/>
  <c r="DJ53" i="11"/>
  <c r="DK53" i="11"/>
  <c r="DL53" i="11"/>
  <c r="DM53" i="11"/>
  <c r="DN53" i="11"/>
  <c r="DO53" i="11"/>
  <c r="DP53" i="11"/>
  <c r="DQ53" i="11"/>
  <c r="DR53" i="11"/>
  <c r="DS53" i="11"/>
  <c r="DT53" i="11"/>
  <c r="DU53" i="11"/>
  <c r="DV53" i="11"/>
  <c r="DW53" i="11"/>
  <c r="DX53" i="11"/>
  <c r="DY53" i="11"/>
  <c r="DZ53" i="11"/>
  <c r="EA53" i="11"/>
  <c r="EB53" i="11"/>
  <c r="EC53" i="11"/>
  <c r="ED53" i="11"/>
  <c r="EE53" i="11"/>
  <c r="C56" i="11"/>
  <c r="D56" i="11"/>
  <c r="E56" i="11"/>
  <c r="F56" i="11"/>
  <c r="G56" i="11"/>
  <c r="H56" i="11"/>
  <c r="I56" i="11"/>
  <c r="J56" i="11"/>
  <c r="K56" i="11"/>
  <c r="L56" i="11"/>
  <c r="M56" i="11"/>
  <c r="N56" i="11"/>
  <c r="O56" i="11"/>
  <c r="P56" i="11"/>
  <c r="Q56" i="11"/>
  <c r="R56" i="11"/>
  <c r="S56" i="11"/>
  <c r="T56" i="11"/>
  <c r="U56" i="11"/>
  <c r="V56" i="11"/>
  <c r="X56" i="11"/>
  <c r="AB56" i="11"/>
  <c r="AC56" i="11"/>
  <c r="AD56" i="11"/>
  <c r="AE56" i="11"/>
  <c r="AF56" i="11"/>
  <c r="AG56" i="11"/>
  <c r="AH56" i="11"/>
  <c r="AI56" i="11"/>
  <c r="AJ56" i="11"/>
  <c r="AK56" i="11"/>
  <c r="AL56" i="11"/>
  <c r="AM56" i="11"/>
  <c r="AN56" i="11"/>
  <c r="AO56" i="11"/>
  <c r="AP56" i="11"/>
  <c r="AQ56" i="11"/>
  <c r="AR56" i="11"/>
  <c r="AS56" i="11"/>
  <c r="AT56" i="11"/>
  <c r="AU56" i="11"/>
  <c r="AV56" i="11"/>
  <c r="AW56" i="11"/>
  <c r="AX56" i="11"/>
  <c r="AY56" i="11"/>
  <c r="AZ56" i="11"/>
  <c r="BA56" i="11"/>
  <c r="BB56" i="11"/>
  <c r="BC56" i="11"/>
  <c r="BD56" i="11"/>
  <c r="BE56" i="11"/>
  <c r="BF56" i="11"/>
  <c r="BG56" i="11"/>
  <c r="BH56" i="11"/>
  <c r="BI56" i="11"/>
  <c r="BJ56" i="11"/>
  <c r="BK56" i="11"/>
  <c r="BL56" i="11"/>
  <c r="BM56" i="11"/>
  <c r="BN56" i="11"/>
  <c r="BO56" i="11"/>
  <c r="BP56" i="11"/>
  <c r="BQ56" i="11"/>
  <c r="BR56" i="11"/>
  <c r="BS56" i="11"/>
  <c r="BT56" i="11"/>
  <c r="BU56" i="11"/>
  <c r="BV56" i="11"/>
  <c r="BW56" i="11"/>
  <c r="BX56" i="11"/>
  <c r="BY56" i="11"/>
  <c r="BZ56" i="11"/>
  <c r="CA56" i="11"/>
  <c r="CB56" i="11"/>
  <c r="CC56" i="11"/>
  <c r="CD56" i="11"/>
  <c r="CE56" i="11"/>
  <c r="CF56" i="11"/>
  <c r="CG56" i="11"/>
  <c r="CH56" i="11"/>
  <c r="CI56" i="11"/>
  <c r="CJ56" i="11"/>
  <c r="CK56" i="11"/>
  <c r="CL56" i="11"/>
  <c r="CM56" i="11"/>
  <c r="CN56" i="11"/>
  <c r="CO56" i="11"/>
  <c r="CP56" i="11"/>
  <c r="CQ56" i="11"/>
  <c r="CR56" i="11"/>
  <c r="CS56" i="11"/>
  <c r="CT56" i="11"/>
  <c r="CU56" i="11"/>
  <c r="CV56" i="11"/>
  <c r="CW56" i="11"/>
  <c r="CX56" i="11"/>
  <c r="CY56" i="11"/>
  <c r="CZ56" i="11"/>
  <c r="DA56" i="11"/>
  <c r="DB56" i="11"/>
  <c r="DC56" i="11"/>
  <c r="DD56" i="11"/>
  <c r="DE56" i="11"/>
  <c r="DF56" i="11"/>
  <c r="DG56" i="11"/>
  <c r="DH56" i="11"/>
  <c r="DI56" i="11"/>
  <c r="DJ56" i="11"/>
  <c r="DK56" i="11"/>
  <c r="DL56" i="11"/>
  <c r="DM56" i="11"/>
  <c r="DN56" i="11"/>
  <c r="DO56" i="11"/>
  <c r="DP56" i="11"/>
  <c r="DQ56" i="11"/>
  <c r="DR56" i="11"/>
  <c r="DS56" i="11"/>
  <c r="DT56" i="11"/>
  <c r="DU56" i="11"/>
  <c r="DV56" i="11"/>
  <c r="DW56" i="11"/>
  <c r="DX56" i="11"/>
  <c r="DY56" i="11"/>
  <c r="DZ56" i="11"/>
  <c r="EA56" i="11"/>
  <c r="EB56" i="11"/>
  <c r="EC56" i="11"/>
  <c r="ED56" i="11"/>
  <c r="EE56" i="11"/>
  <c r="W67" i="11"/>
  <c r="X67" i="11"/>
  <c r="Y67" i="11"/>
  <c r="Z67" i="11"/>
  <c r="AA67" i="11"/>
  <c r="W68" i="11"/>
  <c r="X68" i="11"/>
  <c r="Y68" i="11"/>
  <c r="Z68" i="11"/>
  <c r="AA68" i="11"/>
  <c r="W69" i="11"/>
  <c r="X69" i="11"/>
  <c r="Y69" i="11"/>
  <c r="Z69" i="11"/>
  <c r="AA69" i="11"/>
  <c r="W70" i="11"/>
  <c r="X70" i="11"/>
  <c r="Y70" i="11"/>
  <c r="Z70" i="11"/>
  <c r="AA70" i="11"/>
  <c r="W71" i="11"/>
  <c r="X71" i="11"/>
  <c r="Y71" i="11"/>
  <c r="Z71" i="11"/>
  <c r="AA71" i="11"/>
  <c r="W72" i="11"/>
  <c r="X72" i="11"/>
  <c r="Y72" i="11"/>
  <c r="Z72" i="11"/>
  <c r="AA72" i="11"/>
  <c r="W73" i="11"/>
  <c r="X73" i="11"/>
  <c r="Y73" i="11"/>
  <c r="Z73" i="11"/>
  <c r="AA73" i="11"/>
  <c r="A2" i="8"/>
  <c r="A6" i="8"/>
  <c r="B7" i="8"/>
  <c r="C7" i="8"/>
  <c r="D7" i="8"/>
  <c r="E7" i="8"/>
  <c r="F7" i="8"/>
  <c r="G7" i="8"/>
  <c r="H7" i="8"/>
  <c r="I7" i="8"/>
  <c r="J7" i="8"/>
  <c r="K7" i="8"/>
  <c r="L7" i="8"/>
  <c r="M7" i="8"/>
  <c r="N7" i="8"/>
  <c r="O7" i="8"/>
  <c r="P7" i="8"/>
  <c r="Q7" i="8"/>
  <c r="R7" i="8"/>
  <c r="S7" i="8"/>
  <c r="T7" i="8"/>
  <c r="U7" i="8"/>
  <c r="V7" i="8"/>
  <c r="W7" i="8"/>
  <c r="X7" i="8"/>
  <c r="Y7" i="8"/>
  <c r="Z7" i="8"/>
  <c r="AA7" i="8"/>
  <c r="AB7" i="8"/>
  <c r="AC7" i="8"/>
  <c r="AD7" i="8"/>
  <c r="AE7" i="8"/>
  <c r="AF7" i="8"/>
  <c r="B8" i="8"/>
  <c r="C8" i="8"/>
  <c r="D8" i="8"/>
  <c r="E8" i="8"/>
  <c r="F8" i="8"/>
  <c r="G8" i="8"/>
  <c r="H8" i="8"/>
  <c r="I8" i="8"/>
  <c r="J8" i="8"/>
  <c r="K8" i="8"/>
  <c r="L8" i="8"/>
  <c r="M8" i="8"/>
  <c r="N8" i="8"/>
  <c r="O8" i="8"/>
  <c r="P8" i="8"/>
  <c r="Q8" i="8"/>
  <c r="R8" i="8"/>
  <c r="S8" i="8"/>
  <c r="T8" i="8"/>
  <c r="U8" i="8"/>
  <c r="V8" i="8"/>
  <c r="W8" i="8"/>
  <c r="X8" i="8"/>
  <c r="Y8" i="8"/>
  <c r="Z8" i="8"/>
  <c r="AA8" i="8"/>
  <c r="AB8" i="8"/>
  <c r="AC8" i="8"/>
  <c r="AD8" i="8"/>
  <c r="AE8" i="8"/>
  <c r="AF8" i="8"/>
  <c r="AH8" i="8"/>
  <c r="B9" i="8"/>
  <c r="C9" i="8"/>
  <c r="D9" i="8"/>
  <c r="E9" i="8"/>
  <c r="F9" i="8"/>
  <c r="G9" i="8"/>
  <c r="H9" i="8"/>
  <c r="I9" i="8"/>
  <c r="J9" i="8"/>
  <c r="K9" i="8"/>
  <c r="L9" i="8"/>
  <c r="M9" i="8"/>
  <c r="N9" i="8"/>
  <c r="O9" i="8"/>
  <c r="P9" i="8"/>
  <c r="Q9" i="8"/>
  <c r="R9" i="8"/>
  <c r="S9" i="8"/>
  <c r="T9" i="8"/>
  <c r="U9" i="8"/>
  <c r="V9" i="8"/>
  <c r="W9" i="8"/>
  <c r="X9" i="8"/>
  <c r="Y9" i="8"/>
  <c r="Z9" i="8"/>
  <c r="AA9" i="8"/>
  <c r="AB9" i="8"/>
  <c r="AC9" i="8"/>
  <c r="AD9" i="8"/>
  <c r="AE9" i="8"/>
  <c r="AF9" i="8"/>
  <c r="B10" i="8"/>
  <c r="C10" i="8"/>
  <c r="D10" i="8"/>
  <c r="E10" i="8"/>
  <c r="F10" i="8"/>
  <c r="G10" i="8"/>
  <c r="H10" i="8"/>
  <c r="I10" i="8"/>
  <c r="J10" i="8"/>
  <c r="K10" i="8"/>
  <c r="L10" i="8"/>
  <c r="M10" i="8"/>
  <c r="N10" i="8"/>
  <c r="O10" i="8"/>
  <c r="P10" i="8"/>
  <c r="Q10" i="8"/>
  <c r="R10" i="8"/>
  <c r="S10" i="8"/>
  <c r="T10" i="8"/>
  <c r="U10" i="8"/>
  <c r="V10" i="8"/>
  <c r="W10" i="8"/>
  <c r="X10" i="8"/>
  <c r="Y10" i="8"/>
  <c r="Z10" i="8"/>
  <c r="AA10" i="8"/>
  <c r="AB10" i="8"/>
  <c r="AC10" i="8"/>
  <c r="AD10" i="8"/>
  <c r="AE10" i="8"/>
  <c r="AF10" i="8"/>
  <c r="B11" i="8"/>
  <c r="C11" i="8"/>
  <c r="D11" i="8"/>
  <c r="E11" i="8"/>
  <c r="F11" i="8"/>
  <c r="G11" i="8"/>
  <c r="H11" i="8"/>
  <c r="I11" i="8"/>
  <c r="J11" i="8"/>
  <c r="K11" i="8"/>
  <c r="L11" i="8"/>
  <c r="M11" i="8"/>
  <c r="N11" i="8"/>
  <c r="O11" i="8"/>
  <c r="P11" i="8"/>
  <c r="Q11" i="8"/>
  <c r="R11" i="8"/>
  <c r="S11" i="8"/>
  <c r="T11" i="8"/>
  <c r="U11" i="8"/>
  <c r="V11" i="8"/>
  <c r="W11" i="8"/>
  <c r="X11" i="8"/>
  <c r="Y11" i="8"/>
  <c r="Z11" i="8"/>
  <c r="AA11" i="8"/>
  <c r="AB11" i="8"/>
  <c r="AC11" i="8"/>
  <c r="AD11" i="8"/>
  <c r="AE11" i="8"/>
  <c r="AF11" i="8"/>
  <c r="B12" i="8"/>
  <c r="C12" i="8"/>
  <c r="D12" i="8"/>
  <c r="E12" i="8"/>
  <c r="F12" i="8"/>
  <c r="G12" i="8"/>
  <c r="H12" i="8"/>
  <c r="I12" i="8"/>
  <c r="J12" i="8"/>
  <c r="K12" i="8"/>
  <c r="L12" i="8"/>
  <c r="M12" i="8"/>
  <c r="N12" i="8"/>
  <c r="O12" i="8"/>
  <c r="P12" i="8"/>
  <c r="Q12" i="8"/>
  <c r="R12" i="8"/>
  <c r="S12" i="8"/>
  <c r="T12" i="8"/>
  <c r="U12" i="8"/>
  <c r="V12" i="8"/>
  <c r="W12" i="8"/>
  <c r="X12" i="8"/>
  <c r="Y12" i="8"/>
  <c r="Z12" i="8"/>
  <c r="AA12" i="8"/>
  <c r="AB12" i="8"/>
  <c r="AC12" i="8"/>
  <c r="AD12" i="8"/>
  <c r="AE12" i="8"/>
  <c r="AF12" i="8"/>
  <c r="B13" i="8"/>
  <c r="C13" i="8"/>
  <c r="D13" i="8"/>
  <c r="E13" i="8"/>
  <c r="F13" i="8"/>
  <c r="G13" i="8"/>
  <c r="H13" i="8"/>
  <c r="I13" i="8"/>
  <c r="J13" i="8"/>
  <c r="K13" i="8"/>
  <c r="L13" i="8"/>
  <c r="M13" i="8"/>
  <c r="N13" i="8"/>
  <c r="O13" i="8"/>
  <c r="P13" i="8"/>
  <c r="Q13" i="8"/>
  <c r="R13" i="8"/>
  <c r="S13" i="8"/>
  <c r="T13" i="8"/>
  <c r="U13" i="8"/>
  <c r="V13" i="8"/>
  <c r="W13" i="8"/>
  <c r="X13" i="8"/>
  <c r="Y13" i="8"/>
  <c r="Z13" i="8"/>
  <c r="AA13" i="8"/>
  <c r="AB13" i="8"/>
  <c r="AC13" i="8"/>
  <c r="AD13" i="8"/>
  <c r="AE13" i="8"/>
  <c r="AF13" i="8"/>
  <c r="B14" i="8"/>
  <c r="C14" i="8"/>
  <c r="D14" i="8"/>
  <c r="E14" i="8"/>
  <c r="F14" i="8"/>
  <c r="G14" i="8"/>
  <c r="H14" i="8"/>
  <c r="I14" i="8"/>
  <c r="J14" i="8"/>
  <c r="K14" i="8"/>
  <c r="L14" i="8"/>
  <c r="M14" i="8"/>
  <c r="N14" i="8"/>
  <c r="O14" i="8"/>
  <c r="P14" i="8"/>
  <c r="Q14" i="8"/>
  <c r="R14" i="8"/>
  <c r="S14" i="8"/>
  <c r="T14" i="8"/>
  <c r="U14" i="8"/>
  <c r="V14" i="8"/>
  <c r="W14" i="8"/>
  <c r="X14" i="8"/>
  <c r="Y14" i="8"/>
  <c r="Z14" i="8"/>
  <c r="AA14" i="8"/>
  <c r="AB14" i="8"/>
  <c r="AC14" i="8"/>
  <c r="AD14" i="8"/>
  <c r="AE14" i="8"/>
  <c r="AF14" i="8"/>
  <c r="B15" i="8"/>
  <c r="C15" i="8"/>
  <c r="D15" i="8"/>
  <c r="E15" i="8"/>
  <c r="F15" i="8"/>
  <c r="G15" i="8"/>
  <c r="H15" i="8"/>
  <c r="I15" i="8"/>
  <c r="J15" i="8"/>
  <c r="K15" i="8"/>
  <c r="L15" i="8"/>
  <c r="M15" i="8"/>
  <c r="N15" i="8"/>
  <c r="O15" i="8"/>
  <c r="P15" i="8"/>
  <c r="Q15" i="8"/>
  <c r="R15" i="8"/>
  <c r="S15" i="8"/>
  <c r="T15" i="8"/>
  <c r="U15" i="8"/>
  <c r="V15" i="8"/>
  <c r="W15" i="8"/>
  <c r="X15" i="8"/>
  <c r="Y15" i="8"/>
  <c r="Z15" i="8"/>
  <c r="AA15" i="8"/>
  <c r="AB15" i="8"/>
  <c r="AC15" i="8"/>
  <c r="AD15" i="8"/>
  <c r="AE15" i="8"/>
  <c r="AF15" i="8"/>
  <c r="B18" i="8"/>
  <c r="C18" i="8"/>
  <c r="D18" i="8"/>
  <c r="E18" i="8"/>
  <c r="F18" i="8"/>
  <c r="G18" i="8"/>
  <c r="H18" i="8"/>
  <c r="I18" i="8"/>
  <c r="J18" i="8"/>
  <c r="K18" i="8"/>
  <c r="L18" i="8"/>
  <c r="M18" i="8"/>
  <c r="N18" i="8"/>
  <c r="O18" i="8"/>
  <c r="P18" i="8"/>
  <c r="Q18" i="8"/>
  <c r="R18" i="8"/>
  <c r="S18" i="8"/>
  <c r="T18" i="8"/>
  <c r="U18" i="8"/>
  <c r="V18" i="8"/>
  <c r="W18" i="8"/>
  <c r="X18" i="8"/>
  <c r="Y18" i="8"/>
  <c r="Z18" i="8"/>
  <c r="AA18" i="8"/>
  <c r="AB18" i="8"/>
  <c r="AC18" i="8"/>
  <c r="AD18" i="8"/>
  <c r="AE18" i="8"/>
  <c r="AF18" i="8"/>
  <c r="AK18" i="8"/>
  <c r="B28" i="8"/>
  <c r="C28" i="8"/>
  <c r="D28" i="8"/>
  <c r="E28" i="8"/>
  <c r="F28" i="8"/>
  <c r="G28" i="8"/>
  <c r="H28" i="8"/>
  <c r="I28" i="8"/>
  <c r="J28" i="8"/>
  <c r="K28" i="8"/>
  <c r="L28" i="8"/>
  <c r="M28" i="8"/>
  <c r="N28" i="8"/>
  <c r="O28" i="8"/>
  <c r="P28" i="8"/>
  <c r="Q28" i="8"/>
  <c r="R28" i="8"/>
  <c r="S28" i="8"/>
  <c r="T28" i="8"/>
  <c r="U28" i="8"/>
  <c r="V28" i="8"/>
  <c r="W28" i="8"/>
  <c r="X28" i="8"/>
  <c r="Y28" i="8"/>
  <c r="Z28" i="8"/>
  <c r="AA28" i="8"/>
  <c r="AB28" i="8"/>
  <c r="AC28" i="8"/>
  <c r="AD28" i="8"/>
  <c r="AE28" i="8"/>
  <c r="AF28" i="8"/>
  <c r="AG28" i="8"/>
  <c r="B29" i="8"/>
  <c r="C29" i="8"/>
  <c r="D29" i="8"/>
  <c r="E29" i="8"/>
  <c r="F29" i="8"/>
  <c r="G29" i="8"/>
  <c r="H29" i="8"/>
  <c r="I29" i="8"/>
  <c r="J29" i="8"/>
  <c r="K29" i="8"/>
  <c r="L29" i="8"/>
  <c r="M29" i="8"/>
  <c r="N29" i="8"/>
  <c r="O29" i="8"/>
  <c r="P29" i="8"/>
  <c r="Q29" i="8"/>
  <c r="R29" i="8"/>
  <c r="S29" i="8"/>
  <c r="T29" i="8"/>
  <c r="U29" i="8"/>
  <c r="V29" i="8"/>
  <c r="W29" i="8"/>
  <c r="X29" i="8"/>
  <c r="Y29" i="8"/>
  <c r="Z29" i="8"/>
  <c r="AA29" i="8"/>
  <c r="AB29" i="8"/>
  <c r="AC29" i="8"/>
  <c r="AD29" i="8"/>
  <c r="AE29" i="8"/>
  <c r="AF29" i="8"/>
  <c r="AG29" i="8"/>
  <c r="B30" i="8"/>
  <c r="C30" i="8"/>
  <c r="D30" i="8"/>
  <c r="E30" i="8"/>
  <c r="F30" i="8"/>
  <c r="G30" i="8"/>
  <c r="H30" i="8"/>
  <c r="I30" i="8"/>
  <c r="J30" i="8"/>
  <c r="K30" i="8"/>
  <c r="L30" i="8"/>
  <c r="M30" i="8"/>
  <c r="N30" i="8"/>
  <c r="O30" i="8"/>
  <c r="P30" i="8"/>
  <c r="Q30" i="8"/>
  <c r="R30" i="8"/>
  <c r="S30" i="8"/>
  <c r="T30" i="8"/>
  <c r="U30" i="8"/>
  <c r="V30" i="8"/>
  <c r="W30" i="8"/>
  <c r="X30" i="8"/>
  <c r="Y30" i="8"/>
  <c r="Z30" i="8"/>
  <c r="AA30" i="8"/>
  <c r="AB30" i="8"/>
  <c r="AC30" i="8"/>
  <c r="AD30" i="8"/>
  <c r="AE30" i="8"/>
  <c r="AF30" i="8"/>
  <c r="AG30" i="8"/>
  <c r="B31" i="8"/>
  <c r="C31" i="8"/>
  <c r="D31" i="8"/>
  <c r="E31" i="8"/>
  <c r="F31" i="8"/>
  <c r="G31" i="8"/>
  <c r="H31" i="8"/>
  <c r="I31" i="8"/>
  <c r="J31" i="8"/>
  <c r="K31" i="8"/>
  <c r="L31" i="8"/>
  <c r="M31" i="8"/>
  <c r="N31" i="8"/>
  <c r="O31" i="8"/>
  <c r="P31" i="8"/>
  <c r="Q31" i="8"/>
  <c r="R31" i="8"/>
  <c r="S31" i="8"/>
  <c r="T31" i="8"/>
  <c r="U31" i="8"/>
  <c r="V31" i="8"/>
  <c r="W31" i="8"/>
  <c r="X31" i="8"/>
  <c r="Y31" i="8"/>
  <c r="Z31" i="8"/>
  <c r="AA31" i="8"/>
  <c r="AB31" i="8"/>
  <c r="AC31" i="8"/>
  <c r="AD31" i="8"/>
  <c r="AE31" i="8"/>
  <c r="AF31" i="8"/>
  <c r="AG31" i="8"/>
  <c r="B32" i="8"/>
  <c r="C32" i="8"/>
  <c r="D32" i="8"/>
  <c r="E32" i="8"/>
  <c r="F32" i="8"/>
  <c r="G32" i="8"/>
  <c r="H32" i="8"/>
  <c r="I32" i="8"/>
  <c r="J32" i="8"/>
  <c r="K32" i="8"/>
  <c r="L32" i="8"/>
  <c r="M32" i="8"/>
  <c r="N32" i="8"/>
  <c r="O32" i="8"/>
  <c r="P32" i="8"/>
  <c r="Q32" i="8"/>
  <c r="R32" i="8"/>
  <c r="S32" i="8"/>
  <c r="T32" i="8"/>
  <c r="U32" i="8"/>
  <c r="V32" i="8"/>
  <c r="W32" i="8"/>
  <c r="X32" i="8"/>
  <c r="Y32" i="8"/>
  <c r="Z32" i="8"/>
  <c r="AA32" i="8"/>
  <c r="AB32" i="8"/>
  <c r="AC32" i="8"/>
  <c r="AD32" i="8"/>
  <c r="AE32" i="8"/>
  <c r="AF32" i="8"/>
  <c r="AG32" i="8"/>
  <c r="B33" i="8"/>
  <c r="C33" i="8"/>
  <c r="D33" i="8"/>
  <c r="E33" i="8"/>
  <c r="F33" i="8"/>
  <c r="G33" i="8"/>
  <c r="H33" i="8"/>
  <c r="I33" i="8"/>
  <c r="J33" i="8"/>
  <c r="K33" i="8"/>
  <c r="L33" i="8"/>
  <c r="M33" i="8"/>
  <c r="N33" i="8"/>
  <c r="O33" i="8"/>
  <c r="P33" i="8"/>
  <c r="Q33" i="8"/>
  <c r="R33" i="8"/>
  <c r="S33" i="8"/>
  <c r="T33" i="8"/>
  <c r="U33" i="8"/>
  <c r="V33" i="8"/>
  <c r="W33" i="8"/>
  <c r="X33" i="8"/>
  <c r="Y33" i="8"/>
  <c r="Z33" i="8"/>
  <c r="AA33" i="8"/>
  <c r="AB33" i="8"/>
  <c r="AC33" i="8"/>
  <c r="AD33" i="8"/>
  <c r="AE33" i="8"/>
  <c r="AF33" i="8"/>
  <c r="AG33" i="8"/>
  <c r="B34" i="8"/>
  <c r="C34" i="8"/>
  <c r="D34" i="8"/>
  <c r="E34" i="8"/>
  <c r="F34" i="8"/>
  <c r="G34" i="8"/>
  <c r="H34" i="8"/>
  <c r="I34" i="8"/>
  <c r="J34" i="8"/>
  <c r="K34" i="8"/>
  <c r="L34" i="8"/>
  <c r="M34" i="8"/>
  <c r="N34" i="8"/>
  <c r="O34" i="8"/>
  <c r="P34" i="8"/>
  <c r="Q34" i="8"/>
  <c r="R34" i="8"/>
  <c r="S34" i="8"/>
  <c r="T34" i="8"/>
  <c r="U34" i="8"/>
  <c r="V34" i="8"/>
  <c r="W34" i="8"/>
  <c r="X34" i="8"/>
  <c r="Y34" i="8"/>
  <c r="Z34" i="8"/>
  <c r="AA34" i="8"/>
  <c r="AB34" i="8"/>
  <c r="AC34" i="8"/>
  <c r="AD34" i="8"/>
  <c r="AE34" i="8"/>
  <c r="AF34" i="8"/>
  <c r="B37" i="8"/>
  <c r="C37" i="8"/>
  <c r="D37" i="8"/>
  <c r="E37" i="8"/>
  <c r="F37" i="8"/>
  <c r="G37" i="8"/>
  <c r="H37" i="8"/>
  <c r="I37" i="8"/>
  <c r="J37" i="8"/>
  <c r="K37" i="8"/>
  <c r="L37" i="8"/>
  <c r="M37" i="8"/>
  <c r="N37" i="8"/>
  <c r="O37" i="8"/>
  <c r="P37" i="8"/>
  <c r="Q37" i="8"/>
  <c r="R37" i="8"/>
  <c r="S37" i="8"/>
  <c r="T37" i="8"/>
  <c r="U37" i="8"/>
  <c r="V37" i="8"/>
  <c r="W37" i="8"/>
  <c r="X37" i="8"/>
  <c r="Y37" i="8"/>
  <c r="Z37" i="8"/>
  <c r="AA37" i="8"/>
  <c r="AB37" i="8"/>
  <c r="AC37" i="8"/>
  <c r="AD37" i="8"/>
  <c r="AE37" i="8"/>
  <c r="AF37" i="8"/>
  <c r="AG37" i="8"/>
  <c r="A46" i="8"/>
  <c r="R34" i="29"/>
  <c r="S34" i="29"/>
  <c r="T34" i="29"/>
  <c r="U34" i="29"/>
  <c r="V34" i="29"/>
  <c r="W34" i="29"/>
  <c r="X34" i="29"/>
  <c r="Y34" i="29"/>
  <c r="Z34" i="29"/>
  <c r="AA34" i="29"/>
  <c r="AB34" i="29"/>
  <c r="AC34" i="29"/>
  <c r="AD34" i="29"/>
  <c r="AE34" i="29"/>
  <c r="AF34" i="29"/>
  <c r="AG34" i="29"/>
  <c r="AH34" i="29"/>
  <c r="AI34" i="29"/>
  <c r="AJ34" i="29"/>
  <c r="AK34" i="29"/>
  <c r="AL34" i="29"/>
  <c r="AM34" i="29"/>
  <c r="AN34" i="29"/>
  <c r="AO34" i="29"/>
  <c r="AP34" i="29"/>
  <c r="AQ34" i="29"/>
  <c r="AR34" i="29"/>
  <c r="AS34" i="29"/>
  <c r="AT34" i="29"/>
  <c r="AU34" i="29"/>
  <c r="AV34" i="29"/>
  <c r="AW34" i="29"/>
  <c r="AX34" i="29"/>
  <c r="AY34" i="29"/>
  <c r="AZ34" i="29"/>
  <c r="BA34" i="29"/>
  <c r="BB34" i="29"/>
  <c r="BC34" i="29"/>
  <c r="BD34" i="29"/>
  <c r="BE34" i="29"/>
  <c r="BF34" i="29"/>
  <c r="BG34" i="29"/>
  <c r="BH34" i="29"/>
  <c r="BI34" i="29"/>
  <c r="BJ34" i="29"/>
  <c r="BK34" i="29"/>
  <c r="BL34" i="29"/>
  <c r="BM34" i="29"/>
  <c r="BN34" i="29"/>
  <c r="BO34" i="29"/>
  <c r="BP34" i="29"/>
  <c r="BQ34" i="29"/>
  <c r="BR34" i="29"/>
  <c r="BS34" i="29"/>
  <c r="BT34" i="29"/>
  <c r="BU34" i="29"/>
  <c r="BV34" i="29"/>
  <c r="BW34" i="29"/>
  <c r="BX34" i="29"/>
  <c r="BY34" i="29"/>
  <c r="BZ34" i="29"/>
  <c r="CA34" i="29"/>
  <c r="CB34" i="29"/>
  <c r="CC34" i="29"/>
  <c r="CD34" i="29"/>
  <c r="CE34" i="29"/>
  <c r="CF34" i="29"/>
  <c r="CG34" i="29"/>
  <c r="CH34" i="29"/>
  <c r="CI34" i="29"/>
  <c r="CJ34" i="29"/>
  <c r="CK34" i="29"/>
  <c r="CL34" i="29"/>
  <c r="CM34" i="29"/>
  <c r="CN34" i="29"/>
  <c r="CO34" i="29"/>
  <c r="CP34" i="29"/>
  <c r="CQ34" i="29"/>
  <c r="CR34" i="29"/>
  <c r="CS34" i="29"/>
  <c r="CT34" i="29"/>
  <c r="CU34" i="29"/>
  <c r="CV34" i="29"/>
  <c r="CW34" i="29"/>
  <c r="CX34" i="29"/>
  <c r="CY34" i="29"/>
  <c r="CZ34" i="29"/>
  <c r="DA34" i="29"/>
  <c r="DB34" i="29"/>
  <c r="DC34" i="29"/>
  <c r="DD34" i="29"/>
  <c r="DE34" i="29"/>
  <c r="DF34" i="29"/>
  <c r="DG34" i="29"/>
  <c r="DH34" i="29"/>
  <c r="DI34" i="29"/>
  <c r="DJ34" i="29"/>
  <c r="DK34" i="29"/>
  <c r="DL34" i="29"/>
  <c r="DM34" i="29"/>
  <c r="DN34" i="29"/>
  <c r="DO34" i="29"/>
  <c r="DP34" i="29"/>
  <c r="DQ34" i="29"/>
  <c r="DR34" i="29"/>
  <c r="DS34" i="29"/>
  <c r="DT34" i="29"/>
  <c r="DU34" i="29"/>
  <c r="DV34" i="29"/>
  <c r="DW34" i="29"/>
  <c r="DX34" i="29"/>
  <c r="DY34" i="29"/>
  <c r="DZ34" i="29"/>
  <c r="EA34" i="29"/>
  <c r="EB34" i="29"/>
  <c r="EC34" i="29"/>
  <c r="ED34" i="29"/>
  <c r="EE34" i="29"/>
  <c r="EF34" i="29"/>
  <c r="EG34" i="29"/>
  <c r="EH34" i="29"/>
  <c r="EI34" i="29"/>
  <c r="EJ34" i="29"/>
  <c r="EK34" i="29"/>
  <c r="EL34" i="29"/>
  <c r="EM34" i="29"/>
  <c r="EN34" i="29"/>
  <c r="EO34" i="29"/>
  <c r="EP34" i="29"/>
  <c r="EQ34" i="29"/>
  <c r="ER34" i="29"/>
  <c r="ES34" i="29"/>
  <c r="ET34" i="29"/>
  <c r="EU34" i="29"/>
  <c r="EV34" i="29"/>
  <c r="EW34" i="29"/>
  <c r="EX34" i="29"/>
  <c r="EY34" i="29"/>
  <c r="EZ34" i="29"/>
  <c r="FA34" i="29"/>
  <c r="FB34" i="29"/>
  <c r="FC34" i="29"/>
  <c r="FD34" i="29"/>
  <c r="FE34" i="29"/>
  <c r="FF34" i="29"/>
  <c r="FG34" i="29"/>
  <c r="FH34" i="29"/>
  <c r="FI34" i="29"/>
  <c r="FJ34" i="29"/>
  <c r="FK34" i="29"/>
  <c r="FL34" i="29"/>
  <c r="FM34" i="29"/>
  <c r="FN34" i="29"/>
  <c r="FO34" i="29"/>
  <c r="FP34" i="29"/>
  <c r="FQ34" i="29"/>
  <c r="FR34" i="29"/>
  <c r="FS34" i="29"/>
  <c r="FT34" i="29"/>
  <c r="FU34" i="29"/>
  <c r="FV34" i="29"/>
  <c r="FW34" i="29"/>
  <c r="FX34" i="29"/>
  <c r="FY34" i="29"/>
  <c r="FZ34" i="29"/>
  <c r="GA34" i="29"/>
  <c r="GB34" i="29"/>
  <c r="GC34" i="29"/>
  <c r="GD34" i="29"/>
  <c r="GE34" i="29"/>
  <c r="GF34" i="29"/>
  <c r="GG34" i="29"/>
  <c r="GH34" i="29"/>
  <c r="GI34" i="29"/>
  <c r="GJ34" i="29"/>
  <c r="GK34" i="29"/>
  <c r="GL34" i="29"/>
  <c r="GM34" i="29"/>
  <c r="GN34" i="29"/>
  <c r="GO34" i="29"/>
  <c r="GP34" i="29"/>
  <c r="GQ34" i="29"/>
  <c r="GR34" i="29"/>
  <c r="GS34" i="29"/>
  <c r="GT34" i="29"/>
  <c r="GU34" i="29"/>
  <c r="GV34" i="29"/>
  <c r="GW34" i="29"/>
  <c r="GX34" i="29"/>
  <c r="GY34" i="29"/>
  <c r="GZ34" i="29"/>
  <c r="HA34" i="29"/>
  <c r="HB34" i="29"/>
  <c r="HC34" i="29"/>
  <c r="HD34" i="29"/>
  <c r="HE34" i="29"/>
  <c r="HF34" i="29"/>
  <c r="HG34" i="29"/>
  <c r="HH34" i="29"/>
  <c r="HI34" i="29"/>
  <c r="HJ34" i="29"/>
  <c r="HK34" i="29"/>
  <c r="HL34" i="29"/>
  <c r="HM34" i="29"/>
  <c r="HN34" i="29"/>
  <c r="HO34" i="29"/>
  <c r="HP34" i="29"/>
  <c r="HQ34" i="29"/>
  <c r="HR34" i="29"/>
  <c r="HS34" i="29"/>
  <c r="HT34" i="29"/>
  <c r="HU34" i="29"/>
  <c r="HV34" i="29"/>
  <c r="HW34" i="29"/>
  <c r="HX34" i="29"/>
  <c r="HY34" i="29"/>
  <c r="HZ34" i="29"/>
  <c r="IA34" i="29"/>
  <c r="IB34" i="29"/>
  <c r="IC34" i="29"/>
  <c r="ID34" i="29"/>
  <c r="IE34" i="29"/>
  <c r="IF34" i="29"/>
  <c r="IG34" i="29"/>
  <c r="IH34" i="29"/>
  <c r="R35" i="29"/>
  <c r="S35" i="29"/>
  <c r="T35" i="29"/>
  <c r="U35" i="29"/>
  <c r="V35" i="29"/>
  <c r="W35" i="29"/>
  <c r="X35" i="29"/>
  <c r="Y35" i="29"/>
  <c r="Z35" i="29"/>
  <c r="AA35" i="29"/>
  <c r="AB35" i="29"/>
  <c r="AC35" i="29"/>
  <c r="AD35" i="29"/>
  <c r="AE35" i="29"/>
  <c r="AF35" i="29"/>
  <c r="AG35" i="29"/>
  <c r="AH35" i="29"/>
  <c r="AI35" i="29"/>
  <c r="AJ35" i="29"/>
  <c r="AK35" i="29"/>
  <c r="AL35" i="29"/>
  <c r="AM35" i="29"/>
  <c r="AN35" i="29"/>
  <c r="AO35" i="29"/>
  <c r="AP35" i="29"/>
  <c r="AQ35" i="29"/>
  <c r="AR35" i="29"/>
  <c r="AS35" i="29"/>
  <c r="AT35" i="29"/>
  <c r="AU35" i="29"/>
  <c r="AV35" i="29"/>
  <c r="AW35" i="29"/>
  <c r="AX35" i="29"/>
  <c r="AY35" i="29"/>
  <c r="AZ35" i="29"/>
  <c r="BA35" i="29"/>
  <c r="BB35" i="29"/>
  <c r="BC35" i="29"/>
  <c r="BD35" i="29"/>
  <c r="BE35" i="29"/>
  <c r="BF35" i="29"/>
  <c r="BG35" i="29"/>
  <c r="BH35" i="29"/>
  <c r="BI35" i="29"/>
  <c r="BJ35" i="29"/>
  <c r="BK35" i="29"/>
  <c r="BL35" i="29"/>
  <c r="BM35" i="29"/>
  <c r="BN35" i="29"/>
  <c r="BO35" i="29"/>
  <c r="BP35" i="29"/>
  <c r="BQ35" i="29"/>
  <c r="BR35" i="29"/>
  <c r="BS35" i="29"/>
  <c r="BT35" i="29"/>
  <c r="BU35" i="29"/>
  <c r="BV35" i="29"/>
  <c r="BW35" i="29"/>
  <c r="BX35" i="29"/>
  <c r="BY35" i="29"/>
  <c r="BZ35" i="29"/>
  <c r="CA35" i="29"/>
  <c r="CB35" i="29"/>
  <c r="CC35" i="29"/>
  <c r="CD35" i="29"/>
  <c r="CE35" i="29"/>
  <c r="CF35" i="29"/>
  <c r="CG35" i="29"/>
  <c r="CH35" i="29"/>
  <c r="CI35" i="29"/>
  <c r="CJ35" i="29"/>
  <c r="CK35" i="29"/>
  <c r="CL35" i="29"/>
  <c r="CM35" i="29"/>
  <c r="CN35" i="29"/>
  <c r="CO35" i="29"/>
  <c r="CP35" i="29"/>
  <c r="CQ35" i="29"/>
  <c r="CR35" i="29"/>
  <c r="CS35" i="29"/>
  <c r="CT35" i="29"/>
  <c r="CU35" i="29"/>
  <c r="CV35" i="29"/>
  <c r="CW35" i="29"/>
  <c r="CX35" i="29"/>
  <c r="CY35" i="29"/>
  <c r="CZ35" i="29"/>
  <c r="DA35" i="29"/>
  <c r="DB35" i="29"/>
  <c r="DC35" i="29"/>
  <c r="DD35" i="29"/>
  <c r="DE35" i="29"/>
  <c r="DF35" i="29"/>
  <c r="DG35" i="29"/>
  <c r="DH35" i="29"/>
  <c r="DI35" i="29"/>
  <c r="DJ35" i="29"/>
  <c r="DK35" i="29"/>
  <c r="DL35" i="29"/>
  <c r="DM35" i="29"/>
  <c r="DN35" i="29"/>
  <c r="DO35" i="29"/>
  <c r="DP35" i="29"/>
  <c r="DQ35" i="29"/>
  <c r="DR35" i="29"/>
  <c r="DS35" i="29"/>
  <c r="DT35" i="29"/>
  <c r="DU35" i="29"/>
  <c r="DV35" i="29"/>
  <c r="DW35" i="29"/>
  <c r="DX35" i="29"/>
  <c r="DY35" i="29"/>
  <c r="DZ35" i="29"/>
  <c r="EA35" i="29"/>
  <c r="EB35" i="29"/>
  <c r="EC35" i="29"/>
  <c r="ED35" i="29"/>
  <c r="EE35" i="29"/>
  <c r="EF35" i="29"/>
  <c r="EG35" i="29"/>
  <c r="EH35" i="29"/>
  <c r="EI35" i="29"/>
  <c r="EJ35" i="29"/>
  <c r="EK35" i="29"/>
  <c r="EL35" i="29"/>
  <c r="EM35" i="29"/>
  <c r="EN35" i="29"/>
  <c r="EO35" i="29"/>
  <c r="EP35" i="29"/>
  <c r="EQ35" i="29"/>
  <c r="ER35" i="29"/>
  <c r="ES35" i="29"/>
  <c r="ET35" i="29"/>
  <c r="EU35" i="29"/>
  <c r="EV35" i="29"/>
  <c r="EW35" i="29"/>
  <c r="EX35" i="29"/>
  <c r="EY35" i="29"/>
  <c r="EZ35" i="29"/>
  <c r="FA35" i="29"/>
  <c r="FB35" i="29"/>
  <c r="FC35" i="29"/>
  <c r="FD35" i="29"/>
  <c r="FE35" i="29"/>
  <c r="FF35" i="29"/>
  <c r="FG35" i="29"/>
  <c r="FH35" i="29"/>
  <c r="FI35" i="29"/>
  <c r="FJ35" i="29"/>
  <c r="FK35" i="29"/>
  <c r="FL35" i="29"/>
  <c r="FM35" i="29"/>
  <c r="FN35" i="29"/>
  <c r="FO35" i="29"/>
  <c r="FP35" i="29"/>
  <c r="FQ35" i="29"/>
  <c r="FR35" i="29"/>
  <c r="FS35" i="29"/>
  <c r="FT35" i="29"/>
  <c r="FU35" i="29"/>
  <c r="FV35" i="29"/>
  <c r="FW35" i="29"/>
  <c r="FX35" i="29"/>
  <c r="FY35" i="29"/>
  <c r="FZ35" i="29"/>
  <c r="GA35" i="29"/>
  <c r="GB35" i="29"/>
  <c r="GC35" i="29"/>
  <c r="GD35" i="29"/>
  <c r="GE35" i="29"/>
  <c r="GF35" i="29"/>
  <c r="GG35" i="29"/>
  <c r="GH35" i="29"/>
  <c r="GI35" i="29"/>
  <c r="GJ35" i="29"/>
  <c r="GK35" i="29"/>
  <c r="GL35" i="29"/>
  <c r="GM35" i="29"/>
  <c r="GN35" i="29"/>
  <c r="GO35" i="29"/>
  <c r="GP35" i="29"/>
  <c r="GQ35" i="29"/>
  <c r="GR35" i="29"/>
  <c r="GS35" i="29"/>
  <c r="GT35" i="29"/>
  <c r="GU35" i="29"/>
  <c r="GV35" i="29"/>
  <c r="GW35" i="29"/>
  <c r="GX35" i="29"/>
  <c r="GY35" i="29"/>
  <c r="GZ35" i="29"/>
  <c r="HA35" i="29"/>
  <c r="HB35" i="29"/>
  <c r="HC35" i="29"/>
  <c r="HD35" i="29"/>
  <c r="HE35" i="29"/>
  <c r="HF35" i="29"/>
  <c r="HG35" i="29"/>
  <c r="HH35" i="29"/>
  <c r="HI35" i="29"/>
  <c r="HJ35" i="29"/>
  <c r="HK35" i="29"/>
  <c r="HL35" i="29"/>
  <c r="HM35" i="29"/>
  <c r="HN35" i="29"/>
  <c r="HO35" i="29"/>
  <c r="HP35" i="29"/>
  <c r="HQ35" i="29"/>
  <c r="HR35" i="29"/>
  <c r="HS35" i="29"/>
  <c r="HT35" i="29"/>
  <c r="HU35" i="29"/>
  <c r="HV35" i="29"/>
  <c r="HW35" i="29"/>
  <c r="HX35" i="29"/>
  <c r="HY35" i="29"/>
  <c r="HZ35" i="29"/>
  <c r="IA35" i="29"/>
  <c r="IB35" i="29"/>
  <c r="IC35" i="29"/>
  <c r="ID35" i="29"/>
  <c r="IE35" i="29"/>
  <c r="IF35" i="29"/>
  <c r="IG35" i="29"/>
  <c r="IH35" i="29"/>
  <c r="Q5" i="30"/>
  <c r="R5" i="30"/>
  <c r="S5" i="30"/>
  <c r="T5" i="30"/>
  <c r="U5" i="30"/>
  <c r="V5" i="30"/>
  <c r="W5" i="30"/>
  <c r="X5" i="30"/>
  <c r="Y5" i="30"/>
  <c r="Z5" i="30"/>
  <c r="AA5" i="30"/>
  <c r="AB5" i="30"/>
  <c r="AC5" i="30"/>
  <c r="AD5" i="30"/>
  <c r="AE5" i="30"/>
  <c r="AF5" i="30"/>
  <c r="AG5" i="30"/>
  <c r="AH5" i="30"/>
  <c r="AI5" i="30"/>
  <c r="AJ5" i="30"/>
  <c r="AK5" i="30"/>
  <c r="AL5" i="30"/>
  <c r="AM5" i="30"/>
  <c r="AN5" i="30"/>
  <c r="AO5" i="30"/>
  <c r="AP5" i="30"/>
  <c r="AQ5" i="30"/>
  <c r="AR5" i="30"/>
  <c r="AS5" i="30"/>
  <c r="AT5" i="30"/>
  <c r="AU5" i="30"/>
  <c r="AV5" i="30"/>
  <c r="AW5" i="30"/>
  <c r="AX5" i="30"/>
  <c r="AY5" i="30"/>
  <c r="AZ5" i="30"/>
  <c r="BA5" i="30"/>
  <c r="BB5" i="30"/>
  <c r="BC5" i="30"/>
  <c r="BD5" i="30"/>
  <c r="BE5" i="30"/>
  <c r="BF5" i="30"/>
  <c r="BG5" i="30"/>
  <c r="BH5" i="30"/>
  <c r="BI5" i="30"/>
  <c r="BJ5" i="30"/>
  <c r="BK5" i="30"/>
  <c r="BL5" i="30"/>
  <c r="BM5" i="30"/>
  <c r="BN5" i="30"/>
  <c r="BO5" i="30"/>
  <c r="BP5" i="30"/>
  <c r="BQ5" i="30"/>
  <c r="BR5" i="30"/>
  <c r="BS5" i="30"/>
  <c r="BT5" i="30"/>
  <c r="BU5" i="30"/>
  <c r="BV5" i="30"/>
  <c r="BW5" i="30"/>
  <c r="BX5" i="30"/>
  <c r="BY5" i="30"/>
  <c r="BZ5" i="30"/>
  <c r="CA5" i="30"/>
  <c r="CB5" i="30"/>
  <c r="CC5" i="30"/>
  <c r="CD5" i="30"/>
  <c r="CE5" i="30"/>
  <c r="CF5" i="30"/>
  <c r="CG5" i="30"/>
  <c r="CH5" i="30"/>
  <c r="CI5" i="30"/>
  <c r="CJ5" i="30"/>
  <c r="CK5" i="30"/>
  <c r="CL5" i="30"/>
  <c r="CM5" i="30"/>
  <c r="CN5" i="30"/>
  <c r="CO5" i="30"/>
  <c r="CP5" i="30"/>
  <c r="CQ5" i="30"/>
  <c r="CR5" i="30"/>
  <c r="CS5" i="30"/>
  <c r="CT5" i="30"/>
  <c r="CU5" i="30"/>
  <c r="CV5" i="30"/>
  <c r="CW5" i="30"/>
  <c r="CX5" i="30"/>
  <c r="CY5" i="30"/>
  <c r="CZ5" i="30"/>
  <c r="DA5" i="30"/>
  <c r="DB5" i="30"/>
  <c r="DC5" i="30"/>
  <c r="DD5" i="30"/>
  <c r="DE5" i="30"/>
  <c r="DF5" i="30"/>
  <c r="DG5" i="30"/>
  <c r="DH5" i="30"/>
  <c r="DI5" i="30"/>
  <c r="DJ5" i="30"/>
  <c r="DK5" i="30"/>
  <c r="DL5" i="30"/>
  <c r="DM5" i="30"/>
  <c r="DN5" i="30"/>
  <c r="DO5" i="30"/>
  <c r="DP5" i="30"/>
  <c r="DQ5" i="30"/>
  <c r="DR5" i="30"/>
  <c r="DS5" i="30"/>
  <c r="DT5" i="30"/>
  <c r="DU5" i="30"/>
  <c r="DV5" i="30"/>
  <c r="DW5" i="30"/>
  <c r="DX5" i="30"/>
  <c r="DY5" i="30"/>
  <c r="DZ5" i="30"/>
  <c r="EA5" i="30"/>
  <c r="EB5" i="30"/>
  <c r="EC5" i="30"/>
  <c r="ED5" i="30"/>
  <c r="EE5" i="30"/>
  <c r="EF5" i="30"/>
  <c r="EG5" i="30"/>
  <c r="EH5" i="30"/>
  <c r="EI5" i="30"/>
  <c r="EJ5" i="30"/>
  <c r="EK5" i="30"/>
  <c r="EL5" i="30"/>
  <c r="EM5" i="30"/>
  <c r="EN5" i="30"/>
  <c r="EO5" i="30"/>
  <c r="EP5" i="30"/>
  <c r="EQ5" i="30"/>
  <c r="ER5" i="30"/>
  <c r="ES5" i="30"/>
  <c r="ET5" i="30"/>
  <c r="EU5" i="30"/>
  <c r="EV5" i="30"/>
  <c r="EW5" i="30"/>
  <c r="EX5" i="30"/>
  <c r="EY5" i="30"/>
  <c r="EZ5" i="30"/>
  <c r="FA5" i="30"/>
  <c r="FB5" i="30"/>
  <c r="FC5" i="30"/>
  <c r="FD5" i="30"/>
  <c r="FE5" i="30"/>
  <c r="FF5" i="30"/>
  <c r="FG5" i="30"/>
  <c r="FH5" i="30"/>
  <c r="FI5" i="30"/>
  <c r="FJ5" i="30"/>
  <c r="FK5" i="30"/>
  <c r="FL5" i="30"/>
  <c r="FM5" i="30"/>
  <c r="FN5" i="30"/>
  <c r="FO5" i="30"/>
  <c r="FP5" i="30"/>
  <c r="FQ5" i="30"/>
  <c r="FR5" i="30"/>
  <c r="FS5" i="30"/>
  <c r="FT5" i="30"/>
  <c r="FU5" i="30"/>
  <c r="FV5" i="30"/>
  <c r="FW5" i="30"/>
  <c r="FX5" i="30"/>
  <c r="FY5" i="30"/>
  <c r="FZ5" i="30"/>
  <c r="GA5" i="30"/>
  <c r="GB5" i="30"/>
  <c r="GC5" i="30"/>
  <c r="GD5" i="30"/>
  <c r="GE5" i="30"/>
  <c r="GF5" i="30"/>
  <c r="GG5" i="30"/>
  <c r="GH5" i="30"/>
  <c r="GI5" i="30"/>
  <c r="GJ5" i="30"/>
  <c r="GK5" i="30"/>
  <c r="GL5" i="30"/>
  <c r="GM5" i="30"/>
  <c r="GN5" i="30"/>
  <c r="GO5" i="30"/>
  <c r="GP5" i="30"/>
  <c r="GQ5" i="30"/>
  <c r="GR5" i="30"/>
  <c r="GS5" i="30"/>
  <c r="GT5" i="30"/>
  <c r="GU5" i="30"/>
  <c r="GV5" i="30"/>
  <c r="GW5" i="30"/>
  <c r="GX5" i="30"/>
  <c r="GY5" i="30"/>
  <c r="GZ5" i="30"/>
  <c r="HA5" i="30"/>
  <c r="HB5" i="30"/>
  <c r="HC5" i="30"/>
  <c r="HD5" i="30"/>
  <c r="HE5" i="30"/>
  <c r="HF5" i="30"/>
  <c r="HG5" i="30"/>
  <c r="HH5" i="30"/>
  <c r="HI5" i="30"/>
  <c r="HJ5" i="30"/>
  <c r="HK5" i="30"/>
  <c r="HL5" i="30"/>
  <c r="Q7" i="30"/>
  <c r="R7" i="30"/>
  <c r="S7" i="30"/>
  <c r="T7" i="30"/>
  <c r="U7" i="30"/>
  <c r="V7" i="30"/>
  <c r="W7" i="30"/>
  <c r="X7" i="30"/>
  <c r="Y7" i="30"/>
  <c r="Z7" i="30"/>
  <c r="AA7" i="30"/>
  <c r="AB7" i="30"/>
  <c r="AC7" i="30"/>
  <c r="AD7" i="30"/>
  <c r="AE7" i="30"/>
  <c r="AF7" i="30"/>
  <c r="AG7" i="30"/>
  <c r="AH7" i="30"/>
  <c r="AI7" i="30"/>
  <c r="AJ7" i="30"/>
  <c r="AK7" i="30"/>
  <c r="AL7" i="30"/>
  <c r="AM7" i="30"/>
  <c r="AN7" i="30"/>
  <c r="AO7" i="30"/>
  <c r="AP7" i="30"/>
  <c r="AQ7" i="30"/>
  <c r="AR7" i="30"/>
  <c r="AS7" i="30"/>
  <c r="AT7" i="30"/>
  <c r="AU7" i="30"/>
  <c r="AV7" i="30"/>
  <c r="AW7" i="30"/>
  <c r="AX7" i="30"/>
  <c r="AY7" i="30"/>
  <c r="AZ7" i="30"/>
  <c r="BA7" i="30"/>
  <c r="BB7" i="30"/>
  <c r="BC7" i="30"/>
  <c r="BD7" i="30"/>
  <c r="BE7" i="30"/>
  <c r="BF7" i="30"/>
  <c r="BG7" i="30"/>
  <c r="BH7" i="30"/>
  <c r="BI7" i="30"/>
  <c r="BJ7" i="30"/>
  <c r="BK7" i="30"/>
  <c r="BL7" i="30"/>
  <c r="BM7" i="30"/>
  <c r="BN7" i="30"/>
  <c r="BO7" i="30"/>
  <c r="BP7" i="30"/>
  <c r="BQ7" i="30"/>
  <c r="BR7" i="30"/>
  <c r="BS7" i="30"/>
  <c r="BT7" i="30"/>
  <c r="BU7" i="30"/>
  <c r="BV7" i="30"/>
  <c r="BW7" i="30"/>
  <c r="BX7" i="30"/>
  <c r="BY7" i="30"/>
  <c r="BZ7" i="30"/>
  <c r="CA7" i="30"/>
  <c r="CB7" i="30"/>
  <c r="CC7" i="30"/>
  <c r="CD7" i="30"/>
  <c r="CE7" i="30"/>
  <c r="CF7" i="30"/>
  <c r="CG7" i="30"/>
  <c r="CH7" i="30"/>
  <c r="CI7" i="30"/>
  <c r="CJ7" i="30"/>
  <c r="CK7" i="30"/>
  <c r="CL7" i="30"/>
  <c r="CM7" i="30"/>
  <c r="CN7" i="30"/>
  <c r="CO7" i="30"/>
  <c r="CP7" i="30"/>
  <c r="CQ7" i="30"/>
  <c r="CR7" i="30"/>
  <c r="CS7" i="30"/>
  <c r="CT7" i="30"/>
  <c r="CU7" i="30"/>
  <c r="CV7" i="30"/>
  <c r="CW7" i="30"/>
  <c r="CX7" i="30"/>
  <c r="CY7" i="30"/>
  <c r="CZ7" i="30"/>
  <c r="DA7" i="30"/>
  <c r="DB7" i="30"/>
  <c r="DC7" i="30"/>
  <c r="DD7" i="30"/>
  <c r="DE7" i="30"/>
  <c r="DF7" i="30"/>
  <c r="DG7" i="30"/>
  <c r="DH7" i="30"/>
  <c r="DI7" i="30"/>
  <c r="DJ7" i="30"/>
  <c r="DK7" i="30"/>
  <c r="DL7" i="30"/>
  <c r="DM7" i="30"/>
  <c r="DN7" i="30"/>
  <c r="DO7" i="30"/>
  <c r="DP7" i="30"/>
  <c r="DQ7" i="30"/>
  <c r="DR7" i="30"/>
  <c r="DS7" i="30"/>
  <c r="DT7" i="30"/>
  <c r="DU7" i="30"/>
  <c r="DV7" i="30"/>
  <c r="DW7" i="30"/>
  <c r="DX7" i="30"/>
  <c r="DY7" i="30"/>
  <c r="DZ7" i="30"/>
  <c r="EA7" i="30"/>
  <c r="EB7" i="30"/>
  <c r="EC7" i="30"/>
  <c r="ED7" i="30"/>
  <c r="EE7" i="30"/>
  <c r="EF7" i="30"/>
  <c r="EG7" i="30"/>
  <c r="EH7" i="30"/>
  <c r="EI7" i="30"/>
  <c r="EJ7" i="30"/>
  <c r="EK7" i="30"/>
  <c r="EL7" i="30"/>
  <c r="EM7" i="30"/>
  <c r="EN7" i="30"/>
  <c r="EO7" i="30"/>
  <c r="EP7" i="30"/>
  <c r="EQ7" i="30"/>
  <c r="ER7" i="30"/>
  <c r="ES7" i="30"/>
  <c r="ET7" i="30"/>
  <c r="EU7" i="30"/>
  <c r="EV7" i="30"/>
  <c r="EW7" i="30"/>
  <c r="EX7" i="30"/>
  <c r="EY7" i="30"/>
  <c r="EZ7" i="30"/>
  <c r="FA7" i="30"/>
  <c r="FB7" i="30"/>
  <c r="FC7" i="30"/>
  <c r="FD7" i="30"/>
  <c r="FE7" i="30"/>
  <c r="FF7" i="30"/>
  <c r="FG7" i="30"/>
  <c r="FH7" i="30"/>
  <c r="FI7" i="30"/>
  <c r="FJ7" i="30"/>
  <c r="FK7" i="30"/>
  <c r="FL7" i="30"/>
  <c r="FM7" i="30"/>
  <c r="FN7" i="30"/>
  <c r="FO7" i="30"/>
  <c r="FP7" i="30"/>
  <c r="FQ7" i="30"/>
  <c r="FR7" i="30"/>
  <c r="FS7" i="30"/>
  <c r="FT7" i="30"/>
  <c r="FU7" i="30"/>
  <c r="FV7" i="30"/>
  <c r="FW7" i="30"/>
  <c r="FX7" i="30"/>
  <c r="FY7" i="30"/>
  <c r="FZ7" i="30"/>
  <c r="GA7" i="30"/>
  <c r="GB7" i="30"/>
  <c r="GC7" i="30"/>
  <c r="GD7" i="30"/>
  <c r="GE7" i="30"/>
  <c r="GF7" i="30"/>
  <c r="GG7" i="30"/>
  <c r="GH7" i="30"/>
  <c r="GI7" i="30"/>
  <c r="GJ7" i="30"/>
  <c r="GK7" i="30"/>
  <c r="GL7" i="30"/>
  <c r="GM7" i="30"/>
  <c r="GN7" i="30"/>
  <c r="GO7" i="30"/>
  <c r="GP7" i="30"/>
  <c r="GQ7" i="30"/>
  <c r="GR7" i="30"/>
  <c r="GS7" i="30"/>
  <c r="GT7" i="30"/>
  <c r="GU7" i="30"/>
  <c r="GV7" i="30"/>
  <c r="GW7" i="30"/>
  <c r="GX7" i="30"/>
  <c r="GY7" i="30"/>
  <c r="GZ7" i="30"/>
  <c r="HA7" i="30"/>
  <c r="HB7" i="30"/>
  <c r="HC7" i="30"/>
  <c r="HD7" i="30"/>
  <c r="HE7" i="30"/>
  <c r="HF7" i="30"/>
  <c r="HG7" i="30"/>
  <c r="HH7" i="30"/>
  <c r="HI7" i="30"/>
  <c r="HJ7" i="30"/>
  <c r="HK7" i="30"/>
  <c r="HL7" i="30"/>
  <c r="Q9" i="30"/>
  <c r="R9" i="30"/>
  <c r="S9" i="30"/>
  <c r="T9" i="30"/>
  <c r="U9" i="30"/>
  <c r="V9" i="30"/>
  <c r="W9" i="30"/>
  <c r="X9" i="30"/>
  <c r="Y9" i="30"/>
  <c r="Z9" i="30"/>
  <c r="AA9" i="30"/>
  <c r="AB9" i="30"/>
  <c r="AC9" i="30"/>
  <c r="AD9" i="30"/>
  <c r="AE9" i="30"/>
  <c r="AF9" i="30"/>
  <c r="AG9" i="30"/>
  <c r="AH9" i="30"/>
  <c r="AI9" i="30"/>
  <c r="AJ9" i="30"/>
  <c r="AK9" i="30"/>
  <c r="AL9" i="30"/>
  <c r="AM9" i="30"/>
  <c r="AN9" i="30"/>
  <c r="AO9" i="30"/>
  <c r="AP9" i="30"/>
  <c r="AQ9" i="30"/>
  <c r="AR9" i="30"/>
  <c r="AS9" i="30"/>
  <c r="AT9" i="30"/>
  <c r="AU9" i="30"/>
  <c r="AV9" i="30"/>
  <c r="AW9" i="30"/>
  <c r="AX9" i="30"/>
  <c r="AY9" i="30"/>
  <c r="AZ9" i="30"/>
  <c r="BA9" i="30"/>
  <c r="BB9" i="30"/>
  <c r="BC9" i="30"/>
  <c r="BD9" i="30"/>
  <c r="BE9" i="30"/>
  <c r="BF9" i="30"/>
  <c r="BG9" i="30"/>
  <c r="BH9" i="30"/>
  <c r="BI9" i="30"/>
  <c r="BJ9" i="30"/>
  <c r="BK9" i="30"/>
  <c r="BL9" i="30"/>
  <c r="BM9" i="30"/>
  <c r="BN9" i="30"/>
  <c r="BO9" i="30"/>
  <c r="BP9" i="30"/>
  <c r="BQ9" i="30"/>
  <c r="BR9" i="30"/>
  <c r="BS9" i="30"/>
  <c r="BT9" i="30"/>
  <c r="BU9" i="30"/>
  <c r="BV9" i="30"/>
  <c r="BW9" i="30"/>
  <c r="BX9" i="30"/>
  <c r="BY9" i="30"/>
  <c r="BZ9" i="30"/>
  <c r="CA9" i="30"/>
  <c r="CB9" i="30"/>
  <c r="CC9" i="30"/>
  <c r="CD9" i="30"/>
  <c r="CE9" i="30"/>
  <c r="CF9" i="30"/>
  <c r="CG9" i="30"/>
  <c r="CH9" i="30"/>
  <c r="CI9" i="30"/>
  <c r="CJ9" i="30"/>
  <c r="CK9" i="30"/>
  <c r="CL9" i="30"/>
  <c r="CM9" i="30"/>
  <c r="CN9" i="30"/>
  <c r="CO9" i="30"/>
  <c r="CP9" i="30"/>
  <c r="CQ9" i="30"/>
  <c r="CR9" i="30"/>
  <c r="CS9" i="30"/>
  <c r="CT9" i="30"/>
  <c r="CU9" i="30"/>
  <c r="CV9" i="30"/>
  <c r="CW9" i="30"/>
  <c r="CX9" i="30"/>
  <c r="CY9" i="30"/>
  <c r="CZ9" i="30"/>
  <c r="DA9" i="30"/>
  <c r="DB9" i="30"/>
  <c r="DC9" i="30"/>
  <c r="DD9" i="30"/>
  <c r="DE9" i="30"/>
  <c r="DF9" i="30"/>
  <c r="DG9" i="30"/>
  <c r="DH9" i="30"/>
  <c r="DI9" i="30"/>
  <c r="DJ9" i="30"/>
  <c r="DK9" i="30"/>
  <c r="DL9" i="30"/>
  <c r="DM9" i="30"/>
  <c r="DN9" i="30"/>
  <c r="DO9" i="30"/>
  <c r="DP9" i="30"/>
  <c r="DQ9" i="30"/>
  <c r="DR9" i="30"/>
  <c r="DS9" i="30"/>
  <c r="DT9" i="30"/>
  <c r="DU9" i="30"/>
  <c r="DV9" i="30"/>
  <c r="DW9" i="30"/>
  <c r="DX9" i="30"/>
  <c r="DY9" i="30"/>
  <c r="DZ9" i="30"/>
  <c r="EA9" i="30"/>
  <c r="EB9" i="30"/>
  <c r="EC9" i="30"/>
  <c r="ED9" i="30"/>
  <c r="EE9" i="30"/>
  <c r="EF9" i="30"/>
  <c r="EG9" i="30"/>
  <c r="EH9" i="30"/>
  <c r="EI9" i="30"/>
  <c r="EJ9" i="30"/>
  <c r="EK9" i="30"/>
  <c r="EL9" i="30"/>
  <c r="EM9" i="30"/>
  <c r="EN9" i="30"/>
  <c r="EO9" i="30"/>
  <c r="EP9" i="30"/>
  <c r="EQ9" i="30"/>
  <c r="ER9" i="30"/>
  <c r="ES9" i="30"/>
  <c r="ET9" i="30"/>
  <c r="EU9" i="30"/>
  <c r="EV9" i="30"/>
  <c r="EW9" i="30"/>
  <c r="EX9" i="30"/>
  <c r="EY9" i="30"/>
  <c r="EZ9" i="30"/>
  <c r="FA9" i="30"/>
  <c r="FB9" i="30"/>
  <c r="FC9" i="30"/>
  <c r="FD9" i="30"/>
  <c r="FE9" i="30"/>
  <c r="FF9" i="30"/>
  <c r="FG9" i="30"/>
  <c r="FH9" i="30"/>
  <c r="FI9" i="30"/>
  <c r="FJ9" i="30"/>
  <c r="FK9" i="30"/>
  <c r="FL9" i="30"/>
  <c r="FM9" i="30"/>
  <c r="FN9" i="30"/>
  <c r="FO9" i="30"/>
  <c r="FP9" i="30"/>
  <c r="FQ9" i="30"/>
  <c r="FR9" i="30"/>
  <c r="FS9" i="30"/>
  <c r="FT9" i="30"/>
  <c r="FU9" i="30"/>
  <c r="FV9" i="30"/>
  <c r="FW9" i="30"/>
  <c r="FX9" i="30"/>
  <c r="FY9" i="30"/>
  <c r="FZ9" i="30"/>
  <c r="GA9" i="30"/>
  <c r="GB9" i="30"/>
  <c r="GC9" i="30"/>
  <c r="GD9" i="30"/>
  <c r="GE9" i="30"/>
  <c r="GF9" i="30"/>
  <c r="GG9" i="30"/>
  <c r="GH9" i="30"/>
  <c r="GI9" i="30"/>
  <c r="GJ9" i="30"/>
  <c r="GK9" i="30"/>
  <c r="GL9" i="30"/>
  <c r="GM9" i="30"/>
  <c r="GN9" i="30"/>
  <c r="GO9" i="30"/>
  <c r="GP9" i="30"/>
  <c r="GQ9" i="30"/>
  <c r="GR9" i="30"/>
  <c r="GS9" i="30"/>
  <c r="GT9" i="30"/>
  <c r="GU9" i="30"/>
  <c r="GV9" i="30"/>
  <c r="GW9" i="30"/>
  <c r="GX9" i="30"/>
  <c r="GY9" i="30"/>
  <c r="GZ9" i="30"/>
  <c r="HA9" i="30"/>
  <c r="HB9" i="30"/>
  <c r="HC9" i="30"/>
  <c r="HD9" i="30"/>
  <c r="HE9" i="30"/>
  <c r="HF9" i="30"/>
  <c r="HG9" i="30"/>
  <c r="HH9" i="30"/>
  <c r="HI9" i="30"/>
  <c r="HJ9" i="30"/>
  <c r="HK9" i="30"/>
  <c r="HL9" i="30"/>
  <c r="Q11" i="30"/>
  <c r="R11" i="30"/>
  <c r="S11" i="30"/>
  <c r="T11" i="30"/>
  <c r="U11" i="30"/>
  <c r="V11" i="30"/>
  <c r="W11" i="30"/>
  <c r="X11" i="30"/>
  <c r="Y11" i="30"/>
  <c r="Z11" i="30"/>
  <c r="AA11" i="30"/>
  <c r="AB11" i="30"/>
  <c r="AC11" i="30"/>
  <c r="AD11" i="30"/>
  <c r="AE11" i="30"/>
  <c r="AF11" i="30"/>
  <c r="AG11" i="30"/>
  <c r="AH11" i="30"/>
  <c r="AI11" i="30"/>
  <c r="AJ11" i="30"/>
  <c r="AK11" i="30"/>
  <c r="AL11" i="30"/>
  <c r="AM11" i="30"/>
  <c r="AN11" i="30"/>
  <c r="AO11" i="30"/>
  <c r="AP11" i="30"/>
  <c r="AQ11" i="30"/>
  <c r="AR11" i="30"/>
  <c r="AS11" i="30"/>
  <c r="AT11" i="30"/>
  <c r="AU11" i="30"/>
  <c r="AV11" i="30"/>
  <c r="AW11" i="30"/>
  <c r="AX11" i="30"/>
  <c r="AY11" i="30"/>
  <c r="AZ11" i="30"/>
  <c r="BA11" i="30"/>
  <c r="BB11" i="30"/>
  <c r="BC11" i="30"/>
  <c r="BD11" i="30"/>
  <c r="BE11" i="30"/>
  <c r="BF11" i="30"/>
  <c r="BG11" i="30"/>
  <c r="BH11" i="30"/>
  <c r="BI11" i="30"/>
  <c r="BJ11" i="30"/>
  <c r="BK11" i="30"/>
  <c r="BL11" i="30"/>
  <c r="BM11" i="30"/>
  <c r="BN11" i="30"/>
  <c r="BO11" i="30"/>
  <c r="BP11" i="30"/>
  <c r="BQ11" i="30"/>
  <c r="BR11" i="30"/>
  <c r="BS11" i="30"/>
  <c r="BT11" i="30"/>
  <c r="BU11" i="30"/>
  <c r="BV11" i="30"/>
  <c r="BW11" i="30"/>
  <c r="BX11" i="30"/>
  <c r="BY11" i="30"/>
  <c r="BZ11" i="30"/>
  <c r="CA11" i="30"/>
  <c r="CB11" i="30"/>
  <c r="CC11" i="30"/>
  <c r="CD11" i="30"/>
  <c r="CE11" i="30"/>
  <c r="CF11" i="30"/>
  <c r="CG11" i="30"/>
  <c r="CH11" i="30"/>
  <c r="CI11" i="30"/>
  <c r="CJ11" i="30"/>
  <c r="CK11" i="30"/>
  <c r="CL11" i="30"/>
  <c r="CM11" i="30"/>
  <c r="CN11" i="30"/>
  <c r="CO11" i="30"/>
  <c r="CP11" i="30"/>
  <c r="CQ11" i="30"/>
  <c r="CR11" i="30"/>
  <c r="CS11" i="30"/>
  <c r="CT11" i="30"/>
  <c r="CU11" i="30"/>
  <c r="CV11" i="30"/>
  <c r="CW11" i="30"/>
  <c r="CX11" i="30"/>
  <c r="CY11" i="30"/>
  <c r="CZ11" i="30"/>
  <c r="DA11" i="30"/>
  <c r="DB11" i="30"/>
  <c r="DC11" i="30"/>
  <c r="DD11" i="30"/>
  <c r="DE11" i="30"/>
  <c r="DF11" i="30"/>
  <c r="DG11" i="30"/>
  <c r="DH11" i="30"/>
  <c r="DI11" i="30"/>
  <c r="DJ11" i="30"/>
  <c r="DK11" i="30"/>
  <c r="DL11" i="30"/>
  <c r="DM11" i="30"/>
  <c r="DN11" i="30"/>
  <c r="DO11" i="30"/>
  <c r="DP11" i="30"/>
  <c r="DQ11" i="30"/>
  <c r="DR11" i="30"/>
  <c r="DS11" i="30"/>
  <c r="DT11" i="30"/>
  <c r="DU11" i="30"/>
  <c r="DV11" i="30"/>
  <c r="DW11" i="30"/>
  <c r="DX11" i="30"/>
  <c r="DY11" i="30"/>
  <c r="DZ11" i="30"/>
  <c r="EA11" i="30"/>
  <c r="EB11" i="30"/>
  <c r="EC11" i="30"/>
  <c r="ED11" i="30"/>
  <c r="EE11" i="30"/>
  <c r="EF11" i="30"/>
  <c r="EG11" i="30"/>
  <c r="EH11" i="30"/>
  <c r="EI11" i="30"/>
  <c r="EJ11" i="30"/>
  <c r="EK11" i="30"/>
  <c r="EL11" i="30"/>
  <c r="EM11" i="30"/>
  <c r="EN11" i="30"/>
  <c r="EO11" i="30"/>
  <c r="EP11" i="30"/>
  <c r="EQ11" i="30"/>
  <c r="ER11" i="30"/>
  <c r="ES11" i="30"/>
  <c r="ET11" i="30"/>
  <c r="EU11" i="30"/>
  <c r="EV11" i="30"/>
  <c r="EW11" i="30"/>
  <c r="EX11" i="30"/>
  <c r="EY11" i="30"/>
  <c r="EZ11" i="30"/>
  <c r="FA11" i="30"/>
  <c r="FB11" i="30"/>
  <c r="FC11" i="30"/>
  <c r="FD11" i="30"/>
  <c r="FE11" i="30"/>
  <c r="FF11" i="30"/>
  <c r="FG11" i="30"/>
  <c r="FH11" i="30"/>
  <c r="FI11" i="30"/>
  <c r="FJ11" i="30"/>
  <c r="FK11" i="30"/>
  <c r="FL11" i="30"/>
  <c r="FM11" i="30"/>
  <c r="FN11" i="30"/>
  <c r="FO11" i="30"/>
  <c r="FP11" i="30"/>
  <c r="FQ11" i="30"/>
  <c r="FR11" i="30"/>
  <c r="FS11" i="30"/>
  <c r="FT11" i="30"/>
  <c r="FU11" i="30"/>
  <c r="FV11" i="30"/>
  <c r="FW11" i="30"/>
  <c r="FX11" i="30"/>
  <c r="FY11" i="30"/>
  <c r="FZ11" i="30"/>
  <c r="GA11" i="30"/>
  <c r="GB11" i="30"/>
  <c r="GC11" i="30"/>
  <c r="GD11" i="30"/>
  <c r="GE11" i="30"/>
  <c r="GF11" i="30"/>
  <c r="GG11" i="30"/>
  <c r="GH11" i="30"/>
  <c r="GI11" i="30"/>
  <c r="GJ11" i="30"/>
  <c r="GK11" i="30"/>
  <c r="GL11" i="30"/>
  <c r="GM11" i="30"/>
  <c r="GN11" i="30"/>
  <c r="GO11" i="30"/>
  <c r="GP11" i="30"/>
  <c r="GQ11" i="30"/>
  <c r="GR11" i="30"/>
  <c r="GS11" i="30"/>
  <c r="GT11" i="30"/>
  <c r="GU11" i="30"/>
  <c r="GV11" i="30"/>
  <c r="GW11" i="30"/>
  <c r="GX11" i="30"/>
  <c r="GY11" i="30"/>
  <c r="GZ11" i="30"/>
  <c r="HA11" i="30"/>
  <c r="HB11" i="30"/>
  <c r="HC11" i="30"/>
  <c r="HD11" i="30"/>
  <c r="HE11" i="30"/>
  <c r="HF11" i="30"/>
  <c r="HG11" i="30"/>
  <c r="HH11" i="30"/>
  <c r="HI11" i="30"/>
  <c r="HJ11" i="30"/>
  <c r="HK11" i="30"/>
  <c r="HL11" i="30"/>
  <c r="Q13" i="30"/>
  <c r="R13" i="30"/>
  <c r="S13" i="30"/>
  <c r="T13" i="30"/>
  <c r="U13" i="30"/>
  <c r="V13" i="30"/>
  <c r="W13" i="30"/>
  <c r="X13" i="30"/>
  <c r="Y13" i="30"/>
  <c r="Z13" i="30"/>
  <c r="AA13" i="30"/>
  <c r="AB13" i="30"/>
  <c r="AC13" i="30"/>
  <c r="AD13" i="30"/>
  <c r="AE13" i="30"/>
  <c r="AF13" i="30"/>
  <c r="AG13" i="30"/>
  <c r="AH13" i="30"/>
  <c r="AI13" i="30"/>
  <c r="AJ13" i="30"/>
  <c r="AK13" i="30"/>
  <c r="AL13" i="30"/>
  <c r="AM13" i="30"/>
  <c r="AN13" i="30"/>
  <c r="AO13" i="30"/>
  <c r="AP13" i="30"/>
  <c r="AQ13" i="30"/>
  <c r="AR13" i="30"/>
  <c r="AS13" i="30"/>
  <c r="AT13" i="30"/>
  <c r="AU13" i="30"/>
  <c r="AV13" i="30"/>
  <c r="AW13" i="30"/>
  <c r="AX13" i="30"/>
  <c r="AY13" i="30"/>
  <c r="AZ13" i="30"/>
  <c r="BA13" i="30"/>
  <c r="BB13" i="30"/>
  <c r="BC13" i="30"/>
  <c r="BD13" i="30"/>
  <c r="BE13" i="30"/>
  <c r="BF13" i="30"/>
  <c r="BG13" i="30"/>
  <c r="BH13" i="30"/>
  <c r="BI13" i="30"/>
  <c r="BJ13" i="30"/>
  <c r="BK13" i="30"/>
  <c r="BL13" i="30"/>
  <c r="BM13" i="30"/>
  <c r="BN13" i="30"/>
  <c r="BO13" i="30"/>
  <c r="BP13" i="30"/>
  <c r="BQ13" i="30"/>
  <c r="BR13" i="30"/>
  <c r="BS13" i="30"/>
  <c r="BT13" i="30"/>
  <c r="BU13" i="30"/>
  <c r="BV13" i="30"/>
  <c r="BW13" i="30"/>
  <c r="BX13" i="30"/>
  <c r="BY13" i="30"/>
  <c r="BZ13" i="30"/>
  <c r="CA13" i="30"/>
  <c r="CB13" i="30"/>
  <c r="CC13" i="30"/>
  <c r="CD13" i="30"/>
  <c r="CE13" i="30"/>
  <c r="CF13" i="30"/>
  <c r="CG13" i="30"/>
  <c r="CH13" i="30"/>
  <c r="CI13" i="30"/>
  <c r="CJ13" i="30"/>
  <c r="CK13" i="30"/>
  <c r="CL13" i="30"/>
  <c r="CM13" i="30"/>
  <c r="CN13" i="30"/>
  <c r="CO13" i="30"/>
  <c r="CP13" i="30"/>
  <c r="CQ13" i="30"/>
  <c r="CR13" i="30"/>
  <c r="CS13" i="30"/>
  <c r="CT13" i="30"/>
  <c r="CU13" i="30"/>
  <c r="CV13" i="30"/>
  <c r="CW13" i="30"/>
  <c r="CX13" i="30"/>
  <c r="CY13" i="30"/>
  <c r="CZ13" i="30"/>
  <c r="DA13" i="30"/>
  <c r="DB13" i="30"/>
  <c r="DC13" i="30"/>
  <c r="DD13" i="30"/>
  <c r="DE13" i="30"/>
  <c r="DF13" i="30"/>
  <c r="DG13" i="30"/>
  <c r="DH13" i="30"/>
  <c r="DI13" i="30"/>
  <c r="DJ13" i="30"/>
  <c r="DK13" i="30"/>
  <c r="DL13" i="30"/>
  <c r="DM13" i="30"/>
  <c r="DN13" i="30"/>
  <c r="DO13" i="30"/>
  <c r="DP13" i="30"/>
  <c r="DQ13" i="30"/>
  <c r="DR13" i="30"/>
  <c r="DS13" i="30"/>
  <c r="DT13" i="30"/>
  <c r="DU13" i="30"/>
  <c r="DV13" i="30"/>
  <c r="DW13" i="30"/>
  <c r="DX13" i="30"/>
  <c r="DY13" i="30"/>
  <c r="DZ13" i="30"/>
  <c r="EA13" i="30"/>
  <c r="EB13" i="30"/>
  <c r="EC13" i="30"/>
  <c r="ED13" i="30"/>
  <c r="EE13" i="30"/>
  <c r="EF13" i="30"/>
  <c r="EG13" i="30"/>
  <c r="EH13" i="30"/>
  <c r="EI13" i="30"/>
  <c r="EJ13" i="30"/>
  <c r="EK13" i="30"/>
  <c r="EL13" i="30"/>
  <c r="EM13" i="30"/>
  <c r="EN13" i="30"/>
  <c r="EO13" i="30"/>
  <c r="EP13" i="30"/>
  <c r="EQ13" i="30"/>
  <c r="ER13" i="30"/>
  <c r="ES13" i="30"/>
  <c r="ET13" i="30"/>
  <c r="EU13" i="30"/>
  <c r="EV13" i="30"/>
  <c r="EW13" i="30"/>
  <c r="EX13" i="30"/>
  <c r="EY13" i="30"/>
  <c r="EZ13" i="30"/>
  <c r="FA13" i="30"/>
  <c r="FB13" i="30"/>
  <c r="FC13" i="30"/>
  <c r="FD13" i="30"/>
  <c r="FE13" i="30"/>
  <c r="FF13" i="30"/>
  <c r="FG13" i="30"/>
  <c r="FH13" i="30"/>
  <c r="FI13" i="30"/>
  <c r="FJ13" i="30"/>
  <c r="FK13" i="30"/>
  <c r="FL13" i="30"/>
  <c r="FM13" i="30"/>
  <c r="FN13" i="30"/>
  <c r="FO13" i="30"/>
  <c r="FP13" i="30"/>
  <c r="FQ13" i="30"/>
  <c r="FR13" i="30"/>
  <c r="FS13" i="30"/>
  <c r="FT13" i="30"/>
  <c r="FU13" i="30"/>
  <c r="FV13" i="30"/>
  <c r="FW13" i="30"/>
  <c r="FX13" i="30"/>
  <c r="FY13" i="30"/>
  <c r="FZ13" i="30"/>
  <c r="GA13" i="30"/>
  <c r="GB13" i="30"/>
  <c r="GC13" i="30"/>
  <c r="GD13" i="30"/>
  <c r="GE13" i="30"/>
  <c r="GF13" i="30"/>
  <c r="GG13" i="30"/>
  <c r="GH13" i="30"/>
  <c r="GI13" i="30"/>
  <c r="GJ13" i="30"/>
  <c r="GK13" i="30"/>
  <c r="GL13" i="30"/>
  <c r="GM13" i="30"/>
  <c r="GN13" i="30"/>
  <c r="GO13" i="30"/>
  <c r="GP13" i="30"/>
  <c r="GQ13" i="30"/>
  <c r="GR13" i="30"/>
  <c r="GS13" i="30"/>
  <c r="GT13" i="30"/>
  <c r="GU13" i="30"/>
  <c r="GV13" i="30"/>
  <c r="GW13" i="30"/>
  <c r="GX13" i="30"/>
  <c r="GY13" i="30"/>
  <c r="GZ13" i="30"/>
  <c r="HA13" i="30"/>
  <c r="HB13" i="30"/>
  <c r="HC13" i="30"/>
  <c r="HD13" i="30"/>
  <c r="HE13" i="30"/>
  <c r="HF13" i="30"/>
  <c r="HG13" i="30"/>
  <c r="HH13" i="30"/>
  <c r="HI13" i="30"/>
  <c r="HJ13" i="30"/>
  <c r="HK13" i="30"/>
  <c r="HL13" i="30"/>
  <c r="Q15" i="30"/>
  <c r="R15" i="30"/>
  <c r="S15" i="30"/>
  <c r="T15" i="30"/>
  <c r="U15" i="30"/>
  <c r="V15" i="30"/>
  <c r="W15" i="30"/>
  <c r="X15" i="30"/>
  <c r="Y15" i="30"/>
  <c r="Z15" i="30"/>
  <c r="AA15" i="30"/>
  <c r="AB15" i="30"/>
  <c r="AC15" i="30"/>
  <c r="AD15" i="30"/>
  <c r="AE15" i="30"/>
  <c r="AF15" i="30"/>
  <c r="AG15" i="30"/>
  <c r="AH15" i="30"/>
  <c r="AI15" i="30"/>
  <c r="AJ15" i="30"/>
  <c r="AK15" i="30"/>
  <c r="AL15" i="30"/>
  <c r="AM15" i="30"/>
  <c r="AN15" i="30"/>
  <c r="AO15" i="30"/>
  <c r="AP15" i="30"/>
  <c r="AQ15" i="30"/>
  <c r="AR15" i="30"/>
  <c r="AS15" i="30"/>
  <c r="AT15" i="30"/>
  <c r="AU15" i="30"/>
  <c r="AV15" i="30"/>
  <c r="AW15" i="30"/>
  <c r="AX15" i="30"/>
  <c r="AY15" i="30"/>
  <c r="AZ15" i="30"/>
  <c r="BA15" i="30"/>
  <c r="BB15" i="30"/>
  <c r="BC15" i="30"/>
  <c r="BD15" i="30"/>
  <c r="BE15" i="30"/>
  <c r="BF15" i="30"/>
  <c r="BG15" i="30"/>
  <c r="BH15" i="30"/>
  <c r="BI15" i="30"/>
  <c r="BJ15" i="30"/>
  <c r="BK15" i="30"/>
  <c r="BL15" i="30"/>
  <c r="BM15" i="30"/>
  <c r="BN15" i="30"/>
  <c r="BO15" i="30"/>
  <c r="BP15" i="30"/>
  <c r="BQ15" i="30"/>
  <c r="BR15" i="30"/>
  <c r="BS15" i="30"/>
  <c r="BT15" i="30"/>
  <c r="BU15" i="30"/>
  <c r="BV15" i="30"/>
  <c r="BW15" i="30"/>
  <c r="BX15" i="30"/>
  <c r="BY15" i="30"/>
  <c r="BZ15" i="30"/>
  <c r="CA15" i="30"/>
  <c r="CB15" i="30"/>
  <c r="CC15" i="30"/>
  <c r="CD15" i="30"/>
  <c r="CE15" i="30"/>
  <c r="CF15" i="30"/>
  <c r="CG15" i="30"/>
  <c r="CH15" i="30"/>
  <c r="CI15" i="30"/>
  <c r="CJ15" i="30"/>
  <c r="CK15" i="30"/>
  <c r="CL15" i="30"/>
  <c r="CM15" i="30"/>
  <c r="CN15" i="30"/>
  <c r="CO15" i="30"/>
  <c r="CP15" i="30"/>
  <c r="CQ15" i="30"/>
  <c r="CR15" i="30"/>
  <c r="CS15" i="30"/>
  <c r="CT15" i="30"/>
  <c r="CU15" i="30"/>
  <c r="CV15" i="30"/>
  <c r="CW15" i="30"/>
  <c r="CX15" i="30"/>
  <c r="CY15" i="30"/>
  <c r="CZ15" i="30"/>
  <c r="DA15" i="30"/>
  <c r="DB15" i="30"/>
  <c r="DC15" i="30"/>
  <c r="DD15" i="30"/>
  <c r="DE15" i="30"/>
  <c r="DF15" i="30"/>
  <c r="DG15" i="30"/>
  <c r="DH15" i="30"/>
  <c r="DI15" i="30"/>
  <c r="DJ15" i="30"/>
  <c r="DK15" i="30"/>
  <c r="DL15" i="30"/>
  <c r="DM15" i="30"/>
  <c r="DN15" i="30"/>
  <c r="DO15" i="30"/>
  <c r="DP15" i="30"/>
  <c r="DQ15" i="30"/>
  <c r="DR15" i="30"/>
  <c r="DS15" i="30"/>
  <c r="DT15" i="30"/>
  <c r="DU15" i="30"/>
  <c r="DV15" i="30"/>
  <c r="DW15" i="30"/>
  <c r="DX15" i="30"/>
  <c r="DY15" i="30"/>
  <c r="DZ15" i="30"/>
  <c r="EA15" i="30"/>
  <c r="EB15" i="30"/>
  <c r="EC15" i="30"/>
  <c r="ED15" i="30"/>
  <c r="EE15" i="30"/>
  <c r="EF15" i="30"/>
  <c r="EG15" i="30"/>
  <c r="EH15" i="30"/>
  <c r="EI15" i="30"/>
  <c r="EJ15" i="30"/>
  <c r="EK15" i="30"/>
  <c r="EL15" i="30"/>
  <c r="EM15" i="30"/>
  <c r="EN15" i="30"/>
  <c r="EO15" i="30"/>
  <c r="EP15" i="30"/>
  <c r="EQ15" i="30"/>
  <c r="ER15" i="30"/>
  <c r="ES15" i="30"/>
  <c r="ET15" i="30"/>
  <c r="EU15" i="30"/>
  <c r="EV15" i="30"/>
  <c r="EW15" i="30"/>
  <c r="EX15" i="30"/>
  <c r="EY15" i="30"/>
  <c r="EZ15" i="30"/>
  <c r="FA15" i="30"/>
  <c r="FB15" i="30"/>
  <c r="FC15" i="30"/>
  <c r="FD15" i="30"/>
  <c r="FE15" i="30"/>
  <c r="FF15" i="30"/>
  <c r="FG15" i="30"/>
  <c r="FH15" i="30"/>
  <c r="FI15" i="30"/>
  <c r="FJ15" i="30"/>
  <c r="FK15" i="30"/>
  <c r="FL15" i="30"/>
  <c r="FM15" i="30"/>
  <c r="FN15" i="30"/>
  <c r="FO15" i="30"/>
  <c r="FP15" i="30"/>
  <c r="FQ15" i="30"/>
  <c r="FR15" i="30"/>
  <c r="FS15" i="30"/>
  <c r="FT15" i="30"/>
  <c r="FU15" i="30"/>
  <c r="FV15" i="30"/>
  <c r="FW15" i="30"/>
  <c r="FX15" i="30"/>
  <c r="FY15" i="30"/>
  <c r="FZ15" i="30"/>
  <c r="GA15" i="30"/>
  <c r="GB15" i="30"/>
  <c r="GC15" i="30"/>
  <c r="GD15" i="30"/>
  <c r="GE15" i="30"/>
  <c r="GF15" i="30"/>
  <c r="GG15" i="30"/>
  <c r="GH15" i="30"/>
  <c r="GI15" i="30"/>
  <c r="GJ15" i="30"/>
  <c r="GK15" i="30"/>
  <c r="GL15" i="30"/>
  <c r="GM15" i="30"/>
  <c r="GN15" i="30"/>
  <c r="GO15" i="30"/>
  <c r="GP15" i="30"/>
  <c r="GQ15" i="30"/>
  <c r="GR15" i="30"/>
  <c r="GS15" i="30"/>
  <c r="GT15" i="30"/>
  <c r="GU15" i="30"/>
  <c r="GV15" i="30"/>
  <c r="GW15" i="30"/>
  <c r="GX15" i="30"/>
  <c r="GY15" i="30"/>
  <c r="GZ15" i="30"/>
  <c r="HA15" i="30"/>
  <c r="HB15" i="30"/>
  <c r="HC15" i="30"/>
  <c r="HD15" i="30"/>
  <c r="HE15" i="30"/>
  <c r="HF15" i="30"/>
  <c r="HG15" i="30"/>
  <c r="HH15" i="30"/>
  <c r="HI15" i="30"/>
  <c r="HJ15" i="30"/>
  <c r="HK15" i="30"/>
  <c r="HL15" i="30"/>
  <c r="Q17" i="30"/>
  <c r="R17" i="30"/>
  <c r="S17" i="30"/>
  <c r="T17" i="30"/>
  <c r="U17" i="30"/>
  <c r="V17" i="30"/>
  <c r="W17" i="30"/>
  <c r="X17" i="30"/>
  <c r="Y17" i="30"/>
  <c r="Z17" i="30"/>
  <c r="AA17" i="30"/>
  <c r="AB17" i="30"/>
  <c r="AC17" i="30"/>
  <c r="AD17" i="30"/>
  <c r="AE17" i="30"/>
  <c r="AF17" i="30"/>
  <c r="AG17" i="30"/>
  <c r="AH17" i="30"/>
  <c r="AI17" i="30"/>
  <c r="AJ17" i="30"/>
  <c r="AK17" i="30"/>
  <c r="AL17" i="30"/>
  <c r="AM17" i="30"/>
  <c r="AN17" i="30"/>
  <c r="AO17" i="30"/>
  <c r="AP17" i="30"/>
  <c r="AQ17" i="30"/>
  <c r="AR17" i="30"/>
  <c r="AS17" i="30"/>
  <c r="AT17" i="30"/>
  <c r="AU17" i="30"/>
  <c r="AV17" i="30"/>
  <c r="AW17" i="30"/>
  <c r="AX17" i="30"/>
  <c r="AY17" i="30"/>
  <c r="AZ17" i="30"/>
  <c r="BA17" i="30"/>
  <c r="BB17" i="30"/>
  <c r="BC17" i="30"/>
  <c r="BD17" i="30"/>
  <c r="BE17" i="30"/>
  <c r="BF17" i="30"/>
  <c r="BG17" i="30"/>
  <c r="BH17" i="30"/>
  <c r="BI17" i="30"/>
  <c r="BJ17" i="30"/>
  <c r="BK17" i="30"/>
  <c r="BL17" i="30"/>
  <c r="BM17" i="30"/>
  <c r="BN17" i="30"/>
  <c r="BO17" i="30"/>
  <c r="BP17" i="30"/>
  <c r="BQ17" i="30"/>
  <c r="BR17" i="30"/>
  <c r="BS17" i="30"/>
  <c r="BT17" i="30"/>
  <c r="BU17" i="30"/>
  <c r="BV17" i="30"/>
  <c r="BW17" i="30"/>
  <c r="BX17" i="30"/>
  <c r="BY17" i="30"/>
  <c r="BZ17" i="30"/>
  <c r="CA17" i="30"/>
  <c r="CB17" i="30"/>
  <c r="CC17" i="30"/>
  <c r="CD17" i="30"/>
  <c r="CE17" i="30"/>
  <c r="CF17" i="30"/>
  <c r="CG17" i="30"/>
  <c r="CH17" i="30"/>
  <c r="CI17" i="30"/>
  <c r="CJ17" i="30"/>
  <c r="CK17" i="30"/>
  <c r="CL17" i="30"/>
  <c r="CM17" i="30"/>
  <c r="CN17" i="30"/>
  <c r="CO17" i="30"/>
  <c r="CP17" i="30"/>
  <c r="CQ17" i="30"/>
  <c r="CR17" i="30"/>
  <c r="CS17" i="30"/>
  <c r="CT17" i="30"/>
  <c r="CU17" i="30"/>
  <c r="CV17" i="30"/>
  <c r="CW17" i="30"/>
  <c r="CX17" i="30"/>
  <c r="CY17" i="30"/>
  <c r="CZ17" i="30"/>
  <c r="DA17" i="30"/>
  <c r="DB17" i="30"/>
  <c r="DC17" i="30"/>
  <c r="DD17" i="30"/>
  <c r="DE17" i="30"/>
  <c r="DF17" i="30"/>
  <c r="DG17" i="30"/>
  <c r="DH17" i="30"/>
  <c r="DI17" i="30"/>
  <c r="DJ17" i="30"/>
  <c r="DK17" i="30"/>
  <c r="DL17" i="30"/>
  <c r="DM17" i="30"/>
  <c r="DN17" i="30"/>
  <c r="DO17" i="30"/>
  <c r="DP17" i="30"/>
  <c r="DQ17" i="30"/>
  <c r="DR17" i="30"/>
  <c r="DS17" i="30"/>
  <c r="DT17" i="30"/>
  <c r="DU17" i="30"/>
  <c r="DV17" i="30"/>
  <c r="DW17" i="30"/>
  <c r="DX17" i="30"/>
  <c r="DY17" i="30"/>
  <c r="DZ17" i="30"/>
  <c r="EA17" i="30"/>
  <c r="EB17" i="30"/>
  <c r="EC17" i="30"/>
  <c r="ED17" i="30"/>
  <c r="EE17" i="30"/>
  <c r="EF17" i="30"/>
  <c r="EG17" i="30"/>
  <c r="EH17" i="30"/>
  <c r="EI17" i="30"/>
  <c r="EJ17" i="30"/>
  <c r="EK17" i="30"/>
  <c r="EL17" i="30"/>
  <c r="EM17" i="30"/>
  <c r="EN17" i="30"/>
  <c r="EO17" i="30"/>
  <c r="EP17" i="30"/>
  <c r="EQ17" i="30"/>
  <c r="ER17" i="30"/>
  <c r="ES17" i="30"/>
  <c r="ET17" i="30"/>
  <c r="EU17" i="30"/>
  <c r="EV17" i="30"/>
  <c r="EW17" i="30"/>
  <c r="EX17" i="30"/>
  <c r="EY17" i="30"/>
  <c r="EZ17" i="30"/>
  <c r="FA17" i="30"/>
  <c r="FB17" i="30"/>
  <c r="FC17" i="30"/>
  <c r="FD17" i="30"/>
  <c r="FE17" i="30"/>
  <c r="FF17" i="30"/>
  <c r="FG17" i="30"/>
  <c r="FH17" i="30"/>
  <c r="FI17" i="30"/>
  <c r="FJ17" i="30"/>
  <c r="FK17" i="30"/>
  <c r="FL17" i="30"/>
  <c r="FM17" i="30"/>
  <c r="FN17" i="30"/>
  <c r="FO17" i="30"/>
  <c r="FP17" i="30"/>
  <c r="FQ17" i="30"/>
  <c r="FR17" i="30"/>
  <c r="FS17" i="30"/>
  <c r="FT17" i="30"/>
  <c r="FU17" i="30"/>
  <c r="FV17" i="30"/>
  <c r="FW17" i="30"/>
  <c r="FX17" i="30"/>
  <c r="FY17" i="30"/>
  <c r="FZ17" i="30"/>
  <c r="GA17" i="30"/>
  <c r="GB17" i="30"/>
  <c r="GC17" i="30"/>
  <c r="GD17" i="30"/>
  <c r="GE17" i="30"/>
  <c r="GF17" i="30"/>
  <c r="GG17" i="30"/>
  <c r="GH17" i="30"/>
  <c r="GI17" i="30"/>
  <c r="GJ17" i="30"/>
  <c r="GK17" i="30"/>
  <c r="GL17" i="30"/>
  <c r="GM17" i="30"/>
  <c r="GN17" i="30"/>
  <c r="GO17" i="30"/>
  <c r="GP17" i="30"/>
  <c r="GQ17" i="30"/>
  <c r="GR17" i="30"/>
  <c r="GS17" i="30"/>
  <c r="GT17" i="30"/>
  <c r="GU17" i="30"/>
  <c r="GV17" i="30"/>
  <c r="GW17" i="30"/>
  <c r="GX17" i="30"/>
  <c r="GY17" i="30"/>
  <c r="GZ17" i="30"/>
  <c r="HA17" i="30"/>
  <c r="HB17" i="30"/>
  <c r="HC17" i="30"/>
  <c r="HD17" i="30"/>
  <c r="HE17" i="30"/>
  <c r="HF17" i="30"/>
  <c r="HG17" i="30"/>
  <c r="HH17" i="30"/>
  <c r="HI17" i="30"/>
  <c r="HJ17" i="30"/>
  <c r="HK17" i="30"/>
  <c r="HL17" i="30"/>
  <c r="R24" i="30"/>
  <c r="S24" i="30"/>
  <c r="T24" i="30"/>
  <c r="U24" i="30"/>
  <c r="V24" i="30"/>
  <c r="W24" i="30"/>
  <c r="X24" i="30"/>
  <c r="Y24" i="30"/>
  <c r="Z24" i="30"/>
  <c r="AA24" i="30"/>
  <c r="AB24" i="30"/>
  <c r="AC24" i="30"/>
  <c r="AD24" i="30"/>
  <c r="AE24" i="30"/>
  <c r="AF24" i="30"/>
  <c r="AG24" i="30"/>
  <c r="AH24" i="30"/>
  <c r="AI24" i="30"/>
  <c r="AJ24" i="30"/>
  <c r="AK24" i="30"/>
  <c r="AL24" i="30"/>
  <c r="AM24" i="30"/>
  <c r="AN24" i="30"/>
  <c r="AO24" i="30"/>
  <c r="AP24" i="30"/>
  <c r="AQ24" i="30"/>
  <c r="AR24" i="30"/>
  <c r="AS24" i="30"/>
  <c r="AT24" i="30"/>
  <c r="AU24" i="30"/>
  <c r="AV24" i="30"/>
  <c r="AW24" i="30"/>
  <c r="AX24" i="30"/>
  <c r="AY24" i="30"/>
  <c r="AZ24" i="30"/>
  <c r="BA24" i="30"/>
  <c r="BB24" i="30"/>
  <c r="BC24" i="30"/>
  <c r="BD24" i="30"/>
  <c r="BE24" i="30"/>
  <c r="BF24" i="30"/>
  <c r="BG24" i="30"/>
  <c r="BH24" i="30"/>
  <c r="BI24" i="30"/>
  <c r="BJ24" i="30"/>
  <c r="BK24" i="30"/>
  <c r="BL24" i="30"/>
  <c r="BM24" i="30"/>
  <c r="BN24" i="30"/>
  <c r="BO24" i="30"/>
  <c r="BP24" i="30"/>
  <c r="BQ24" i="30"/>
  <c r="BR24" i="30"/>
  <c r="BS24" i="30"/>
  <c r="BT24" i="30"/>
  <c r="BU24" i="30"/>
  <c r="BV24" i="30"/>
  <c r="BW24" i="30"/>
  <c r="BX24" i="30"/>
  <c r="BY24" i="30"/>
  <c r="BZ24" i="30"/>
  <c r="CA24" i="30"/>
  <c r="CB24" i="30"/>
  <c r="CC24" i="30"/>
  <c r="CD24" i="30"/>
  <c r="CE24" i="30"/>
  <c r="CF24" i="30"/>
  <c r="CG24" i="30"/>
  <c r="CH24" i="30"/>
  <c r="CI24" i="30"/>
  <c r="CJ24" i="30"/>
  <c r="CK24" i="30"/>
  <c r="CL24" i="30"/>
  <c r="CM24" i="30"/>
  <c r="CN24" i="30"/>
  <c r="CO24" i="30"/>
  <c r="CP24" i="30"/>
  <c r="CQ24" i="30"/>
  <c r="CR24" i="30"/>
  <c r="CS24" i="30"/>
  <c r="CT24" i="30"/>
  <c r="CU24" i="30"/>
  <c r="CV24" i="30"/>
  <c r="CW24" i="30"/>
  <c r="CX24" i="30"/>
  <c r="CY24" i="30"/>
  <c r="CZ24" i="30"/>
  <c r="DA24" i="30"/>
  <c r="DB24" i="30"/>
  <c r="DC24" i="30"/>
  <c r="DD24" i="30"/>
  <c r="DE24" i="30"/>
  <c r="DF24" i="30"/>
  <c r="DG24" i="30"/>
  <c r="DH24" i="30"/>
  <c r="DI24" i="30"/>
  <c r="DJ24" i="30"/>
  <c r="DK24" i="30"/>
  <c r="DL24" i="30"/>
  <c r="DM24" i="30"/>
  <c r="DN24" i="30"/>
  <c r="DO24" i="30"/>
  <c r="DP24" i="30"/>
  <c r="DQ24" i="30"/>
  <c r="DR24" i="30"/>
  <c r="DS24" i="30"/>
  <c r="DT24" i="30"/>
  <c r="DU24" i="30"/>
  <c r="DV24" i="30"/>
  <c r="DW24" i="30"/>
  <c r="DX24" i="30"/>
  <c r="DY24" i="30"/>
  <c r="DZ24" i="30"/>
  <c r="EA24" i="30"/>
  <c r="EB24" i="30"/>
  <c r="EC24" i="30"/>
  <c r="ED24" i="30"/>
  <c r="EE24" i="30"/>
  <c r="EF24" i="30"/>
  <c r="EG24" i="30"/>
  <c r="EH24" i="30"/>
  <c r="EI24" i="30"/>
  <c r="EJ24" i="30"/>
  <c r="EK24" i="30"/>
  <c r="EL24" i="30"/>
  <c r="EM24" i="30"/>
  <c r="EN24" i="30"/>
  <c r="EO24" i="30"/>
  <c r="EP24" i="30"/>
  <c r="EQ24" i="30"/>
  <c r="ER24" i="30"/>
  <c r="ES24" i="30"/>
  <c r="ET24" i="30"/>
  <c r="EU24" i="30"/>
  <c r="EV24" i="30"/>
  <c r="EW24" i="30"/>
  <c r="EX24" i="30"/>
  <c r="EY24" i="30"/>
  <c r="EZ24" i="30"/>
  <c r="FA24" i="30"/>
  <c r="FB24" i="30"/>
  <c r="FC24" i="30"/>
  <c r="FD24" i="30"/>
  <c r="FE24" i="30"/>
  <c r="FF24" i="30"/>
  <c r="FG24" i="30"/>
  <c r="FH24" i="30"/>
  <c r="FI24" i="30"/>
  <c r="FJ24" i="30"/>
  <c r="FK24" i="30"/>
  <c r="FL24" i="30"/>
  <c r="FM24" i="30"/>
  <c r="FN24" i="30"/>
  <c r="FO24" i="30"/>
  <c r="FP24" i="30"/>
  <c r="FQ24" i="30"/>
  <c r="FR24" i="30"/>
  <c r="FS24" i="30"/>
  <c r="FT24" i="30"/>
  <c r="FU24" i="30"/>
  <c r="FV24" i="30"/>
  <c r="FW24" i="30"/>
  <c r="FX24" i="30"/>
  <c r="FY24" i="30"/>
  <c r="FZ24" i="30"/>
  <c r="GA24" i="30"/>
  <c r="GB24" i="30"/>
  <c r="GC24" i="30"/>
  <c r="GD24" i="30"/>
  <c r="GE24" i="30"/>
  <c r="GF24" i="30"/>
  <c r="GG24" i="30"/>
  <c r="GH24" i="30"/>
  <c r="GI24" i="30"/>
  <c r="GJ24" i="30"/>
  <c r="GK24" i="30"/>
  <c r="GL24" i="30"/>
  <c r="GM24" i="30"/>
  <c r="GN24" i="30"/>
  <c r="GO24" i="30"/>
  <c r="GP24" i="30"/>
  <c r="GQ24" i="30"/>
  <c r="GR24" i="30"/>
  <c r="GS24" i="30"/>
  <c r="GT24" i="30"/>
  <c r="GU24" i="30"/>
  <c r="GV24" i="30"/>
  <c r="GW24" i="30"/>
  <c r="GX24" i="30"/>
  <c r="GY24" i="30"/>
  <c r="GZ24" i="30"/>
  <c r="HA24" i="30"/>
  <c r="HB24" i="30"/>
  <c r="HC24" i="30"/>
  <c r="HD24" i="30"/>
  <c r="HE24" i="30"/>
  <c r="HF24" i="30"/>
  <c r="HG24" i="30"/>
  <c r="HH24" i="30"/>
  <c r="HI24" i="30"/>
  <c r="HJ24" i="30"/>
  <c r="HK24" i="30"/>
  <c r="HL24" i="30"/>
  <c r="BF26" i="30"/>
  <c r="A8" i="9"/>
  <c r="C9" i="9"/>
  <c r="D9" i="9"/>
  <c r="E9" i="9"/>
  <c r="F9" i="9"/>
  <c r="G9" i="9"/>
  <c r="H9" i="9"/>
  <c r="I9" i="9"/>
  <c r="J9" i="9"/>
  <c r="K9" i="9"/>
  <c r="L9" i="9"/>
  <c r="M9" i="9"/>
  <c r="N9" i="9"/>
  <c r="O9" i="9"/>
  <c r="P9" i="9"/>
  <c r="Q9" i="9"/>
  <c r="R9" i="9"/>
  <c r="S9" i="9"/>
  <c r="T9" i="9"/>
  <c r="U9" i="9"/>
  <c r="V9" i="9"/>
  <c r="W9" i="9"/>
  <c r="X9" i="9"/>
  <c r="Y9" i="9"/>
  <c r="Z9" i="9"/>
  <c r="AA9" i="9"/>
  <c r="AB9" i="9"/>
  <c r="AC9" i="9"/>
  <c r="A16" i="9"/>
  <c r="B16" i="9"/>
  <c r="C16" i="9"/>
  <c r="D16" i="9"/>
  <c r="E16" i="9"/>
  <c r="F16" i="9"/>
  <c r="G16" i="9"/>
  <c r="H16" i="9"/>
  <c r="I16" i="9"/>
  <c r="J16" i="9"/>
  <c r="K16" i="9"/>
  <c r="L16" i="9"/>
  <c r="M16" i="9"/>
  <c r="N16" i="9"/>
  <c r="O16" i="9"/>
  <c r="P16" i="9"/>
  <c r="Q16" i="9"/>
  <c r="R16" i="9"/>
  <c r="S16" i="9"/>
  <c r="T16" i="9"/>
  <c r="U16" i="9"/>
  <c r="V16" i="9"/>
  <c r="W16" i="9"/>
  <c r="X16" i="9"/>
  <c r="Y16" i="9"/>
  <c r="Z16" i="9"/>
  <c r="AA16" i="9"/>
  <c r="AB16" i="9"/>
  <c r="AC16" i="9"/>
  <c r="A17" i="9"/>
  <c r="B17" i="9"/>
  <c r="C17" i="9"/>
  <c r="D17" i="9"/>
  <c r="E17" i="9"/>
  <c r="F17" i="9"/>
  <c r="G17" i="9"/>
  <c r="H17" i="9"/>
  <c r="I17" i="9"/>
  <c r="J17" i="9"/>
  <c r="K17" i="9"/>
  <c r="L17" i="9"/>
  <c r="M17" i="9"/>
  <c r="N17" i="9"/>
  <c r="O17" i="9"/>
  <c r="P17" i="9"/>
  <c r="Q17" i="9"/>
  <c r="R17" i="9"/>
  <c r="S17" i="9"/>
  <c r="T17" i="9"/>
  <c r="U17" i="9"/>
  <c r="V17" i="9"/>
  <c r="W17" i="9"/>
  <c r="X17" i="9"/>
  <c r="Y17" i="9"/>
  <c r="Z17" i="9"/>
  <c r="AA17" i="9"/>
  <c r="AB17" i="9"/>
  <c r="AC17" i="9"/>
  <c r="A18" i="9"/>
  <c r="B18" i="9"/>
  <c r="C18" i="9"/>
  <c r="D18" i="9"/>
  <c r="E18" i="9"/>
  <c r="F18" i="9"/>
  <c r="G18" i="9"/>
  <c r="H18" i="9"/>
  <c r="I18" i="9"/>
  <c r="J18" i="9"/>
  <c r="K18" i="9"/>
  <c r="L18" i="9"/>
  <c r="M18" i="9"/>
  <c r="N18" i="9"/>
  <c r="O18" i="9"/>
  <c r="P18" i="9"/>
  <c r="Q18" i="9"/>
  <c r="R18" i="9"/>
  <c r="S18" i="9"/>
  <c r="T18" i="9"/>
  <c r="U18" i="9"/>
  <c r="V18" i="9"/>
  <c r="W18" i="9"/>
  <c r="X18" i="9"/>
  <c r="Y18" i="9"/>
  <c r="Z18" i="9"/>
  <c r="AA18" i="9"/>
  <c r="AB18" i="9"/>
  <c r="AC18" i="9"/>
  <c r="A19" i="9"/>
  <c r="B19" i="9"/>
  <c r="C19" i="9"/>
  <c r="D19" i="9"/>
  <c r="E19" i="9"/>
  <c r="F19" i="9"/>
  <c r="G19" i="9"/>
  <c r="H19" i="9"/>
  <c r="I19" i="9"/>
  <c r="J19" i="9"/>
  <c r="K19" i="9"/>
  <c r="L19" i="9"/>
  <c r="M19" i="9"/>
  <c r="N19" i="9"/>
  <c r="O19" i="9"/>
  <c r="P19" i="9"/>
  <c r="Q19" i="9"/>
  <c r="R19" i="9"/>
  <c r="S19" i="9"/>
  <c r="T19" i="9"/>
  <c r="U19" i="9"/>
  <c r="V19" i="9"/>
  <c r="W19" i="9"/>
  <c r="X19" i="9"/>
  <c r="Y19" i="9"/>
  <c r="Z19" i="9"/>
  <c r="AA19" i="9"/>
  <c r="AB19" i="9"/>
  <c r="AC19" i="9"/>
  <c r="A20" i="9"/>
  <c r="B20" i="9"/>
  <c r="C20" i="9"/>
  <c r="D20" i="9"/>
  <c r="E20" i="9"/>
  <c r="F20" i="9"/>
  <c r="G20" i="9"/>
  <c r="H20" i="9"/>
  <c r="I20" i="9"/>
  <c r="J20" i="9"/>
  <c r="K20" i="9"/>
  <c r="L20" i="9"/>
  <c r="M20" i="9"/>
  <c r="N20" i="9"/>
  <c r="O20" i="9"/>
  <c r="P20" i="9"/>
  <c r="Q20" i="9"/>
  <c r="R20" i="9"/>
  <c r="S20" i="9"/>
  <c r="T20" i="9"/>
  <c r="U20" i="9"/>
  <c r="V20" i="9"/>
  <c r="W20" i="9"/>
  <c r="X20" i="9"/>
  <c r="Y20" i="9"/>
  <c r="Z20" i="9"/>
  <c r="AA20" i="9"/>
  <c r="AB20" i="9"/>
  <c r="AC20" i="9"/>
  <c r="A21" i="9"/>
  <c r="B21" i="9"/>
  <c r="C21" i="9"/>
  <c r="D21" i="9"/>
  <c r="E21" i="9"/>
  <c r="F21" i="9"/>
  <c r="G21" i="9"/>
  <c r="H21" i="9"/>
  <c r="I21" i="9"/>
  <c r="J21" i="9"/>
  <c r="K21" i="9"/>
  <c r="L21" i="9"/>
  <c r="M21" i="9"/>
  <c r="N21" i="9"/>
  <c r="O21" i="9"/>
  <c r="P21" i="9"/>
  <c r="Q21" i="9"/>
  <c r="R21" i="9"/>
  <c r="S21" i="9"/>
  <c r="T21" i="9"/>
  <c r="U21" i="9"/>
  <c r="V21" i="9"/>
  <c r="W21" i="9"/>
  <c r="X21" i="9"/>
  <c r="Y21" i="9"/>
  <c r="Z21" i="9"/>
  <c r="AA21" i="9"/>
  <c r="AB21" i="9"/>
  <c r="AC21" i="9"/>
  <c r="A22" i="9"/>
  <c r="B22" i="9"/>
  <c r="C22" i="9"/>
  <c r="D22" i="9"/>
  <c r="E22" i="9"/>
  <c r="F22" i="9"/>
  <c r="G22" i="9"/>
  <c r="H22" i="9"/>
  <c r="I22" i="9"/>
  <c r="J22" i="9"/>
  <c r="K22" i="9"/>
  <c r="L22" i="9"/>
  <c r="M22" i="9"/>
  <c r="N22" i="9"/>
  <c r="O22" i="9"/>
  <c r="P22" i="9"/>
  <c r="Q22" i="9"/>
  <c r="R22" i="9"/>
  <c r="S22" i="9"/>
  <c r="T22" i="9"/>
  <c r="U22" i="9"/>
  <c r="V22" i="9"/>
  <c r="W22" i="9"/>
  <c r="X22" i="9"/>
  <c r="Y22" i="9"/>
  <c r="Z22" i="9"/>
  <c r="AA22" i="9"/>
  <c r="AB22" i="9"/>
  <c r="AC22" i="9"/>
  <c r="A23" i="9"/>
  <c r="B23" i="9"/>
  <c r="C23" i="9"/>
  <c r="D23" i="9"/>
  <c r="E23" i="9"/>
  <c r="F23" i="9"/>
  <c r="G23" i="9"/>
  <c r="H23" i="9"/>
  <c r="I23" i="9"/>
  <c r="J23" i="9"/>
  <c r="K23" i="9"/>
  <c r="L23" i="9"/>
  <c r="M23" i="9"/>
  <c r="N23" i="9"/>
  <c r="O23" i="9"/>
  <c r="P23" i="9"/>
  <c r="Q23" i="9"/>
  <c r="R23" i="9"/>
  <c r="S23" i="9"/>
  <c r="T23" i="9"/>
  <c r="U23" i="9"/>
  <c r="V23" i="9"/>
  <c r="W23" i="9"/>
  <c r="X23" i="9"/>
  <c r="Y23" i="9"/>
  <c r="Z23" i="9"/>
  <c r="AA23" i="9"/>
  <c r="AB23" i="9"/>
  <c r="AC23" i="9"/>
  <c r="A24" i="9"/>
  <c r="B24" i="9"/>
  <c r="C24" i="9"/>
  <c r="D24" i="9"/>
  <c r="E24" i="9"/>
  <c r="F24" i="9"/>
  <c r="G24" i="9"/>
  <c r="H24" i="9"/>
  <c r="I24" i="9"/>
  <c r="J24" i="9"/>
  <c r="K24" i="9"/>
  <c r="L24" i="9"/>
  <c r="M24" i="9"/>
  <c r="N24" i="9"/>
  <c r="O24" i="9"/>
  <c r="P24" i="9"/>
  <c r="Q24" i="9"/>
  <c r="R24" i="9"/>
  <c r="S24" i="9"/>
  <c r="T24" i="9"/>
  <c r="U24" i="9"/>
  <c r="V24" i="9"/>
  <c r="W24" i="9"/>
  <c r="X24" i="9"/>
  <c r="Y24" i="9"/>
  <c r="Z24" i="9"/>
  <c r="AA24" i="9"/>
  <c r="AB24" i="9"/>
  <c r="AC24" i="9"/>
  <c r="A25" i="9"/>
  <c r="B25" i="9"/>
  <c r="C25" i="9"/>
  <c r="D25" i="9"/>
  <c r="E25" i="9"/>
  <c r="F25" i="9"/>
  <c r="G25" i="9"/>
  <c r="H25" i="9"/>
  <c r="I25" i="9"/>
  <c r="J25" i="9"/>
  <c r="K25" i="9"/>
  <c r="L25" i="9"/>
  <c r="M25" i="9"/>
  <c r="N25" i="9"/>
  <c r="O25" i="9"/>
  <c r="P25" i="9"/>
  <c r="Q25" i="9"/>
  <c r="R25" i="9"/>
  <c r="S25" i="9"/>
  <c r="T25" i="9"/>
  <c r="U25" i="9"/>
  <c r="V25" i="9"/>
  <c r="W25" i="9"/>
  <c r="X25" i="9"/>
  <c r="Y25" i="9"/>
  <c r="Z25" i="9"/>
  <c r="AA25" i="9"/>
  <c r="AB25" i="9"/>
  <c r="AC25" i="9"/>
  <c r="A26" i="9"/>
  <c r="B26" i="9"/>
  <c r="C26" i="9"/>
  <c r="D26" i="9"/>
  <c r="E26" i="9"/>
  <c r="F26" i="9"/>
  <c r="G26" i="9"/>
  <c r="H26" i="9"/>
  <c r="I26" i="9"/>
  <c r="J26" i="9"/>
  <c r="K26" i="9"/>
  <c r="L26" i="9"/>
  <c r="M26" i="9"/>
  <c r="N26" i="9"/>
  <c r="O26" i="9"/>
  <c r="P26" i="9"/>
  <c r="Q26" i="9"/>
  <c r="R26" i="9"/>
  <c r="S26" i="9"/>
  <c r="T26" i="9"/>
  <c r="U26" i="9"/>
  <c r="V26" i="9"/>
  <c r="W26" i="9"/>
  <c r="X26" i="9"/>
  <c r="Y26" i="9"/>
  <c r="Z26" i="9"/>
  <c r="AA26" i="9"/>
  <c r="AB26" i="9"/>
  <c r="AC26" i="9"/>
  <c r="B27" i="9"/>
  <c r="B28" i="9"/>
  <c r="A29" i="9"/>
  <c r="B29" i="9"/>
  <c r="A30" i="9"/>
  <c r="B30" i="9"/>
  <c r="C30" i="9"/>
  <c r="D30" i="9"/>
  <c r="E30" i="9"/>
  <c r="F30" i="9"/>
  <c r="G30" i="9"/>
  <c r="H30" i="9"/>
  <c r="I30" i="9"/>
  <c r="J30" i="9"/>
  <c r="K30" i="9"/>
  <c r="L30" i="9"/>
  <c r="M30" i="9"/>
  <c r="N30" i="9"/>
  <c r="O30" i="9"/>
  <c r="P30" i="9"/>
  <c r="Q30" i="9"/>
  <c r="R30" i="9"/>
  <c r="S30" i="9"/>
  <c r="T30" i="9"/>
  <c r="U30" i="9"/>
  <c r="V30" i="9"/>
  <c r="W30" i="9"/>
  <c r="X30" i="9"/>
  <c r="Y30" i="9"/>
  <c r="Z30" i="9"/>
  <c r="AA30" i="9"/>
  <c r="AB30" i="9"/>
  <c r="AC30" i="9"/>
  <c r="A31" i="9"/>
  <c r="B31" i="9"/>
  <c r="C31" i="9"/>
  <c r="D31" i="9"/>
  <c r="E31" i="9"/>
  <c r="F31" i="9"/>
  <c r="G31" i="9"/>
  <c r="H31" i="9"/>
  <c r="I31" i="9"/>
  <c r="J31" i="9"/>
  <c r="K31" i="9"/>
  <c r="L31" i="9"/>
  <c r="M31" i="9"/>
  <c r="N31" i="9"/>
  <c r="O31" i="9"/>
  <c r="P31" i="9"/>
  <c r="Q31" i="9"/>
  <c r="R31" i="9"/>
  <c r="S31" i="9"/>
  <c r="T31" i="9"/>
  <c r="U31" i="9"/>
  <c r="V31" i="9"/>
  <c r="W31" i="9"/>
  <c r="X31" i="9"/>
  <c r="Y31" i="9"/>
  <c r="Z31" i="9"/>
  <c r="AA31" i="9"/>
  <c r="AB31" i="9"/>
  <c r="AC31" i="9"/>
  <c r="A32" i="9"/>
  <c r="B32" i="9"/>
  <c r="C32" i="9"/>
  <c r="D32" i="9"/>
  <c r="E32" i="9"/>
  <c r="F32" i="9"/>
  <c r="G32" i="9"/>
  <c r="H32" i="9"/>
  <c r="I32" i="9"/>
  <c r="J32" i="9"/>
  <c r="K32" i="9"/>
  <c r="L32" i="9"/>
  <c r="M32" i="9"/>
  <c r="N32" i="9"/>
  <c r="O32" i="9"/>
  <c r="P32" i="9"/>
  <c r="Q32" i="9"/>
  <c r="R32" i="9"/>
  <c r="S32" i="9"/>
  <c r="T32" i="9"/>
  <c r="U32" i="9"/>
  <c r="V32" i="9"/>
  <c r="W32" i="9"/>
  <c r="X32" i="9"/>
  <c r="Y32" i="9"/>
  <c r="Z32" i="9"/>
  <c r="AA32" i="9"/>
  <c r="AB32" i="9"/>
  <c r="AC32" i="9"/>
  <c r="A33" i="9"/>
  <c r="B33" i="9"/>
  <c r="C33" i="9"/>
  <c r="D33" i="9"/>
  <c r="E33" i="9"/>
  <c r="F33" i="9"/>
  <c r="G33" i="9"/>
  <c r="H33" i="9"/>
  <c r="I33" i="9"/>
  <c r="J33" i="9"/>
  <c r="K33" i="9"/>
  <c r="L33" i="9"/>
  <c r="M33" i="9"/>
  <c r="N33" i="9"/>
  <c r="O33" i="9"/>
  <c r="P33" i="9"/>
  <c r="Q33" i="9"/>
  <c r="R33" i="9"/>
  <c r="S33" i="9"/>
  <c r="T33" i="9"/>
  <c r="U33" i="9"/>
  <c r="V33" i="9"/>
  <c r="W33" i="9"/>
  <c r="X33" i="9"/>
  <c r="Y33" i="9"/>
  <c r="Z33" i="9"/>
  <c r="AA33" i="9"/>
  <c r="AB33" i="9"/>
  <c r="AC33" i="9"/>
  <c r="A34" i="9"/>
  <c r="B34" i="9"/>
  <c r="C34" i="9"/>
  <c r="D34" i="9"/>
  <c r="E34" i="9"/>
  <c r="F34" i="9"/>
  <c r="G34" i="9"/>
  <c r="H34" i="9"/>
  <c r="I34" i="9"/>
  <c r="J34" i="9"/>
  <c r="K34" i="9"/>
  <c r="L34" i="9"/>
  <c r="M34" i="9"/>
  <c r="N34" i="9"/>
  <c r="O34" i="9"/>
  <c r="P34" i="9"/>
  <c r="Q34" i="9"/>
  <c r="R34" i="9"/>
  <c r="S34" i="9"/>
  <c r="T34" i="9"/>
  <c r="U34" i="9"/>
  <c r="V34" i="9"/>
  <c r="W34" i="9"/>
  <c r="X34" i="9"/>
  <c r="Y34" i="9"/>
  <c r="Z34" i="9"/>
  <c r="AA34" i="9"/>
  <c r="AB34" i="9"/>
  <c r="AC34" i="9"/>
  <c r="A35" i="9"/>
  <c r="B35" i="9"/>
  <c r="C35" i="9"/>
  <c r="D35" i="9"/>
  <c r="E35" i="9"/>
  <c r="F35" i="9"/>
  <c r="G35" i="9"/>
  <c r="H35" i="9"/>
  <c r="I35" i="9"/>
  <c r="J35" i="9"/>
  <c r="K35" i="9"/>
  <c r="L35" i="9"/>
  <c r="M35" i="9"/>
  <c r="N35" i="9"/>
  <c r="O35" i="9"/>
  <c r="P35" i="9"/>
  <c r="Q35" i="9"/>
  <c r="R35" i="9"/>
  <c r="S35" i="9"/>
  <c r="T35" i="9"/>
  <c r="U35" i="9"/>
  <c r="V35" i="9"/>
  <c r="W35" i="9"/>
  <c r="X35" i="9"/>
  <c r="Y35" i="9"/>
  <c r="Z35" i="9"/>
  <c r="AA35" i="9"/>
  <c r="AB35" i="9"/>
  <c r="AC35" i="9"/>
  <c r="A36" i="9"/>
  <c r="B36" i="9"/>
  <c r="C36" i="9"/>
  <c r="D36" i="9"/>
  <c r="E36" i="9"/>
  <c r="F36" i="9"/>
  <c r="G36" i="9"/>
  <c r="H36" i="9"/>
  <c r="I36" i="9"/>
  <c r="J36" i="9"/>
  <c r="K36" i="9"/>
  <c r="L36" i="9"/>
  <c r="M36" i="9"/>
  <c r="N36" i="9"/>
  <c r="O36" i="9"/>
  <c r="P36" i="9"/>
  <c r="Q36" i="9"/>
  <c r="R36" i="9"/>
  <c r="S36" i="9"/>
  <c r="T36" i="9"/>
  <c r="U36" i="9"/>
  <c r="V36" i="9"/>
  <c r="W36" i="9"/>
  <c r="X36" i="9"/>
  <c r="Y36" i="9"/>
  <c r="Z36" i="9"/>
  <c r="AA36" i="9"/>
  <c r="AB36" i="9"/>
  <c r="AC36" i="9"/>
  <c r="A37" i="9"/>
  <c r="B37" i="9"/>
  <c r="C37" i="9"/>
  <c r="D37" i="9"/>
  <c r="E37" i="9"/>
  <c r="F37" i="9"/>
  <c r="G37" i="9"/>
  <c r="H37" i="9"/>
  <c r="I37" i="9"/>
  <c r="J37" i="9"/>
  <c r="K37" i="9"/>
  <c r="L37" i="9"/>
  <c r="M37" i="9"/>
  <c r="N37" i="9"/>
  <c r="O37" i="9"/>
  <c r="P37" i="9"/>
  <c r="Q37" i="9"/>
  <c r="R37" i="9"/>
  <c r="S37" i="9"/>
  <c r="T37" i="9"/>
  <c r="U37" i="9"/>
  <c r="V37" i="9"/>
  <c r="W37" i="9"/>
  <c r="X37" i="9"/>
  <c r="Y37" i="9"/>
  <c r="Z37" i="9"/>
  <c r="AA37" i="9"/>
  <c r="AB37" i="9"/>
  <c r="AC37" i="9"/>
  <c r="A38" i="9"/>
  <c r="B38" i="9"/>
  <c r="C38" i="9"/>
  <c r="D38" i="9"/>
  <c r="E38" i="9"/>
  <c r="F38" i="9"/>
  <c r="G38" i="9"/>
  <c r="H38" i="9"/>
  <c r="I38" i="9"/>
  <c r="J38" i="9"/>
  <c r="K38" i="9"/>
  <c r="L38" i="9"/>
  <c r="M38" i="9"/>
  <c r="N38" i="9"/>
  <c r="O38" i="9"/>
  <c r="P38" i="9"/>
  <c r="Q38" i="9"/>
  <c r="R38" i="9"/>
  <c r="S38" i="9"/>
  <c r="T38" i="9"/>
  <c r="U38" i="9"/>
  <c r="V38" i="9"/>
  <c r="W38" i="9"/>
  <c r="X38" i="9"/>
  <c r="Y38" i="9"/>
  <c r="Z38" i="9"/>
  <c r="AA38" i="9"/>
  <c r="AB38" i="9"/>
  <c r="AC38" i="9"/>
  <c r="A39" i="9"/>
  <c r="B39" i="9"/>
  <c r="C39" i="9"/>
  <c r="D39" i="9"/>
  <c r="E39" i="9"/>
  <c r="F39" i="9"/>
  <c r="G39" i="9"/>
  <c r="H39" i="9"/>
  <c r="I39" i="9"/>
  <c r="J39" i="9"/>
  <c r="K39" i="9"/>
  <c r="L39" i="9"/>
  <c r="M39" i="9"/>
  <c r="N39" i="9"/>
  <c r="O39" i="9"/>
  <c r="P39" i="9"/>
  <c r="Q39" i="9"/>
  <c r="R39" i="9"/>
  <c r="S39" i="9"/>
  <c r="T39" i="9"/>
  <c r="U39" i="9"/>
  <c r="V39" i="9"/>
  <c r="W39" i="9"/>
  <c r="X39" i="9"/>
  <c r="Y39" i="9"/>
  <c r="Z39" i="9"/>
  <c r="AA39" i="9"/>
  <c r="AB39" i="9"/>
  <c r="AC39" i="9"/>
  <c r="A40" i="9"/>
  <c r="B40" i="9"/>
  <c r="C40" i="9"/>
  <c r="D40" i="9"/>
  <c r="E40" i="9"/>
  <c r="F40" i="9"/>
  <c r="G40" i="9"/>
  <c r="H40" i="9"/>
  <c r="I40" i="9"/>
  <c r="J40" i="9"/>
  <c r="K40" i="9"/>
  <c r="L40" i="9"/>
  <c r="M40" i="9"/>
  <c r="N40" i="9"/>
  <c r="O40" i="9"/>
  <c r="P40" i="9"/>
  <c r="Q40" i="9"/>
  <c r="R40" i="9"/>
  <c r="S40" i="9"/>
  <c r="T40" i="9"/>
  <c r="U40" i="9"/>
  <c r="V40" i="9"/>
  <c r="W40" i="9"/>
  <c r="X40" i="9"/>
  <c r="Y40" i="9"/>
  <c r="Z40" i="9"/>
  <c r="AA40" i="9"/>
  <c r="AB40" i="9"/>
  <c r="AC40" i="9"/>
  <c r="A41" i="9"/>
  <c r="B41" i="9"/>
  <c r="C41" i="9"/>
  <c r="D41" i="9"/>
  <c r="E41" i="9"/>
  <c r="F41" i="9"/>
  <c r="G41" i="9"/>
  <c r="H41" i="9"/>
  <c r="I41" i="9"/>
  <c r="J41" i="9"/>
  <c r="K41" i="9"/>
  <c r="L41" i="9"/>
  <c r="M41" i="9"/>
  <c r="N41" i="9"/>
  <c r="O41" i="9"/>
  <c r="P41" i="9"/>
  <c r="Q41" i="9"/>
  <c r="R41" i="9"/>
  <c r="S41" i="9"/>
  <c r="T41" i="9"/>
  <c r="U41" i="9"/>
  <c r="V41" i="9"/>
  <c r="W41" i="9"/>
  <c r="X41" i="9"/>
  <c r="Y41" i="9"/>
  <c r="Z41" i="9"/>
  <c r="AA41" i="9"/>
  <c r="AB41" i="9"/>
  <c r="AC41" i="9"/>
  <c r="A42" i="9"/>
  <c r="B42" i="9"/>
  <c r="C42" i="9"/>
  <c r="D42" i="9"/>
  <c r="E42" i="9"/>
  <c r="F42" i="9"/>
  <c r="G42" i="9"/>
  <c r="H42" i="9"/>
  <c r="I42" i="9"/>
  <c r="J42" i="9"/>
  <c r="K42" i="9"/>
  <c r="L42" i="9"/>
  <c r="M42" i="9"/>
  <c r="N42" i="9"/>
  <c r="O42" i="9"/>
  <c r="P42" i="9"/>
  <c r="Q42" i="9"/>
  <c r="R42" i="9"/>
  <c r="S42" i="9"/>
  <c r="T42" i="9"/>
  <c r="U42" i="9"/>
  <c r="V42" i="9"/>
  <c r="W42" i="9"/>
  <c r="X42" i="9"/>
  <c r="Y42" i="9"/>
  <c r="Z42" i="9"/>
  <c r="AA42" i="9"/>
  <c r="AB42" i="9"/>
  <c r="AC42" i="9"/>
  <c r="A43" i="9"/>
  <c r="B43" i="9"/>
  <c r="C43" i="9"/>
  <c r="D43" i="9"/>
  <c r="E43" i="9"/>
  <c r="F43" i="9"/>
  <c r="G43" i="9"/>
  <c r="H43" i="9"/>
  <c r="I43" i="9"/>
  <c r="J43" i="9"/>
  <c r="K43" i="9"/>
  <c r="L43" i="9"/>
  <c r="M43" i="9"/>
  <c r="N43" i="9"/>
  <c r="O43" i="9"/>
  <c r="P43" i="9"/>
  <c r="Q43" i="9"/>
  <c r="R43" i="9"/>
  <c r="S43" i="9"/>
  <c r="T43" i="9"/>
  <c r="U43" i="9"/>
  <c r="V43" i="9"/>
  <c r="W43" i="9"/>
  <c r="X43" i="9"/>
  <c r="Y43" i="9"/>
  <c r="Z43" i="9"/>
  <c r="AA43" i="9"/>
  <c r="AB43" i="9"/>
  <c r="AC43" i="9"/>
  <c r="A44" i="9"/>
  <c r="B44" i="9"/>
  <c r="C44" i="9"/>
  <c r="D44" i="9"/>
  <c r="E44" i="9"/>
  <c r="F44" i="9"/>
  <c r="G44" i="9"/>
  <c r="H44" i="9"/>
  <c r="I44" i="9"/>
  <c r="J44" i="9"/>
  <c r="K44" i="9"/>
  <c r="L44" i="9"/>
  <c r="M44" i="9"/>
  <c r="N44" i="9"/>
  <c r="O44" i="9"/>
  <c r="P44" i="9"/>
  <c r="Q44" i="9"/>
  <c r="R44" i="9"/>
  <c r="S44" i="9"/>
  <c r="T44" i="9"/>
  <c r="U44" i="9"/>
  <c r="V44" i="9"/>
  <c r="W44" i="9"/>
  <c r="X44" i="9"/>
  <c r="Y44" i="9"/>
  <c r="Z44" i="9"/>
  <c r="AA44" i="9"/>
  <c r="AB44" i="9"/>
  <c r="AC44" i="9"/>
  <c r="A45" i="9"/>
  <c r="B45" i="9"/>
  <c r="C45" i="9"/>
  <c r="D45" i="9"/>
  <c r="E45" i="9"/>
  <c r="F45" i="9"/>
  <c r="G45" i="9"/>
  <c r="H45" i="9"/>
  <c r="I45" i="9"/>
  <c r="J45" i="9"/>
  <c r="K45" i="9"/>
  <c r="L45" i="9"/>
  <c r="M45" i="9"/>
  <c r="N45" i="9"/>
  <c r="O45" i="9"/>
  <c r="P45" i="9"/>
  <c r="Q45" i="9"/>
  <c r="R45" i="9"/>
  <c r="S45" i="9"/>
  <c r="T45" i="9"/>
  <c r="U45" i="9"/>
  <c r="V45" i="9"/>
  <c r="W45" i="9"/>
  <c r="X45" i="9"/>
  <c r="Y45" i="9"/>
  <c r="Z45" i="9"/>
  <c r="AA45" i="9"/>
  <c r="AB45" i="9"/>
  <c r="AC45" i="9"/>
  <c r="A46" i="9"/>
  <c r="B46" i="9"/>
  <c r="C46" i="9"/>
  <c r="D46" i="9"/>
  <c r="E46" i="9"/>
  <c r="F46" i="9"/>
  <c r="G46" i="9"/>
  <c r="H46" i="9"/>
  <c r="I46" i="9"/>
  <c r="J46" i="9"/>
  <c r="K46" i="9"/>
  <c r="L46" i="9"/>
  <c r="M46" i="9"/>
  <c r="N46" i="9"/>
  <c r="O46" i="9"/>
  <c r="P46" i="9"/>
  <c r="Q46" i="9"/>
  <c r="R46" i="9"/>
  <c r="S46" i="9"/>
  <c r="T46" i="9"/>
  <c r="U46" i="9"/>
  <c r="V46" i="9"/>
  <c r="W46" i="9"/>
  <c r="X46" i="9"/>
  <c r="Y46" i="9"/>
  <c r="Z46" i="9"/>
  <c r="AA46" i="9"/>
  <c r="AB46" i="9"/>
  <c r="AC46" i="9"/>
  <c r="B52" i="9"/>
  <c r="C52" i="9"/>
  <c r="D52" i="9"/>
  <c r="E52" i="9"/>
  <c r="F52" i="9"/>
  <c r="G52" i="9"/>
  <c r="H52" i="9"/>
  <c r="I52" i="9"/>
  <c r="J52" i="9"/>
  <c r="K52" i="9"/>
  <c r="L52" i="9"/>
  <c r="M52" i="9"/>
  <c r="N52" i="9"/>
  <c r="O52" i="9"/>
  <c r="P52" i="9"/>
  <c r="Q52" i="9"/>
  <c r="R52" i="9"/>
  <c r="S52" i="9"/>
  <c r="T52" i="9"/>
  <c r="U52" i="9"/>
  <c r="V52" i="9"/>
  <c r="W52" i="9"/>
  <c r="X52" i="9"/>
  <c r="Y52" i="9"/>
  <c r="Z52" i="9"/>
  <c r="AA52" i="9"/>
  <c r="AB52" i="9"/>
  <c r="AC52" i="9"/>
  <c r="A53" i="9"/>
  <c r="B53" i="9"/>
  <c r="C53" i="9"/>
  <c r="D53" i="9"/>
  <c r="E53" i="9"/>
  <c r="F53" i="9"/>
  <c r="G53" i="9"/>
  <c r="H53" i="9"/>
  <c r="I53" i="9"/>
  <c r="J53" i="9"/>
  <c r="K53" i="9"/>
  <c r="L53" i="9"/>
  <c r="M53" i="9"/>
  <c r="N53" i="9"/>
  <c r="O53" i="9"/>
  <c r="P53" i="9"/>
  <c r="Q53" i="9"/>
  <c r="R53" i="9"/>
  <c r="S53" i="9"/>
  <c r="T53" i="9"/>
  <c r="U53" i="9"/>
  <c r="V53" i="9"/>
  <c r="W53" i="9"/>
  <c r="X53" i="9"/>
  <c r="Y53" i="9"/>
  <c r="Z53" i="9"/>
  <c r="AA53" i="9"/>
  <c r="AB53" i="9"/>
  <c r="AC53" i="9"/>
  <c r="A54" i="9"/>
  <c r="B54" i="9"/>
  <c r="C54" i="9"/>
  <c r="D54" i="9"/>
  <c r="E54" i="9"/>
  <c r="F54" i="9"/>
  <c r="G54" i="9"/>
  <c r="H54" i="9"/>
  <c r="I54" i="9"/>
  <c r="J54" i="9"/>
  <c r="K54" i="9"/>
  <c r="L54" i="9"/>
  <c r="M54" i="9"/>
  <c r="N54" i="9"/>
  <c r="O54" i="9"/>
  <c r="P54" i="9"/>
  <c r="Q54" i="9"/>
  <c r="R54" i="9"/>
  <c r="S54" i="9"/>
  <c r="T54" i="9"/>
  <c r="U54" i="9"/>
  <c r="V54" i="9"/>
  <c r="W54" i="9"/>
  <c r="X54" i="9"/>
  <c r="Y54" i="9"/>
  <c r="Z54" i="9"/>
  <c r="AA54" i="9"/>
  <c r="AB54" i="9"/>
  <c r="AC54" i="9"/>
  <c r="A55" i="9"/>
  <c r="B55" i="9"/>
  <c r="C55" i="9"/>
  <c r="D55" i="9"/>
  <c r="E55" i="9"/>
  <c r="F55" i="9"/>
  <c r="G55" i="9"/>
  <c r="H55" i="9"/>
  <c r="I55" i="9"/>
  <c r="J55" i="9"/>
  <c r="K55" i="9"/>
  <c r="L55" i="9"/>
  <c r="M55" i="9"/>
  <c r="N55" i="9"/>
  <c r="O55" i="9"/>
  <c r="P55" i="9"/>
  <c r="Q55" i="9"/>
  <c r="R55" i="9"/>
  <c r="S55" i="9"/>
  <c r="T55" i="9"/>
  <c r="U55" i="9"/>
  <c r="V55" i="9"/>
  <c r="W55" i="9"/>
  <c r="X55" i="9"/>
  <c r="Y55" i="9"/>
  <c r="Z55" i="9"/>
  <c r="AA55" i="9"/>
  <c r="AB55" i="9"/>
  <c r="AC55" i="9"/>
  <c r="A56" i="9"/>
  <c r="B56" i="9"/>
  <c r="C56" i="9"/>
  <c r="D56" i="9"/>
  <c r="E56" i="9"/>
  <c r="F56" i="9"/>
  <c r="G56" i="9"/>
  <c r="H56" i="9"/>
  <c r="I56" i="9"/>
  <c r="J56" i="9"/>
  <c r="K56" i="9"/>
  <c r="L56" i="9"/>
  <c r="M56" i="9"/>
  <c r="N56" i="9"/>
  <c r="O56" i="9"/>
  <c r="P56" i="9"/>
  <c r="Q56" i="9"/>
  <c r="R56" i="9"/>
  <c r="S56" i="9"/>
  <c r="T56" i="9"/>
  <c r="U56" i="9"/>
  <c r="V56" i="9"/>
  <c r="W56" i="9"/>
  <c r="X56" i="9"/>
  <c r="Y56" i="9"/>
  <c r="Z56" i="9"/>
  <c r="AA56" i="9"/>
  <c r="AB56" i="9"/>
  <c r="AC56" i="9"/>
  <c r="A57" i="9"/>
  <c r="B57" i="9"/>
  <c r="C57" i="9"/>
  <c r="D57" i="9"/>
  <c r="E57" i="9"/>
  <c r="F57" i="9"/>
  <c r="G57" i="9"/>
  <c r="H57" i="9"/>
  <c r="I57" i="9"/>
  <c r="J57" i="9"/>
  <c r="K57" i="9"/>
  <c r="L57" i="9"/>
  <c r="M57" i="9"/>
  <c r="N57" i="9"/>
  <c r="O57" i="9"/>
  <c r="P57" i="9"/>
  <c r="Q57" i="9"/>
  <c r="R57" i="9"/>
  <c r="S57" i="9"/>
  <c r="T57" i="9"/>
  <c r="U57" i="9"/>
  <c r="V57" i="9"/>
  <c r="W57" i="9"/>
  <c r="X57" i="9"/>
  <c r="Y57" i="9"/>
  <c r="Z57" i="9"/>
  <c r="AA57" i="9"/>
  <c r="AB57" i="9"/>
  <c r="AC57" i="9"/>
  <c r="A58" i="9"/>
  <c r="B58" i="9"/>
  <c r="C58" i="9"/>
  <c r="D58" i="9"/>
  <c r="E58" i="9"/>
  <c r="F58" i="9"/>
  <c r="G58" i="9"/>
  <c r="H58" i="9"/>
  <c r="I58" i="9"/>
  <c r="J58" i="9"/>
  <c r="K58" i="9"/>
  <c r="L58" i="9"/>
  <c r="M58" i="9"/>
  <c r="N58" i="9"/>
  <c r="O58" i="9"/>
  <c r="P58" i="9"/>
  <c r="Q58" i="9"/>
  <c r="R58" i="9"/>
  <c r="S58" i="9"/>
  <c r="T58" i="9"/>
  <c r="U58" i="9"/>
  <c r="V58" i="9"/>
  <c r="W58" i="9"/>
  <c r="X58" i="9"/>
  <c r="Y58" i="9"/>
  <c r="Z58" i="9"/>
  <c r="AA58" i="9"/>
  <c r="AB58" i="9"/>
  <c r="AC58" i="9"/>
  <c r="A59" i="9"/>
  <c r="B59" i="9"/>
  <c r="C59" i="9"/>
  <c r="D59" i="9"/>
  <c r="E59" i="9"/>
  <c r="F59" i="9"/>
  <c r="G59" i="9"/>
  <c r="H59" i="9"/>
  <c r="I59" i="9"/>
  <c r="J59" i="9"/>
  <c r="K59" i="9"/>
  <c r="L59" i="9"/>
  <c r="M59" i="9"/>
  <c r="N59" i="9"/>
  <c r="O59" i="9"/>
  <c r="P59" i="9"/>
  <c r="Q59" i="9"/>
  <c r="R59" i="9"/>
  <c r="S59" i="9"/>
  <c r="T59" i="9"/>
  <c r="U59" i="9"/>
  <c r="V59" i="9"/>
  <c r="W59" i="9"/>
  <c r="X59" i="9"/>
  <c r="Y59" i="9"/>
  <c r="Z59" i="9"/>
  <c r="AA59" i="9"/>
  <c r="AB59" i="9"/>
  <c r="AC59" i="9"/>
  <c r="A60" i="9"/>
  <c r="B60" i="9"/>
  <c r="C60" i="9"/>
  <c r="D60" i="9"/>
  <c r="E60" i="9"/>
  <c r="F60" i="9"/>
  <c r="G60" i="9"/>
  <c r="H60" i="9"/>
  <c r="I60" i="9"/>
  <c r="J60" i="9"/>
  <c r="K60" i="9"/>
  <c r="L60" i="9"/>
  <c r="M60" i="9"/>
  <c r="N60" i="9"/>
  <c r="O60" i="9"/>
  <c r="P60" i="9"/>
  <c r="Q60" i="9"/>
  <c r="R60" i="9"/>
  <c r="S60" i="9"/>
  <c r="T60" i="9"/>
  <c r="U60" i="9"/>
  <c r="V60" i="9"/>
  <c r="W60" i="9"/>
  <c r="X60" i="9"/>
  <c r="Y60" i="9"/>
  <c r="Z60" i="9"/>
  <c r="AA60" i="9"/>
  <c r="AB60" i="9"/>
  <c r="AC60" i="9"/>
  <c r="A61" i="9"/>
  <c r="B61" i="9"/>
  <c r="C61" i="9"/>
  <c r="D61" i="9"/>
  <c r="E61" i="9"/>
  <c r="F61" i="9"/>
  <c r="G61" i="9"/>
  <c r="H61" i="9"/>
  <c r="I61" i="9"/>
  <c r="J61" i="9"/>
  <c r="K61" i="9"/>
  <c r="L61" i="9"/>
  <c r="M61" i="9"/>
  <c r="N61" i="9"/>
  <c r="O61" i="9"/>
  <c r="P61" i="9"/>
  <c r="Q61" i="9"/>
  <c r="R61" i="9"/>
  <c r="S61" i="9"/>
  <c r="T61" i="9"/>
  <c r="U61" i="9"/>
  <c r="V61" i="9"/>
  <c r="W61" i="9"/>
  <c r="X61" i="9"/>
  <c r="Y61" i="9"/>
  <c r="Z61" i="9"/>
  <c r="AA61" i="9"/>
  <c r="AB61" i="9"/>
  <c r="AC61" i="9"/>
  <c r="A62" i="9"/>
  <c r="B62" i="9"/>
  <c r="C62" i="9"/>
  <c r="D62" i="9"/>
  <c r="E62" i="9"/>
  <c r="F62" i="9"/>
  <c r="G62" i="9"/>
  <c r="H62" i="9"/>
  <c r="I62" i="9"/>
  <c r="J62" i="9"/>
  <c r="K62" i="9"/>
  <c r="L62" i="9"/>
  <c r="M62" i="9"/>
  <c r="N62" i="9"/>
  <c r="O62" i="9"/>
  <c r="P62" i="9"/>
  <c r="Q62" i="9"/>
  <c r="R62" i="9"/>
  <c r="S62" i="9"/>
  <c r="T62" i="9"/>
  <c r="U62" i="9"/>
  <c r="V62" i="9"/>
  <c r="W62" i="9"/>
  <c r="X62" i="9"/>
  <c r="Y62" i="9"/>
  <c r="Z62" i="9"/>
  <c r="AA62" i="9"/>
  <c r="AB62" i="9"/>
  <c r="AC62" i="9"/>
  <c r="A63" i="9"/>
  <c r="B63" i="9"/>
  <c r="C63" i="9"/>
  <c r="D63" i="9"/>
  <c r="E63" i="9"/>
  <c r="F63" i="9"/>
  <c r="G63" i="9"/>
  <c r="H63" i="9"/>
  <c r="I63" i="9"/>
  <c r="J63" i="9"/>
  <c r="K63" i="9"/>
  <c r="L63" i="9"/>
  <c r="M63" i="9"/>
  <c r="N63" i="9"/>
  <c r="O63" i="9"/>
  <c r="P63" i="9"/>
  <c r="Q63" i="9"/>
  <c r="R63" i="9"/>
  <c r="S63" i="9"/>
  <c r="T63" i="9"/>
  <c r="U63" i="9"/>
  <c r="V63" i="9"/>
  <c r="W63" i="9"/>
  <c r="X63" i="9"/>
  <c r="Y63" i="9"/>
  <c r="Z63" i="9"/>
  <c r="AA63" i="9"/>
  <c r="AB63" i="9"/>
  <c r="AC63" i="9"/>
  <c r="A64" i="9"/>
  <c r="B64" i="9"/>
  <c r="C64" i="9"/>
  <c r="D64" i="9"/>
  <c r="E64" i="9"/>
  <c r="F64" i="9"/>
  <c r="G64" i="9"/>
  <c r="H64" i="9"/>
  <c r="I64" i="9"/>
  <c r="J64" i="9"/>
  <c r="K64" i="9"/>
  <c r="L64" i="9"/>
  <c r="M64" i="9"/>
  <c r="N64" i="9"/>
  <c r="O64" i="9"/>
  <c r="P64" i="9"/>
  <c r="Q64" i="9"/>
  <c r="R64" i="9"/>
  <c r="S64" i="9"/>
  <c r="T64" i="9"/>
  <c r="U64" i="9"/>
  <c r="V64" i="9"/>
  <c r="W64" i="9"/>
  <c r="X64" i="9"/>
  <c r="Y64" i="9"/>
  <c r="Z64" i="9"/>
  <c r="AA64" i="9"/>
  <c r="AB64" i="9"/>
  <c r="AC64" i="9"/>
  <c r="A65" i="9"/>
  <c r="B65" i="9"/>
  <c r="C65" i="9"/>
  <c r="D65" i="9"/>
  <c r="E65" i="9"/>
  <c r="F65" i="9"/>
  <c r="G65" i="9"/>
  <c r="H65" i="9"/>
  <c r="I65" i="9"/>
  <c r="J65" i="9"/>
  <c r="K65" i="9"/>
  <c r="L65" i="9"/>
  <c r="M65" i="9"/>
  <c r="N65" i="9"/>
  <c r="O65" i="9"/>
  <c r="P65" i="9"/>
  <c r="Q65" i="9"/>
  <c r="R65" i="9"/>
  <c r="S65" i="9"/>
  <c r="T65" i="9"/>
  <c r="U65" i="9"/>
  <c r="V65" i="9"/>
  <c r="W65" i="9"/>
  <c r="X65" i="9"/>
  <c r="Y65" i="9"/>
  <c r="Z65" i="9"/>
  <c r="AA65" i="9"/>
  <c r="AB65" i="9"/>
  <c r="AC65" i="9"/>
  <c r="A66" i="9"/>
  <c r="B66" i="9"/>
  <c r="C66" i="9"/>
  <c r="D66" i="9"/>
  <c r="E66" i="9"/>
  <c r="F66" i="9"/>
  <c r="G66" i="9"/>
  <c r="H66" i="9"/>
  <c r="I66" i="9"/>
  <c r="J66" i="9"/>
  <c r="K66" i="9"/>
  <c r="L66" i="9"/>
  <c r="M66" i="9"/>
  <c r="N66" i="9"/>
  <c r="O66" i="9"/>
  <c r="P66" i="9"/>
  <c r="Q66" i="9"/>
  <c r="R66" i="9"/>
  <c r="S66" i="9"/>
  <c r="T66" i="9"/>
  <c r="U66" i="9"/>
  <c r="V66" i="9"/>
  <c r="W66" i="9"/>
  <c r="X66" i="9"/>
  <c r="Y66" i="9"/>
  <c r="Z66" i="9"/>
  <c r="AA66" i="9"/>
  <c r="AB66" i="9"/>
  <c r="AC66" i="9"/>
  <c r="A67" i="9"/>
  <c r="B67" i="9"/>
  <c r="C67" i="9"/>
  <c r="D67" i="9"/>
  <c r="E67" i="9"/>
  <c r="F67" i="9"/>
  <c r="G67" i="9"/>
  <c r="H67" i="9"/>
  <c r="I67" i="9"/>
  <c r="J67" i="9"/>
  <c r="K67" i="9"/>
  <c r="L67" i="9"/>
  <c r="M67" i="9"/>
  <c r="N67" i="9"/>
  <c r="O67" i="9"/>
  <c r="P67" i="9"/>
  <c r="Q67" i="9"/>
  <c r="R67" i="9"/>
  <c r="S67" i="9"/>
  <c r="T67" i="9"/>
  <c r="U67" i="9"/>
  <c r="V67" i="9"/>
  <c r="W67" i="9"/>
  <c r="X67" i="9"/>
  <c r="Y67" i="9"/>
  <c r="Z67" i="9"/>
  <c r="AA67" i="9"/>
  <c r="AB67" i="9"/>
  <c r="AC67" i="9"/>
  <c r="A68" i="9"/>
  <c r="B68" i="9"/>
  <c r="C68" i="9"/>
  <c r="D68" i="9"/>
  <c r="E68" i="9"/>
  <c r="F68" i="9"/>
  <c r="G68" i="9"/>
  <c r="H68" i="9"/>
  <c r="I68" i="9"/>
  <c r="J68" i="9"/>
  <c r="K68" i="9"/>
  <c r="L68" i="9"/>
  <c r="M68" i="9"/>
  <c r="N68" i="9"/>
  <c r="O68" i="9"/>
  <c r="P68" i="9"/>
  <c r="Q68" i="9"/>
  <c r="R68" i="9"/>
  <c r="S68" i="9"/>
  <c r="T68" i="9"/>
  <c r="U68" i="9"/>
  <c r="V68" i="9"/>
  <c r="W68" i="9"/>
  <c r="X68" i="9"/>
  <c r="Y68" i="9"/>
  <c r="Z68" i="9"/>
  <c r="AA68" i="9"/>
  <c r="AB68" i="9"/>
  <c r="AC68" i="9"/>
  <c r="A69" i="9"/>
  <c r="B69" i="9"/>
  <c r="C69" i="9"/>
  <c r="D69" i="9"/>
  <c r="E69" i="9"/>
  <c r="F69" i="9"/>
  <c r="G69" i="9"/>
  <c r="H69" i="9"/>
  <c r="I69" i="9"/>
  <c r="J69" i="9"/>
  <c r="K69" i="9"/>
  <c r="L69" i="9"/>
  <c r="M69" i="9"/>
  <c r="N69" i="9"/>
  <c r="O69" i="9"/>
  <c r="P69" i="9"/>
  <c r="Q69" i="9"/>
  <c r="R69" i="9"/>
  <c r="S69" i="9"/>
  <c r="T69" i="9"/>
  <c r="U69" i="9"/>
  <c r="V69" i="9"/>
  <c r="W69" i="9"/>
  <c r="X69" i="9"/>
  <c r="Y69" i="9"/>
  <c r="Z69" i="9"/>
  <c r="AA69" i="9"/>
  <c r="AB69" i="9"/>
  <c r="AC69" i="9"/>
  <c r="A71" i="9"/>
  <c r="B71" i="9"/>
  <c r="C71" i="9"/>
  <c r="D71" i="9"/>
  <c r="E71" i="9"/>
  <c r="F71" i="9"/>
  <c r="G71" i="9"/>
  <c r="H71" i="9"/>
  <c r="I71" i="9"/>
  <c r="J71" i="9"/>
  <c r="K71" i="9"/>
  <c r="L71" i="9"/>
  <c r="M71" i="9"/>
  <c r="N71" i="9"/>
  <c r="O71" i="9"/>
  <c r="P71" i="9"/>
  <c r="Q71" i="9"/>
  <c r="R71" i="9"/>
  <c r="S71" i="9"/>
  <c r="T71" i="9"/>
  <c r="U71" i="9"/>
  <c r="V71" i="9"/>
  <c r="W71" i="9"/>
  <c r="X71" i="9"/>
  <c r="Y71" i="9"/>
  <c r="Z71" i="9"/>
  <c r="AA71" i="9"/>
  <c r="AB71" i="9"/>
  <c r="AC71" i="9"/>
  <c r="A72" i="9"/>
  <c r="B72" i="9"/>
  <c r="A73" i="9"/>
  <c r="B73" i="9"/>
  <c r="C73" i="9"/>
  <c r="D73" i="9"/>
  <c r="E73" i="9"/>
  <c r="F73" i="9"/>
  <c r="G73" i="9"/>
  <c r="H73" i="9"/>
  <c r="I73" i="9"/>
  <c r="J73" i="9"/>
  <c r="K73" i="9"/>
  <c r="L73" i="9"/>
  <c r="M73" i="9"/>
  <c r="N73" i="9"/>
  <c r="O73" i="9"/>
  <c r="P73" i="9"/>
  <c r="Q73" i="9"/>
  <c r="R73" i="9"/>
  <c r="S73" i="9"/>
  <c r="T73" i="9"/>
  <c r="U73" i="9"/>
  <c r="V73" i="9"/>
  <c r="W73" i="9"/>
  <c r="X73" i="9"/>
  <c r="Y73" i="9"/>
  <c r="Z73" i="9"/>
  <c r="AA73" i="9"/>
  <c r="AB73" i="9"/>
  <c r="AC73" i="9"/>
  <c r="A74" i="9"/>
  <c r="B74" i="9"/>
  <c r="C74" i="9"/>
  <c r="D74" i="9"/>
  <c r="E74" i="9"/>
  <c r="F74" i="9"/>
  <c r="G74" i="9"/>
  <c r="H74" i="9"/>
  <c r="I74" i="9"/>
  <c r="J74" i="9"/>
  <c r="K74" i="9"/>
  <c r="L74" i="9"/>
  <c r="M74" i="9"/>
  <c r="N74" i="9"/>
  <c r="O74" i="9"/>
  <c r="P74" i="9"/>
  <c r="Q74" i="9"/>
  <c r="R74" i="9"/>
  <c r="S74" i="9"/>
  <c r="T74" i="9"/>
  <c r="U74" i="9"/>
  <c r="V74" i="9"/>
  <c r="W74" i="9"/>
  <c r="X74" i="9"/>
  <c r="Y74" i="9"/>
  <c r="Z74" i="9"/>
  <c r="AA74" i="9"/>
  <c r="AB74" i="9"/>
  <c r="AC74" i="9"/>
  <c r="A75" i="9"/>
  <c r="B75" i="9"/>
  <c r="C75" i="9"/>
  <c r="D75" i="9"/>
  <c r="E75" i="9"/>
  <c r="F75" i="9"/>
  <c r="G75" i="9"/>
  <c r="H75" i="9"/>
  <c r="I75" i="9"/>
  <c r="J75" i="9"/>
  <c r="K75" i="9"/>
  <c r="L75" i="9"/>
  <c r="M75" i="9"/>
  <c r="N75" i="9"/>
  <c r="O75" i="9"/>
  <c r="P75" i="9"/>
  <c r="Q75" i="9"/>
  <c r="R75" i="9"/>
  <c r="S75" i="9"/>
  <c r="T75" i="9"/>
  <c r="U75" i="9"/>
  <c r="V75" i="9"/>
  <c r="W75" i="9"/>
  <c r="X75" i="9"/>
  <c r="Y75" i="9"/>
  <c r="Z75" i="9"/>
  <c r="AA75" i="9"/>
  <c r="AB75" i="9"/>
  <c r="AC75" i="9"/>
  <c r="A76" i="9"/>
  <c r="B76" i="9"/>
  <c r="C76" i="9"/>
  <c r="D76" i="9"/>
  <c r="E76" i="9"/>
  <c r="F76" i="9"/>
  <c r="G76" i="9"/>
  <c r="H76" i="9"/>
  <c r="I76" i="9"/>
  <c r="J76" i="9"/>
  <c r="K76" i="9"/>
  <c r="L76" i="9"/>
  <c r="M76" i="9"/>
  <c r="N76" i="9"/>
  <c r="O76" i="9"/>
  <c r="P76" i="9"/>
  <c r="Q76" i="9"/>
  <c r="R76" i="9"/>
  <c r="S76" i="9"/>
  <c r="T76" i="9"/>
  <c r="U76" i="9"/>
  <c r="V76" i="9"/>
  <c r="W76" i="9"/>
  <c r="X76" i="9"/>
  <c r="Y76" i="9"/>
  <c r="Z76" i="9"/>
  <c r="AA76" i="9"/>
  <c r="AB76" i="9"/>
  <c r="AC76" i="9"/>
  <c r="A77" i="9"/>
  <c r="B77" i="9"/>
  <c r="C77" i="9"/>
  <c r="D77" i="9"/>
  <c r="E77" i="9"/>
  <c r="F77" i="9"/>
  <c r="G77" i="9"/>
  <c r="H77" i="9"/>
  <c r="I77" i="9"/>
  <c r="J77" i="9"/>
  <c r="K77" i="9"/>
  <c r="L77" i="9"/>
  <c r="M77" i="9"/>
  <c r="N77" i="9"/>
  <c r="O77" i="9"/>
  <c r="P77" i="9"/>
  <c r="Q77" i="9"/>
  <c r="R77" i="9"/>
  <c r="S77" i="9"/>
  <c r="T77" i="9"/>
  <c r="U77" i="9"/>
  <c r="V77" i="9"/>
  <c r="W77" i="9"/>
  <c r="X77" i="9"/>
  <c r="Y77" i="9"/>
  <c r="Z77" i="9"/>
  <c r="AA77" i="9"/>
  <c r="AB77" i="9"/>
  <c r="AC77" i="9"/>
  <c r="A78" i="9"/>
  <c r="B78" i="9"/>
  <c r="C78" i="9"/>
  <c r="D78" i="9"/>
  <c r="E78" i="9"/>
  <c r="F78" i="9"/>
  <c r="G78" i="9"/>
  <c r="H78" i="9"/>
  <c r="I78" i="9"/>
  <c r="J78" i="9"/>
  <c r="K78" i="9"/>
  <c r="L78" i="9"/>
  <c r="M78" i="9"/>
  <c r="N78" i="9"/>
  <c r="O78" i="9"/>
  <c r="P78" i="9"/>
  <c r="Q78" i="9"/>
  <c r="R78" i="9"/>
  <c r="S78" i="9"/>
  <c r="T78" i="9"/>
  <c r="U78" i="9"/>
  <c r="V78" i="9"/>
  <c r="W78" i="9"/>
  <c r="X78" i="9"/>
  <c r="Y78" i="9"/>
  <c r="Z78" i="9"/>
  <c r="AA78" i="9"/>
  <c r="AB78" i="9"/>
  <c r="AC78" i="9"/>
  <c r="A79" i="9"/>
  <c r="B79" i="9"/>
  <c r="C79" i="9"/>
  <c r="D79" i="9"/>
  <c r="E79" i="9"/>
  <c r="F79" i="9"/>
  <c r="G79" i="9"/>
  <c r="H79" i="9"/>
  <c r="I79" i="9"/>
  <c r="J79" i="9"/>
  <c r="K79" i="9"/>
  <c r="L79" i="9"/>
  <c r="M79" i="9"/>
  <c r="N79" i="9"/>
  <c r="O79" i="9"/>
  <c r="P79" i="9"/>
  <c r="Q79" i="9"/>
  <c r="R79" i="9"/>
  <c r="S79" i="9"/>
  <c r="T79" i="9"/>
  <c r="U79" i="9"/>
  <c r="V79" i="9"/>
  <c r="W79" i="9"/>
  <c r="X79" i="9"/>
  <c r="Y79" i="9"/>
  <c r="Z79" i="9"/>
  <c r="AA79" i="9"/>
  <c r="AB79" i="9"/>
  <c r="AC79" i="9"/>
  <c r="A80" i="9"/>
  <c r="B80" i="9"/>
  <c r="C80" i="9"/>
  <c r="D80" i="9"/>
  <c r="E80" i="9"/>
  <c r="F80" i="9"/>
  <c r="G80" i="9"/>
  <c r="H80" i="9"/>
  <c r="I80" i="9"/>
  <c r="J80" i="9"/>
  <c r="K80" i="9"/>
  <c r="L80" i="9"/>
  <c r="M80" i="9"/>
  <c r="N80" i="9"/>
  <c r="O80" i="9"/>
  <c r="P80" i="9"/>
  <c r="Q80" i="9"/>
  <c r="R80" i="9"/>
  <c r="S80" i="9"/>
  <c r="T80" i="9"/>
  <c r="U80" i="9"/>
  <c r="V80" i="9"/>
  <c r="W80" i="9"/>
  <c r="X80" i="9"/>
  <c r="Y80" i="9"/>
  <c r="Z80" i="9"/>
  <c r="AA80" i="9"/>
  <c r="AB80" i="9"/>
  <c r="AC80" i="9"/>
  <c r="A81" i="9"/>
  <c r="B81" i="9"/>
  <c r="C81" i="9"/>
  <c r="D81" i="9"/>
  <c r="E81" i="9"/>
  <c r="F81" i="9"/>
  <c r="G81" i="9"/>
  <c r="H81" i="9"/>
  <c r="I81" i="9"/>
  <c r="J81" i="9"/>
  <c r="K81" i="9"/>
  <c r="L81" i="9"/>
  <c r="M81" i="9"/>
  <c r="N81" i="9"/>
  <c r="O81" i="9"/>
  <c r="P81" i="9"/>
  <c r="Q81" i="9"/>
  <c r="R81" i="9"/>
  <c r="S81" i="9"/>
  <c r="T81" i="9"/>
  <c r="U81" i="9"/>
  <c r="V81" i="9"/>
  <c r="W81" i="9"/>
  <c r="X81" i="9"/>
  <c r="Y81" i="9"/>
  <c r="Z81" i="9"/>
  <c r="AA81" i="9"/>
  <c r="AB81" i="9"/>
  <c r="AC81" i="9"/>
  <c r="A82" i="9"/>
  <c r="B82" i="9"/>
  <c r="C82" i="9"/>
  <c r="D82" i="9"/>
  <c r="E82" i="9"/>
  <c r="F82" i="9"/>
  <c r="G82" i="9"/>
  <c r="H82" i="9"/>
  <c r="I82" i="9"/>
  <c r="J82" i="9"/>
  <c r="K82" i="9"/>
  <c r="L82" i="9"/>
  <c r="M82" i="9"/>
  <c r="N82" i="9"/>
  <c r="O82" i="9"/>
  <c r="P82" i="9"/>
  <c r="Q82" i="9"/>
  <c r="R82" i="9"/>
  <c r="S82" i="9"/>
  <c r="T82" i="9"/>
  <c r="U82" i="9"/>
  <c r="V82" i="9"/>
  <c r="W82" i="9"/>
  <c r="X82" i="9"/>
  <c r="Y82" i="9"/>
  <c r="Z82" i="9"/>
  <c r="AA82" i="9"/>
  <c r="AB82" i="9"/>
  <c r="AC82" i="9"/>
  <c r="A83" i="9"/>
  <c r="B83" i="9"/>
  <c r="C83" i="9"/>
  <c r="D83" i="9"/>
  <c r="E83" i="9"/>
  <c r="F83" i="9"/>
  <c r="G83" i="9"/>
  <c r="H83" i="9"/>
  <c r="I83" i="9"/>
  <c r="J83" i="9"/>
  <c r="K83" i="9"/>
  <c r="L83" i="9"/>
  <c r="M83" i="9"/>
  <c r="N83" i="9"/>
  <c r="O83" i="9"/>
  <c r="P83" i="9"/>
  <c r="Q83" i="9"/>
  <c r="R83" i="9"/>
  <c r="S83" i="9"/>
  <c r="T83" i="9"/>
  <c r="U83" i="9"/>
  <c r="V83" i="9"/>
  <c r="W83" i="9"/>
  <c r="X83" i="9"/>
  <c r="Y83" i="9"/>
  <c r="Z83" i="9"/>
  <c r="AA83" i="9"/>
  <c r="AB83" i="9"/>
  <c r="AC83" i="9"/>
  <c r="A84" i="9"/>
  <c r="B84" i="9"/>
  <c r="C84" i="9"/>
  <c r="D84" i="9"/>
  <c r="E84" i="9"/>
  <c r="F84" i="9"/>
  <c r="G84" i="9"/>
  <c r="H84" i="9"/>
  <c r="I84" i="9"/>
  <c r="J84" i="9"/>
  <c r="K84" i="9"/>
  <c r="L84" i="9"/>
  <c r="M84" i="9"/>
  <c r="N84" i="9"/>
  <c r="O84" i="9"/>
  <c r="P84" i="9"/>
  <c r="Q84" i="9"/>
  <c r="R84" i="9"/>
  <c r="S84" i="9"/>
  <c r="T84" i="9"/>
  <c r="U84" i="9"/>
  <c r="V84" i="9"/>
  <c r="W84" i="9"/>
  <c r="X84" i="9"/>
  <c r="Y84" i="9"/>
  <c r="Z84" i="9"/>
  <c r="AA84" i="9"/>
  <c r="AB84" i="9"/>
  <c r="AC84" i="9"/>
  <c r="A85" i="9"/>
  <c r="B85" i="9"/>
  <c r="C85" i="9"/>
  <c r="D85" i="9"/>
  <c r="E85" i="9"/>
  <c r="F85" i="9"/>
  <c r="G85" i="9"/>
  <c r="H85" i="9"/>
  <c r="I85" i="9"/>
  <c r="J85" i="9"/>
  <c r="K85" i="9"/>
  <c r="L85" i="9"/>
  <c r="M85" i="9"/>
  <c r="N85" i="9"/>
  <c r="O85" i="9"/>
  <c r="P85" i="9"/>
  <c r="Q85" i="9"/>
  <c r="R85" i="9"/>
  <c r="S85" i="9"/>
  <c r="T85" i="9"/>
  <c r="U85" i="9"/>
  <c r="V85" i="9"/>
  <c r="W85" i="9"/>
  <c r="X85" i="9"/>
  <c r="Y85" i="9"/>
  <c r="Z85" i="9"/>
  <c r="AA85" i="9"/>
  <c r="AB85" i="9"/>
  <c r="AC85" i="9"/>
  <c r="A86" i="9"/>
  <c r="B86" i="9"/>
  <c r="C86" i="9"/>
  <c r="D86" i="9"/>
  <c r="E86" i="9"/>
  <c r="F86" i="9"/>
  <c r="G86" i="9"/>
  <c r="H86" i="9"/>
  <c r="I86" i="9"/>
  <c r="J86" i="9"/>
  <c r="K86" i="9"/>
  <c r="L86" i="9"/>
  <c r="M86" i="9"/>
  <c r="N86" i="9"/>
  <c r="O86" i="9"/>
  <c r="P86" i="9"/>
  <c r="Q86" i="9"/>
  <c r="R86" i="9"/>
  <c r="S86" i="9"/>
  <c r="T86" i="9"/>
  <c r="U86" i="9"/>
  <c r="V86" i="9"/>
  <c r="W86" i="9"/>
  <c r="X86" i="9"/>
  <c r="Y86" i="9"/>
  <c r="Z86" i="9"/>
  <c r="AA86" i="9"/>
  <c r="AB86" i="9"/>
  <c r="AC86" i="9"/>
  <c r="A87" i="9"/>
  <c r="B87" i="9"/>
  <c r="C87" i="9"/>
  <c r="D87" i="9"/>
  <c r="E87" i="9"/>
  <c r="F87" i="9"/>
  <c r="G87" i="9"/>
  <c r="H87" i="9"/>
  <c r="I87" i="9"/>
  <c r="J87" i="9"/>
  <c r="K87" i="9"/>
  <c r="L87" i="9"/>
  <c r="M87" i="9"/>
  <c r="N87" i="9"/>
  <c r="O87" i="9"/>
  <c r="P87" i="9"/>
  <c r="Q87" i="9"/>
  <c r="R87" i="9"/>
  <c r="S87" i="9"/>
  <c r="T87" i="9"/>
  <c r="U87" i="9"/>
  <c r="V87" i="9"/>
  <c r="W87" i="9"/>
  <c r="X87" i="9"/>
  <c r="Y87" i="9"/>
  <c r="Z87" i="9"/>
  <c r="AA87" i="9"/>
  <c r="AB87" i="9"/>
  <c r="AC87" i="9"/>
  <c r="A88" i="9"/>
  <c r="B88" i="9"/>
  <c r="C88" i="9"/>
  <c r="D88" i="9"/>
  <c r="E88" i="9"/>
  <c r="F88" i="9"/>
  <c r="G88" i="9"/>
  <c r="H88" i="9"/>
  <c r="I88" i="9"/>
  <c r="J88" i="9"/>
  <c r="K88" i="9"/>
  <c r="L88" i="9"/>
  <c r="M88" i="9"/>
  <c r="N88" i="9"/>
  <c r="O88" i="9"/>
  <c r="P88" i="9"/>
  <c r="Q88" i="9"/>
  <c r="R88" i="9"/>
  <c r="S88" i="9"/>
  <c r="T88" i="9"/>
  <c r="U88" i="9"/>
  <c r="V88" i="9"/>
  <c r="W88" i="9"/>
  <c r="X88" i="9"/>
  <c r="Y88" i="9"/>
  <c r="Z88" i="9"/>
  <c r="AA88" i="9"/>
  <c r="AB88" i="9"/>
  <c r="AC88" i="9"/>
  <c r="A89" i="9"/>
  <c r="B89" i="9"/>
  <c r="C89" i="9"/>
  <c r="D89" i="9"/>
  <c r="E89" i="9"/>
  <c r="F89" i="9"/>
  <c r="G89" i="9"/>
  <c r="H89" i="9"/>
  <c r="I89" i="9"/>
  <c r="J89" i="9"/>
  <c r="K89" i="9"/>
  <c r="L89" i="9"/>
  <c r="M89" i="9"/>
  <c r="N89" i="9"/>
  <c r="O89" i="9"/>
  <c r="P89" i="9"/>
  <c r="Q89" i="9"/>
  <c r="R89" i="9"/>
  <c r="S89" i="9"/>
  <c r="T89" i="9"/>
  <c r="U89" i="9"/>
  <c r="V89" i="9"/>
  <c r="W89" i="9"/>
  <c r="X89" i="9"/>
  <c r="Y89" i="9"/>
  <c r="Z89" i="9"/>
  <c r="AA89" i="9"/>
  <c r="AB89" i="9"/>
  <c r="AC89" i="9"/>
  <c r="A2" i="7"/>
  <c r="A6" i="7"/>
  <c r="B8" i="7"/>
  <c r="C8" i="7"/>
  <c r="D8" i="7"/>
  <c r="E8" i="7"/>
  <c r="F8" i="7"/>
  <c r="G8" i="7"/>
  <c r="H8" i="7"/>
  <c r="I8" i="7"/>
  <c r="J8" i="7"/>
  <c r="K8" i="7"/>
  <c r="L8" i="7"/>
  <c r="M8" i="7"/>
  <c r="N8" i="7"/>
  <c r="O8" i="7"/>
  <c r="P8" i="7"/>
  <c r="Q8" i="7"/>
  <c r="R8" i="7"/>
  <c r="S8" i="7"/>
  <c r="T8" i="7"/>
  <c r="U8" i="7"/>
  <c r="V8" i="7"/>
  <c r="W8" i="7"/>
  <c r="X8" i="7"/>
  <c r="Y8" i="7"/>
  <c r="Z8" i="7"/>
  <c r="AA8" i="7"/>
  <c r="AB8" i="7"/>
  <c r="B9" i="7"/>
  <c r="C9" i="7"/>
  <c r="D9" i="7"/>
  <c r="E9" i="7"/>
  <c r="F9" i="7"/>
  <c r="G9" i="7"/>
  <c r="H9" i="7"/>
  <c r="I9" i="7"/>
  <c r="J9" i="7"/>
  <c r="K9" i="7"/>
  <c r="L9" i="7"/>
  <c r="M9" i="7"/>
  <c r="N9" i="7"/>
  <c r="O9" i="7"/>
  <c r="P9" i="7"/>
  <c r="Q9" i="7"/>
  <c r="R9" i="7"/>
  <c r="S9" i="7"/>
  <c r="T9" i="7"/>
  <c r="U9" i="7"/>
  <c r="V9" i="7"/>
  <c r="W9" i="7"/>
  <c r="X9" i="7"/>
  <c r="Y9" i="7"/>
  <c r="Z9" i="7"/>
  <c r="AA9" i="7"/>
  <c r="AB9" i="7"/>
  <c r="AC9" i="7"/>
  <c r="B10" i="7"/>
  <c r="C10" i="7"/>
  <c r="D10" i="7"/>
  <c r="E10" i="7"/>
  <c r="F10" i="7"/>
  <c r="G10" i="7"/>
  <c r="H10" i="7"/>
  <c r="I10" i="7"/>
  <c r="J10" i="7"/>
  <c r="K10" i="7"/>
  <c r="L10" i="7"/>
  <c r="M10" i="7"/>
  <c r="N10" i="7"/>
  <c r="O10" i="7"/>
  <c r="P10" i="7"/>
  <c r="Q10" i="7"/>
  <c r="R10" i="7"/>
  <c r="S10" i="7"/>
  <c r="T10" i="7"/>
  <c r="U10" i="7"/>
  <c r="V10" i="7"/>
  <c r="W10" i="7"/>
  <c r="X10" i="7"/>
  <c r="Y10" i="7"/>
  <c r="Z10" i="7"/>
  <c r="AA10" i="7"/>
  <c r="AB10" i="7"/>
  <c r="AC10" i="7"/>
  <c r="B11" i="7"/>
  <c r="C11" i="7"/>
  <c r="D11" i="7"/>
  <c r="E11" i="7"/>
  <c r="F11" i="7"/>
  <c r="G11" i="7"/>
  <c r="H11" i="7"/>
  <c r="I11" i="7"/>
  <c r="J11" i="7"/>
  <c r="K11" i="7"/>
  <c r="L11" i="7"/>
  <c r="M11" i="7"/>
  <c r="N11" i="7"/>
  <c r="O11" i="7"/>
  <c r="P11" i="7"/>
  <c r="Q11" i="7"/>
  <c r="R11" i="7"/>
  <c r="S11" i="7"/>
  <c r="T11" i="7"/>
  <c r="U11" i="7"/>
  <c r="V11" i="7"/>
  <c r="W11" i="7"/>
  <c r="X11" i="7"/>
  <c r="Y11" i="7"/>
  <c r="Z11" i="7"/>
  <c r="AA11" i="7"/>
  <c r="AB11" i="7"/>
  <c r="AC11" i="7"/>
  <c r="B12" i="7"/>
  <c r="C12" i="7"/>
  <c r="D12" i="7"/>
  <c r="E12" i="7"/>
  <c r="F12" i="7"/>
  <c r="G12" i="7"/>
  <c r="H12" i="7"/>
  <c r="I12" i="7"/>
  <c r="J12" i="7"/>
  <c r="K12" i="7"/>
  <c r="L12" i="7"/>
  <c r="M12" i="7"/>
  <c r="N12" i="7"/>
  <c r="O12" i="7"/>
  <c r="P12" i="7"/>
  <c r="Q12" i="7"/>
  <c r="R12" i="7"/>
  <c r="S12" i="7"/>
  <c r="T12" i="7"/>
  <c r="U12" i="7"/>
  <c r="V12" i="7"/>
  <c r="W12" i="7"/>
  <c r="X12" i="7"/>
  <c r="Y12" i="7"/>
  <c r="Z12" i="7"/>
  <c r="AA12" i="7"/>
  <c r="AB12" i="7"/>
  <c r="AC12" i="7"/>
  <c r="B13" i="7"/>
  <c r="C13" i="7"/>
  <c r="D13" i="7"/>
  <c r="E13" i="7"/>
  <c r="F13" i="7"/>
  <c r="G13" i="7"/>
  <c r="H13" i="7"/>
  <c r="I13" i="7"/>
  <c r="J13" i="7"/>
  <c r="K13" i="7"/>
  <c r="L13" i="7"/>
  <c r="M13" i="7"/>
  <c r="N13" i="7"/>
  <c r="O13" i="7"/>
  <c r="P13" i="7"/>
  <c r="Q13" i="7"/>
  <c r="R13" i="7"/>
  <c r="S13" i="7"/>
  <c r="T13" i="7"/>
  <c r="U13" i="7"/>
  <c r="V13" i="7"/>
  <c r="W13" i="7"/>
  <c r="X13" i="7"/>
  <c r="Y13" i="7"/>
  <c r="Z13" i="7"/>
  <c r="AA13" i="7"/>
  <c r="AB13" i="7"/>
  <c r="AC13" i="7"/>
  <c r="B14" i="7"/>
  <c r="C14" i="7"/>
  <c r="D14" i="7"/>
  <c r="E14" i="7"/>
  <c r="F14" i="7"/>
  <c r="G14" i="7"/>
  <c r="H14" i="7"/>
  <c r="I14" i="7"/>
  <c r="J14" i="7"/>
  <c r="K14" i="7"/>
  <c r="L14" i="7"/>
  <c r="M14" i="7"/>
  <c r="N14" i="7"/>
  <c r="O14" i="7"/>
  <c r="P14" i="7"/>
  <c r="Q14" i="7"/>
  <c r="R14" i="7"/>
  <c r="S14" i="7"/>
  <c r="T14" i="7"/>
  <c r="U14" i="7"/>
  <c r="V14" i="7"/>
  <c r="W14" i="7"/>
  <c r="X14" i="7"/>
  <c r="Y14" i="7"/>
  <c r="Z14" i="7"/>
  <c r="AA14" i="7"/>
  <c r="AB14" i="7"/>
  <c r="AC14" i="7"/>
  <c r="B15" i="7"/>
  <c r="C15" i="7"/>
  <c r="D15" i="7"/>
  <c r="E15" i="7"/>
  <c r="F15" i="7"/>
  <c r="G15" i="7"/>
  <c r="H15" i="7"/>
  <c r="I15" i="7"/>
  <c r="J15" i="7"/>
  <c r="K15" i="7"/>
  <c r="L15" i="7"/>
  <c r="M15" i="7"/>
  <c r="N15" i="7"/>
  <c r="O15" i="7"/>
  <c r="P15" i="7"/>
  <c r="Q15" i="7"/>
  <c r="R15" i="7"/>
  <c r="S15" i="7"/>
  <c r="T15" i="7"/>
  <c r="U15" i="7"/>
  <c r="V15" i="7"/>
  <c r="W15" i="7"/>
  <c r="X15" i="7"/>
  <c r="Y15" i="7"/>
  <c r="Z15" i="7"/>
  <c r="AA15" i="7"/>
  <c r="AB15" i="7"/>
  <c r="AC15" i="7"/>
  <c r="B18" i="7"/>
  <c r="C18" i="7"/>
  <c r="D18" i="7"/>
  <c r="E18" i="7"/>
  <c r="F18" i="7"/>
  <c r="G18" i="7"/>
  <c r="H18" i="7"/>
  <c r="I18" i="7"/>
  <c r="J18" i="7"/>
  <c r="K18" i="7"/>
  <c r="L18" i="7"/>
  <c r="M18" i="7"/>
  <c r="N18" i="7"/>
  <c r="O18" i="7"/>
  <c r="P18" i="7"/>
  <c r="Q18" i="7"/>
  <c r="R18" i="7"/>
  <c r="S18" i="7"/>
  <c r="T18" i="7"/>
  <c r="U18" i="7"/>
  <c r="V18" i="7"/>
  <c r="W18" i="7"/>
  <c r="X18" i="7"/>
  <c r="Y18" i="7"/>
  <c r="Z18" i="7"/>
  <c r="AA18" i="7"/>
  <c r="AB18" i="7"/>
  <c r="AC18" i="7"/>
  <c r="B28" i="7"/>
  <c r="C28" i="7"/>
  <c r="D28" i="7"/>
  <c r="E28" i="7"/>
  <c r="F28" i="7"/>
  <c r="G28" i="7"/>
  <c r="H28" i="7"/>
  <c r="I28" i="7"/>
  <c r="J28" i="7"/>
  <c r="K28" i="7"/>
  <c r="L28" i="7"/>
  <c r="M28" i="7"/>
  <c r="N28" i="7"/>
  <c r="O28" i="7"/>
  <c r="P28" i="7"/>
  <c r="Q28" i="7"/>
  <c r="R28" i="7"/>
  <c r="S28" i="7"/>
  <c r="T28" i="7"/>
  <c r="U28" i="7"/>
  <c r="V28" i="7"/>
  <c r="W28" i="7"/>
  <c r="X28" i="7"/>
  <c r="Y28" i="7"/>
  <c r="Z28" i="7"/>
  <c r="AA28" i="7"/>
  <c r="AB28" i="7"/>
  <c r="AC28" i="7"/>
  <c r="B29" i="7"/>
  <c r="C29" i="7"/>
  <c r="D29" i="7"/>
  <c r="E29" i="7"/>
  <c r="F29" i="7"/>
  <c r="G29" i="7"/>
  <c r="H29" i="7"/>
  <c r="I29" i="7"/>
  <c r="J29" i="7"/>
  <c r="K29" i="7"/>
  <c r="L29" i="7"/>
  <c r="M29" i="7"/>
  <c r="N29" i="7"/>
  <c r="O29" i="7"/>
  <c r="P29" i="7"/>
  <c r="Q29" i="7"/>
  <c r="R29" i="7"/>
  <c r="S29" i="7"/>
  <c r="T29" i="7"/>
  <c r="U29" i="7"/>
  <c r="V29" i="7"/>
  <c r="W29" i="7"/>
  <c r="X29" i="7"/>
  <c r="Y29" i="7"/>
  <c r="Z29" i="7"/>
  <c r="AA29" i="7"/>
  <c r="AB29" i="7"/>
  <c r="AC29" i="7"/>
  <c r="B30" i="7"/>
  <c r="C30" i="7"/>
  <c r="D30" i="7"/>
  <c r="E30" i="7"/>
  <c r="F30" i="7"/>
  <c r="G30" i="7"/>
  <c r="H30" i="7"/>
  <c r="I30" i="7"/>
  <c r="J30" i="7"/>
  <c r="K30" i="7"/>
  <c r="L30" i="7"/>
  <c r="M30" i="7"/>
  <c r="N30" i="7"/>
  <c r="O30" i="7"/>
  <c r="P30" i="7"/>
  <c r="Q30" i="7"/>
  <c r="R30" i="7"/>
  <c r="S30" i="7"/>
  <c r="T30" i="7"/>
  <c r="U30" i="7"/>
  <c r="V30" i="7"/>
  <c r="W30" i="7"/>
  <c r="X30" i="7"/>
  <c r="Y30" i="7"/>
  <c r="Z30" i="7"/>
  <c r="AA30" i="7"/>
  <c r="AB30" i="7"/>
  <c r="AC30" i="7"/>
  <c r="B31" i="7"/>
  <c r="C31" i="7"/>
  <c r="D31" i="7"/>
  <c r="E31" i="7"/>
  <c r="F31" i="7"/>
  <c r="G31" i="7"/>
  <c r="H31" i="7"/>
  <c r="I31" i="7"/>
  <c r="J31" i="7"/>
  <c r="K31" i="7"/>
  <c r="L31" i="7"/>
  <c r="M31" i="7"/>
  <c r="N31" i="7"/>
  <c r="O31" i="7"/>
  <c r="P31" i="7"/>
  <c r="Q31" i="7"/>
  <c r="R31" i="7"/>
  <c r="S31" i="7"/>
  <c r="T31" i="7"/>
  <c r="U31" i="7"/>
  <c r="V31" i="7"/>
  <c r="W31" i="7"/>
  <c r="X31" i="7"/>
  <c r="Y31" i="7"/>
  <c r="Z31" i="7"/>
  <c r="AA31" i="7"/>
  <c r="AB31" i="7"/>
  <c r="AC31" i="7"/>
  <c r="B32" i="7"/>
  <c r="C32" i="7"/>
  <c r="D32" i="7"/>
  <c r="E32" i="7"/>
  <c r="F32" i="7"/>
  <c r="G32" i="7"/>
  <c r="H32" i="7"/>
  <c r="I32" i="7"/>
  <c r="J32" i="7"/>
  <c r="K32" i="7"/>
  <c r="L32" i="7"/>
  <c r="M32" i="7"/>
  <c r="N32" i="7"/>
  <c r="O32" i="7"/>
  <c r="P32" i="7"/>
  <c r="Q32" i="7"/>
  <c r="R32" i="7"/>
  <c r="S32" i="7"/>
  <c r="T32" i="7"/>
  <c r="U32" i="7"/>
  <c r="V32" i="7"/>
  <c r="W32" i="7"/>
  <c r="X32" i="7"/>
  <c r="Y32" i="7"/>
  <c r="Z32" i="7"/>
  <c r="AA32" i="7"/>
  <c r="AB32" i="7"/>
  <c r="AC32" i="7"/>
  <c r="B33" i="7"/>
  <c r="C33" i="7"/>
  <c r="D33" i="7"/>
  <c r="E33" i="7"/>
  <c r="F33" i="7"/>
  <c r="G33" i="7"/>
  <c r="H33" i="7"/>
  <c r="I33" i="7"/>
  <c r="J33" i="7"/>
  <c r="K33" i="7"/>
  <c r="L33" i="7"/>
  <c r="M33" i="7"/>
  <c r="N33" i="7"/>
  <c r="O33" i="7"/>
  <c r="P33" i="7"/>
  <c r="Q33" i="7"/>
  <c r="R33" i="7"/>
  <c r="S33" i="7"/>
  <c r="T33" i="7"/>
  <c r="U33" i="7"/>
  <c r="V33" i="7"/>
  <c r="W33" i="7"/>
  <c r="X33" i="7"/>
  <c r="Y33" i="7"/>
  <c r="Z33" i="7"/>
  <c r="AA33" i="7"/>
  <c r="AB33" i="7"/>
  <c r="AC33" i="7"/>
  <c r="B34" i="7"/>
  <c r="C34" i="7"/>
  <c r="D34" i="7"/>
  <c r="E34" i="7"/>
  <c r="F34" i="7"/>
  <c r="G34" i="7"/>
  <c r="H34" i="7"/>
  <c r="I34" i="7"/>
  <c r="J34" i="7"/>
  <c r="K34" i="7"/>
  <c r="L34" i="7"/>
  <c r="M34" i="7"/>
  <c r="N34" i="7"/>
  <c r="O34" i="7"/>
  <c r="P34" i="7"/>
  <c r="Q34" i="7"/>
  <c r="R34" i="7"/>
  <c r="S34" i="7"/>
  <c r="T34" i="7"/>
  <c r="U34" i="7"/>
  <c r="V34" i="7"/>
  <c r="W34" i="7"/>
  <c r="X34" i="7"/>
  <c r="Y34" i="7"/>
  <c r="Z34" i="7"/>
  <c r="AA34" i="7"/>
  <c r="AB34" i="7"/>
  <c r="B37" i="7"/>
  <c r="C37" i="7"/>
  <c r="D37" i="7"/>
  <c r="E37" i="7"/>
  <c r="F37" i="7"/>
  <c r="G37" i="7"/>
  <c r="H37" i="7"/>
  <c r="I37" i="7"/>
  <c r="J37" i="7"/>
  <c r="K37" i="7"/>
  <c r="L37" i="7"/>
  <c r="M37" i="7"/>
  <c r="N37" i="7"/>
  <c r="O37" i="7"/>
  <c r="P37" i="7"/>
  <c r="Q37" i="7"/>
  <c r="R37" i="7"/>
  <c r="S37" i="7"/>
  <c r="T37" i="7"/>
  <c r="U37" i="7"/>
  <c r="V37" i="7"/>
  <c r="W37" i="7"/>
  <c r="X37" i="7"/>
  <c r="Y37" i="7"/>
  <c r="Z37" i="7"/>
  <c r="AA37" i="7"/>
  <c r="AB37" i="7"/>
  <c r="AC37" i="7"/>
  <c r="A46" i="7"/>
  <c r="A2" i="2"/>
  <c r="B7" i="2"/>
  <c r="C7" i="2"/>
  <c r="D7" i="2"/>
  <c r="E7" i="2"/>
  <c r="F7" i="2"/>
  <c r="G7" i="2"/>
  <c r="H7" i="2"/>
  <c r="I7" i="2"/>
  <c r="J7" i="2"/>
  <c r="K7" i="2"/>
  <c r="L7" i="2"/>
  <c r="M7" i="2"/>
  <c r="N7" i="2"/>
  <c r="O7" i="2"/>
  <c r="P7" i="2"/>
  <c r="Q7" i="2"/>
  <c r="R7" i="2"/>
  <c r="S7" i="2"/>
  <c r="T7" i="2"/>
  <c r="U7" i="2"/>
  <c r="V7" i="2"/>
  <c r="W7" i="2"/>
  <c r="X7" i="2"/>
  <c r="Y7" i="2"/>
  <c r="Z7" i="2"/>
  <c r="AA7" i="2"/>
  <c r="AB7" i="2"/>
  <c r="B8" i="2"/>
  <c r="C8" i="2"/>
  <c r="D8" i="2"/>
  <c r="E8" i="2"/>
  <c r="F8" i="2"/>
  <c r="G8" i="2"/>
  <c r="H8" i="2"/>
  <c r="I8" i="2"/>
  <c r="J8" i="2"/>
  <c r="K8" i="2"/>
  <c r="L8" i="2"/>
  <c r="M8" i="2"/>
  <c r="N8" i="2"/>
  <c r="O8" i="2"/>
  <c r="P8" i="2"/>
  <c r="Q8" i="2"/>
  <c r="R8" i="2"/>
  <c r="S8" i="2"/>
  <c r="T8" i="2"/>
  <c r="U8" i="2"/>
  <c r="V8" i="2"/>
  <c r="W8" i="2"/>
  <c r="X8" i="2"/>
  <c r="Y8" i="2"/>
  <c r="Z8" i="2"/>
  <c r="AA8" i="2"/>
  <c r="AB8" i="2"/>
  <c r="AD8" i="2"/>
  <c r="B9" i="2"/>
  <c r="C9" i="2"/>
  <c r="D9" i="2"/>
  <c r="E9" i="2"/>
  <c r="F9" i="2"/>
  <c r="G9" i="2"/>
  <c r="H9" i="2"/>
  <c r="I9" i="2"/>
  <c r="J9" i="2"/>
  <c r="K9" i="2"/>
  <c r="L9" i="2"/>
  <c r="M9" i="2"/>
  <c r="N9" i="2"/>
  <c r="O9" i="2"/>
  <c r="P9" i="2"/>
  <c r="Q9" i="2"/>
  <c r="R9" i="2"/>
  <c r="S9" i="2"/>
  <c r="T9" i="2"/>
  <c r="U9" i="2"/>
  <c r="V9" i="2"/>
  <c r="W9" i="2"/>
  <c r="X9" i="2"/>
  <c r="Y9" i="2"/>
  <c r="Z9" i="2"/>
  <c r="AA9" i="2"/>
  <c r="AB9" i="2"/>
  <c r="AC9" i="2"/>
  <c r="B10" i="2"/>
  <c r="C10" i="2"/>
  <c r="D10" i="2"/>
  <c r="E10" i="2"/>
  <c r="F10" i="2"/>
  <c r="G10" i="2"/>
  <c r="H10" i="2"/>
  <c r="I10" i="2"/>
  <c r="J10" i="2"/>
  <c r="K10" i="2"/>
  <c r="L10" i="2"/>
  <c r="M10" i="2"/>
  <c r="N10" i="2"/>
  <c r="O10" i="2"/>
  <c r="P10" i="2"/>
  <c r="Q10" i="2"/>
  <c r="R10" i="2"/>
  <c r="S10" i="2"/>
  <c r="T10" i="2"/>
  <c r="U10" i="2"/>
  <c r="V10" i="2"/>
  <c r="W10" i="2"/>
  <c r="X10" i="2"/>
  <c r="Y10" i="2"/>
  <c r="Z10" i="2"/>
  <c r="AA10" i="2"/>
  <c r="AB10" i="2"/>
  <c r="AC10" i="2"/>
  <c r="B11" i="2"/>
  <c r="C11" i="2"/>
  <c r="D11" i="2"/>
  <c r="E11" i="2"/>
  <c r="F11" i="2"/>
  <c r="G11" i="2"/>
  <c r="H11" i="2"/>
  <c r="I11" i="2"/>
  <c r="J11" i="2"/>
  <c r="K11" i="2"/>
  <c r="L11" i="2"/>
  <c r="M11" i="2"/>
  <c r="N11" i="2"/>
  <c r="O11" i="2"/>
  <c r="P11" i="2"/>
  <c r="Q11" i="2"/>
  <c r="R11" i="2"/>
  <c r="S11" i="2"/>
  <c r="T11" i="2"/>
  <c r="U11" i="2"/>
  <c r="V11" i="2"/>
  <c r="W11" i="2"/>
  <c r="X11" i="2"/>
  <c r="Y11" i="2"/>
  <c r="Z11" i="2"/>
  <c r="AA11" i="2"/>
  <c r="AB11" i="2"/>
  <c r="AC11" i="2"/>
  <c r="B12" i="2"/>
  <c r="C12" i="2"/>
  <c r="D12" i="2"/>
  <c r="E12" i="2"/>
  <c r="F12" i="2"/>
  <c r="G12" i="2"/>
  <c r="H12" i="2"/>
  <c r="I12" i="2"/>
  <c r="J12" i="2"/>
  <c r="K12" i="2"/>
  <c r="L12" i="2"/>
  <c r="M12" i="2"/>
  <c r="N12" i="2"/>
  <c r="O12" i="2"/>
  <c r="P12" i="2"/>
  <c r="Q12" i="2"/>
  <c r="R12" i="2"/>
  <c r="S12" i="2"/>
  <c r="T12" i="2"/>
  <c r="U12" i="2"/>
  <c r="V12" i="2"/>
  <c r="W12" i="2"/>
  <c r="X12" i="2"/>
  <c r="Y12" i="2"/>
  <c r="Z12" i="2"/>
  <c r="AA12" i="2"/>
  <c r="AB12" i="2"/>
  <c r="AC12" i="2"/>
  <c r="B13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B14" i="2"/>
  <c r="C14" i="2"/>
  <c r="D14" i="2"/>
  <c r="E14" i="2"/>
  <c r="F14" i="2"/>
  <c r="G14" i="2"/>
  <c r="H14" i="2"/>
  <c r="I14" i="2"/>
  <c r="J14" i="2"/>
  <c r="K14" i="2"/>
  <c r="L14" i="2"/>
  <c r="M14" i="2"/>
  <c r="N14" i="2"/>
  <c r="O14" i="2"/>
  <c r="P14" i="2"/>
  <c r="Q14" i="2"/>
  <c r="R14" i="2"/>
  <c r="S14" i="2"/>
  <c r="T14" i="2"/>
  <c r="U14" i="2"/>
  <c r="V14" i="2"/>
  <c r="W14" i="2"/>
  <c r="X14" i="2"/>
  <c r="Y14" i="2"/>
  <c r="Z14" i="2"/>
  <c r="AA14" i="2"/>
  <c r="AB14" i="2"/>
  <c r="AC14" i="2"/>
  <c r="B15" i="2"/>
  <c r="C15" i="2"/>
  <c r="D15" i="2"/>
  <c r="E15" i="2"/>
  <c r="F15" i="2"/>
  <c r="G15" i="2"/>
  <c r="H15" i="2"/>
  <c r="I15" i="2"/>
  <c r="J15" i="2"/>
  <c r="K15" i="2"/>
  <c r="L15" i="2"/>
  <c r="M15" i="2"/>
  <c r="N15" i="2"/>
  <c r="O15" i="2"/>
  <c r="P15" i="2"/>
  <c r="Q15" i="2"/>
  <c r="R15" i="2"/>
  <c r="S15" i="2"/>
  <c r="T15" i="2"/>
  <c r="U15" i="2"/>
  <c r="V15" i="2"/>
  <c r="W15" i="2"/>
  <c r="X15" i="2"/>
  <c r="Y15" i="2"/>
  <c r="Z15" i="2"/>
  <c r="AA15" i="2"/>
  <c r="AB15" i="2"/>
  <c r="AC15" i="2"/>
  <c r="B18" i="2"/>
  <c r="C18" i="2"/>
  <c r="D18" i="2"/>
  <c r="E18" i="2"/>
  <c r="F18" i="2"/>
  <c r="G18" i="2"/>
  <c r="H18" i="2"/>
  <c r="I18" i="2"/>
  <c r="J18" i="2"/>
  <c r="K18" i="2"/>
  <c r="L18" i="2"/>
  <c r="M18" i="2"/>
  <c r="N18" i="2"/>
  <c r="O18" i="2"/>
  <c r="P18" i="2"/>
  <c r="Q18" i="2"/>
  <c r="R18" i="2"/>
  <c r="S18" i="2"/>
  <c r="T18" i="2"/>
  <c r="U18" i="2"/>
  <c r="V18" i="2"/>
  <c r="W18" i="2"/>
  <c r="X18" i="2"/>
  <c r="Y18" i="2"/>
  <c r="Z18" i="2"/>
  <c r="AA18" i="2"/>
  <c r="AB18" i="2"/>
  <c r="AC18" i="2"/>
  <c r="AG18" i="2"/>
  <c r="B28" i="2"/>
  <c r="C28" i="2"/>
  <c r="D28" i="2"/>
  <c r="E28" i="2"/>
  <c r="F28" i="2"/>
  <c r="G28" i="2"/>
  <c r="H28" i="2"/>
  <c r="I28" i="2"/>
  <c r="J28" i="2"/>
  <c r="K28" i="2"/>
  <c r="L28" i="2"/>
  <c r="M28" i="2"/>
  <c r="N28" i="2"/>
  <c r="O28" i="2"/>
  <c r="P28" i="2"/>
  <c r="Q28" i="2"/>
  <c r="R28" i="2"/>
  <c r="S28" i="2"/>
  <c r="T28" i="2"/>
  <c r="U28" i="2"/>
  <c r="V28" i="2"/>
  <c r="W28" i="2"/>
  <c r="X28" i="2"/>
  <c r="Y28" i="2"/>
  <c r="Z28" i="2"/>
  <c r="AA28" i="2"/>
  <c r="AB28" i="2"/>
  <c r="AC28" i="2"/>
  <c r="B29" i="2"/>
  <c r="C29" i="2"/>
  <c r="D29" i="2"/>
  <c r="E29" i="2"/>
  <c r="F29" i="2"/>
  <c r="G29" i="2"/>
  <c r="H29" i="2"/>
  <c r="I29" i="2"/>
  <c r="J29" i="2"/>
  <c r="K29" i="2"/>
  <c r="L29" i="2"/>
  <c r="M29" i="2"/>
  <c r="N29" i="2"/>
  <c r="O29" i="2"/>
  <c r="P29" i="2"/>
  <c r="Q29" i="2"/>
  <c r="R29" i="2"/>
  <c r="S29" i="2"/>
  <c r="T29" i="2"/>
  <c r="U29" i="2"/>
  <c r="V29" i="2"/>
  <c r="W29" i="2"/>
  <c r="X29" i="2"/>
  <c r="Y29" i="2"/>
  <c r="Z29" i="2"/>
  <c r="AA29" i="2"/>
  <c r="AB29" i="2"/>
  <c r="AC29" i="2"/>
  <c r="B30" i="2"/>
  <c r="C30" i="2"/>
  <c r="D30" i="2"/>
  <c r="E30" i="2"/>
  <c r="F30" i="2"/>
  <c r="G30" i="2"/>
  <c r="H30" i="2"/>
  <c r="I30" i="2"/>
  <c r="J30" i="2"/>
  <c r="K30" i="2"/>
  <c r="L30" i="2"/>
  <c r="M30" i="2"/>
  <c r="N30" i="2"/>
  <c r="O30" i="2"/>
  <c r="P30" i="2"/>
  <c r="Q30" i="2"/>
  <c r="R30" i="2"/>
  <c r="S30" i="2"/>
  <c r="T30" i="2"/>
  <c r="U30" i="2"/>
  <c r="V30" i="2"/>
  <c r="W30" i="2"/>
  <c r="X30" i="2"/>
  <c r="Y30" i="2"/>
  <c r="Z30" i="2"/>
  <c r="AA30" i="2"/>
  <c r="AB30" i="2"/>
  <c r="AC30" i="2"/>
  <c r="B31" i="2"/>
  <c r="C31" i="2"/>
  <c r="D31" i="2"/>
  <c r="E31" i="2"/>
  <c r="F31" i="2"/>
  <c r="G31" i="2"/>
  <c r="H31" i="2"/>
  <c r="I31" i="2"/>
  <c r="J31" i="2"/>
  <c r="K31" i="2"/>
  <c r="L31" i="2"/>
  <c r="M31" i="2"/>
  <c r="N31" i="2"/>
  <c r="O31" i="2"/>
  <c r="P31" i="2"/>
  <c r="Q31" i="2"/>
  <c r="R31" i="2"/>
  <c r="S31" i="2"/>
  <c r="T31" i="2"/>
  <c r="U31" i="2"/>
  <c r="V31" i="2"/>
  <c r="W31" i="2"/>
  <c r="X31" i="2"/>
  <c r="Y31" i="2"/>
  <c r="Z31" i="2"/>
  <c r="AA31" i="2"/>
  <c r="AB31" i="2"/>
  <c r="AC31" i="2"/>
  <c r="B32" i="2"/>
  <c r="C32" i="2"/>
  <c r="D32" i="2"/>
  <c r="E32" i="2"/>
  <c r="F32" i="2"/>
  <c r="G32" i="2"/>
  <c r="H32" i="2"/>
  <c r="I32" i="2"/>
  <c r="J32" i="2"/>
  <c r="K32" i="2"/>
  <c r="L32" i="2"/>
  <c r="M32" i="2"/>
  <c r="N32" i="2"/>
  <c r="O32" i="2"/>
  <c r="P32" i="2"/>
  <c r="Q32" i="2"/>
  <c r="R32" i="2"/>
  <c r="S32" i="2"/>
  <c r="T32" i="2"/>
  <c r="U32" i="2"/>
  <c r="V32" i="2"/>
  <c r="W32" i="2"/>
  <c r="X32" i="2"/>
  <c r="Y32" i="2"/>
  <c r="Z32" i="2"/>
  <c r="AA32" i="2"/>
  <c r="AB32" i="2"/>
  <c r="AC32" i="2"/>
  <c r="B33" i="2"/>
  <c r="C33" i="2"/>
  <c r="D33" i="2"/>
  <c r="E33" i="2"/>
  <c r="F33" i="2"/>
  <c r="G33" i="2"/>
  <c r="H33" i="2"/>
  <c r="I33" i="2"/>
  <c r="J33" i="2"/>
  <c r="K33" i="2"/>
  <c r="L33" i="2"/>
  <c r="M33" i="2"/>
  <c r="N33" i="2"/>
  <c r="O33" i="2"/>
  <c r="P33" i="2"/>
  <c r="Q33" i="2"/>
  <c r="R33" i="2"/>
  <c r="S33" i="2"/>
  <c r="T33" i="2"/>
  <c r="U33" i="2"/>
  <c r="V33" i="2"/>
  <c r="W33" i="2"/>
  <c r="X33" i="2"/>
  <c r="Y33" i="2"/>
  <c r="Z33" i="2"/>
  <c r="AA33" i="2"/>
  <c r="AB33" i="2"/>
  <c r="AC33" i="2"/>
  <c r="B34" i="2"/>
  <c r="C34" i="2"/>
  <c r="D34" i="2"/>
  <c r="E34" i="2"/>
  <c r="F34" i="2"/>
  <c r="G34" i="2"/>
  <c r="H34" i="2"/>
  <c r="I34" i="2"/>
  <c r="J34" i="2"/>
  <c r="K34" i="2"/>
  <c r="L34" i="2"/>
  <c r="M34" i="2"/>
  <c r="N34" i="2"/>
  <c r="O34" i="2"/>
  <c r="P34" i="2"/>
  <c r="Q34" i="2"/>
  <c r="R34" i="2"/>
  <c r="S34" i="2"/>
  <c r="T34" i="2"/>
  <c r="U34" i="2"/>
  <c r="V34" i="2"/>
  <c r="W34" i="2"/>
  <c r="X34" i="2"/>
  <c r="Y34" i="2"/>
  <c r="Z34" i="2"/>
  <c r="AA34" i="2"/>
  <c r="AB34" i="2"/>
  <c r="B37" i="2"/>
  <c r="C37" i="2"/>
  <c r="D37" i="2"/>
  <c r="E37" i="2"/>
  <c r="F37" i="2"/>
  <c r="G37" i="2"/>
  <c r="H37" i="2"/>
  <c r="I37" i="2"/>
  <c r="J37" i="2"/>
  <c r="K37" i="2"/>
  <c r="L37" i="2"/>
  <c r="M37" i="2"/>
  <c r="N37" i="2"/>
  <c r="O37" i="2"/>
  <c r="P37" i="2"/>
  <c r="Q37" i="2"/>
  <c r="R37" i="2"/>
  <c r="S37" i="2"/>
  <c r="T37" i="2"/>
  <c r="U37" i="2"/>
  <c r="V37" i="2"/>
  <c r="W37" i="2"/>
  <c r="X37" i="2"/>
  <c r="Y37" i="2"/>
  <c r="Z37" i="2"/>
  <c r="AA37" i="2"/>
  <c r="AB37" i="2"/>
  <c r="AC37" i="2"/>
  <c r="A46" i="2"/>
  <c r="A2" i="5"/>
  <c r="A6" i="5"/>
  <c r="H8" i="5"/>
  <c r="I8" i="5"/>
  <c r="K8" i="5"/>
  <c r="L8" i="5"/>
  <c r="M8" i="5"/>
  <c r="N8" i="5"/>
  <c r="P8" i="5"/>
  <c r="Q8" i="5"/>
  <c r="R8" i="5"/>
  <c r="T8" i="5"/>
  <c r="U8" i="5"/>
  <c r="V8" i="5"/>
  <c r="AG8" i="5"/>
  <c r="AH8" i="5"/>
  <c r="AI8" i="5"/>
  <c r="AJ8" i="5"/>
  <c r="AK8" i="5"/>
  <c r="AL8" i="5"/>
  <c r="AM8" i="5"/>
  <c r="AN8" i="5"/>
  <c r="AO8" i="5"/>
  <c r="AP8" i="5"/>
  <c r="AQ8" i="5"/>
  <c r="AR8" i="5"/>
  <c r="AS8" i="5"/>
  <c r="AT8" i="5"/>
  <c r="AU8" i="5"/>
  <c r="AV8" i="5"/>
  <c r="AW8" i="5"/>
  <c r="AX8" i="5"/>
  <c r="AY8" i="5"/>
  <c r="AZ8" i="5"/>
  <c r="BA8" i="5"/>
  <c r="BB8" i="5"/>
  <c r="BC8" i="5"/>
  <c r="BD8" i="5"/>
  <c r="BE8" i="5"/>
  <c r="BF8" i="5"/>
  <c r="BG8" i="5"/>
  <c r="BH8" i="5"/>
  <c r="BI8" i="5"/>
  <c r="BJ8" i="5"/>
  <c r="BK8" i="5"/>
  <c r="BL8" i="5"/>
  <c r="BM8" i="5"/>
  <c r="BN8" i="5"/>
  <c r="BO8" i="5"/>
  <c r="BP8" i="5"/>
  <c r="BQ8" i="5"/>
  <c r="BR8" i="5"/>
  <c r="BS8" i="5"/>
  <c r="BT8" i="5"/>
  <c r="BU8" i="5"/>
  <c r="BV8" i="5"/>
  <c r="BW8" i="5"/>
  <c r="BX8" i="5"/>
  <c r="BY8" i="5"/>
  <c r="BZ8" i="5"/>
  <c r="CA8" i="5"/>
  <c r="CB8" i="5"/>
  <c r="CC8" i="5"/>
  <c r="CD8" i="5"/>
  <c r="CE8" i="5"/>
  <c r="CF8" i="5"/>
  <c r="CG8" i="5"/>
  <c r="CH8" i="5"/>
  <c r="CI8" i="5"/>
  <c r="CJ8" i="5"/>
  <c r="CK8" i="5"/>
  <c r="CL8" i="5"/>
  <c r="CM8" i="5"/>
  <c r="CN8" i="5"/>
  <c r="CO8" i="5"/>
  <c r="CP8" i="5"/>
  <c r="CQ8" i="5"/>
  <c r="CR8" i="5"/>
  <c r="CS8" i="5"/>
  <c r="CT8" i="5"/>
  <c r="CU8" i="5"/>
  <c r="CV8" i="5"/>
  <c r="CW8" i="5"/>
  <c r="CX8" i="5"/>
  <c r="CY8" i="5"/>
  <c r="CZ8" i="5"/>
  <c r="DA8" i="5"/>
  <c r="DB8" i="5"/>
  <c r="DC8" i="5"/>
  <c r="DD8" i="5"/>
  <c r="DE8" i="5"/>
  <c r="DF8" i="5"/>
  <c r="DG8" i="5"/>
  <c r="DH8" i="5"/>
  <c r="DI8" i="5"/>
  <c r="DJ8" i="5"/>
  <c r="DK8" i="5"/>
  <c r="DL8" i="5"/>
  <c r="DM8" i="5"/>
  <c r="DN8" i="5"/>
  <c r="DO8" i="5"/>
  <c r="DP8" i="5"/>
  <c r="DQ8" i="5"/>
  <c r="DR8" i="5"/>
  <c r="DS8" i="5"/>
  <c r="DT8" i="5"/>
  <c r="DU8" i="5"/>
  <c r="DV8" i="5"/>
  <c r="DW8" i="5"/>
  <c r="DX8" i="5"/>
  <c r="DY8" i="5"/>
  <c r="DZ8" i="5"/>
  <c r="EA8" i="5"/>
  <c r="EB8" i="5"/>
  <c r="EC8" i="5"/>
  <c r="ED8" i="5"/>
  <c r="EE8" i="5"/>
  <c r="EF8" i="5"/>
  <c r="EG8" i="5"/>
  <c r="EH8" i="5"/>
  <c r="EI8" i="5"/>
  <c r="EJ8" i="5"/>
  <c r="C9" i="5"/>
  <c r="D9" i="5"/>
  <c r="E9" i="5"/>
  <c r="F9" i="5"/>
  <c r="G9" i="5"/>
  <c r="H9" i="5"/>
  <c r="I9" i="5"/>
  <c r="J9" i="5"/>
  <c r="K9" i="5"/>
  <c r="L9" i="5"/>
  <c r="M9" i="5"/>
  <c r="N9" i="5"/>
  <c r="O9" i="5"/>
  <c r="P9" i="5"/>
  <c r="Q9" i="5"/>
  <c r="R9" i="5"/>
  <c r="S9" i="5"/>
  <c r="T9" i="5"/>
  <c r="U9" i="5"/>
  <c r="V9" i="5"/>
  <c r="W9" i="5"/>
  <c r="X9" i="5"/>
  <c r="Y9" i="5"/>
  <c r="Z9" i="5"/>
  <c r="AA9" i="5"/>
  <c r="AB9" i="5"/>
  <c r="AC9" i="5"/>
  <c r="AG9" i="5"/>
  <c r="AH9" i="5"/>
  <c r="AI9" i="5"/>
  <c r="AJ9" i="5"/>
  <c r="AK9" i="5"/>
  <c r="AL9" i="5"/>
  <c r="AM9" i="5"/>
  <c r="AN9" i="5"/>
  <c r="AO9" i="5"/>
  <c r="AP9" i="5"/>
  <c r="AQ9" i="5"/>
  <c r="AR9" i="5"/>
  <c r="AS9" i="5"/>
  <c r="AT9" i="5"/>
  <c r="AU9" i="5"/>
  <c r="AV9" i="5"/>
  <c r="AW9" i="5"/>
  <c r="AX9" i="5"/>
  <c r="AY9" i="5"/>
  <c r="AZ9" i="5"/>
  <c r="BA9" i="5"/>
  <c r="BB9" i="5"/>
  <c r="BC9" i="5"/>
  <c r="BD9" i="5"/>
  <c r="BE9" i="5"/>
  <c r="BF9" i="5"/>
  <c r="BG9" i="5"/>
  <c r="BH9" i="5"/>
  <c r="BI9" i="5"/>
  <c r="BJ9" i="5"/>
  <c r="BK9" i="5"/>
  <c r="BL9" i="5"/>
  <c r="BM9" i="5"/>
  <c r="BN9" i="5"/>
  <c r="BO9" i="5"/>
  <c r="BP9" i="5"/>
  <c r="BQ9" i="5"/>
  <c r="BR9" i="5"/>
  <c r="BS9" i="5"/>
  <c r="BT9" i="5"/>
  <c r="BU9" i="5"/>
  <c r="BV9" i="5"/>
  <c r="BW9" i="5"/>
  <c r="BX9" i="5"/>
  <c r="BY9" i="5"/>
  <c r="BZ9" i="5"/>
  <c r="CA9" i="5"/>
  <c r="CB9" i="5"/>
  <c r="CC9" i="5"/>
  <c r="CD9" i="5"/>
  <c r="CE9" i="5"/>
  <c r="CF9" i="5"/>
  <c r="CG9" i="5"/>
  <c r="CH9" i="5"/>
  <c r="CI9" i="5"/>
  <c r="CJ9" i="5"/>
  <c r="CK9" i="5"/>
  <c r="CL9" i="5"/>
  <c r="CM9" i="5"/>
  <c r="CN9" i="5"/>
  <c r="CO9" i="5"/>
  <c r="CP9" i="5"/>
  <c r="CQ9" i="5"/>
  <c r="CR9" i="5"/>
  <c r="CS9" i="5"/>
  <c r="CT9" i="5"/>
  <c r="CU9" i="5"/>
  <c r="CV9" i="5"/>
  <c r="CW9" i="5"/>
  <c r="CX9" i="5"/>
  <c r="CY9" i="5"/>
  <c r="CZ9" i="5"/>
  <c r="DA9" i="5"/>
  <c r="DB9" i="5"/>
  <c r="DC9" i="5"/>
  <c r="DD9" i="5"/>
  <c r="DE9" i="5"/>
  <c r="DF9" i="5"/>
  <c r="DG9" i="5"/>
  <c r="DH9" i="5"/>
  <c r="DI9" i="5"/>
  <c r="DJ9" i="5"/>
  <c r="DK9" i="5"/>
  <c r="DL9" i="5"/>
  <c r="DM9" i="5"/>
  <c r="DN9" i="5"/>
  <c r="DO9" i="5"/>
  <c r="DP9" i="5"/>
  <c r="DQ9" i="5"/>
  <c r="DR9" i="5"/>
  <c r="DS9" i="5"/>
  <c r="DT9" i="5"/>
  <c r="DU9" i="5"/>
  <c r="DV9" i="5"/>
  <c r="DW9" i="5"/>
  <c r="DX9" i="5"/>
  <c r="DY9" i="5"/>
  <c r="DZ9" i="5"/>
  <c r="EA9" i="5"/>
  <c r="EB9" i="5"/>
  <c r="EC9" i="5"/>
  <c r="ED9" i="5"/>
  <c r="EE9" i="5"/>
  <c r="EF9" i="5"/>
  <c r="EG9" i="5"/>
  <c r="EH9" i="5"/>
  <c r="EI9" i="5"/>
  <c r="EJ9" i="5"/>
  <c r="C10" i="5"/>
  <c r="D10" i="5"/>
  <c r="E10" i="5"/>
  <c r="F10" i="5"/>
  <c r="G10" i="5"/>
  <c r="H10" i="5"/>
  <c r="I10" i="5"/>
  <c r="J10" i="5"/>
  <c r="K10" i="5"/>
  <c r="L10" i="5"/>
  <c r="M10" i="5"/>
  <c r="N10" i="5"/>
  <c r="O10" i="5"/>
  <c r="P10" i="5"/>
  <c r="Q10" i="5"/>
  <c r="R10" i="5"/>
  <c r="S10" i="5"/>
  <c r="T10" i="5"/>
  <c r="U10" i="5"/>
  <c r="V10" i="5"/>
  <c r="W10" i="5"/>
  <c r="X10" i="5"/>
  <c r="Y10" i="5"/>
  <c r="Z10" i="5"/>
  <c r="AA10" i="5"/>
  <c r="AB10" i="5"/>
  <c r="AC10" i="5"/>
  <c r="AG10" i="5"/>
  <c r="AH10" i="5"/>
  <c r="AI10" i="5"/>
  <c r="AJ10" i="5"/>
  <c r="AK10" i="5"/>
  <c r="AL10" i="5"/>
  <c r="AM10" i="5"/>
  <c r="AN10" i="5"/>
  <c r="AO10" i="5"/>
  <c r="AP10" i="5"/>
  <c r="AQ10" i="5"/>
  <c r="AR10" i="5"/>
  <c r="AS10" i="5"/>
  <c r="AT10" i="5"/>
  <c r="AU10" i="5"/>
  <c r="AV10" i="5"/>
  <c r="AW10" i="5"/>
  <c r="AX10" i="5"/>
  <c r="AY10" i="5"/>
  <c r="AZ10" i="5"/>
  <c r="BA10" i="5"/>
  <c r="BB10" i="5"/>
  <c r="BC10" i="5"/>
  <c r="BD10" i="5"/>
  <c r="BE10" i="5"/>
  <c r="BF10" i="5"/>
  <c r="BG10" i="5"/>
  <c r="BH10" i="5"/>
  <c r="BI10" i="5"/>
  <c r="BJ10" i="5"/>
  <c r="BK10" i="5"/>
  <c r="BL10" i="5"/>
  <c r="BM10" i="5"/>
  <c r="BN10" i="5"/>
  <c r="BO10" i="5"/>
  <c r="BP10" i="5"/>
  <c r="BQ10" i="5"/>
  <c r="BR10" i="5"/>
  <c r="BS10" i="5"/>
  <c r="BT10" i="5"/>
  <c r="BU10" i="5"/>
  <c r="BV10" i="5"/>
  <c r="BW10" i="5"/>
  <c r="BX10" i="5"/>
  <c r="BY10" i="5"/>
  <c r="BZ10" i="5"/>
  <c r="CA10" i="5"/>
  <c r="CB10" i="5"/>
  <c r="CC10" i="5"/>
  <c r="CD10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U10" i="5"/>
  <c r="CV10" i="5"/>
  <c r="CW10" i="5"/>
  <c r="CX10" i="5"/>
  <c r="CY10" i="5"/>
  <c r="CZ10" i="5"/>
  <c r="DA10" i="5"/>
  <c r="DB10" i="5"/>
  <c r="DC10" i="5"/>
  <c r="DD10" i="5"/>
  <c r="DE10" i="5"/>
  <c r="DF10" i="5"/>
  <c r="DG10" i="5"/>
  <c r="DH10" i="5"/>
  <c r="DI10" i="5"/>
  <c r="DJ10" i="5"/>
  <c r="DK10" i="5"/>
  <c r="DL10" i="5"/>
  <c r="DM10" i="5"/>
  <c r="DN10" i="5"/>
  <c r="DO10" i="5"/>
  <c r="DP10" i="5"/>
  <c r="DQ10" i="5"/>
  <c r="DR10" i="5"/>
  <c r="DS10" i="5"/>
  <c r="DT10" i="5"/>
  <c r="DU10" i="5"/>
  <c r="DV10" i="5"/>
  <c r="DW10" i="5"/>
  <c r="DX10" i="5"/>
  <c r="DY10" i="5"/>
  <c r="DZ10" i="5"/>
  <c r="EA10" i="5"/>
  <c r="EB10" i="5"/>
  <c r="EC10" i="5"/>
  <c r="ED10" i="5"/>
  <c r="EE10" i="5"/>
  <c r="EF10" i="5"/>
  <c r="EG10" i="5"/>
  <c r="EH10" i="5"/>
  <c r="EI10" i="5"/>
  <c r="EJ10" i="5"/>
  <c r="C11" i="5"/>
  <c r="D11" i="5"/>
  <c r="E11" i="5"/>
  <c r="F11" i="5"/>
  <c r="G11" i="5"/>
  <c r="H11" i="5"/>
  <c r="I11" i="5"/>
  <c r="J11" i="5"/>
  <c r="K11" i="5"/>
  <c r="L11" i="5"/>
  <c r="M11" i="5"/>
  <c r="N11" i="5"/>
  <c r="O11" i="5"/>
  <c r="P11" i="5"/>
  <c r="Q11" i="5"/>
  <c r="R11" i="5"/>
  <c r="S11" i="5"/>
  <c r="T11" i="5"/>
  <c r="U11" i="5"/>
  <c r="V11" i="5"/>
  <c r="W11" i="5"/>
  <c r="X11" i="5"/>
  <c r="Y11" i="5"/>
  <c r="Z11" i="5"/>
  <c r="AA11" i="5"/>
  <c r="AB11" i="5"/>
  <c r="AC11" i="5"/>
  <c r="AG11" i="5"/>
  <c r="AH11" i="5"/>
  <c r="AI11" i="5"/>
  <c r="AJ11" i="5"/>
  <c r="AK11" i="5"/>
  <c r="AL11" i="5"/>
  <c r="AM11" i="5"/>
  <c r="AN11" i="5"/>
  <c r="AO11" i="5"/>
  <c r="AP11" i="5"/>
  <c r="AQ11" i="5"/>
  <c r="AR11" i="5"/>
  <c r="AS11" i="5"/>
  <c r="AT11" i="5"/>
  <c r="AU11" i="5"/>
  <c r="AV11" i="5"/>
  <c r="AW11" i="5"/>
  <c r="AX11" i="5"/>
  <c r="AY11" i="5"/>
  <c r="AZ11" i="5"/>
  <c r="BA11" i="5"/>
  <c r="BB11" i="5"/>
  <c r="BC11" i="5"/>
  <c r="BD11" i="5"/>
  <c r="BE11" i="5"/>
  <c r="BF11" i="5"/>
  <c r="BG11" i="5"/>
  <c r="BH11" i="5"/>
  <c r="BI11" i="5"/>
  <c r="BJ11" i="5"/>
  <c r="BK11" i="5"/>
  <c r="BL11" i="5"/>
  <c r="BM11" i="5"/>
  <c r="BN11" i="5"/>
  <c r="BO11" i="5"/>
  <c r="BP11" i="5"/>
  <c r="BQ11" i="5"/>
  <c r="BR11" i="5"/>
  <c r="BS11" i="5"/>
  <c r="BT11" i="5"/>
  <c r="BU11" i="5"/>
  <c r="BV11" i="5"/>
  <c r="BW11" i="5"/>
  <c r="BX11" i="5"/>
  <c r="BY11" i="5"/>
  <c r="BZ11" i="5"/>
  <c r="CA11" i="5"/>
  <c r="CB11" i="5"/>
  <c r="CC11" i="5"/>
  <c r="CD11" i="5"/>
  <c r="CE11" i="5"/>
  <c r="CF11" i="5"/>
  <c r="CG11" i="5"/>
  <c r="CH11" i="5"/>
  <c r="CI11" i="5"/>
  <c r="CJ11" i="5"/>
  <c r="CK11" i="5"/>
  <c r="CL11" i="5"/>
  <c r="CM11" i="5"/>
  <c r="CN11" i="5"/>
  <c r="CO11" i="5"/>
  <c r="CP11" i="5"/>
  <c r="CQ11" i="5"/>
  <c r="CR11" i="5"/>
  <c r="CS11" i="5"/>
  <c r="CT11" i="5"/>
  <c r="CU11" i="5"/>
  <c r="CV11" i="5"/>
  <c r="CW11" i="5"/>
  <c r="CX11" i="5"/>
  <c r="CY11" i="5"/>
  <c r="CZ11" i="5"/>
  <c r="DA11" i="5"/>
  <c r="DB11" i="5"/>
  <c r="DC11" i="5"/>
  <c r="DD11" i="5"/>
  <c r="DE11" i="5"/>
  <c r="DF11" i="5"/>
  <c r="DG11" i="5"/>
  <c r="DH11" i="5"/>
  <c r="DI11" i="5"/>
  <c r="DJ11" i="5"/>
  <c r="DK11" i="5"/>
  <c r="DL11" i="5"/>
  <c r="DM11" i="5"/>
  <c r="DN11" i="5"/>
  <c r="DO11" i="5"/>
  <c r="DP11" i="5"/>
  <c r="DQ11" i="5"/>
  <c r="DR11" i="5"/>
  <c r="DS11" i="5"/>
  <c r="DT11" i="5"/>
  <c r="DU11" i="5"/>
  <c r="DV11" i="5"/>
  <c r="DW11" i="5"/>
  <c r="DX11" i="5"/>
  <c r="DY11" i="5"/>
  <c r="DZ11" i="5"/>
  <c r="EA11" i="5"/>
  <c r="EB11" i="5"/>
  <c r="EC11" i="5"/>
  <c r="ED11" i="5"/>
  <c r="EE11" i="5"/>
  <c r="EF11" i="5"/>
  <c r="EG11" i="5"/>
  <c r="EH11" i="5"/>
  <c r="EI11" i="5"/>
  <c r="EJ11" i="5"/>
  <c r="C12" i="5"/>
  <c r="D12" i="5"/>
  <c r="E12" i="5"/>
  <c r="F12" i="5"/>
  <c r="G12" i="5"/>
  <c r="H12" i="5"/>
  <c r="I12" i="5"/>
  <c r="J12" i="5"/>
  <c r="K12" i="5"/>
  <c r="L12" i="5"/>
  <c r="M12" i="5"/>
  <c r="N12" i="5"/>
  <c r="O12" i="5"/>
  <c r="P12" i="5"/>
  <c r="Q12" i="5"/>
  <c r="R12" i="5"/>
  <c r="S12" i="5"/>
  <c r="T12" i="5"/>
  <c r="U12" i="5"/>
  <c r="V12" i="5"/>
  <c r="W12" i="5"/>
  <c r="X12" i="5"/>
  <c r="Y12" i="5"/>
  <c r="Z12" i="5"/>
  <c r="AA12" i="5"/>
  <c r="AB12" i="5"/>
  <c r="AC12" i="5"/>
  <c r="AG12" i="5"/>
  <c r="AH12" i="5"/>
  <c r="AI12" i="5"/>
  <c r="AJ12" i="5"/>
  <c r="AK12" i="5"/>
  <c r="AL12" i="5"/>
  <c r="AM12" i="5"/>
  <c r="AN12" i="5"/>
  <c r="AO12" i="5"/>
  <c r="AP12" i="5"/>
  <c r="AQ12" i="5"/>
  <c r="AR12" i="5"/>
  <c r="AS12" i="5"/>
  <c r="AT12" i="5"/>
  <c r="AU12" i="5"/>
  <c r="AV12" i="5"/>
  <c r="AW12" i="5"/>
  <c r="AX12" i="5"/>
  <c r="AY12" i="5"/>
  <c r="AZ12" i="5"/>
  <c r="BA12" i="5"/>
  <c r="BB12" i="5"/>
  <c r="BC12" i="5"/>
  <c r="BD12" i="5"/>
  <c r="BE12" i="5"/>
  <c r="BF12" i="5"/>
  <c r="BG12" i="5"/>
  <c r="BH12" i="5"/>
  <c r="BI12" i="5"/>
  <c r="BJ12" i="5"/>
  <c r="BK12" i="5"/>
  <c r="BL12" i="5"/>
  <c r="BM12" i="5"/>
  <c r="BN12" i="5"/>
  <c r="BO12" i="5"/>
  <c r="BP12" i="5"/>
  <c r="BQ12" i="5"/>
  <c r="BR12" i="5"/>
  <c r="BS12" i="5"/>
  <c r="BT12" i="5"/>
  <c r="BU12" i="5"/>
  <c r="BV12" i="5"/>
  <c r="BW12" i="5"/>
  <c r="BX12" i="5"/>
  <c r="BY12" i="5"/>
  <c r="BZ12" i="5"/>
  <c r="CA12" i="5"/>
  <c r="CB12" i="5"/>
  <c r="CC12" i="5"/>
  <c r="CD12" i="5"/>
  <c r="CE12" i="5"/>
  <c r="CF12" i="5"/>
  <c r="CG12" i="5"/>
  <c r="CH12" i="5"/>
  <c r="CI12" i="5"/>
  <c r="CJ12" i="5"/>
  <c r="CK12" i="5"/>
  <c r="CL12" i="5"/>
  <c r="CM12" i="5"/>
  <c r="CN12" i="5"/>
  <c r="CO12" i="5"/>
  <c r="CP12" i="5"/>
  <c r="CQ12" i="5"/>
  <c r="CR12" i="5"/>
  <c r="CS12" i="5"/>
  <c r="CT12" i="5"/>
  <c r="CU12" i="5"/>
  <c r="CV12" i="5"/>
  <c r="CW12" i="5"/>
  <c r="CX12" i="5"/>
  <c r="CY12" i="5"/>
  <c r="CZ12" i="5"/>
  <c r="DA12" i="5"/>
  <c r="DB12" i="5"/>
  <c r="DC12" i="5"/>
  <c r="DD12" i="5"/>
  <c r="DE12" i="5"/>
  <c r="DF12" i="5"/>
  <c r="DG12" i="5"/>
  <c r="DH12" i="5"/>
  <c r="DI12" i="5"/>
  <c r="DJ12" i="5"/>
  <c r="DK12" i="5"/>
  <c r="DL12" i="5"/>
  <c r="DM12" i="5"/>
  <c r="DN12" i="5"/>
  <c r="DO12" i="5"/>
  <c r="DP12" i="5"/>
  <c r="DQ12" i="5"/>
  <c r="DR12" i="5"/>
  <c r="DS12" i="5"/>
  <c r="DT12" i="5"/>
  <c r="DU12" i="5"/>
  <c r="DV12" i="5"/>
  <c r="DW12" i="5"/>
  <c r="DX12" i="5"/>
  <c r="DY12" i="5"/>
  <c r="DZ12" i="5"/>
  <c r="EA12" i="5"/>
  <c r="EB12" i="5"/>
  <c r="EC12" i="5"/>
  <c r="ED12" i="5"/>
  <c r="EE12" i="5"/>
  <c r="EF12" i="5"/>
  <c r="EG12" i="5"/>
  <c r="EH12" i="5"/>
  <c r="EI12" i="5"/>
  <c r="EJ12" i="5"/>
  <c r="C13" i="5"/>
  <c r="D13" i="5"/>
  <c r="E13" i="5"/>
  <c r="F13" i="5"/>
  <c r="G13" i="5"/>
  <c r="H13" i="5"/>
  <c r="I13" i="5"/>
  <c r="J13" i="5"/>
  <c r="K13" i="5"/>
  <c r="L13" i="5"/>
  <c r="M13" i="5"/>
  <c r="N13" i="5"/>
  <c r="O13" i="5"/>
  <c r="P13" i="5"/>
  <c r="Q13" i="5"/>
  <c r="R13" i="5"/>
  <c r="S13" i="5"/>
  <c r="T13" i="5"/>
  <c r="U13" i="5"/>
  <c r="V13" i="5"/>
  <c r="W13" i="5"/>
  <c r="X13" i="5"/>
  <c r="Y13" i="5"/>
  <c r="Z13" i="5"/>
  <c r="AA13" i="5"/>
  <c r="AB13" i="5"/>
  <c r="AC13" i="5"/>
  <c r="AG13" i="5"/>
  <c r="AH13" i="5"/>
  <c r="AI13" i="5"/>
  <c r="AJ13" i="5"/>
  <c r="AK13" i="5"/>
  <c r="AL13" i="5"/>
  <c r="AM13" i="5"/>
  <c r="AN13" i="5"/>
  <c r="AO13" i="5"/>
  <c r="AP13" i="5"/>
  <c r="AQ13" i="5"/>
  <c r="AR13" i="5"/>
  <c r="AS13" i="5"/>
  <c r="AT13" i="5"/>
  <c r="AU13" i="5"/>
  <c r="AV13" i="5"/>
  <c r="AW13" i="5"/>
  <c r="AX13" i="5"/>
  <c r="AY13" i="5"/>
  <c r="AZ13" i="5"/>
  <c r="BA13" i="5"/>
  <c r="BB13" i="5"/>
  <c r="BC13" i="5"/>
  <c r="BD13" i="5"/>
  <c r="BE13" i="5"/>
  <c r="BF13" i="5"/>
  <c r="BG13" i="5"/>
  <c r="BH13" i="5"/>
  <c r="BI13" i="5"/>
  <c r="BJ13" i="5"/>
  <c r="BK13" i="5"/>
  <c r="BL13" i="5"/>
  <c r="BM13" i="5"/>
  <c r="BN13" i="5"/>
  <c r="BO13" i="5"/>
  <c r="BP13" i="5"/>
  <c r="BQ13" i="5"/>
  <c r="BR13" i="5"/>
  <c r="BS13" i="5"/>
  <c r="BT13" i="5"/>
  <c r="BU13" i="5"/>
  <c r="BV13" i="5"/>
  <c r="BW13" i="5"/>
  <c r="BX13" i="5"/>
  <c r="BY13" i="5"/>
  <c r="BZ13" i="5"/>
  <c r="CA13" i="5"/>
  <c r="CB13" i="5"/>
  <c r="CC13" i="5"/>
  <c r="CD13" i="5"/>
  <c r="CE13" i="5"/>
  <c r="CF13" i="5"/>
  <c r="CG13" i="5"/>
  <c r="CH13" i="5"/>
  <c r="CI13" i="5"/>
  <c r="CJ13" i="5"/>
  <c r="CK13" i="5"/>
  <c r="CL13" i="5"/>
  <c r="CM13" i="5"/>
  <c r="CN13" i="5"/>
  <c r="CO13" i="5"/>
  <c r="CP13" i="5"/>
  <c r="CQ13" i="5"/>
  <c r="CR13" i="5"/>
  <c r="CS13" i="5"/>
  <c r="CT13" i="5"/>
  <c r="CU13" i="5"/>
  <c r="CV13" i="5"/>
  <c r="CW13" i="5"/>
  <c r="CX13" i="5"/>
  <c r="CY13" i="5"/>
  <c r="CZ13" i="5"/>
  <c r="DA13" i="5"/>
  <c r="DB13" i="5"/>
  <c r="DC13" i="5"/>
  <c r="DD13" i="5"/>
  <c r="DE13" i="5"/>
  <c r="DF13" i="5"/>
  <c r="DG13" i="5"/>
  <c r="DH13" i="5"/>
  <c r="DI13" i="5"/>
  <c r="DJ13" i="5"/>
  <c r="DK13" i="5"/>
  <c r="DL13" i="5"/>
  <c r="DM13" i="5"/>
  <c r="DN13" i="5"/>
  <c r="DO13" i="5"/>
  <c r="DP13" i="5"/>
  <c r="DQ13" i="5"/>
  <c r="DR13" i="5"/>
  <c r="DS13" i="5"/>
  <c r="DT13" i="5"/>
  <c r="DU13" i="5"/>
  <c r="DV13" i="5"/>
  <c r="DW13" i="5"/>
  <c r="DX13" i="5"/>
  <c r="DY13" i="5"/>
  <c r="DZ13" i="5"/>
  <c r="EA13" i="5"/>
  <c r="EB13" i="5"/>
  <c r="EC13" i="5"/>
  <c r="ED13" i="5"/>
  <c r="EE13" i="5"/>
  <c r="EF13" i="5"/>
  <c r="EG13" i="5"/>
  <c r="EH13" i="5"/>
  <c r="EI13" i="5"/>
  <c r="EJ13" i="5"/>
  <c r="C14" i="5"/>
  <c r="D14" i="5"/>
  <c r="E14" i="5"/>
  <c r="F14" i="5"/>
  <c r="G14" i="5"/>
  <c r="H14" i="5"/>
  <c r="I14" i="5"/>
  <c r="J14" i="5"/>
  <c r="K14" i="5"/>
  <c r="L14" i="5"/>
  <c r="M14" i="5"/>
  <c r="N14" i="5"/>
  <c r="O14" i="5"/>
  <c r="P14" i="5"/>
  <c r="Q14" i="5"/>
  <c r="R14" i="5"/>
  <c r="S14" i="5"/>
  <c r="T14" i="5"/>
  <c r="U14" i="5"/>
  <c r="V14" i="5"/>
  <c r="W14" i="5"/>
  <c r="X14" i="5"/>
  <c r="Y14" i="5"/>
  <c r="Z14" i="5"/>
  <c r="AA14" i="5"/>
  <c r="AB14" i="5"/>
  <c r="AC14" i="5"/>
  <c r="AG14" i="5"/>
  <c r="AH14" i="5"/>
  <c r="AI14" i="5"/>
  <c r="AJ14" i="5"/>
  <c r="AK14" i="5"/>
  <c r="AL14" i="5"/>
  <c r="AM14" i="5"/>
  <c r="AN14" i="5"/>
  <c r="AO14" i="5"/>
  <c r="AP14" i="5"/>
  <c r="AQ14" i="5"/>
  <c r="AR14" i="5"/>
  <c r="AS14" i="5"/>
  <c r="AT14" i="5"/>
  <c r="AU14" i="5"/>
  <c r="AV14" i="5"/>
  <c r="AW14" i="5"/>
  <c r="AX14" i="5"/>
  <c r="AY14" i="5"/>
  <c r="AZ14" i="5"/>
  <c r="BA14" i="5"/>
  <c r="BB14" i="5"/>
  <c r="BC14" i="5"/>
  <c r="BD14" i="5"/>
  <c r="BE14" i="5"/>
  <c r="BF14" i="5"/>
  <c r="BG14" i="5"/>
  <c r="BH14" i="5"/>
  <c r="BI14" i="5"/>
  <c r="BJ14" i="5"/>
  <c r="BK14" i="5"/>
  <c r="BL14" i="5"/>
  <c r="BM14" i="5"/>
  <c r="BN14" i="5"/>
  <c r="BO14" i="5"/>
  <c r="BP14" i="5"/>
  <c r="BQ14" i="5"/>
  <c r="BR14" i="5"/>
  <c r="BS14" i="5"/>
  <c r="BT14" i="5"/>
  <c r="BU14" i="5"/>
  <c r="BV14" i="5"/>
  <c r="BW14" i="5"/>
  <c r="BX14" i="5"/>
  <c r="BY14" i="5"/>
  <c r="BZ14" i="5"/>
  <c r="CA14" i="5"/>
  <c r="CB14" i="5"/>
  <c r="CC14" i="5"/>
  <c r="CD14" i="5"/>
  <c r="CE14" i="5"/>
  <c r="CF14" i="5"/>
  <c r="CG14" i="5"/>
  <c r="CH14" i="5"/>
  <c r="CI14" i="5"/>
  <c r="CJ14" i="5"/>
  <c r="CK14" i="5"/>
  <c r="CL14" i="5"/>
  <c r="CM14" i="5"/>
  <c r="CN14" i="5"/>
  <c r="CO14" i="5"/>
  <c r="CP14" i="5"/>
  <c r="CQ14" i="5"/>
  <c r="CR14" i="5"/>
  <c r="CS14" i="5"/>
  <c r="CT14" i="5"/>
  <c r="CU14" i="5"/>
  <c r="CV14" i="5"/>
  <c r="CW14" i="5"/>
  <c r="CX14" i="5"/>
  <c r="CY14" i="5"/>
  <c r="CZ14" i="5"/>
  <c r="DA14" i="5"/>
  <c r="DB14" i="5"/>
  <c r="DC14" i="5"/>
  <c r="DD14" i="5"/>
  <c r="DE14" i="5"/>
  <c r="DF14" i="5"/>
  <c r="DG14" i="5"/>
  <c r="DH14" i="5"/>
  <c r="DI14" i="5"/>
  <c r="DJ14" i="5"/>
  <c r="DK14" i="5"/>
  <c r="DL14" i="5"/>
  <c r="DM14" i="5"/>
  <c r="DN14" i="5"/>
  <c r="DO14" i="5"/>
  <c r="DP14" i="5"/>
  <c r="DQ14" i="5"/>
  <c r="DR14" i="5"/>
  <c r="DS14" i="5"/>
  <c r="DT14" i="5"/>
  <c r="DU14" i="5"/>
  <c r="DV14" i="5"/>
  <c r="DW14" i="5"/>
  <c r="DX14" i="5"/>
  <c r="DY14" i="5"/>
  <c r="DZ14" i="5"/>
  <c r="EA14" i="5"/>
  <c r="EB14" i="5"/>
  <c r="EC14" i="5"/>
  <c r="ED14" i="5"/>
  <c r="EE14" i="5"/>
  <c r="EF14" i="5"/>
  <c r="EG14" i="5"/>
  <c r="EH14" i="5"/>
  <c r="EI14" i="5"/>
  <c r="EJ14" i="5"/>
  <c r="C15" i="5"/>
  <c r="D15" i="5"/>
  <c r="E15" i="5"/>
  <c r="F15" i="5"/>
  <c r="G15" i="5"/>
  <c r="H15" i="5"/>
  <c r="I15" i="5"/>
  <c r="J15" i="5"/>
  <c r="K15" i="5"/>
  <c r="L15" i="5"/>
  <c r="M15" i="5"/>
  <c r="N15" i="5"/>
  <c r="O15" i="5"/>
  <c r="P15" i="5"/>
  <c r="Q15" i="5"/>
  <c r="R15" i="5"/>
  <c r="S15" i="5"/>
  <c r="T15" i="5"/>
  <c r="U15" i="5"/>
  <c r="V15" i="5"/>
  <c r="W15" i="5"/>
  <c r="X15" i="5"/>
  <c r="Y15" i="5"/>
  <c r="Z15" i="5"/>
  <c r="AA15" i="5"/>
  <c r="AB15" i="5"/>
  <c r="AC15" i="5"/>
  <c r="AG15" i="5"/>
  <c r="AH15" i="5"/>
  <c r="AI15" i="5"/>
  <c r="AJ15" i="5"/>
  <c r="AK15" i="5"/>
  <c r="AL15" i="5"/>
  <c r="AM15" i="5"/>
  <c r="AN15" i="5"/>
  <c r="AO15" i="5"/>
  <c r="AP15" i="5"/>
  <c r="AQ15" i="5"/>
  <c r="AR15" i="5"/>
  <c r="AS15" i="5"/>
  <c r="AT15" i="5"/>
  <c r="AU15" i="5"/>
  <c r="AV15" i="5"/>
  <c r="AW15" i="5"/>
  <c r="AX15" i="5"/>
  <c r="AY15" i="5"/>
  <c r="AZ15" i="5"/>
  <c r="BA15" i="5"/>
  <c r="BB15" i="5"/>
  <c r="BC15" i="5"/>
  <c r="BD15" i="5"/>
  <c r="BE15" i="5"/>
  <c r="BF15" i="5"/>
  <c r="BG15" i="5"/>
  <c r="BH15" i="5"/>
  <c r="BI15" i="5"/>
  <c r="BJ15" i="5"/>
  <c r="BK15" i="5"/>
  <c r="BL15" i="5"/>
  <c r="BM15" i="5"/>
  <c r="BN15" i="5"/>
  <c r="BO15" i="5"/>
  <c r="BP15" i="5"/>
  <c r="BQ15" i="5"/>
  <c r="BR15" i="5"/>
  <c r="BS15" i="5"/>
  <c r="BT15" i="5"/>
  <c r="BU15" i="5"/>
  <c r="BV15" i="5"/>
  <c r="BW15" i="5"/>
  <c r="BX15" i="5"/>
  <c r="BY15" i="5"/>
  <c r="BZ15" i="5"/>
  <c r="CA15" i="5"/>
  <c r="CB15" i="5"/>
  <c r="CC15" i="5"/>
  <c r="CD15" i="5"/>
  <c r="CE15" i="5"/>
  <c r="CF15" i="5"/>
  <c r="CG15" i="5"/>
  <c r="CH15" i="5"/>
  <c r="CI15" i="5"/>
  <c r="CJ15" i="5"/>
  <c r="CK15" i="5"/>
  <c r="CL15" i="5"/>
  <c r="CM15" i="5"/>
  <c r="CN15" i="5"/>
  <c r="CO15" i="5"/>
  <c r="CP15" i="5"/>
  <c r="CQ15" i="5"/>
  <c r="CR15" i="5"/>
  <c r="CS15" i="5"/>
  <c r="CT15" i="5"/>
  <c r="CU15" i="5"/>
  <c r="CV15" i="5"/>
  <c r="CW15" i="5"/>
  <c r="CX15" i="5"/>
  <c r="CY15" i="5"/>
  <c r="CZ15" i="5"/>
  <c r="DA15" i="5"/>
  <c r="DB15" i="5"/>
  <c r="DC15" i="5"/>
  <c r="DD15" i="5"/>
  <c r="DE15" i="5"/>
  <c r="DF15" i="5"/>
  <c r="DG15" i="5"/>
  <c r="DH15" i="5"/>
  <c r="DI15" i="5"/>
  <c r="DJ15" i="5"/>
  <c r="DK15" i="5"/>
  <c r="DL15" i="5"/>
  <c r="DM15" i="5"/>
  <c r="DN15" i="5"/>
  <c r="DO15" i="5"/>
  <c r="DP15" i="5"/>
  <c r="DQ15" i="5"/>
  <c r="DR15" i="5"/>
  <c r="DS15" i="5"/>
  <c r="DT15" i="5"/>
  <c r="DU15" i="5"/>
  <c r="DV15" i="5"/>
  <c r="DW15" i="5"/>
  <c r="DX15" i="5"/>
  <c r="DY15" i="5"/>
  <c r="DZ15" i="5"/>
  <c r="EA15" i="5"/>
  <c r="EB15" i="5"/>
  <c r="EC15" i="5"/>
  <c r="ED15" i="5"/>
  <c r="EE15" i="5"/>
  <c r="EF15" i="5"/>
  <c r="EG15" i="5"/>
  <c r="EH15" i="5"/>
  <c r="EI15" i="5"/>
  <c r="EJ15" i="5"/>
  <c r="C18" i="5"/>
  <c r="D18" i="5"/>
  <c r="E18" i="5"/>
  <c r="F18" i="5"/>
  <c r="G18" i="5"/>
  <c r="H18" i="5"/>
  <c r="I18" i="5"/>
  <c r="J18" i="5"/>
  <c r="K18" i="5"/>
  <c r="L18" i="5"/>
  <c r="M18" i="5"/>
  <c r="N18" i="5"/>
  <c r="O18" i="5"/>
  <c r="P18" i="5"/>
  <c r="Q18" i="5"/>
  <c r="R18" i="5"/>
  <c r="S18" i="5"/>
  <c r="T18" i="5"/>
  <c r="U18" i="5"/>
  <c r="V18" i="5"/>
  <c r="W18" i="5"/>
  <c r="X18" i="5"/>
  <c r="Y18" i="5"/>
  <c r="Z18" i="5"/>
  <c r="AA18" i="5"/>
  <c r="AB18" i="5"/>
  <c r="AC18" i="5"/>
  <c r="AG18" i="5"/>
  <c r="AH18" i="5"/>
  <c r="AI18" i="5"/>
  <c r="AJ18" i="5"/>
  <c r="AK18" i="5"/>
  <c r="AL18" i="5"/>
  <c r="AM18" i="5"/>
  <c r="AN18" i="5"/>
  <c r="AO18" i="5"/>
  <c r="AP18" i="5"/>
  <c r="AQ18" i="5"/>
  <c r="AR18" i="5"/>
  <c r="AS18" i="5"/>
  <c r="AT18" i="5"/>
  <c r="AU18" i="5"/>
  <c r="AV18" i="5"/>
  <c r="AW18" i="5"/>
  <c r="AX18" i="5"/>
  <c r="AY18" i="5"/>
  <c r="AZ18" i="5"/>
  <c r="BA18" i="5"/>
  <c r="BB18" i="5"/>
  <c r="BC18" i="5"/>
  <c r="BD18" i="5"/>
  <c r="BE18" i="5"/>
  <c r="BF18" i="5"/>
  <c r="BG18" i="5"/>
  <c r="BH18" i="5"/>
  <c r="BI18" i="5"/>
  <c r="BJ18" i="5"/>
  <c r="BK18" i="5"/>
  <c r="BL18" i="5"/>
  <c r="BM18" i="5"/>
  <c r="BN18" i="5"/>
  <c r="BO18" i="5"/>
  <c r="BP18" i="5"/>
  <c r="BQ18" i="5"/>
  <c r="BR18" i="5"/>
  <c r="BS18" i="5"/>
  <c r="BT18" i="5"/>
  <c r="BU18" i="5"/>
  <c r="BV18" i="5"/>
  <c r="BW18" i="5"/>
  <c r="BX18" i="5"/>
  <c r="BY18" i="5"/>
  <c r="BZ18" i="5"/>
  <c r="CA18" i="5"/>
  <c r="CB18" i="5"/>
  <c r="CC18" i="5"/>
  <c r="CD18" i="5"/>
  <c r="CE18" i="5"/>
  <c r="CF18" i="5"/>
  <c r="CG18" i="5"/>
  <c r="CH18" i="5"/>
  <c r="CI18" i="5"/>
  <c r="CJ18" i="5"/>
  <c r="CK18" i="5"/>
  <c r="CL18" i="5"/>
  <c r="CM18" i="5"/>
  <c r="CN18" i="5"/>
  <c r="CO18" i="5"/>
  <c r="CP18" i="5"/>
  <c r="CQ18" i="5"/>
  <c r="CR18" i="5"/>
  <c r="CS18" i="5"/>
  <c r="CT18" i="5"/>
  <c r="CU18" i="5"/>
  <c r="CV18" i="5"/>
  <c r="CW18" i="5"/>
  <c r="CX18" i="5"/>
  <c r="CY18" i="5"/>
  <c r="CZ18" i="5"/>
  <c r="DA18" i="5"/>
  <c r="DB18" i="5"/>
  <c r="DC18" i="5"/>
  <c r="DD18" i="5"/>
  <c r="DE18" i="5"/>
  <c r="DF18" i="5"/>
  <c r="DG18" i="5"/>
  <c r="DH18" i="5"/>
  <c r="DI18" i="5"/>
  <c r="DJ18" i="5"/>
  <c r="DK18" i="5"/>
  <c r="DL18" i="5"/>
  <c r="DM18" i="5"/>
  <c r="DN18" i="5"/>
  <c r="DO18" i="5"/>
  <c r="DP18" i="5"/>
  <c r="DQ18" i="5"/>
  <c r="DR18" i="5"/>
  <c r="DS18" i="5"/>
  <c r="DT18" i="5"/>
  <c r="DU18" i="5"/>
  <c r="DV18" i="5"/>
  <c r="DW18" i="5"/>
  <c r="DX18" i="5"/>
  <c r="DY18" i="5"/>
  <c r="DZ18" i="5"/>
  <c r="EA18" i="5"/>
  <c r="EB18" i="5"/>
  <c r="EC18" i="5"/>
  <c r="ED18" i="5"/>
  <c r="EE18" i="5"/>
  <c r="EF18" i="5"/>
  <c r="EG18" i="5"/>
  <c r="EH18" i="5"/>
  <c r="EI18" i="5"/>
  <c r="EJ18" i="5"/>
  <c r="C28" i="5"/>
  <c r="D28" i="5"/>
  <c r="E28" i="5"/>
  <c r="F28" i="5"/>
  <c r="G28" i="5"/>
  <c r="H28" i="5"/>
  <c r="I28" i="5"/>
  <c r="J28" i="5"/>
  <c r="K28" i="5"/>
  <c r="L28" i="5"/>
  <c r="M28" i="5"/>
  <c r="N28" i="5"/>
  <c r="O28" i="5"/>
  <c r="P28" i="5"/>
  <c r="Q28" i="5"/>
  <c r="R28" i="5"/>
  <c r="S28" i="5"/>
  <c r="T28" i="5"/>
  <c r="U28" i="5"/>
  <c r="V28" i="5"/>
  <c r="W28" i="5"/>
  <c r="X28" i="5"/>
  <c r="Y28" i="5"/>
  <c r="Z28" i="5"/>
  <c r="AA28" i="5"/>
  <c r="AB28" i="5"/>
  <c r="AC28" i="5"/>
  <c r="AG28" i="5"/>
  <c r="AH28" i="5"/>
  <c r="AI28" i="5"/>
  <c r="AJ28" i="5"/>
  <c r="AK28" i="5"/>
  <c r="AL28" i="5"/>
  <c r="AM28" i="5"/>
  <c r="AN28" i="5"/>
  <c r="AO28" i="5"/>
  <c r="AP28" i="5"/>
  <c r="AQ28" i="5"/>
  <c r="AR28" i="5"/>
  <c r="AS28" i="5"/>
  <c r="AT28" i="5"/>
  <c r="AU28" i="5"/>
  <c r="AV28" i="5"/>
  <c r="AW28" i="5"/>
  <c r="AX28" i="5"/>
  <c r="AY28" i="5"/>
  <c r="AZ28" i="5"/>
  <c r="BA28" i="5"/>
  <c r="BB28" i="5"/>
  <c r="BC28" i="5"/>
  <c r="BD28" i="5"/>
  <c r="BE28" i="5"/>
  <c r="BF28" i="5"/>
  <c r="BG28" i="5"/>
  <c r="BH28" i="5"/>
  <c r="BI28" i="5"/>
  <c r="BJ28" i="5"/>
  <c r="BK28" i="5"/>
  <c r="BL28" i="5"/>
  <c r="BM28" i="5"/>
  <c r="BN28" i="5"/>
  <c r="BO28" i="5"/>
  <c r="BP28" i="5"/>
  <c r="BQ28" i="5"/>
  <c r="BR28" i="5"/>
  <c r="BS28" i="5"/>
  <c r="BT28" i="5"/>
  <c r="BU28" i="5"/>
  <c r="BV28" i="5"/>
  <c r="BW28" i="5"/>
  <c r="BX28" i="5"/>
  <c r="BY28" i="5"/>
  <c r="BZ28" i="5"/>
  <c r="CA28" i="5"/>
  <c r="CB28" i="5"/>
  <c r="CC28" i="5"/>
  <c r="CD28" i="5"/>
  <c r="CE28" i="5"/>
  <c r="CF28" i="5"/>
  <c r="CG28" i="5"/>
  <c r="CH28" i="5"/>
  <c r="CI28" i="5"/>
  <c r="CJ28" i="5"/>
  <c r="CK28" i="5"/>
  <c r="CL28" i="5"/>
  <c r="CM28" i="5"/>
  <c r="CN28" i="5"/>
  <c r="CO28" i="5"/>
  <c r="CP28" i="5"/>
  <c r="CQ28" i="5"/>
  <c r="CR28" i="5"/>
  <c r="CS28" i="5"/>
  <c r="CT28" i="5"/>
  <c r="CU28" i="5"/>
  <c r="CV28" i="5"/>
  <c r="CW28" i="5"/>
  <c r="CX28" i="5"/>
  <c r="CY28" i="5"/>
  <c r="CZ28" i="5"/>
  <c r="DA28" i="5"/>
  <c r="DB28" i="5"/>
  <c r="DC28" i="5"/>
  <c r="DD28" i="5"/>
  <c r="DE28" i="5"/>
  <c r="DF28" i="5"/>
  <c r="DG28" i="5"/>
  <c r="DH28" i="5"/>
  <c r="DI28" i="5"/>
  <c r="DJ28" i="5"/>
  <c r="DK28" i="5"/>
  <c r="DL28" i="5"/>
  <c r="DM28" i="5"/>
  <c r="DN28" i="5"/>
  <c r="DO28" i="5"/>
  <c r="DP28" i="5"/>
  <c r="DQ28" i="5"/>
  <c r="DR28" i="5"/>
  <c r="DS28" i="5"/>
  <c r="DT28" i="5"/>
  <c r="DU28" i="5"/>
  <c r="DV28" i="5"/>
  <c r="DW28" i="5"/>
  <c r="DX28" i="5"/>
  <c r="DY28" i="5"/>
  <c r="DZ28" i="5"/>
  <c r="EA28" i="5"/>
  <c r="EB28" i="5"/>
  <c r="EC28" i="5"/>
  <c r="ED28" i="5"/>
  <c r="EE28" i="5"/>
  <c r="EF28" i="5"/>
  <c r="EG28" i="5"/>
  <c r="EH28" i="5"/>
  <c r="EI28" i="5"/>
  <c r="EJ28" i="5"/>
  <c r="C29" i="5"/>
  <c r="D29" i="5"/>
  <c r="E29" i="5"/>
  <c r="F29" i="5"/>
  <c r="G29" i="5"/>
  <c r="H29" i="5"/>
  <c r="I29" i="5"/>
  <c r="J29" i="5"/>
  <c r="K29" i="5"/>
  <c r="L29" i="5"/>
  <c r="M29" i="5"/>
  <c r="N29" i="5"/>
  <c r="O29" i="5"/>
  <c r="P29" i="5"/>
  <c r="Q29" i="5"/>
  <c r="R29" i="5"/>
  <c r="S29" i="5"/>
  <c r="T29" i="5"/>
  <c r="U29" i="5"/>
  <c r="V29" i="5"/>
  <c r="W29" i="5"/>
  <c r="X29" i="5"/>
  <c r="Y29" i="5"/>
  <c r="Z29" i="5"/>
  <c r="AA29" i="5"/>
  <c r="AB29" i="5"/>
  <c r="AC29" i="5"/>
  <c r="AG29" i="5"/>
  <c r="AH29" i="5"/>
  <c r="AI29" i="5"/>
  <c r="AJ29" i="5"/>
  <c r="AK29" i="5"/>
  <c r="AL29" i="5"/>
  <c r="AM29" i="5"/>
  <c r="AN29" i="5"/>
  <c r="AO29" i="5"/>
  <c r="AP29" i="5"/>
  <c r="AQ29" i="5"/>
  <c r="AR29" i="5"/>
  <c r="AS29" i="5"/>
  <c r="AT29" i="5"/>
  <c r="AU29" i="5"/>
  <c r="AV29" i="5"/>
  <c r="AW29" i="5"/>
  <c r="AX29" i="5"/>
  <c r="AY29" i="5"/>
  <c r="AZ29" i="5"/>
  <c r="BA29" i="5"/>
  <c r="BB29" i="5"/>
  <c r="BC29" i="5"/>
  <c r="BD29" i="5"/>
  <c r="BE29" i="5"/>
  <c r="BF29" i="5"/>
  <c r="BG29" i="5"/>
  <c r="BH29" i="5"/>
  <c r="BI29" i="5"/>
  <c r="BJ29" i="5"/>
  <c r="BK29" i="5"/>
  <c r="BL29" i="5"/>
  <c r="BM29" i="5"/>
  <c r="BN29" i="5"/>
  <c r="BO29" i="5"/>
  <c r="BP29" i="5"/>
  <c r="BQ29" i="5"/>
  <c r="BR29" i="5"/>
  <c r="BS29" i="5"/>
  <c r="BT29" i="5"/>
  <c r="BU29" i="5"/>
  <c r="BV29" i="5"/>
  <c r="BW29" i="5"/>
  <c r="BX29" i="5"/>
  <c r="BY29" i="5"/>
  <c r="BZ29" i="5"/>
  <c r="CA29" i="5"/>
  <c r="CB29" i="5"/>
  <c r="CC29" i="5"/>
  <c r="CD29" i="5"/>
  <c r="CE29" i="5"/>
  <c r="CF29" i="5"/>
  <c r="CG29" i="5"/>
  <c r="CH29" i="5"/>
  <c r="CI29" i="5"/>
  <c r="CJ29" i="5"/>
  <c r="CK29" i="5"/>
  <c r="CL29" i="5"/>
  <c r="CM29" i="5"/>
  <c r="CN29" i="5"/>
  <c r="CO29" i="5"/>
  <c r="CP29" i="5"/>
  <c r="CQ29" i="5"/>
  <c r="CR29" i="5"/>
  <c r="CS29" i="5"/>
  <c r="CT29" i="5"/>
  <c r="CU29" i="5"/>
  <c r="CV29" i="5"/>
  <c r="CW29" i="5"/>
  <c r="CX29" i="5"/>
  <c r="CY29" i="5"/>
  <c r="CZ29" i="5"/>
  <c r="DA29" i="5"/>
  <c r="DB29" i="5"/>
  <c r="DC29" i="5"/>
  <c r="DD29" i="5"/>
  <c r="DE29" i="5"/>
  <c r="DF29" i="5"/>
  <c r="DG29" i="5"/>
  <c r="DH29" i="5"/>
  <c r="DI29" i="5"/>
  <c r="DJ29" i="5"/>
  <c r="DK29" i="5"/>
  <c r="DL29" i="5"/>
  <c r="DM29" i="5"/>
  <c r="DN29" i="5"/>
  <c r="DO29" i="5"/>
  <c r="DP29" i="5"/>
  <c r="DQ29" i="5"/>
  <c r="DR29" i="5"/>
  <c r="DS29" i="5"/>
  <c r="DT29" i="5"/>
  <c r="DU29" i="5"/>
  <c r="DV29" i="5"/>
  <c r="DW29" i="5"/>
  <c r="DX29" i="5"/>
  <c r="DY29" i="5"/>
  <c r="DZ29" i="5"/>
  <c r="EA29" i="5"/>
  <c r="EB29" i="5"/>
  <c r="EC29" i="5"/>
  <c r="ED29" i="5"/>
  <c r="EE29" i="5"/>
  <c r="EF29" i="5"/>
  <c r="EG29" i="5"/>
  <c r="EH29" i="5"/>
  <c r="EI29" i="5"/>
  <c r="EJ29" i="5"/>
  <c r="C30" i="5"/>
  <c r="D30" i="5"/>
  <c r="E30" i="5"/>
  <c r="F30" i="5"/>
  <c r="G30" i="5"/>
  <c r="H30" i="5"/>
  <c r="I30" i="5"/>
  <c r="J30" i="5"/>
  <c r="K30" i="5"/>
  <c r="L30" i="5"/>
  <c r="M30" i="5"/>
  <c r="N30" i="5"/>
  <c r="O30" i="5"/>
  <c r="P30" i="5"/>
  <c r="Q30" i="5"/>
  <c r="R30" i="5"/>
  <c r="S30" i="5"/>
  <c r="T30" i="5"/>
  <c r="U30" i="5"/>
  <c r="V30" i="5"/>
  <c r="W30" i="5"/>
  <c r="X30" i="5"/>
  <c r="Y30" i="5"/>
  <c r="Z30" i="5"/>
  <c r="AA30" i="5"/>
  <c r="AB30" i="5"/>
  <c r="AC30" i="5"/>
  <c r="AG30" i="5"/>
  <c r="AH30" i="5"/>
  <c r="AI30" i="5"/>
  <c r="AJ30" i="5"/>
  <c r="AK30" i="5"/>
  <c r="AL30" i="5"/>
  <c r="AM30" i="5"/>
  <c r="AN30" i="5"/>
  <c r="AO30" i="5"/>
  <c r="AP30" i="5"/>
  <c r="AQ30" i="5"/>
  <c r="AR30" i="5"/>
  <c r="AS30" i="5"/>
  <c r="AT30" i="5"/>
  <c r="AU30" i="5"/>
  <c r="AV30" i="5"/>
  <c r="AW30" i="5"/>
  <c r="AX30" i="5"/>
  <c r="AY30" i="5"/>
  <c r="AZ30" i="5"/>
  <c r="BA30" i="5"/>
  <c r="BB30" i="5"/>
  <c r="BC30" i="5"/>
  <c r="BD30" i="5"/>
  <c r="BE30" i="5"/>
  <c r="BF30" i="5"/>
  <c r="BG30" i="5"/>
  <c r="BH30" i="5"/>
  <c r="BI30" i="5"/>
  <c r="BJ30" i="5"/>
  <c r="BK30" i="5"/>
  <c r="BL30" i="5"/>
  <c r="BM30" i="5"/>
  <c r="BN30" i="5"/>
  <c r="BO30" i="5"/>
  <c r="BP30" i="5"/>
  <c r="BQ30" i="5"/>
  <c r="BR30" i="5"/>
  <c r="BS30" i="5"/>
  <c r="BT30" i="5"/>
  <c r="BU30" i="5"/>
  <c r="BV30" i="5"/>
  <c r="BW30" i="5"/>
  <c r="BX30" i="5"/>
  <c r="BY30" i="5"/>
  <c r="BZ30" i="5"/>
  <c r="CA30" i="5"/>
  <c r="CB30" i="5"/>
  <c r="CC30" i="5"/>
  <c r="CD30" i="5"/>
  <c r="CE30" i="5"/>
  <c r="CF30" i="5"/>
  <c r="CG30" i="5"/>
  <c r="CH30" i="5"/>
  <c r="CI30" i="5"/>
  <c r="CJ30" i="5"/>
  <c r="CK30" i="5"/>
  <c r="CL30" i="5"/>
  <c r="CM30" i="5"/>
  <c r="CN30" i="5"/>
  <c r="CO30" i="5"/>
  <c r="CP30" i="5"/>
  <c r="CQ30" i="5"/>
  <c r="CR30" i="5"/>
  <c r="CS30" i="5"/>
  <c r="CT30" i="5"/>
  <c r="CU30" i="5"/>
  <c r="CV30" i="5"/>
  <c r="CW30" i="5"/>
  <c r="CX30" i="5"/>
  <c r="CY30" i="5"/>
  <c r="CZ30" i="5"/>
  <c r="DA30" i="5"/>
  <c r="DB30" i="5"/>
  <c r="DC30" i="5"/>
  <c r="DD30" i="5"/>
  <c r="DE30" i="5"/>
  <c r="DF30" i="5"/>
  <c r="DG30" i="5"/>
  <c r="DH30" i="5"/>
  <c r="DI30" i="5"/>
  <c r="DJ30" i="5"/>
  <c r="DK30" i="5"/>
  <c r="DL30" i="5"/>
  <c r="DM30" i="5"/>
  <c r="DN30" i="5"/>
  <c r="DO30" i="5"/>
  <c r="DP30" i="5"/>
  <c r="DQ30" i="5"/>
  <c r="DR30" i="5"/>
  <c r="DS30" i="5"/>
  <c r="DT30" i="5"/>
  <c r="DU30" i="5"/>
  <c r="DV30" i="5"/>
  <c r="DW30" i="5"/>
  <c r="DX30" i="5"/>
  <c r="DY30" i="5"/>
  <c r="DZ30" i="5"/>
  <c r="EA30" i="5"/>
  <c r="EB30" i="5"/>
  <c r="EC30" i="5"/>
  <c r="ED30" i="5"/>
  <c r="EE30" i="5"/>
  <c r="EF30" i="5"/>
  <c r="EG30" i="5"/>
  <c r="EH30" i="5"/>
  <c r="EI30" i="5"/>
  <c r="EJ30" i="5"/>
  <c r="C31" i="5"/>
  <c r="D31" i="5"/>
  <c r="E31" i="5"/>
  <c r="F31" i="5"/>
  <c r="G31" i="5"/>
  <c r="H31" i="5"/>
  <c r="I31" i="5"/>
  <c r="J31" i="5"/>
  <c r="K31" i="5"/>
  <c r="L31" i="5"/>
  <c r="M31" i="5"/>
  <c r="N31" i="5"/>
  <c r="O31" i="5"/>
  <c r="P31" i="5"/>
  <c r="Q31" i="5"/>
  <c r="R31" i="5"/>
  <c r="S31" i="5"/>
  <c r="T31" i="5"/>
  <c r="U31" i="5"/>
  <c r="V31" i="5"/>
  <c r="W31" i="5"/>
  <c r="X31" i="5"/>
  <c r="Y31" i="5"/>
  <c r="Z31" i="5"/>
  <c r="AA31" i="5"/>
  <c r="AB31" i="5"/>
  <c r="AC31" i="5"/>
  <c r="AG31" i="5"/>
  <c r="AH31" i="5"/>
  <c r="AI31" i="5"/>
  <c r="AJ31" i="5"/>
  <c r="AK31" i="5"/>
  <c r="AL31" i="5"/>
  <c r="AM31" i="5"/>
  <c r="AN31" i="5"/>
  <c r="AO31" i="5"/>
  <c r="AP31" i="5"/>
  <c r="AQ31" i="5"/>
  <c r="AR31" i="5"/>
  <c r="AS31" i="5"/>
  <c r="AT31" i="5"/>
  <c r="AU31" i="5"/>
  <c r="AV31" i="5"/>
  <c r="AW31" i="5"/>
  <c r="AX31" i="5"/>
  <c r="AY31" i="5"/>
  <c r="AZ31" i="5"/>
  <c r="BA31" i="5"/>
  <c r="BB31" i="5"/>
  <c r="BC31" i="5"/>
  <c r="BD31" i="5"/>
  <c r="BE31" i="5"/>
  <c r="BF31" i="5"/>
  <c r="BG31" i="5"/>
  <c r="BH31" i="5"/>
  <c r="BI31" i="5"/>
  <c r="BJ31" i="5"/>
  <c r="BK31" i="5"/>
  <c r="BL31" i="5"/>
  <c r="BM31" i="5"/>
  <c r="BN31" i="5"/>
  <c r="BO31" i="5"/>
  <c r="BP31" i="5"/>
  <c r="BQ31" i="5"/>
  <c r="BR31" i="5"/>
  <c r="BS31" i="5"/>
  <c r="BT31" i="5"/>
  <c r="BU31" i="5"/>
  <c r="BV31" i="5"/>
  <c r="BW31" i="5"/>
  <c r="BX31" i="5"/>
  <c r="BY31" i="5"/>
  <c r="BZ31" i="5"/>
  <c r="CA31" i="5"/>
  <c r="CB31" i="5"/>
  <c r="CC31" i="5"/>
  <c r="CD31" i="5"/>
  <c r="CE31" i="5"/>
  <c r="CF31" i="5"/>
  <c r="CG31" i="5"/>
  <c r="CH31" i="5"/>
  <c r="CI31" i="5"/>
  <c r="CJ31" i="5"/>
  <c r="CK31" i="5"/>
  <c r="CL31" i="5"/>
  <c r="CM31" i="5"/>
  <c r="CN31" i="5"/>
  <c r="CO31" i="5"/>
  <c r="CP31" i="5"/>
  <c r="CQ31" i="5"/>
  <c r="CR31" i="5"/>
  <c r="CS31" i="5"/>
  <c r="CT31" i="5"/>
  <c r="CU31" i="5"/>
  <c r="CV31" i="5"/>
  <c r="CW31" i="5"/>
  <c r="CX31" i="5"/>
  <c r="CY31" i="5"/>
  <c r="CZ31" i="5"/>
  <c r="DA31" i="5"/>
  <c r="DB31" i="5"/>
  <c r="DC31" i="5"/>
  <c r="DD31" i="5"/>
  <c r="DE31" i="5"/>
  <c r="DF31" i="5"/>
  <c r="DG31" i="5"/>
  <c r="DH31" i="5"/>
  <c r="DI31" i="5"/>
  <c r="DJ31" i="5"/>
  <c r="DK31" i="5"/>
  <c r="DL31" i="5"/>
  <c r="DM31" i="5"/>
  <c r="DN31" i="5"/>
  <c r="DO31" i="5"/>
  <c r="DP31" i="5"/>
  <c r="DQ31" i="5"/>
  <c r="DR31" i="5"/>
  <c r="DS31" i="5"/>
  <c r="DT31" i="5"/>
  <c r="DU31" i="5"/>
  <c r="DV31" i="5"/>
  <c r="DW31" i="5"/>
  <c r="DX31" i="5"/>
  <c r="DY31" i="5"/>
  <c r="DZ31" i="5"/>
  <c r="EA31" i="5"/>
  <c r="EB31" i="5"/>
  <c r="EC31" i="5"/>
  <c r="ED31" i="5"/>
  <c r="EE31" i="5"/>
  <c r="EF31" i="5"/>
  <c r="EG31" i="5"/>
  <c r="EH31" i="5"/>
  <c r="EI31" i="5"/>
  <c r="EJ31" i="5"/>
  <c r="C32" i="5"/>
  <c r="D32" i="5"/>
  <c r="E32" i="5"/>
  <c r="F32" i="5"/>
  <c r="G32" i="5"/>
  <c r="H32" i="5"/>
  <c r="I32" i="5"/>
  <c r="J32" i="5"/>
  <c r="K32" i="5"/>
  <c r="L32" i="5"/>
  <c r="M32" i="5"/>
  <c r="N32" i="5"/>
  <c r="O32" i="5"/>
  <c r="P32" i="5"/>
  <c r="Q32" i="5"/>
  <c r="R32" i="5"/>
  <c r="S32" i="5"/>
  <c r="T32" i="5"/>
  <c r="U32" i="5"/>
  <c r="V32" i="5"/>
  <c r="W32" i="5"/>
  <c r="X32" i="5"/>
  <c r="Y32" i="5"/>
  <c r="Z32" i="5"/>
  <c r="AA32" i="5"/>
  <c r="AB32" i="5"/>
  <c r="AC32" i="5"/>
  <c r="AG32" i="5"/>
  <c r="AH32" i="5"/>
  <c r="AI32" i="5"/>
  <c r="AJ32" i="5"/>
  <c r="AK32" i="5"/>
  <c r="AL32" i="5"/>
  <c r="AM32" i="5"/>
  <c r="AN32" i="5"/>
  <c r="AO32" i="5"/>
  <c r="AP32" i="5"/>
  <c r="AQ32" i="5"/>
  <c r="AR32" i="5"/>
  <c r="AS32" i="5"/>
  <c r="AT32" i="5"/>
  <c r="AU32" i="5"/>
  <c r="AV32" i="5"/>
  <c r="AW32" i="5"/>
  <c r="AX32" i="5"/>
  <c r="AY32" i="5"/>
  <c r="AZ32" i="5"/>
  <c r="BA32" i="5"/>
  <c r="BB32" i="5"/>
  <c r="BC32" i="5"/>
  <c r="BD32" i="5"/>
  <c r="BE32" i="5"/>
  <c r="BF32" i="5"/>
  <c r="BG32" i="5"/>
  <c r="BH32" i="5"/>
  <c r="BI32" i="5"/>
  <c r="BJ32" i="5"/>
  <c r="BK32" i="5"/>
  <c r="BL32" i="5"/>
  <c r="BM32" i="5"/>
  <c r="BN32" i="5"/>
  <c r="BO32" i="5"/>
  <c r="BP32" i="5"/>
  <c r="BQ32" i="5"/>
  <c r="BR32" i="5"/>
  <c r="BS32" i="5"/>
  <c r="BT32" i="5"/>
  <c r="BU32" i="5"/>
  <c r="BV32" i="5"/>
  <c r="BW32" i="5"/>
  <c r="BX32" i="5"/>
  <c r="BY32" i="5"/>
  <c r="BZ32" i="5"/>
  <c r="CA32" i="5"/>
  <c r="CB32" i="5"/>
  <c r="CC32" i="5"/>
  <c r="CD32" i="5"/>
  <c r="CE32" i="5"/>
  <c r="CF32" i="5"/>
  <c r="CG32" i="5"/>
  <c r="CH32" i="5"/>
  <c r="CI32" i="5"/>
  <c r="CJ32" i="5"/>
  <c r="CK32" i="5"/>
  <c r="CL32" i="5"/>
  <c r="CM32" i="5"/>
  <c r="CN32" i="5"/>
  <c r="CO32" i="5"/>
  <c r="CP32" i="5"/>
  <c r="CQ32" i="5"/>
  <c r="CR32" i="5"/>
  <c r="CS32" i="5"/>
  <c r="CT32" i="5"/>
  <c r="CU32" i="5"/>
  <c r="CV32" i="5"/>
  <c r="CW32" i="5"/>
  <c r="CX32" i="5"/>
  <c r="CY32" i="5"/>
  <c r="CZ32" i="5"/>
  <c r="DA32" i="5"/>
  <c r="DB32" i="5"/>
  <c r="DC32" i="5"/>
  <c r="DD32" i="5"/>
  <c r="DE32" i="5"/>
  <c r="DF32" i="5"/>
  <c r="DG32" i="5"/>
  <c r="DH32" i="5"/>
  <c r="DI32" i="5"/>
  <c r="DJ32" i="5"/>
  <c r="DK32" i="5"/>
  <c r="DL32" i="5"/>
  <c r="DM32" i="5"/>
  <c r="DN32" i="5"/>
  <c r="DO32" i="5"/>
  <c r="DP32" i="5"/>
  <c r="DQ32" i="5"/>
  <c r="DR32" i="5"/>
  <c r="DS32" i="5"/>
  <c r="DT32" i="5"/>
  <c r="DU32" i="5"/>
  <c r="DV32" i="5"/>
  <c r="DW32" i="5"/>
  <c r="DX32" i="5"/>
  <c r="DY32" i="5"/>
  <c r="DZ32" i="5"/>
  <c r="EA32" i="5"/>
  <c r="EB32" i="5"/>
  <c r="EC32" i="5"/>
  <c r="ED32" i="5"/>
  <c r="EE32" i="5"/>
  <c r="EF32" i="5"/>
  <c r="EG32" i="5"/>
  <c r="EH32" i="5"/>
  <c r="EI32" i="5"/>
  <c r="EJ32" i="5"/>
  <c r="C33" i="5"/>
  <c r="D33" i="5"/>
  <c r="E33" i="5"/>
  <c r="F33" i="5"/>
  <c r="G33" i="5"/>
  <c r="H33" i="5"/>
  <c r="I33" i="5"/>
  <c r="J33" i="5"/>
  <c r="K33" i="5"/>
  <c r="L33" i="5"/>
  <c r="M33" i="5"/>
  <c r="N33" i="5"/>
  <c r="O33" i="5"/>
  <c r="P33" i="5"/>
  <c r="Q33" i="5"/>
  <c r="R33" i="5"/>
  <c r="S33" i="5"/>
  <c r="T33" i="5"/>
  <c r="U33" i="5"/>
  <c r="V33" i="5"/>
  <c r="W33" i="5"/>
  <c r="X33" i="5"/>
  <c r="Y33" i="5"/>
  <c r="Z33" i="5"/>
  <c r="AA33" i="5"/>
  <c r="AB33" i="5"/>
  <c r="AC33" i="5"/>
  <c r="AG33" i="5"/>
  <c r="AH33" i="5"/>
  <c r="AI33" i="5"/>
  <c r="AJ33" i="5"/>
  <c r="AK33" i="5"/>
  <c r="AL33" i="5"/>
  <c r="AM33" i="5"/>
  <c r="AN33" i="5"/>
  <c r="AO33" i="5"/>
  <c r="AP33" i="5"/>
  <c r="AQ33" i="5"/>
  <c r="AR33" i="5"/>
  <c r="AS33" i="5"/>
  <c r="AT33" i="5"/>
  <c r="AU33" i="5"/>
  <c r="AV33" i="5"/>
  <c r="AW33" i="5"/>
  <c r="AX33" i="5"/>
  <c r="AY33" i="5"/>
  <c r="AZ33" i="5"/>
  <c r="BA33" i="5"/>
  <c r="BB33" i="5"/>
  <c r="BC33" i="5"/>
  <c r="BD33" i="5"/>
  <c r="BE33" i="5"/>
  <c r="BF33" i="5"/>
  <c r="BG33" i="5"/>
  <c r="BH33" i="5"/>
  <c r="BI33" i="5"/>
  <c r="BJ33" i="5"/>
  <c r="BK33" i="5"/>
  <c r="BL33" i="5"/>
  <c r="BM33" i="5"/>
  <c r="BN33" i="5"/>
  <c r="BO33" i="5"/>
  <c r="BP33" i="5"/>
  <c r="BQ33" i="5"/>
  <c r="BR33" i="5"/>
  <c r="BS33" i="5"/>
  <c r="BT33" i="5"/>
  <c r="BU33" i="5"/>
  <c r="BV33" i="5"/>
  <c r="BW33" i="5"/>
  <c r="BX33" i="5"/>
  <c r="BY33" i="5"/>
  <c r="BZ33" i="5"/>
  <c r="CA33" i="5"/>
  <c r="CB33" i="5"/>
  <c r="CC33" i="5"/>
  <c r="CD33" i="5"/>
  <c r="CE33" i="5"/>
  <c r="CF33" i="5"/>
  <c r="CG33" i="5"/>
  <c r="CH33" i="5"/>
  <c r="CI33" i="5"/>
  <c r="CJ33" i="5"/>
  <c r="CK33" i="5"/>
  <c r="CL33" i="5"/>
  <c r="CM33" i="5"/>
  <c r="CN33" i="5"/>
  <c r="CO33" i="5"/>
  <c r="CP33" i="5"/>
  <c r="CQ33" i="5"/>
  <c r="CR33" i="5"/>
  <c r="CS33" i="5"/>
  <c r="CT33" i="5"/>
  <c r="CU33" i="5"/>
  <c r="CV33" i="5"/>
  <c r="CW33" i="5"/>
  <c r="CX33" i="5"/>
  <c r="CY33" i="5"/>
  <c r="CZ33" i="5"/>
  <c r="DA33" i="5"/>
  <c r="DB33" i="5"/>
  <c r="DC33" i="5"/>
  <c r="DD33" i="5"/>
  <c r="DE33" i="5"/>
  <c r="DF33" i="5"/>
  <c r="DG33" i="5"/>
  <c r="DH33" i="5"/>
  <c r="DI33" i="5"/>
  <c r="DJ33" i="5"/>
  <c r="DK33" i="5"/>
  <c r="DL33" i="5"/>
  <c r="DM33" i="5"/>
  <c r="DN33" i="5"/>
  <c r="DO33" i="5"/>
  <c r="DP33" i="5"/>
  <c r="DQ33" i="5"/>
  <c r="DR33" i="5"/>
  <c r="DS33" i="5"/>
  <c r="DT33" i="5"/>
  <c r="DU33" i="5"/>
  <c r="DV33" i="5"/>
  <c r="DW33" i="5"/>
  <c r="DX33" i="5"/>
  <c r="DY33" i="5"/>
  <c r="DZ33" i="5"/>
  <c r="EA33" i="5"/>
  <c r="EB33" i="5"/>
  <c r="EC33" i="5"/>
  <c r="ED33" i="5"/>
  <c r="EE33" i="5"/>
  <c r="EF33" i="5"/>
  <c r="EG33" i="5"/>
  <c r="EH33" i="5"/>
  <c r="EI33" i="5"/>
  <c r="EJ33" i="5"/>
  <c r="C34" i="5"/>
  <c r="D34" i="5"/>
  <c r="E34" i="5"/>
  <c r="F34" i="5"/>
  <c r="G34" i="5"/>
  <c r="H34" i="5"/>
  <c r="I34" i="5"/>
  <c r="J34" i="5"/>
  <c r="K34" i="5"/>
  <c r="L34" i="5"/>
  <c r="M34" i="5"/>
  <c r="N34" i="5"/>
  <c r="O34" i="5"/>
  <c r="P34" i="5"/>
  <c r="Q34" i="5"/>
  <c r="R34" i="5"/>
  <c r="S34" i="5"/>
  <c r="T34" i="5"/>
  <c r="U34" i="5"/>
  <c r="V34" i="5"/>
  <c r="W34" i="5"/>
  <c r="X34" i="5"/>
  <c r="Y34" i="5"/>
  <c r="Z34" i="5"/>
  <c r="AA34" i="5"/>
  <c r="AB34" i="5"/>
  <c r="AC34" i="5"/>
  <c r="AG34" i="5"/>
  <c r="AH34" i="5"/>
  <c r="AI34" i="5"/>
  <c r="AJ34" i="5"/>
  <c r="AK34" i="5"/>
  <c r="AL34" i="5"/>
  <c r="AM34" i="5"/>
  <c r="AN34" i="5"/>
  <c r="AO34" i="5"/>
  <c r="AP34" i="5"/>
  <c r="AQ34" i="5"/>
  <c r="AR34" i="5"/>
  <c r="AS34" i="5"/>
  <c r="AT34" i="5"/>
  <c r="AU34" i="5"/>
  <c r="AV34" i="5"/>
  <c r="AW34" i="5"/>
  <c r="AX34" i="5"/>
  <c r="AY34" i="5"/>
  <c r="AZ34" i="5"/>
  <c r="BA34" i="5"/>
  <c r="BB34" i="5"/>
  <c r="BC34" i="5"/>
  <c r="BD34" i="5"/>
  <c r="BE34" i="5"/>
  <c r="BF34" i="5"/>
  <c r="BG34" i="5"/>
  <c r="BH34" i="5"/>
  <c r="BI34" i="5"/>
  <c r="BJ34" i="5"/>
  <c r="BK34" i="5"/>
  <c r="BL34" i="5"/>
  <c r="BM34" i="5"/>
  <c r="BN34" i="5"/>
  <c r="BO34" i="5"/>
  <c r="BP34" i="5"/>
  <c r="BQ34" i="5"/>
  <c r="BR34" i="5"/>
  <c r="BS34" i="5"/>
  <c r="BT34" i="5"/>
  <c r="BU34" i="5"/>
  <c r="BV34" i="5"/>
  <c r="BW34" i="5"/>
  <c r="BX34" i="5"/>
  <c r="BY34" i="5"/>
  <c r="BZ34" i="5"/>
  <c r="CA34" i="5"/>
  <c r="CB34" i="5"/>
  <c r="CC34" i="5"/>
  <c r="CD34" i="5"/>
  <c r="CE34" i="5"/>
  <c r="CF34" i="5"/>
  <c r="CG34" i="5"/>
  <c r="CH34" i="5"/>
  <c r="CI34" i="5"/>
  <c r="CJ34" i="5"/>
  <c r="CK34" i="5"/>
  <c r="CL34" i="5"/>
  <c r="CM34" i="5"/>
  <c r="CN34" i="5"/>
  <c r="CO34" i="5"/>
  <c r="CP34" i="5"/>
  <c r="CQ34" i="5"/>
  <c r="CR34" i="5"/>
  <c r="CS34" i="5"/>
  <c r="CT34" i="5"/>
  <c r="CU34" i="5"/>
  <c r="CV34" i="5"/>
  <c r="CW34" i="5"/>
  <c r="CX34" i="5"/>
  <c r="CY34" i="5"/>
  <c r="CZ34" i="5"/>
  <c r="DA34" i="5"/>
  <c r="DB34" i="5"/>
  <c r="DC34" i="5"/>
  <c r="DD34" i="5"/>
  <c r="DE34" i="5"/>
  <c r="DF34" i="5"/>
  <c r="DG34" i="5"/>
  <c r="DH34" i="5"/>
  <c r="DI34" i="5"/>
  <c r="DJ34" i="5"/>
  <c r="DK34" i="5"/>
  <c r="DL34" i="5"/>
  <c r="DM34" i="5"/>
  <c r="DN34" i="5"/>
  <c r="DO34" i="5"/>
  <c r="DP34" i="5"/>
  <c r="DQ34" i="5"/>
  <c r="DR34" i="5"/>
  <c r="DS34" i="5"/>
  <c r="DT34" i="5"/>
  <c r="DU34" i="5"/>
  <c r="DV34" i="5"/>
  <c r="DW34" i="5"/>
  <c r="DX34" i="5"/>
  <c r="DY34" i="5"/>
  <c r="DZ34" i="5"/>
  <c r="EA34" i="5"/>
  <c r="EB34" i="5"/>
  <c r="EC34" i="5"/>
  <c r="ED34" i="5"/>
  <c r="EE34" i="5"/>
  <c r="EF34" i="5"/>
  <c r="EG34" i="5"/>
  <c r="EH34" i="5"/>
  <c r="EI34" i="5"/>
  <c r="EJ34" i="5"/>
  <c r="C37" i="5"/>
  <c r="D37" i="5"/>
  <c r="E37" i="5"/>
  <c r="F37" i="5"/>
  <c r="G37" i="5"/>
  <c r="H37" i="5"/>
  <c r="I37" i="5"/>
  <c r="J37" i="5"/>
  <c r="K37" i="5"/>
  <c r="L37" i="5"/>
  <c r="M37" i="5"/>
  <c r="N37" i="5"/>
  <c r="O37" i="5"/>
  <c r="P37" i="5"/>
  <c r="Q37" i="5"/>
  <c r="R37" i="5"/>
  <c r="S37" i="5"/>
  <c r="T37" i="5"/>
  <c r="U37" i="5"/>
  <c r="V37" i="5"/>
  <c r="W37" i="5"/>
  <c r="X37" i="5"/>
  <c r="Y37" i="5"/>
  <c r="Z37" i="5"/>
  <c r="AA37" i="5"/>
  <c r="AB37" i="5"/>
  <c r="AC37" i="5"/>
  <c r="AG37" i="5"/>
  <c r="AH37" i="5"/>
  <c r="AI37" i="5"/>
  <c r="AJ37" i="5"/>
  <c r="AK37" i="5"/>
  <c r="AL37" i="5"/>
  <c r="AM37" i="5"/>
  <c r="AN37" i="5"/>
  <c r="AO37" i="5"/>
  <c r="AP37" i="5"/>
  <c r="AQ37" i="5"/>
  <c r="AR37" i="5"/>
  <c r="AS37" i="5"/>
  <c r="AT37" i="5"/>
  <c r="AU37" i="5"/>
  <c r="AV37" i="5"/>
  <c r="AW37" i="5"/>
  <c r="AX37" i="5"/>
  <c r="AY37" i="5"/>
  <c r="AZ37" i="5"/>
  <c r="BA37" i="5"/>
  <c r="BB37" i="5"/>
  <c r="BC37" i="5"/>
  <c r="BD37" i="5"/>
  <c r="BE37" i="5"/>
  <c r="BF37" i="5"/>
  <c r="BG37" i="5"/>
  <c r="BH37" i="5"/>
  <c r="BI37" i="5"/>
  <c r="BJ37" i="5"/>
  <c r="BK37" i="5"/>
  <c r="BL37" i="5"/>
  <c r="BM37" i="5"/>
  <c r="BN37" i="5"/>
  <c r="BO37" i="5"/>
  <c r="BP37" i="5"/>
  <c r="BQ37" i="5"/>
  <c r="BR37" i="5"/>
  <c r="BS37" i="5"/>
  <c r="BT37" i="5"/>
  <c r="BU37" i="5"/>
  <c r="BV37" i="5"/>
  <c r="BW37" i="5"/>
  <c r="BX37" i="5"/>
  <c r="BY37" i="5"/>
  <c r="BZ37" i="5"/>
  <c r="CA37" i="5"/>
  <c r="CB37" i="5"/>
  <c r="CC37" i="5"/>
  <c r="CD37" i="5"/>
  <c r="CE37" i="5"/>
  <c r="CF37" i="5"/>
  <c r="CG37" i="5"/>
  <c r="CH37" i="5"/>
  <c r="CI37" i="5"/>
  <c r="CJ37" i="5"/>
  <c r="CK37" i="5"/>
  <c r="CL37" i="5"/>
  <c r="CM37" i="5"/>
  <c r="CN37" i="5"/>
  <c r="CO37" i="5"/>
  <c r="CP37" i="5"/>
  <c r="CQ37" i="5"/>
  <c r="CR37" i="5"/>
  <c r="CS37" i="5"/>
  <c r="CT37" i="5"/>
  <c r="CU37" i="5"/>
  <c r="CV37" i="5"/>
  <c r="CW37" i="5"/>
  <c r="CX37" i="5"/>
  <c r="CY37" i="5"/>
  <c r="CZ37" i="5"/>
  <c r="DA37" i="5"/>
  <c r="DB37" i="5"/>
  <c r="DC37" i="5"/>
  <c r="DD37" i="5"/>
  <c r="DE37" i="5"/>
  <c r="DF37" i="5"/>
  <c r="DG37" i="5"/>
  <c r="DH37" i="5"/>
  <c r="DI37" i="5"/>
  <c r="DJ37" i="5"/>
  <c r="DK37" i="5"/>
  <c r="DL37" i="5"/>
  <c r="DM37" i="5"/>
  <c r="DN37" i="5"/>
  <c r="DO37" i="5"/>
  <c r="DP37" i="5"/>
  <c r="DQ37" i="5"/>
  <c r="DR37" i="5"/>
  <c r="DS37" i="5"/>
  <c r="DT37" i="5"/>
  <c r="DU37" i="5"/>
  <c r="DV37" i="5"/>
  <c r="DW37" i="5"/>
  <c r="DX37" i="5"/>
  <c r="DY37" i="5"/>
  <c r="DZ37" i="5"/>
  <c r="EA37" i="5"/>
  <c r="EB37" i="5"/>
  <c r="EC37" i="5"/>
  <c r="ED37" i="5"/>
  <c r="EE37" i="5"/>
  <c r="EF37" i="5"/>
  <c r="EG37" i="5"/>
  <c r="EH37" i="5"/>
  <c r="EI37" i="5"/>
  <c r="EJ37" i="5"/>
  <c r="AG38" i="5"/>
  <c r="AG39" i="5"/>
  <c r="AG40" i="5"/>
  <c r="AG41" i="5"/>
  <c r="AG42" i="5"/>
  <c r="AG43" i="5"/>
  <c r="A46" i="5"/>
  <c r="C66" i="5"/>
  <c r="D66" i="5"/>
  <c r="E66" i="5"/>
  <c r="F66" i="5"/>
  <c r="G66" i="5"/>
  <c r="H66" i="5"/>
  <c r="I66" i="5"/>
  <c r="J66" i="5"/>
  <c r="K66" i="5"/>
  <c r="L66" i="5"/>
  <c r="M66" i="5"/>
  <c r="N66" i="5"/>
  <c r="O66" i="5"/>
  <c r="P66" i="5"/>
  <c r="Q66" i="5"/>
  <c r="R66" i="5"/>
  <c r="S66" i="5"/>
  <c r="T66" i="5"/>
  <c r="U66" i="5"/>
  <c r="V66" i="5"/>
  <c r="W66" i="5"/>
  <c r="X66" i="5"/>
  <c r="Y66" i="5"/>
  <c r="Z66" i="5"/>
  <c r="AA66" i="5"/>
  <c r="AB66" i="5"/>
  <c r="C67" i="5"/>
  <c r="D67" i="5"/>
  <c r="E67" i="5"/>
  <c r="F67" i="5"/>
  <c r="G67" i="5"/>
  <c r="H67" i="5"/>
  <c r="I67" i="5"/>
  <c r="J67" i="5"/>
  <c r="K67" i="5"/>
  <c r="L67" i="5"/>
  <c r="M67" i="5"/>
  <c r="N67" i="5"/>
  <c r="O67" i="5"/>
  <c r="P67" i="5"/>
  <c r="Q67" i="5"/>
  <c r="R67" i="5"/>
  <c r="S67" i="5"/>
  <c r="T67" i="5"/>
  <c r="U67" i="5"/>
  <c r="V67" i="5"/>
  <c r="W67" i="5"/>
  <c r="X67" i="5"/>
  <c r="Y67" i="5"/>
  <c r="Z67" i="5"/>
  <c r="AA67" i="5"/>
  <c r="AB67" i="5"/>
  <c r="AC67" i="5"/>
  <c r="C68" i="5"/>
  <c r="D68" i="5"/>
  <c r="E68" i="5"/>
  <c r="F68" i="5"/>
  <c r="G68" i="5"/>
  <c r="H68" i="5"/>
  <c r="I68" i="5"/>
  <c r="J68" i="5"/>
  <c r="K68" i="5"/>
  <c r="L68" i="5"/>
  <c r="M68" i="5"/>
  <c r="N68" i="5"/>
  <c r="O68" i="5"/>
  <c r="P68" i="5"/>
  <c r="Q68" i="5"/>
  <c r="R68" i="5"/>
  <c r="S68" i="5"/>
  <c r="T68" i="5"/>
  <c r="U68" i="5"/>
  <c r="V68" i="5"/>
  <c r="W68" i="5"/>
  <c r="X68" i="5"/>
  <c r="Y68" i="5"/>
  <c r="Z68" i="5"/>
  <c r="AA68" i="5"/>
  <c r="AB68" i="5"/>
  <c r="AC68" i="5"/>
  <c r="C69" i="5"/>
  <c r="D69" i="5"/>
  <c r="E69" i="5"/>
  <c r="F69" i="5"/>
  <c r="G69" i="5"/>
  <c r="H69" i="5"/>
  <c r="I69" i="5"/>
  <c r="J69" i="5"/>
  <c r="K69" i="5"/>
  <c r="L69" i="5"/>
  <c r="M69" i="5"/>
  <c r="N69" i="5"/>
  <c r="O69" i="5"/>
  <c r="P69" i="5"/>
  <c r="Q69" i="5"/>
  <c r="R69" i="5"/>
  <c r="S69" i="5"/>
  <c r="T69" i="5"/>
  <c r="U69" i="5"/>
  <c r="V69" i="5"/>
  <c r="W69" i="5"/>
  <c r="X69" i="5"/>
  <c r="Y69" i="5"/>
  <c r="Z69" i="5"/>
  <c r="AA69" i="5"/>
  <c r="AB69" i="5"/>
  <c r="AC69" i="5"/>
  <c r="C70" i="5"/>
  <c r="D70" i="5"/>
  <c r="E70" i="5"/>
  <c r="F70" i="5"/>
  <c r="G70" i="5"/>
  <c r="H70" i="5"/>
  <c r="I70" i="5"/>
  <c r="J70" i="5"/>
  <c r="K70" i="5"/>
  <c r="L70" i="5"/>
  <c r="M70" i="5"/>
  <c r="N70" i="5"/>
  <c r="O70" i="5"/>
  <c r="P70" i="5"/>
  <c r="Q70" i="5"/>
  <c r="R70" i="5"/>
  <c r="S70" i="5"/>
  <c r="T70" i="5"/>
  <c r="U70" i="5"/>
  <c r="V70" i="5"/>
  <c r="W70" i="5"/>
  <c r="X70" i="5"/>
  <c r="Y70" i="5"/>
  <c r="Z70" i="5"/>
  <c r="AA70" i="5"/>
  <c r="AB70" i="5"/>
  <c r="AC70" i="5"/>
  <c r="C71" i="5"/>
  <c r="D71" i="5"/>
  <c r="E71" i="5"/>
  <c r="F71" i="5"/>
  <c r="G71" i="5"/>
  <c r="H71" i="5"/>
  <c r="I71" i="5"/>
  <c r="J71" i="5"/>
  <c r="K71" i="5"/>
  <c r="L71" i="5"/>
  <c r="M71" i="5"/>
  <c r="N71" i="5"/>
  <c r="O71" i="5"/>
  <c r="P71" i="5"/>
  <c r="Q71" i="5"/>
  <c r="R71" i="5"/>
  <c r="S71" i="5"/>
  <c r="T71" i="5"/>
  <c r="U71" i="5"/>
  <c r="V71" i="5"/>
  <c r="W71" i="5"/>
  <c r="X71" i="5"/>
  <c r="Y71" i="5"/>
  <c r="Z71" i="5"/>
  <c r="AA71" i="5"/>
  <c r="AB71" i="5"/>
  <c r="AC71" i="5"/>
  <c r="C72" i="5"/>
  <c r="D72" i="5"/>
  <c r="E72" i="5"/>
  <c r="F72" i="5"/>
  <c r="G72" i="5"/>
  <c r="H72" i="5"/>
  <c r="I72" i="5"/>
  <c r="J72" i="5"/>
  <c r="K72" i="5"/>
  <c r="L72" i="5"/>
  <c r="M72" i="5"/>
  <c r="N72" i="5"/>
  <c r="O72" i="5"/>
  <c r="P72" i="5"/>
  <c r="Q72" i="5"/>
  <c r="R72" i="5"/>
  <c r="S72" i="5"/>
  <c r="T72" i="5"/>
  <c r="U72" i="5"/>
  <c r="V72" i="5"/>
  <c r="W72" i="5"/>
  <c r="X72" i="5"/>
  <c r="Y72" i="5"/>
  <c r="Z72" i="5"/>
  <c r="AA72" i="5"/>
  <c r="AB72" i="5"/>
  <c r="AC72" i="5"/>
  <c r="C73" i="5"/>
  <c r="D73" i="5"/>
  <c r="E73" i="5"/>
  <c r="F73" i="5"/>
  <c r="G73" i="5"/>
  <c r="H73" i="5"/>
  <c r="I73" i="5"/>
  <c r="J73" i="5"/>
  <c r="K73" i="5"/>
  <c r="L73" i="5"/>
  <c r="M73" i="5"/>
  <c r="N73" i="5"/>
  <c r="O73" i="5"/>
  <c r="P73" i="5"/>
  <c r="Q73" i="5"/>
  <c r="R73" i="5"/>
  <c r="S73" i="5"/>
  <c r="T73" i="5"/>
  <c r="U73" i="5"/>
  <c r="V73" i="5"/>
  <c r="W73" i="5"/>
  <c r="X73" i="5"/>
  <c r="Y73" i="5"/>
  <c r="Z73" i="5"/>
  <c r="AA73" i="5"/>
  <c r="AB73" i="5"/>
  <c r="AC73" i="5"/>
  <c r="C87" i="5"/>
  <c r="D87" i="5"/>
  <c r="E87" i="5"/>
  <c r="F87" i="5"/>
  <c r="G87" i="5"/>
  <c r="H87" i="5"/>
  <c r="I87" i="5"/>
  <c r="J87" i="5"/>
  <c r="K87" i="5"/>
  <c r="L87" i="5"/>
  <c r="M87" i="5"/>
  <c r="N87" i="5"/>
  <c r="O87" i="5"/>
  <c r="P87" i="5"/>
  <c r="Q87" i="5"/>
  <c r="R87" i="5"/>
  <c r="S87" i="5"/>
  <c r="T87" i="5"/>
  <c r="U87" i="5"/>
  <c r="V87" i="5"/>
  <c r="W87" i="5"/>
  <c r="X87" i="5"/>
  <c r="Y87" i="5"/>
  <c r="Z87" i="5"/>
  <c r="AA87" i="5"/>
  <c r="AB87" i="5"/>
  <c r="AC87" i="5"/>
  <c r="C88" i="5"/>
  <c r="D88" i="5"/>
  <c r="E88" i="5"/>
  <c r="F88" i="5"/>
  <c r="G88" i="5"/>
  <c r="H88" i="5"/>
  <c r="I88" i="5"/>
  <c r="J88" i="5"/>
  <c r="K88" i="5"/>
  <c r="L88" i="5"/>
  <c r="M88" i="5"/>
  <c r="N88" i="5"/>
  <c r="O88" i="5"/>
  <c r="P88" i="5"/>
  <c r="Q88" i="5"/>
  <c r="R88" i="5"/>
  <c r="S88" i="5"/>
  <c r="T88" i="5"/>
  <c r="U88" i="5"/>
  <c r="V88" i="5"/>
  <c r="W88" i="5"/>
  <c r="X88" i="5"/>
  <c r="Y88" i="5"/>
  <c r="Z88" i="5"/>
  <c r="AA88" i="5"/>
  <c r="AB88" i="5"/>
  <c r="AC88" i="5"/>
  <c r="C89" i="5"/>
  <c r="D89" i="5"/>
  <c r="E89" i="5"/>
  <c r="F89" i="5"/>
  <c r="G89" i="5"/>
  <c r="H89" i="5"/>
  <c r="I89" i="5"/>
  <c r="J89" i="5"/>
  <c r="K89" i="5"/>
  <c r="L89" i="5"/>
  <c r="M89" i="5"/>
  <c r="N89" i="5"/>
  <c r="O89" i="5"/>
  <c r="P89" i="5"/>
  <c r="Q89" i="5"/>
  <c r="R89" i="5"/>
  <c r="S89" i="5"/>
  <c r="T89" i="5"/>
  <c r="U89" i="5"/>
  <c r="V89" i="5"/>
  <c r="W89" i="5"/>
  <c r="X89" i="5"/>
  <c r="Y89" i="5"/>
  <c r="Z89" i="5"/>
  <c r="AA89" i="5"/>
  <c r="AB89" i="5"/>
  <c r="AC89" i="5"/>
  <c r="C90" i="5"/>
  <c r="D90" i="5"/>
  <c r="E90" i="5"/>
  <c r="F90" i="5"/>
  <c r="G90" i="5"/>
  <c r="H90" i="5"/>
  <c r="I90" i="5"/>
  <c r="J90" i="5"/>
  <c r="K90" i="5"/>
  <c r="L90" i="5"/>
  <c r="M90" i="5"/>
  <c r="N90" i="5"/>
  <c r="O90" i="5"/>
  <c r="P90" i="5"/>
  <c r="Q90" i="5"/>
  <c r="R90" i="5"/>
  <c r="S90" i="5"/>
  <c r="T90" i="5"/>
  <c r="U90" i="5"/>
  <c r="V90" i="5"/>
  <c r="W90" i="5"/>
  <c r="X90" i="5"/>
  <c r="Y90" i="5"/>
  <c r="Z90" i="5"/>
  <c r="AA90" i="5"/>
  <c r="AB90" i="5"/>
  <c r="AC90" i="5"/>
  <c r="C91" i="5"/>
  <c r="D91" i="5"/>
  <c r="E91" i="5"/>
  <c r="F91" i="5"/>
  <c r="G91" i="5"/>
  <c r="H91" i="5"/>
  <c r="I91" i="5"/>
  <c r="J91" i="5"/>
  <c r="K91" i="5"/>
  <c r="L91" i="5"/>
  <c r="M91" i="5"/>
  <c r="N91" i="5"/>
  <c r="O91" i="5"/>
  <c r="P91" i="5"/>
  <c r="Q91" i="5"/>
  <c r="R91" i="5"/>
  <c r="S91" i="5"/>
  <c r="T91" i="5"/>
  <c r="U91" i="5"/>
  <c r="V91" i="5"/>
  <c r="W91" i="5"/>
  <c r="X91" i="5"/>
  <c r="Y91" i="5"/>
  <c r="Z91" i="5"/>
  <c r="AA91" i="5"/>
  <c r="AB91" i="5"/>
  <c r="AC91" i="5"/>
  <c r="C92" i="5"/>
  <c r="D92" i="5"/>
  <c r="E92" i="5"/>
  <c r="F92" i="5"/>
  <c r="G92" i="5"/>
  <c r="H92" i="5"/>
  <c r="I92" i="5"/>
  <c r="J92" i="5"/>
  <c r="K92" i="5"/>
  <c r="L92" i="5"/>
  <c r="M92" i="5"/>
  <c r="N92" i="5"/>
  <c r="O92" i="5"/>
  <c r="P92" i="5"/>
  <c r="Q92" i="5"/>
  <c r="R92" i="5"/>
  <c r="S92" i="5"/>
  <c r="T92" i="5"/>
  <c r="U92" i="5"/>
  <c r="V92" i="5"/>
  <c r="W92" i="5"/>
  <c r="X92" i="5"/>
  <c r="Y92" i="5"/>
  <c r="Z92" i="5"/>
  <c r="AA92" i="5"/>
  <c r="AB92" i="5"/>
  <c r="AC92" i="5"/>
  <c r="C93" i="5"/>
  <c r="D93" i="5"/>
  <c r="E93" i="5"/>
  <c r="F93" i="5"/>
  <c r="G93" i="5"/>
  <c r="H93" i="5"/>
  <c r="I93" i="5"/>
  <c r="J93" i="5"/>
  <c r="K93" i="5"/>
  <c r="L93" i="5"/>
  <c r="M93" i="5"/>
  <c r="N93" i="5"/>
  <c r="O93" i="5"/>
  <c r="P93" i="5"/>
  <c r="Q93" i="5"/>
  <c r="R93" i="5"/>
  <c r="S93" i="5"/>
  <c r="T93" i="5"/>
  <c r="U93" i="5"/>
  <c r="V93" i="5"/>
  <c r="W93" i="5"/>
  <c r="X93" i="5"/>
  <c r="Y93" i="5"/>
  <c r="Z93" i="5"/>
  <c r="AA93" i="5"/>
  <c r="AB93" i="5"/>
  <c r="AC93" i="5"/>
  <c r="A106" i="5"/>
  <c r="A2" i="4"/>
  <c r="A6" i="4"/>
  <c r="H8" i="4"/>
  <c r="I8" i="4"/>
  <c r="K8" i="4"/>
  <c r="L8" i="4"/>
  <c r="M8" i="4"/>
  <c r="N8" i="4"/>
  <c r="P8" i="4"/>
  <c r="Q8" i="4"/>
  <c r="R8" i="4"/>
  <c r="T8" i="4"/>
  <c r="U8" i="4"/>
  <c r="V8" i="4"/>
  <c r="C9" i="4"/>
  <c r="D9" i="4"/>
  <c r="E9" i="4"/>
  <c r="F9" i="4"/>
  <c r="G9" i="4"/>
  <c r="H9" i="4"/>
  <c r="I9" i="4"/>
  <c r="J9" i="4"/>
  <c r="K9" i="4"/>
  <c r="L9" i="4"/>
  <c r="M9" i="4"/>
  <c r="N9" i="4"/>
  <c r="O9" i="4"/>
  <c r="P9" i="4"/>
  <c r="Q9" i="4"/>
  <c r="R9" i="4"/>
  <c r="S9" i="4"/>
  <c r="T9" i="4"/>
  <c r="U9" i="4"/>
  <c r="V9" i="4"/>
  <c r="W9" i="4"/>
  <c r="X9" i="4"/>
  <c r="Y9" i="4"/>
  <c r="Z9" i="4"/>
  <c r="AA9" i="4"/>
  <c r="AB9" i="4"/>
  <c r="AC9" i="4"/>
  <c r="AG9" i="4"/>
  <c r="AH9" i="4"/>
  <c r="AI9" i="4"/>
  <c r="AJ9" i="4"/>
  <c r="AK9" i="4"/>
  <c r="AL9" i="4"/>
  <c r="AM9" i="4"/>
  <c r="AN9" i="4"/>
  <c r="AO9" i="4"/>
  <c r="AP9" i="4"/>
  <c r="AQ9" i="4"/>
  <c r="AR9" i="4"/>
  <c r="AS9" i="4"/>
  <c r="AT9" i="4"/>
  <c r="AU9" i="4"/>
  <c r="AV9" i="4"/>
  <c r="AW9" i="4"/>
  <c r="AX9" i="4"/>
  <c r="AY9" i="4"/>
  <c r="AZ9" i="4"/>
  <c r="BA9" i="4"/>
  <c r="BB9" i="4"/>
  <c r="BC9" i="4"/>
  <c r="BD9" i="4"/>
  <c r="BE9" i="4"/>
  <c r="BF9" i="4"/>
  <c r="BG9" i="4"/>
  <c r="BH9" i="4"/>
  <c r="BI9" i="4"/>
  <c r="BJ9" i="4"/>
  <c r="BK9" i="4"/>
  <c r="BL9" i="4"/>
  <c r="BM9" i="4"/>
  <c r="BN9" i="4"/>
  <c r="BO9" i="4"/>
  <c r="BP9" i="4"/>
  <c r="BQ9" i="4"/>
  <c r="BR9" i="4"/>
  <c r="BS9" i="4"/>
  <c r="BT9" i="4"/>
  <c r="BU9" i="4"/>
  <c r="BV9" i="4"/>
  <c r="BW9" i="4"/>
  <c r="BX9" i="4"/>
  <c r="BY9" i="4"/>
  <c r="BZ9" i="4"/>
  <c r="CA9" i="4"/>
  <c r="CB9" i="4"/>
  <c r="CC9" i="4"/>
  <c r="CD9" i="4"/>
  <c r="CE9" i="4"/>
  <c r="CF9" i="4"/>
  <c r="CG9" i="4"/>
  <c r="CH9" i="4"/>
  <c r="CI9" i="4"/>
  <c r="CJ9" i="4"/>
  <c r="CK9" i="4"/>
  <c r="CL9" i="4"/>
  <c r="CM9" i="4"/>
  <c r="CN9" i="4"/>
  <c r="CO9" i="4"/>
  <c r="CP9" i="4"/>
  <c r="CQ9" i="4"/>
  <c r="CR9" i="4"/>
  <c r="CS9" i="4"/>
  <c r="CT9" i="4"/>
  <c r="CU9" i="4"/>
  <c r="CV9" i="4"/>
  <c r="CW9" i="4"/>
  <c r="CX9" i="4"/>
  <c r="CY9" i="4"/>
  <c r="CZ9" i="4"/>
  <c r="DA9" i="4"/>
  <c r="DB9" i="4"/>
  <c r="DC9" i="4"/>
  <c r="DD9" i="4"/>
  <c r="DE9" i="4"/>
  <c r="DF9" i="4"/>
  <c r="DG9" i="4"/>
  <c r="DH9" i="4"/>
  <c r="DI9" i="4"/>
  <c r="DJ9" i="4"/>
  <c r="DK9" i="4"/>
  <c r="DL9" i="4"/>
  <c r="DM9" i="4"/>
  <c r="DN9" i="4"/>
  <c r="DO9" i="4"/>
  <c r="DP9" i="4"/>
  <c r="DQ9" i="4"/>
  <c r="DR9" i="4"/>
  <c r="DS9" i="4"/>
  <c r="DT9" i="4"/>
  <c r="DU9" i="4"/>
  <c r="DV9" i="4"/>
  <c r="DW9" i="4"/>
  <c r="DX9" i="4"/>
  <c r="DY9" i="4"/>
  <c r="DZ9" i="4"/>
  <c r="EA9" i="4"/>
  <c r="EB9" i="4"/>
  <c r="EC9" i="4"/>
  <c r="ED9" i="4"/>
  <c r="EE9" i="4"/>
  <c r="EF9" i="4"/>
  <c r="EG9" i="4"/>
  <c r="EH9" i="4"/>
  <c r="EI9" i="4"/>
  <c r="EJ9" i="4"/>
  <c r="C10" i="4"/>
  <c r="D10" i="4"/>
  <c r="E10" i="4"/>
  <c r="F10" i="4"/>
  <c r="G10" i="4"/>
  <c r="H10" i="4"/>
  <c r="I10" i="4"/>
  <c r="J10" i="4"/>
  <c r="K10" i="4"/>
  <c r="L10" i="4"/>
  <c r="M10" i="4"/>
  <c r="N10" i="4"/>
  <c r="O10" i="4"/>
  <c r="P10" i="4"/>
  <c r="Q10" i="4"/>
  <c r="R10" i="4"/>
  <c r="S10" i="4"/>
  <c r="T10" i="4"/>
  <c r="U10" i="4"/>
  <c r="V10" i="4"/>
  <c r="W10" i="4"/>
  <c r="X10" i="4"/>
  <c r="Y10" i="4"/>
  <c r="Z10" i="4"/>
  <c r="AA10" i="4"/>
  <c r="AB10" i="4"/>
  <c r="AC10" i="4"/>
  <c r="AG10" i="4"/>
  <c r="AH10" i="4"/>
  <c r="AI10" i="4"/>
  <c r="AJ10" i="4"/>
  <c r="AK10" i="4"/>
  <c r="AL10" i="4"/>
  <c r="AM10" i="4"/>
  <c r="AN10" i="4"/>
  <c r="AO10" i="4"/>
  <c r="AP10" i="4"/>
  <c r="AQ10" i="4"/>
  <c r="AR10" i="4"/>
  <c r="AS10" i="4"/>
  <c r="AT10" i="4"/>
  <c r="AU10" i="4"/>
  <c r="AV10" i="4"/>
  <c r="AW10" i="4"/>
  <c r="AX10" i="4"/>
  <c r="AY10" i="4"/>
  <c r="AZ10" i="4"/>
  <c r="BA10" i="4"/>
  <c r="BB10" i="4"/>
  <c r="BC10" i="4"/>
  <c r="BD10" i="4"/>
  <c r="BE10" i="4"/>
  <c r="BF10" i="4"/>
  <c r="BG10" i="4"/>
  <c r="BH10" i="4"/>
  <c r="BI10" i="4"/>
  <c r="BJ10" i="4"/>
  <c r="BK10" i="4"/>
  <c r="BL10" i="4"/>
  <c r="BM10" i="4"/>
  <c r="BN10" i="4"/>
  <c r="BO10" i="4"/>
  <c r="BP10" i="4"/>
  <c r="BQ10" i="4"/>
  <c r="BR10" i="4"/>
  <c r="BS10" i="4"/>
  <c r="BT10" i="4"/>
  <c r="BU10" i="4"/>
  <c r="BV10" i="4"/>
  <c r="BW10" i="4"/>
  <c r="BX10" i="4"/>
  <c r="BY10" i="4"/>
  <c r="BZ10" i="4"/>
  <c r="CA10" i="4"/>
  <c r="CB10" i="4"/>
  <c r="CC10" i="4"/>
  <c r="CD10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U10" i="4"/>
  <c r="CV10" i="4"/>
  <c r="CW10" i="4"/>
  <c r="CX10" i="4"/>
  <c r="CY10" i="4"/>
  <c r="CZ10" i="4"/>
  <c r="DA10" i="4"/>
  <c r="DB10" i="4"/>
  <c r="DC10" i="4"/>
  <c r="DD10" i="4"/>
  <c r="DE10" i="4"/>
  <c r="DF10" i="4"/>
  <c r="DG10" i="4"/>
  <c r="DH10" i="4"/>
  <c r="DI10" i="4"/>
  <c r="DJ10" i="4"/>
  <c r="DK10" i="4"/>
  <c r="DL10" i="4"/>
  <c r="DM10" i="4"/>
  <c r="DN10" i="4"/>
  <c r="DO10" i="4"/>
  <c r="DP10" i="4"/>
  <c r="DQ10" i="4"/>
  <c r="DR10" i="4"/>
  <c r="DS10" i="4"/>
  <c r="DT10" i="4"/>
  <c r="DU10" i="4"/>
  <c r="DV10" i="4"/>
  <c r="DW10" i="4"/>
  <c r="DX10" i="4"/>
  <c r="DY10" i="4"/>
  <c r="DZ10" i="4"/>
  <c r="EA10" i="4"/>
  <c r="EB10" i="4"/>
  <c r="EC10" i="4"/>
  <c r="ED10" i="4"/>
  <c r="EE10" i="4"/>
  <c r="EF10" i="4"/>
  <c r="EG10" i="4"/>
  <c r="EH10" i="4"/>
  <c r="EI10" i="4"/>
  <c r="EJ10" i="4"/>
  <c r="C11" i="4"/>
  <c r="D11" i="4"/>
  <c r="E11" i="4"/>
  <c r="F11" i="4"/>
  <c r="G11" i="4"/>
  <c r="H11" i="4"/>
  <c r="I11" i="4"/>
  <c r="J11" i="4"/>
  <c r="K11" i="4"/>
  <c r="L11" i="4"/>
  <c r="M11" i="4"/>
  <c r="N11" i="4"/>
  <c r="O11" i="4"/>
  <c r="P11" i="4"/>
  <c r="Q11" i="4"/>
  <c r="R11" i="4"/>
  <c r="S11" i="4"/>
  <c r="T11" i="4"/>
  <c r="U11" i="4"/>
  <c r="V11" i="4"/>
  <c r="W11" i="4"/>
  <c r="X11" i="4"/>
  <c r="Y11" i="4"/>
  <c r="Z11" i="4"/>
  <c r="AA11" i="4"/>
  <c r="AB11" i="4"/>
  <c r="AC11" i="4"/>
  <c r="AG11" i="4"/>
  <c r="AH11" i="4"/>
  <c r="AI11" i="4"/>
  <c r="AJ11" i="4"/>
  <c r="AK11" i="4"/>
  <c r="AL11" i="4"/>
  <c r="AM11" i="4"/>
  <c r="AN11" i="4"/>
  <c r="AO11" i="4"/>
  <c r="AP11" i="4"/>
  <c r="AQ11" i="4"/>
  <c r="AR11" i="4"/>
  <c r="AS11" i="4"/>
  <c r="AT11" i="4"/>
  <c r="AU11" i="4"/>
  <c r="AV11" i="4"/>
  <c r="AW11" i="4"/>
  <c r="AX11" i="4"/>
  <c r="AY11" i="4"/>
  <c r="AZ11" i="4"/>
  <c r="BA11" i="4"/>
  <c r="BB11" i="4"/>
  <c r="BC11" i="4"/>
  <c r="BD11" i="4"/>
  <c r="BE11" i="4"/>
  <c r="BF11" i="4"/>
  <c r="BG11" i="4"/>
  <c r="BH11" i="4"/>
  <c r="BI11" i="4"/>
  <c r="BJ11" i="4"/>
  <c r="BK11" i="4"/>
  <c r="BL11" i="4"/>
  <c r="BM11" i="4"/>
  <c r="BN11" i="4"/>
  <c r="BO11" i="4"/>
  <c r="BP11" i="4"/>
  <c r="BQ11" i="4"/>
  <c r="BR11" i="4"/>
  <c r="BS11" i="4"/>
  <c r="BT11" i="4"/>
  <c r="BU11" i="4"/>
  <c r="BV11" i="4"/>
  <c r="BW11" i="4"/>
  <c r="BX11" i="4"/>
  <c r="BY11" i="4"/>
  <c r="BZ11" i="4"/>
  <c r="CA11" i="4"/>
  <c r="CB11" i="4"/>
  <c r="CC11" i="4"/>
  <c r="CD11" i="4"/>
  <c r="CE11" i="4"/>
  <c r="CF11" i="4"/>
  <c r="CG11" i="4"/>
  <c r="CH11" i="4"/>
  <c r="CI11" i="4"/>
  <c r="CJ11" i="4"/>
  <c r="CK11" i="4"/>
  <c r="CL11" i="4"/>
  <c r="CM11" i="4"/>
  <c r="CN11" i="4"/>
  <c r="CO11" i="4"/>
  <c r="CP11" i="4"/>
  <c r="CQ11" i="4"/>
  <c r="CR11" i="4"/>
  <c r="CS11" i="4"/>
  <c r="CT11" i="4"/>
  <c r="CU11" i="4"/>
  <c r="CV11" i="4"/>
  <c r="CW11" i="4"/>
  <c r="CX11" i="4"/>
  <c r="CY11" i="4"/>
  <c r="CZ11" i="4"/>
  <c r="DA11" i="4"/>
  <c r="DB11" i="4"/>
  <c r="DC11" i="4"/>
  <c r="DD11" i="4"/>
  <c r="DE11" i="4"/>
  <c r="DF11" i="4"/>
  <c r="DG11" i="4"/>
  <c r="DH11" i="4"/>
  <c r="DI11" i="4"/>
  <c r="DJ11" i="4"/>
  <c r="DK11" i="4"/>
  <c r="DL11" i="4"/>
  <c r="DM11" i="4"/>
  <c r="DN11" i="4"/>
  <c r="DO11" i="4"/>
  <c r="DP11" i="4"/>
  <c r="DQ11" i="4"/>
  <c r="DR11" i="4"/>
  <c r="DS11" i="4"/>
  <c r="DT11" i="4"/>
  <c r="DU11" i="4"/>
  <c r="DV11" i="4"/>
  <c r="DW11" i="4"/>
  <c r="DX11" i="4"/>
  <c r="DY11" i="4"/>
  <c r="DZ11" i="4"/>
  <c r="EA11" i="4"/>
  <c r="EB11" i="4"/>
  <c r="EC11" i="4"/>
  <c r="ED11" i="4"/>
  <c r="EE11" i="4"/>
  <c r="EF11" i="4"/>
  <c r="EG11" i="4"/>
  <c r="EH11" i="4"/>
  <c r="EI11" i="4"/>
  <c r="EJ11" i="4"/>
  <c r="C12" i="4"/>
  <c r="D12" i="4"/>
  <c r="E12" i="4"/>
  <c r="F12" i="4"/>
  <c r="G12" i="4"/>
  <c r="H12" i="4"/>
  <c r="I12" i="4"/>
  <c r="J12" i="4"/>
  <c r="K12" i="4"/>
  <c r="L12" i="4"/>
  <c r="M12" i="4"/>
  <c r="N12" i="4"/>
  <c r="O12" i="4"/>
  <c r="P12" i="4"/>
  <c r="Q12" i="4"/>
  <c r="R12" i="4"/>
  <c r="S12" i="4"/>
  <c r="T12" i="4"/>
  <c r="U12" i="4"/>
  <c r="V12" i="4"/>
  <c r="W12" i="4"/>
  <c r="X12" i="4"/>
  <c r="Y12" i="4"/>
  <c r="Z12" i="4"/>
  <c r="AA12" i="4"/>
  <c r="AB12" i="4"/>
  <c r="AC12" i="4"/>
  <c r="AG12" i="4"/>
  <c r="AH12" i="4"/>
  <c r="AI12" i="4"/>
  <c r="AJ12" i="4"/>
  <c r="AK12" i="4"/>
  <c r="AL12" i="4"/>
  <c r="AM12" i="4"/>
  <c r="AN12" i="4"/>
  <c r="AO12" i="4"/>
  <c r="AP12" i="4"/>
  <c r="AQ12" i="4"/>
  <c r="AR12" i="4"/>
  <c r="AS12" i="4"/>
  <c r="AT12" i="4"/>
  <c r="AU12" i="4"/>
  <c r="AV12" i="4"/>
  <c r="AW12" i="4"/>
  <c r="AX12" i="4"/>
  <c r="AY12" i="4"/>
  <c r="AZ12" i="4"/>
  <c r="BA12" i="4"/>
  <c r="BB12" i="4"/>
  <c r="BC12" i="4"/>
  <c r="BD12" i="4"/>
  <c r="BE12" i="4"/>
  <c r="BF12" i="4"/>
  <c r="BG12" i="4"/>
  <c r="BH12" i="4"/>
  <c r="BI12" i="4"/>
  <c r="BJ12" i="4"/>
  <c r="BK12" i="4"/>
  <c r="BL12" i="4"/>
  <c r="BM12" i="4"/>
  <c r="BN12" i="4"/>
  <c r="BO12" i="4"/>
  <c r="BP12" i="4"/>
  <c r="BQ12" i="4"/>
  <c r="BR12" i="4"/>
  <c r="BS12" i="4"/>
  <c r="BT12" i="4"/>
  <c r="BU12" i="4"/>
  <c r="BV12" i="4"/>
  <c r="BW12" i="4"/>
  <c r="BX12" i="4"/>
  <c r="BY12" i="4"/>
  <c r="BZ12" i="4"/>
  <c r="CA12" i="4"/>
  <c r="CB12" i="4"/>
  <c r="CC12" i="4"/>
  <c r="CD12" i="4"/>
  <c r="CE12" i="4"/>
  <c r="CF12" i="4"/>
  <c r="CG12" i="4"/>
  <c r="CH12" i="4"/>
  <c r="CI12" i="4"/>
  <c r="CJ12" i="4"/>
  <c r="CK12" i="4"/>
  <c r="CL12" i="4"/>
  <c r="CM12" i="4"/>
  <c r="CN12" i="4"/>
  <c r="CO12" i="4"/>
  <c r="CP12" i="4"/>
  <c r="CQ12" i="4"/>
  <c r="CR12" i="4"/>
  <c r="CS12" i="4"/>
  <c r="CT12" i="4"/>
  <c r="CU12" i="4"/>
  <c r="CV12" i="4"/>
  <c r="CW12" i="4"/>
  <c r="CX12" i="4"/>
  <c r="CY12" i="4"/>
  <c r="CZ12" i="4"/>
  <c r="DA12" i="4"/>
  <c r="DB12" i="4"/>
  <c r="DC12" i="4"/>
  <c r="DD12" i="4"/>
  <c r="DE12" i="4"/>
  <c r="DF12" i="4"/>
  <c r="DG12" i="4"/>
  <c r="DH12" i="4"/>
  <c r="DI12" i="4"/>
  <c r="DJ12" i="4"/>
  <c r="DK12" i="4"/>
  <c r="DL12" i="4"/>
  <c r="DM12" i="4"/>
  <c r="DN12" i="4"/>
  <c r="DO12" i="4"/>
  <c r="DP12" i="4"/>
  <c r="DQ12" i="4"/>
  <c r="DR12" i="4"/>
  <c r="DS12" i="4"/>
  <c r="DT12" i="4"/>
  <c r="DU12" i="4"/>
  <c r="DV12" i="4"/>
  <c r="DW12" i="4"/>
  <c r="DX12" i="4"/>
  <c r="DY12" i="4"/>
  <c r="DZ12" i="4"/>
  <c r="EA12" i="4"/>
  <c r="EB12" i="4"/>
  <c r="EC12" i="4"/>
  <c r="ED12" i="4"/>
  <c r="EE12" i="4"/>
  <c r="EF12" i="4"/>
  <c r="EG12" i="4"/>
  <c r="EH12" i="4"/>
  <c r="EI12" i="4"/>
  <c r="EJ12" i="4"/>
  <c r="C13" i="4"/>
  <c r="D13" i="4"/>
  <c r="E13" i="4"/>
  <c r="F13" i="4"/>
  <c r="G13" i="4"/>
  <c r="H13" i="4"/>
  <c r="I13" i="4"/>
  <c r="J13" i="4"/>
  <c r="K13" i="4"/>
  <c r="L13" i="4"/>
  <c r="M13" i="4"/>
  <c r="N13" i="4"/>
  <c r="O13" i="4"/>
  <c r="P13" i="4"/>
  <c r="Q13" i="4"/>
  <c r="R13" i="4"/>
  <c r="S13" i="4"/>
  <c r="T13" i="4"/>
  <c r="U13" i="4"/>
  <c r="V13" i="4"/>
  <c r="W13" i="4"/>
  <c r="X13" i="4"/>
  <c r="Y13" i="4"/>
  <c r="Z13" i="4"/>
  <c r="AA13" i="4"/>
  <c r="AB13" i="4"/>
  <c r="AC13" i="4"/>
  <c r="AG13" i="4"/>
  <c r="AH13" i="4"/>
  <c r="AI13" i="4"/>
  <c r="AJ13" i="4"/>
  <c r="AK13" i="4"/>
  <c r="AL13" i="4"/>
  <c r="AM13" i="4"/>
  <c r="AN13" i="4"/>
  <c r="AO13" i="4"/>
  <c r="AP13" i="4"/>
  <c r="AQ13" i="4"/>
  <c r="AR13" i="4"/>
  <c r="AS13" i="4"/>
  <c r="AT13" i="4"/>
  <c r="AU13" i="4"/>
  <c r="AV13" i="4"/>
  <c r="AW13" i="4"/>
  <c r="AX13" i="4"/>
  <c r="AY13" i="4"/>
  <c r="AZ13" i="4"/>
  <c r="BA13" i="4"/>
  <c r="BB13" i="4"/>
  <c r="BC13" i="4"/>
  <c r="BD13" i="4"/>
  <c r="BE13" i="4"/>
  <c r="BF13" i="4"/>
  <c r="BG13" i="4"/>
  <c r="BH13" i="4"/>
  <c r="BI13" i="4"/>
  <c r="BJ13" i="4"/>
  <c r="BK13" i="4"/>
  <c r="BL13" i="4"/>
  <c r="BM13" i="4"/>
  <c r="BN13" i="4"/>
  <c r="BO13" i="4"/>
  <c r="BP13" i="4"/>
  <c r="BQ13" i="4"/>
  <c r="BR13" i="4"/>
  <c r="BS13" i="4"/>
  <c r="BT13" i="4"/>
  <c r="BU13" i="4"/>
  <c r="BV13" i="4"/>
  <c r="BW13" i="4"/>
  <c r="BX13" i="4"/>
  <c r="BY13" i="4"/>
  <c r="BZ13" i="4"/>
  <c r="CA13" i="4"/>
  <c r="CB13" i="4"/>
  <c r="CC13" i="4"/>
  <c r="CD13" i="4"/>
  <c r="CE13" i="4"/>
  <c r="CF13" i="4"/>
  <c r="CG13" i="4"/>
  <c r="CH13" i="4"/>
  <c r="CI13" i="4"/>
  <c r="CJ13" i="4"/>
  <c r="CK13" i="4"/>
  <c r="CL13" i="4"/>
  <c r="CM13" i="4"/>
  <c r="CN13" i="4"/>
  <c r="CO13" i="4"/>
  <c r="CP13" i="4"/>
  <c r="CQ13" i="4"/>
  <c r="CR13" i="4"/>
  <c r="CS13" i="4"/>
  <c r="CT13" i="4"/>
  <c r="CU13" i="4"/>
  <c r="CV13" i="4"/>
  <c r="CW13" i="4"/>
  <c r="CX13" i="4"/>
  <c r="CY13" i="4"/>
  <c r="CZ13" i="4"/>
  <c r="DA13" i="4"/>
  <c r="DB13" i="4"/>
  <c r="DC13" i="4"/>
  <c r="DD13" i="4"/>
  <c r="DE13" i="4"/>
  <c r="DF13" i="4"/>
  <c r="DG13" i="4"/>
  <c r="DH13" i="4"/>
  <c r="DI13" i="4"/>
  <c r="DJ13" i="4"/>
  <c r="DK13" i="4"/>
  <c r="DL13" i="4"/>
  <c r="DM13" i="4"/>
  <c r="DN13" i="4"/>
  <c r="DO13" i="4"/>
  <c r="DP13" i="4"/>
  <c r="DQ13" i="4"/>
  <c r="DR13" i="4"/>
  <c r="DS13" i="4"/>
  <c r="DT13" i="4"/>
  <c r="DU13" i="4"/>
  <c r="DV13" i="4"/>
  <c r="DW13" i="4"/>
  <c r="DX13" i="4"/>
  <c r="DY13" i="4"/>
  <c r="DZ13" i="4"/>
  <c r="EA13" i="4"/>
  <c r="EB13" i="4"/>
  <c r="EC13" i="4"/>
  <c r="ED13" i="4"/>
  <c r="EE13" i="4"/>
  <c r="EF13" i="4"/>
  <c r="EG13" i="4"/>
  <c r="EH13" i="4"/>
  <c r="EI13" i="4"/>
  <c r="EJ13" i="4"/>
  <c r="C14" i="4"/>
  <c r="D14" i="4"/>
  <c r="E14" i="4"/>
  <c r="F14" i="4"/>
  <c r="G14" i="4"/>
  <c r="H14" i="4"/>
  <c r="I14" i="4"/>
  <c r="J14" i="4"/>
  <c r="K14" i="4"/>
  <c r="L14" i="4"/>
  <c r="M14" i="4"/>
  <c r="N14" i="4"/>
  <c r="O14" i="4"/>
  <c r="P14" i="4"/>
  <c r="Q14" i="4"/>
  <c r="R14" i="4"/>
  <c r="S14" i="4"/>
  <c r="T14" i="4"/>
  <c r="U14" i="4"/>
  <c r="V14" i="4"/>
  <c r="W14" i="4"/>
  <c r="X14" i="4"/>
  <c r="Y14" i="4"/>
  <c r="Z14" i="4"/>
  <c r="AA14" i="4"/>
  <c r="AB14" i="4"/>
  <c r="AC14" i="4"/>
  <c r="AG14" i="4"/>
  <c r="AH14" i="4"/>
  <c r="AI14" i="4"/>
  <c r="AJ14" i="4"/>
  <c r="AK14" i="4"/>
  <c r="AL14" i="4"/>
  <c r="AM14" i="4"/>
  <c r="AN14" i="4"/>
  <c r="AO14" i="4"/>
  <c r="AP14" i="4"/>
  <c r="AQ14" i="4"/>
  <c r="AR14" i="4"/>
  <c r="AS14" i="4"/>
  <c r="AT14" i="4"/>
  <c r="AU14" i="4"/>
  <c r="AV14" i="4"/>
  <c r="AW14" i="4"/>
  <c r="AX14" i="4"/>
  <c r="AY14" i="4"/>
  <c r="AZ14" i="4"/>
  <c r="BA14" i="4"/>
  <c r="BB14" i="4"/>
  <c r="BC14" i="4"/>
  <c r="BD14" i="4"/>
  <c r="BE14" i="4"/>
  <c r="BF14" i="4"/>
  <c r="BG14" i="4"/>
  <c r="BH14" i="4"/>
  <c r="BI14" i="4"/>
  <c r="BJ14" i="4"/>
  <c r="BK14" i="4"/>
  <c r="BL14" i="4"/>
  <c r="BM14" i="4"/>
  <c r="BN14" i="4"/>
  <c r="BO14" i="4"/>
  <c r="BP14" i="4"/>
  <c r="BQ14" i="4"/>
  <c r="BR14" i="4"/>
  <c r="BS14" i="4"/>
  <c r="BT14" i="4"/>
  <c r="BU14" i="4"/>
  <c r="BV14" i="4"/>
  <c r="BW14" i="4"/>
  <c r="BX14" i="4"/>
  <c r="BY14" i="4"/>
  <c r="BZ14" i="4"/>
  <c r="CA14" i="4"/>
  <c r="CB14" i="4"/>
  <c r="CC14" i="4"/>
  <c r="CD14" i="4"/>
  <c r="CE14" i="4"/>
  <c r="CF14" i="4"/>
  <c r="CG14" i="4"/>
  <c r="CH14" i="4"/>
  <c r="CI14" i="4"/>
  <c r="CJ14" i="4"/>
  <c r="CK14" i="4"/>
  <c r="CL14" i="4"/>
  <c r="CM14" i="4"/>
  <c r="CN14" i="4"/>
  <c r="CO14" i="4"/>
  <c r="CP14" i="4"/>
  <c r="CQ14" i="4"/>
  <c r="CR14" i="4"/>
  <c r="CS14" i="4"/>
  <c r="CT14" i="4"/>
  <c r="CU14" i="4"/>
  <c r="CV14" i="4"/>
  <c r="CW14" i="4"/>
  <c r="CX14" i="4"/>
  <c r="CY14" i="4"/>
  <c r="CZ14" i="4"/>
  <c r="DA14" i="4"/>
  <c r="DB14" i="4"/>
  <c r="DC14" i="4"/>
  <c r="DD14" i="4"/>
  <c r="DE14" i="4"/>
  <c r="DF14" i="4"/>
  <c r="DG14" i="4"/>
  <c r="DH14" i="4"/>
  <c r="DI14" i="4"/>
  <c r="DJ14" i="4"/>
  <c r="DK14" i="4"/>
  <c r="DL14" i="4"/>
  <c r="DM14" i="4"/>
  <c r="DN14" i="4"/>
  <c r="DO14" i="4"/>
  <c r="DP14" i="4"/>
  <c r="DQ14" i="4"/>
  <c r="DR14" i="4"/>
  <c r="DS14" i="4"/>
  <c r="DT14" i="4"/>
  <c r="DU14" i="4"/>
  <c r="DV14" i="4"/>
  <c r="DW14" i="4"/>
  <c r="DX14" i="4"/>
  <c r="DY14" i="4"/>
  <c r="DZ14" i="4"/>
  <c r="EA14" i="4"/>
  <c r="EB14" i="4"/>
  <c r="EC14" i="4"/>
  <c r="ED14" i="4"/>
  <c r="EE14" i="4"/>
  <c r="EF14" i="4"/>
  <c r="EG14" i="4"/>
  <c r="EH14" i="4"/>
  <c r="EI14" i="4"/>
  <c r="EJ14" i="4"/>
  <c r="C15" i="4"/>
  <c r="D15" i="4"/>
  <c r="E15" i="4"/>
  <c r="F15" i="4"/>
  <c r="G15" i="4"/>
  <c r="H15" i="4"/>
  <c r="I15" i="4"/>
  <c r="J15" i="4"/>
  <c r="K15" i="4"/>
  <c r="L15" i="4"/>
  <c r="M15" i="4"/>
  <c r="N15" i="4"/>
  <c r="O15" i="4"/>
  <c r="P15" i="4"/>
  <c r="Q15" i="4"/>
  <c r="R15" i="4"/>
  <c r="S15" i="4"/>
  <c r="T15" i="4"/>
  <c r="U15" i="4"/>
  <c r="V15" i="4"/>
  <c r="W15" i="4"/>
  <c r="X15" i="4"/>
  <c r="Y15" i="4"/>
  <c r="Z15" i="4"/>
  <c r="AA15" i="4"/>
  <c r="AB15" i="4"/>
  <c r="AC15" i="4"/>
  <c r="AG15" i="4"/>
  <c r="AH15" i="4"/>
  <c r="AI15" i="4"/>
  <c r="AJ15" i="4"/>
  <c r="AK15" i="4"/>
  <c r="AL15" i="4"/>
  <c r="AM15" i="4"/>
  <c r="AN15" i="4"/>
  <c r="AO15" i="4"/>
  <c r="AP15" i="4"/>
  <c r="AQ15" i="4"/>
  <c r="AR15" i="4"/>
  <c r="AS15" i="4"/>
  <c r="AT15" i="4"/>
  <c r="AU15" i="4"/>
  <c r="AV15" i="4"/>
  <c r="AW15" i="4"/>
  <c r="AX15" i="4"/>
  <c r="AY15" i="4"/>
  <c r="AZ15" i="4"/>
  <c r="BA15" i="4"/>
  <c r="BB15" i="4"/>
  <c r="BC15" i="4"/>
  <c r="BD15" i="4"/>
  <c r="BE15" i="4"/>
  <c r="BF15" i="4"/>
  <c r="BG15" i="4"/>
  <c r="BH15" i="4"/>
  <c r="BI15" i="4"/>
  <c r="BJ15" i="4"/>
  <c r="BK15" i="4"/>
  <c r="BL15" i="4"/>
  <c r="BM15" i="4"/>
  <c r="BN15" i="4"/>
  <c r="BO15" i="4"/>
  <c r="BP15" i="4"/>
  <c r="BQ15" i="4"/>
  <c r="BR15" i="4"/>
  <c r="BS15" i="4"/>
  <c r="BT15" i="4"/>
  <c r="BU15" i="4"/>
  <c r="BV15" i="4"/>
  <c r="BW15" i="4"/>
  <c r="BX15" i="4"/>
  <c r="BY15" i="4"/>
  <c r="BZ15" i="4"/>
  <c r="CA15" i="4"/>
  <c r="CB15" i="4"/>
  <c r="CC15" i="4"/>
  <c r="CD15" i="4"/>
  <c r="CE15" i="4"/>
  <c r="CF15" i="4"/>
  <c r="CG15" i="4"/>
  <c r="CH15" i="4"/>
  <c r="CI15" i="4"/>
  <c r="CJ15" i="4"/>
  <c r="CK15" i="4"/>
  <c r="CL15" i="4"/>
  <c r="CM15" i="4"/>
  <c r="CN15" i="4"/>
  <c r="CO15" i="4"/>
  <c r="CP15" i="4"/>
  <c r="CQ15" i="4"/>
  <c r="CR15" i="4"/>
  <c r="CS15" i="4"/>
  <c r="CT15" i="4"/>
  <c r="CU15" i="4"/>
  <c r="CV15" i="4"/>
  <c r="CW15" i="4"/>
  <c r="CX15" i="4"/>
  <c r="CY15" i="4"/>
  <c r="CZ15" i="4"/>
  <c r="DA15" i="4"/>
  <c r="DB15" i="4"/>
  <c r="DC15" i="4"/>
  <c r="DD15" i="4"/>
  <c r="DE15" i="4"/>
  <c r="DF15" i="4"/>
  <c r="DG15" i="4"/>
  <c r="DH15" i="4"/>
  <c r="DI15" i="4"/>
  <c r="DJ15" i="4"/>
  <c r="DK15" i="4"/>
  <c r="DL15" i="4"/>
  <c r="DM15" i="4"/>
  <c r="DN15" i="4"/>
  <c r="DO15" i="4"/>
  <c r="DP15" i="4"/>
  <c r="DQ15" i="4"/>
  <c r="DR15" i="4"/>
  <c r="DS15" i="4"/>
  <c r="DT15" i="4"/>
  <c r="DU15" i="4"/>
  <c r="DV15" i="4"/>
  <c r="DW15" i="4"/>
  <c r="DX15" i="4"/>
  <c r="DY15" i="4"/>
  <c r="DZ15" i="4"/>
  <c r="EA15" i="4"/>
  <c r="EB15" i="4"/>
  <c r="EC15" i="4"/>
  <c r="ED15" i="4"/>
  <c r="EE15" i="4"/>
  <c r="EF15" i="4"/>
  <c r="EG15" i="4"/>
  <c r="EH15" i="4"/>
  <c r="EI15" i="4"/>
  <c r="EJ15" i="4"/>
  <c r="C18" i="4"/>
  <c r="D18" i="4"/>
  <c r="E18" i="4"/>
  <c r="F18" i="4"/>
  <c r="G18" i="4"/>
  <c r="H18" i="4"/>
  <c r="I18" i="4"/>
  <c r="J18" i="4"/>
  <c r="K18" i="4"/>
  <c r="L18" i="4"/>
  <c r="M18" i="4"/>
  <c r="N18" i="4"/>
  <c r="O18" i="4"/>
  <c r="P18" i="4"/>
  <c r="Q18" i="4"/>
  <c r="R18" i="4"/>
  <c r="S18" i="4"/>
  <c r="T18" i="4"/>
  <c r="U18" i="4"/>
  <c r="V18" i="4"/>
  <c r="W18" i="4"/>
  <c r="X18" i="4"/>
  <c r="Y18" i="4"/>
  <c r="Z18" i="4"/>
  <c r="AA18" i="4"/>
  <c r="AB18" i="4"/>
  <c r="AC18" i="4"/>
  <c r="AG18" i="4"/>
  <c r="AH18" i="4"/>
  <c r="AI18" i="4"/>
  <c r="AJ18" i="4"/>
  <c r="AK18" i="4"/>
  <c r="AL18" i="4"/>
  <c r="AM18" i="4"/>
  <c r="AN18" i="4"/>
  <c r="AO18" i="4"/>
  <c r="AP18" i="4"/>
  <c r="AQ18" i="4"/>
  <c r="AR18" i="4"/>
  <c r="AS18" i="4"/>
  <c r="AT18" i="4"/>
  <c r="AU18" i="4"/>
  <c r="AV18" i="4"/>
  <c r="AW18" i="4"/>
  <c r="AX18" i="4"/>
  <c r="AY18" i="4"/>
  <c r="AZ18" i="4"/>
  <c r="BA18" i="4"/>
  <c r="BB18" i="4"/>
  <c r="BC18" i="4"/>
  <c r="BD18" i="4"/>
  <c r="BE18" i="4"/>
  <c r="BF18" i="4"/>
  <c r="BG18" i="4"/>
  <c r="BH18" i="4"/>
  <c r="BI18" i="4"/>
  <c r="BJ18" i="4"/>
  <c r="BK18" i="4"/>
  <c r="BL18" i="4"/>
  <c r="BM18" i="4"/>
  <c r="BN18" i="4"/>
  <c r="BO18" i="4"/>
  <c r="BP18" i="4"/>
  <c r="BQ18" i="4"/>
  <c r="BR18" i="4"/>
  <c r="BS18" i="4"/>
  <c r="BT18" i="4"/>
  <c r="BU18" i="4"/>
  <c r="BV18" i="4"/>
  <c r="BW18" i="4"/>
  <c r="BX18" i="4"/>
  <c r="BY18" i="4"/>
  <c r="BZ18" i="4"/>
  <c r="CA18" i="4"/>
  <c r="CB18" i="4"/>
  <c r="CC18" i="4"/>
  <c r="CD18" i="4"/>
  <c r="CE18" i="4"/>
  <c r="CF18" i="4"/>
  <c r="CG18" i="4"/>
  <c r="CH18" i="4"/>
  <c r="CI18" i="4"/>
  <c r="CJ18" i="4"/>
  <c r="CK18" i="4"/>
  <c r="CL18" i="4"/>
  <c r="CM18" i="4"/>
  <c r="CN18" i="4"/>
  <c r="CO18" i="4"/>
  <c r="CP18" i="4"/>
  <c r="CQ18" i="4"/>
  <c r="CR18" i="4"/>
  <c r="CS18" i="4"/>
  <c r="CT18" i="4"/>
  <c r="CU18" i="4"/>
  <c r="CV18" i="4"/>
  <c r="CW18" i="4"/>
  <c r="CX18" i="4"/>
  <c r="CY18" i="4"/>
  <c r="CZ18" i="4"/>
  <c r="DA18" i="4"/>
  <c r="DB18" i="4"/>
  <c r="DC18" i="4"/>
  <c r="DD18" i="4"/>
  <c r="DE18" i="4"/>
  <c r="DF18" i="4"/>
  <c r="DG18" i="4"/>
  <c r="DH18" i="4"/>
  <c r="DI18" i="4"/>
  <c r="DJ18" i="4"/>
  <c r="DK18" i="4"/>
  <c r="DL18" i="4"/>
  <c r="DM18" i="4"/>
  <c r="DN18" i="4"/>
  <c r="DO18" i="4"/>
  <c r="DP18" i="4"/>
  <c r="DQ18" i="4"/>
  <c r="DR18" i="4"/>
  <c r="DS18" i="4"/>
  <c r="DT18" i="4"/>
  <c r="DU18" i="4"/>
  <c r="DV18" i="4"/>
  <c r="DW18" i="4"/>
  <c r="DX18" i="4"/>
  <c r="DY18" i="4"/>
  <c r="DZ18" i="4"/>
  <c r="EA18" i="4"/>
  <c r="EB18" i="4"/>
  <c r="EC18" i="4"/>
  <c r="ED18" i="4"/>
  <c r="EE18" i="4"/>
  <c r="EF18" i="4"/>
  <c r="EG18" i="4"/>
  <c r="EH18" i="4"/>
  <c r="EI18" i="4"/>
  <c r="EJ18" i="4"/>
  <c r="C28" i="4"/>
  <c r="D28" i="4"/>
  <c r="E28" i="4"/>
  <c r="F28" i="4"/>
  <c r="G28" i="4"/>
  <c r="H28" i="4"/>
  <c r="I28" i="4"/>
  <c r="J28" i="4"/>
  <c r="K28" i="4"/>
  <c r="L28" i="4"/>
  <c r="M28" i="4"/>
  <c r="N28" i="4"/>
  <c r="O28" i="4"/>
  <c r="P28" i="4"/>
  <c r="Q28" i="4"/>
  <c r="R28" i="4"/>
  <c r="S28" i="4"/>
  <c r="T28" i="4"/>
  <c r="U28" i="4"/>
  <c r="V28" i="4"/>
  <c r="W28" i="4"/>
  <c r="X28" i="4"/>
  <c r="Y28" i="4"/>
  <c r="Z28" i="4"/>
  <c r="AA28" i="4"/>
  <c r="AB28" i="4"/>
  <c r="AC28" i="4"/>
  <c r="AG28" i="4"/>
  <c r="AH28" i="4"/>
  <c r="AI28" i="4"/>
  <c r="AJ28" i="4"/>
  <c r="AK28" i="4"/>
  <c r="AL28" i="4"/>
  <c r="AM28" i="4"/>
  <c r="AN28" i="4"/>
  <c r="AO28" i="4"/>
  <c r="AP28" i="4"/>
  <c r="AQ28" i="4"/>
  <c r="AR28" i="4"/>
  <c r="AS28" i="4"/>
  <c r="AT28" i="4"/>
  <c r="AU28" i="4"/>
  <c r="AV28" i="4"/>
  <c r="AW28" i="4"/>
  <c r="AX28" i="4"/>
  <c r="AY28" i="4"/>
  <c r="AZ28" i="4"/>
  <c r="BA28" i="4"/>
  <c r="BB28" i="4"/>
  <c r="BC28" i="4"/>
  <c r="BD28" i="4"/>
  <c r="BE28" i="4"/>
  <c r="BF28" i="4"/>
  <c r="BG28" i="4"/>
  <c r="BH28" i="4"/>
  <c r="BI28" i="4"/>
  <c r="BJ28" i="4"/>
  <c r="BK28" i="4"/>
  <c r="BL28" i="4"/>
  <c r="BM28" i="4"/>
  <c r="BN28" i="4"/>
  <c r="BO28" i="4"/>
  <c r="BP28" i="4"/>
  <c r="BQ28" i="4"/>
  <c r="BR28" i="4"/>
  <c r="BS28" i="4"/>
  <c r="BT28" i="4"/>
  <c r="BU28" i="4"/>
  <c r="BV28" i="4"/>
  <c r="BW28" i="4"/>
  <c r="BX28" i="4"/>
  <c r="BY28" i="4"/>
  <c r="BZ28" i="4"/>
  <c r="CA28" i="4"/>
  <c r="CB28" i="4"/>
  <c r="CC28" i="4"/>
  <c r="CD28" i="4"/>
  <c r="CE28" i="4"/>
  <c r="CF28" i="4"/>
  <c r="CG28" i="4"/>
  <c r="CH28" i="4"/>
  <c r="CI28" i="4"/>
  <c r="CJ28" i="4"/>
  <c r="CK28" i="4"/>
  <c r="CL28" i="4"/>
  <c r="CM28" i="4"/>
  <c r="CN28" i="4"/>
  <c r="CO28" i="4"/>
  <c r="CP28" i="4"/>
  <c r="CQ28" i="4"/>
  <c r="CR28" i="4"/>
  <c r="CS28" i="4"/>
  <c r="CT28" i="4"/>
  <c r="CU28" i="4"/>
  <c r="CV28" i="4"/>
  <c r="CW28" i="4"/>
  <c r="CX28" i="4"/>
  <c r="CY28" i="4"/>
  <c r="CZ28" i="4"/>
  <c r="DA28" i="4"/>
  <c r="DB28" i="4"/>
  <c r="DC28" i="4"/>
  <c r="DD28" i="4"/>
  <c r="DE28" i="4"/>
  <c r="DF28" i="4"/>
  <c r="DG28" i="4"/>
  <c r="DH28" i="4"/>
  <c r="DI28" i="4"/>
  <c r="DJ28" i="4"/>
  <c r="DK28" i="4"/>
  <c r="DL28" i="4"/>
  <c r="DM28" i="4"/>
  <c r="DN28" i="4"/>
  <c r="DO28" i="4"/>
  <c r="DP28" i="4"/>
  <c r="DQ28" i="4"/>
  <c r="DR28" i="4"/>
  <c r="DS28" i="4"/>
  <c r="DT28" i="4"/>
  <c r="DU28" i="4"/>
  <c r="DV28" i="4"/>
  <c r="DW28" i="4"/>
  <c r="DX28" i="4"/>
  <c r="DY28" i="4"/>
  <c r="DZ28" i="4"/>
  <c r="EA28" i="4"/>
  <c r="EB28" i="4"/>
  <c r="EC28" i="4"/>
  <c r="ED28" i="4"/>
  <c r="EE28" i="4"/>
  <c r="EF28" i="4"/>
  <c r="EG28" i="4"/>
  <c r="EH28" i="4"/>
  <c r="EI28" i="4"/>
  <c r="EJ28" i="4"/>
  <c r="C29" i="4"/>
  <c r="D29" i="4"/>
  <c r="E29" i="4"/>
  <c r="F29" i="4"/>
  <c r="G29" i="4"/>
  <c r="H29" i="4"/>
  <c r="I29" i="4"/>
  <c r="J29" i="4"/>
  <c r="K29" i="4"/>
  <c r="L29" i="4"/>
  <c r="M29" i="4"/>
  <c r="N29" i="4"/>
  <c r="O29" i="4"/>
  <c r="P29" i="4"/>
  <c r="Q29" i="4"/>
  <c r="R29" i="4"/>
  <c r="S29" i="4"/>
  <c r="T29" i="4"/>
  <c r="U29" i="4"/>
  <c r="V29" i="4"/>
  <c r="W29" i="4"/>
  <c r="X29" i="4"/>
  <c r="Y29" i="4"/>
  <c r="Z29" i="4"/>
  <c r="AA29" i="4"/>
  <c r="AB29" i="4"/>
  <c r="AC29" i="4"/>
  <c r="AG29" i="4"/>
  <c r="AH29" i="4"/>
  <c r="AI29" i="4"/>
  <c r="AJ29" i="4"/>
  <c r="AK29" i="4"/>
  <c r="AL29" i="4"/>
  <c r="AM29" i="4"/>
  <c r="AN29" i="4"/>
  <c r="AO29" i="4"/>
  <c r="AP29" i="4"/>
  <c r="AQ29" i="4"/>
  <c r="AR29" i="4"/>
  <c r="AS29" i="4"/>
  <c r="AT29" i="4"/>
  <c r="AU29" i="4"/>
  <c r="AV29" i="4"/>
  <c r="AW29" i="4"/>
  <c r="AX29" i="4"/>
  <c r="AY29" i="4"/>
  <c r="AZ29" i="4"/>
  <c r="BA29" i="4"/>
  <c r="BB29" i="4"/>
  <c r="BC29" i="4"/>
  <c r="BD29" i="4"/>
  <c r="BE29" i="4"/>
  <c r="BF29" i="4"/>
  <c r="BG29" i="4"/>
  <c r="BH29" i="4"/>
  <c r="BI29" i="4"/>
  <c r="BJ29" i="4"/>
  <c r="BK29" i="4"/>
  <c r="BL29" i="4"/>
  <c r="BM29" i="4"/>
  <c r="BN29" i="4"/>
  <c r="BO29" i="4"/>
  <c r="BP29" i="4"/>
  <c r="BQ29" i="4"/>
  <c r="BR29" i="4"/>
  <c r="BS29" i="4"/>
  <c r="BT29" i="4"/>
  <c r="BU29" i="4"/>
  <c r="BV29" i="4"/>
  <c r="BW29" i="4"/>
  <c r="BX29" i="4"/>
  <c r="BY29" i="4"/>
  <c r="BZ29" i="4"/>
  <c r="CA29" i="4"/>
  <c r="CB29" i="4"/>
  <c r="CC29" i="4"/>
  <c r="CD29" i="4"/>
  <c r="CE29" i="4"/>
  <c r="CF29" i="4"/>
  <c r="CG29" i="4"/>
  <c r="CH29" i="4"/>
  <c r="CI29" i="4"/>
  <c r="CJ29" i="4"/>
  <c r="CK29" i="4"/>
  <c r="CL29" i="4"/>
  <c r="CM29" i="4"/>
  <c r="CN29" i="4"/>
  <c r="CO29" i="4"/>
  <c r="CP29" i="4"/>
  <c r="CQ29" i="4"/>
  <c r="CR29" i="4"/>
  <c r="CS29" i="4"/>
  <c r="CT29" i="4"/>
  <c r="CU29" i="4"/>
  <c r="CV29" i="4"/>
  <c r="CW29" i="4"/>
  <c r="CX29" i="4"/>
  <c r="CY29" i="4"/>
  <c r="CZ29" i="4"/>
  <c r="DA29" i="4"/>
  <c r="DB29" i="4"/>
  <c r="DC29" i="4"/>
  <c r="DD29" i="4"/>
  <c r="DE29" i="4"/>
  <c r="DF29" i="4"/>
  <c r="DG29" i="4"/>
  <c r="DH29" i="4"/>
  <c r="DI29" i="4"/>
  <c r="DJ29" i="4"/>
  <c r="DK29" i="4"/>
  <c r="DL29" i="4"/>
  <c r="DM29" i="4"/>
  <c r="DN29" i="4"/>
  <c r="DO29" i="4"/>
  <c r="DP29" i="4"/>
  <c r="DQ29" i="4"/>
  <c r="DR29" i="4"/>
  <c r="DS29" i="4"/>
  <c r="DT29" i="4"/>
  <c r="DU29" i="4"/>
  <c r="DV29" i="4"/>
  <c r="DW29" i="4"/>
  <c r="DX29" i="4"/>
  <c r="DY29" i="4"/>
  <c r="DZ29" i="4"/>
  <c r="EA29" i="4"/>
  <c r="EB29" i="4"/>
  <c r="EC29" i="4"/>
  <c r="ED29" i="4"/>
  <c r="EE29" i="4"/>
  <c r="EF29" i="4"/>
  <c r="EG29" i="4"/>
  <c r="EH29" i="4"/>
  <c r="EI29" i="4"/>
  <c r="EJ29" i="4"/>
  <c r="C30" i="4"/>
  <c r="D30" i="4"/>
  <c r="E30" i="4"/>
  <c r="F30" i="4"/>
  <c r="G30" i="4"/>
  <c r="H30" i="4"/>
  <c r="I30" i="4"/>
  <c r="J30" i="4"/>
  <c r="K30" i="4"/>
  <c r="L30" i="4"/>
  <c r="M30" i="4"/>
  <c r="N30" i="4"/>
  <c r="O30" i="4"/>
  <c r="P30" i="4"/>
  <c r="Q30" i="4"/>
  <c r="R30" i="4"/>
  <c r="S30" i="4"/>
  <c r="T30" i="4"/>
  <c r="U30" i="4"/>
  <c r="V30" i="4"/>
  <c r="W30" i="4"/>
  <c r="X30" i="4"/>
  <c r="Y30" i="4"/>
  <c r="Z30" i="4"/>
  <c r="AA30" i="4"/>
  <c r="AB30" i="4"/>
  <c r="AC30" i="4"/>
  <c r="AG30" i="4"/>
  <c r="AH30" i="4"/>
  <c r="AI30" i="4"/>
  <c r="AJ30" i="4"/>
  <c r="AK30" i="4"/>
  <c r="AL30" i="4"/>
  <c r="AM30" i="4"/>
  <c r="AN30" i="4"/>
  <c r="AO30" i="4"/>
  <c r="AP30" i="4"/>
  <c r="AQ30" i="4"/>
  <c r="AR30" i="4"/>
  <c r="AS30" i="4"/>
  <c r="AT30" i="4"/>
  <c r="AU30" i="4"/>
  <c r="AV30" i="4"/>
  <c r="AW30" i="4"/>
  <c r="AX30" i="4"/>
  <c r="AY30" i="4"/>
  <c r="AZ30" i="4"/>
  <c r="BA30" i="4"/>
  <c r="BB30" i="4"/>
  <c r="BC30" i="4"/>
  <c r="BD30" i="4"/>
  <c r="BE30" i="4"/>
  <c r="BF30" i="4"/>
  <c r="BG30" i="4"/>
  <c r="BH30" i="4"/>
  <c r="BI30" i="4"/>
  <c r="BJ30" i="4"/>
  <c r="BK30" i="4"/>
  <c r="BL30" i="4"/>
  <c r="BM30" i="4"/>
  <c r="BN30" i="4"/>
  <c r="BO30" i="4"/>
  <c r="BP30" i="4"/>
  <c r="BQ30" i="4"/>
  <c r="BR30" i="4"/>
  <c r="BS30" i="4"/>
  <c r="BT30" i="4"/>
  <c r="BU30" i="4"/>
  <c r="BV30" i="4"/>
  <c r="BW30" i="4"/>
  <c r="BX30" i="4"/>
  <c r="BY30" i="4"/>
  <c r="BZ30" i="4"/>
  <c r="CA30" i="4"/>
  <c r="CB30" i="4"/>
  <c r="CC30" i="4"/>
  <c r="CD30" i="4"/>
  <c r="CE30" i="4"/>
  <c r="CF30" i="4"/>
  <c r="CG30" i="4"/>
  <c r="CH30" i="4"/>
  <c r="CI30" i="4"/>
  <c r="CJ30" i="4"/>
  <c r="CK30" i="4"/>
  <c r="CL30" i="4"/>
  <c r="CM30" i="4"/>
  <c r="CN30" i="4"/>
  <c r="CO30" i="4"/>
  <c r="CP30" i="4"/>
  <c r="CQ30" i="4"/>
  <c r="CR30" i="4"/>
  <c r="CS30" i="4"/>
  <c r="CT30" i="4"/>
  <c r="CU30" i="4"/>
  <c r="CV30" i="4"/>
  <c r="CW30" i="4"/>
  <c r="CX30" i="4"/>
  <c r="CY30" i="4"/>
  <c r="CZ30" i="4"/>
  <c r="DA30" i="4"/>
  <c r="DB30" i="4"/>
  <c r="DC30" i="4"/>
  <c r="DD30" i="4"/>
  <c r="DE30" i="4"/>
  <c r="DF30" i="4"/>
  <c r="DG30" i="4"/>
  <c r="DH30" i="4"/>
  <c r="DI30" i="4"/>
  <c r="DJ30" i="4"/>
  <c r="DK30" i="4"/>
  <c r="DL30" i="4"/>
  <c r="DM30" i="4"/>
  <c r="DN30" i="4"/>
  <c r="DO30" i="4"/>
  <c r="DP30" i="4"/>
  <c r="DQ30" i="4"/>
  <c r="DR30" i="4"/>
  <c r="DS30" i="4"/>
  <c r="DT30" i="4"/>
  <c r="DU30" i="4"/>
  <c r="DV30" i="4"/>
  <c r="DW30" i="4"/>
  <c r="DX30" i="4"/>
  <c r="DY30" i="4"/>
  <c r="DZ30" i="4"/>
  <c r="EA30" i="4"/>
  <c r="EB30" i="4"/>
  <c r="EC30" i="4"/>
  <c r="ED30" i="4"/>
  <c r="EE30" i="4"/>
  <c r="EF30" i="4"/>
  <c r="EG30" i="4"/>
  <c r="EH30" i="4"/>
  <c r="EI30" i="4"/>
  <c r="EJ30" i="4"/>
  <c r="C31" i="4"/>
  <c r="D31" i="4"/>
  <c r="E31" i="4"/>
  <c r="F31" i="4"/>
  <c r="G31" i="4"/>
  <c r="H31" i="4"/>
  <c r="I31" i="4"/>
  <c r="J31" i="4"/>
  <c r="K31" i="4"/>
  <c r="L31" i="4"/>
  <c r="M31" i="4"/>
  <c r="N31" i="4"/>
  <c r="O31" i="4"/>
  <c r="P31" i="4"/>
  <c r="Q31" i="4"/>
  <c r="R31" i="4"/>
  <c r="S31" i="4"/>
  <c r="T31" i="4"/>
  <c r="U31" i="4"/>
  <c r="V31" i="4"/>
  <c r="W31" i="4"/>
  <c r="X31" i="4"/>
  <c r="Y31" i="4"/>
  <c r="Z31" i="4"/>
  <c r="AA31" i="4"/>
  <c r="AB31" i="4"/>
  <c r="AC31" i="4"/>
  <c r="AG31" i="4"/>
  <c r="AH31" i="4"/>
  <c r="AI31" i="4"/>
  <c r="AJ31" i="4"/>
  <c r="AK31" i="4"/>
  <c r="AL31" i="4"/>
  <c r="AM31" i="4"/>
  <c r="AN31" i="4"/>
  <c r="AO31" i="4"/>
  <c r="AP31" i="4"/>
  <c r="AQ31" i="4"/>
  <c r="AR31" i="4"/>
  <c r="AS31" i="4"/>
  <c r="AT31" i="4"/>
  <c r="AU31" i="4"/>
  <c r="AV31" i="4"/>
  <c r="AW31" i="4"/>
  <c r="AX31" i="4"/>
  <c r="AY31" i="4"/>
  <c r="AZ31" i="4"/>
  <c r="BA31" i="4"/>
  <c r="BB31" i="4"/>
  <c r="BC31" i="4"/>
  <c r="BD31" i="4"/>
  <c r="BE31" i="4"/>
  <c r="BF31" i="4"/>
  <c r="BG31" i="4"/>
  <c r="BH31" i="4"/>
  <c r="BI31" i="4"/>
  <c r="BJ31" i="4"/>
  <c r="BK31" i="4"/>
  <c r="BL31" i="4"/>
  <c r="BM31" i="4"/>
  <c r="BN31" i="4"/>
  <c r="BO31" i="4"/>
  <c r="BP31" i="4"/>
  <c r="BQ31" i="4"/>
  <c r="BR31" i="4"/>
  <c r="BS31" i="4"/>
  <c r="BT31" i="4"/>
  <c r="BU31" i="4"/>
  <c r="BV31" i="4"/>
  <c r="BW31" i="4"/>
  <c r="BX31" i="4"/>
  <c r="BY31" i="4"/>
  <c r="BZ31" i="4"/>
  <c r="CA31" i="4"/>
  <c r="CB31" i="4"/>
  <c r="CC31" i="4"/>
  <c r="CD31" i="4"/>
  <c r="CE31" i="4"/>
  <c r="CF31" i="4"/>
  <c r="CG31" i="4"/>
  <c r="CH31" i="4"/>
  <c r="CI31" i="4"/>
  <c r="CJ31" i="4"/>
  <c r="CK31" i="4"/>
  <c r="CL31" i="4"/>
  <c r="CM31" i="4"/>
  <c r="CN31" i="4"/>
  <c r="CO31" i="4"/>
  <c r="CP31" i="4"/>
  <c r="CQ31" i="4"/>
  <c r="CR31" i="4"/>
  <c r="CS31" i="4"/>
  <c r="CT31" i="4"/>
  <c r="CU31" i="4"/>
  <c r="CV31" i="4"/>
  <c r="CW31" i="4"/>
  <c r="CX31" i="4"/>
  <c r="CY31" i="4"/>
  <c r="CZ31" i="4"/>
  <c r="DA31" i="4"/>
  <c r="DB31" i="4"/>
  <c r="DC31" i="4"/>
  <c r="DD31" i="4"/>
  <c r="DE31" i="4"/>
  <c r="DF31" i="4"/>
  <c r="DG31" i="4"/>
  <c r="DH31" i="4"/>
  <c r="DI31" i="4"/>
  <c r="DJ31" i="4"/>
  <c r="DK31" i="4"/>
  <c r="DL31" i="4"/>
  <c r="DM31" i="4"/>
  <c r="DN31" i="4"/>
  <c r="DO31" i="4"/>
  <c r="DP31" i="4"/>
  <c r="DQ31" i="4"/>
  <c r="DR31" i="4"/>
  <c r="DS31" i="4"/>
  <c r="DT31" i="4"/>
  <c r="DU31" i="4"/>
  <c r="DV31" i="4"/>
  <c r="DW31" i="4"/>
  <c r="DX31" i="4"/>
  <c r="DY31" i="4"/>
  <c r="DZ31" i="4"/>
  <c r="EA31" i="4"/>
  <c r="EB31" i="4"/>
  <c r="EC31" i="4"/>
  <c r="ED31" i="4"/>
  <c r="EE31" i="4"/>
  <c r="EF31" i="4"/>
  <c r="EG31" i="4"/>
  <c r="EH31" i="4"/>
  <c r="EI31" i="4"/>
  <c r="EJ31" i="4"/>
  <c r="C32" i="4"/>
  <c r="D32" i="4"/>
  <c r="E32" i="4"/>
  <c r="F32" i="4"/>
  <c r="G32" i="4"/>
  <c r="H32" i="4"/>
  <c r="I32" i="4"/>
  <c r="J32" i="4"/>
  <c r="K32" i="4"/>
  <c r="L32" i="4"/>
  <c r="M32" i="4"/>
  <c r="N32" i="4"/>
  <c r="O32" i="4"/>
  <c r="P32" i="4"/>
  <c r="Q32" i="4"/>
  <c r="R32" i="4"/>
  <c r="S32" i="4"/>
  <c r="T32" i="4"/>
  <c r="U32" i="4"/>
  <c r="V32" i="4"/>
  <c r="W32" i="4"/>
  <c r="X32" i="4"/>
  <c r="Y32" i="4"/>
  <c r="Z32" i="4"/>
  <c r="AA32" i="4"/>
  <c r="AB32" i="4"/>
  <c r="AC32" i="4"/>
  <c r="AG32" i="4"/>
  <c r="AH32" i="4"/>
  <c r="AI32" i="4"/>
  <c r="AJ32" i="4"/>
  <c r="AK32" i="4"/>
  <c r="AL32" i="4"/>
  <c r="AM32" i="4"/>
  <c r="AN32" i="4"/>
  <c r="AO32" i="4"/>
  <c r="AP32" i="4"/>
  <c r="AQ32" i="4"/>
  <c r="AR32" i="4"/>
  <c r="AS32" i="4"/>
  <c r="AT32" i="4"/>
  <c r="AU32" i="4"/>
  <c r="AV32" i="4"/>
  <c r="AW32" i="4"/>
  <c r="AX32" i="4"/>
  <c r="AY32" i="4"/>
  <c r="AZ32" i="4"/>
  <c r="BA32" i="4"/>
  <c r="BB32" i="4"/>
  <c r="BC32" i="4"/>
  <c r="BD32" i="4"/>
  <c r="BE32" i="4"/>
  <c r="BF32" i="4"/>
  <c r="BG32" i="4"/>
  <c r="BH32" i="4"/>
  <c r="BI32" i="4"/>
  <c r="BJ32" i="4"/>
  <c r="BK32" i="4"/>
  <c r="BL32" i="4"/>
  <c r="BM32" i="4"/>
  <c r="BN32" i="4"/>
  <c r="BO32" i="4"/>
  <c r="BP32" i="4"/>
  <c r="BQ32" i="4"/>
  <c r="BR32" i="4"/>
  <c r="BS32" i="4"/>
  <c r="BT32" i="4"/>
  <c r="BU32" i="4"/>
  <c r="BV32" i="4"/>
  <c r="BW32" i="4"/>
  <c r="BX32" i="4"/>
  <c r="BY32" i="4"/>
  <c r="BZ32" i="4"/>
  <c r="CA32" i="4"/>
  <c r="CB32" i="4"/>
  <c r="CC32" i="4"/>
  <c r="CD32" i="4"/>
  <c r="CE32" i="4"/>
  <c r="CF32" i="4"/>
  <c r="CG32" i="4"/>
  <c r="CH32" i="4"/>
  <c r="CI32" i="4"/>
  <c r="CJ32" i="4"/>
  <c r="CK32" i="4"/>
  <c r="CL32" i="4"/>
  <c r="CM32" i="4"/>
  <c r="CN32" i="4"/>
  <c r="CO32" i="4"/>
  <c r="CP32" i="4"/>
  <c r="CQ32" i="4"/>
  <c r="CR32" i="4"/>
  <c r="CS32" i="4"/>
  <c r="CT32" i="4"/>
  <c r="CU32" i="4"/>
  <c r="CV32" i="4"/>
  <c r="CW32" i="4"/>
  <c r="CX32" i="4"/>
  <c r="CY32" i="4"/>
  <c r="CZ32" i="4"/>
  <c r="DA32" i="4"/>
  <c r="DB32" i="4"/>
  <c r="DC32" i="4"/>
  <c r="DD32" i="4"/>
  <c r="DE32" i="4"/>
  <c r="DF32" i="4"/>
  <c r="DG32" i="4"/>
  <c r="DH32" i="4"/>
  <c r="DI32" i="4"/>
  <c r="DJ32" i="4"/>
  <c r="DK32" i="4"/>
  <c r="DL32" i="4"/>
  <c r="DM32" i="4"/>
  <c r="DN32" i="4"/>
  <c r="DO32" i="4"/>
  <c r="DP32" i="4"/>
  <c r="DQ32" i="4"/>
  <c r="DR32" i="4"/>
  <c r="DS32" i="4"/>
  <c r="DT32" i="4"/>
  <c r="DU32" i="4"/>
  <c r="DV32" i="4"/>
  <c r="DW32" i="4"/>
  <c r="DX32" i="4"/>
  <c r="DY32" i="4"/>
  <c r="DZ32" i="4"/>
  <c r="EA32" i="4"/>
  <c r="EB32" i="4"/>
  <c r="EC32" i="4"/>
  <c r="ED32" i="4"/>
  <c r="EE32" i="4"/>
  <c r="EF32" i="4"/>
  <c r="EG32" i="4"/>
  <c r="EH32" i="4"/>
  <c r="EI32" i="4"/>
  <c r="EJ32" i="4"/>
  <c r="C33" i="4"/>
  <c r="D33" i="4"/>
  <c r="E33" i="4"/>
  <c r="F33" i="4"/>
  <c r="G33" i="4"/>
  <c r="H33" i="4"/>
  <c r="I33" i="4"/>
  <c r="J33" i="4"/>
  <c r="K33" i="4"/>
  <c r="L33" i="4"/>
  <c r="M33" i="4"/>
  <c r="N33" i="4"/>
  <c r="O33" i="4"/>
  <c r="P33" i="4"/>
  <c r="Q33" i="4"/>
  <c r="R33" i="4"/>
  <c r="S33" i="4"/>
  <c r="T33" i="4"/>
  <c r="U33" i="4"/>
  <c r="V33" i="4"/>
  <c r="W33" i="4"/>
  <c r="X33" i="4"/>
  <c r="Y33" i="4"/>
  <c r="Z33" i="4"/>
  <c r="AA33" i="4"/>
  <c r="AB33" i="4"/>
  <c r="AC33" i="4"/>
  <c r="AG33" i="4"/>
  <c r="AH33" i="4"/>
  <c r="AI33" i="4"/>
  <c r="AJ33" i="4"/>
  <c r="AK33" i="4"/>
  <c r="AL33" i="4"/>
  <c r="AM33" i="4"/>
  <c r="AN33" i="4"/>
  <c r="AO33" i="4"/>
  <c r="AP33" i="4"/>
  <c r="AQ33" i="4"/>
  <c r="AR33" i="4"/>
  <c r="AS33" i="4"/>
  <c r="AT33" i="4"/>
  <c r="AU33" i="4"/>
  <c r="AV33" i="4"/>
  <c r="AW33" i="4"/>
  <c r="AX33" i="4"/>
  <c r="AY33" i="4"/>
  <c r="AZ33" i="4"/>
  <c r="BA33" i="4"/>
  <c r="BB33" i="4"/>
  <c r="BC33" i="4"/>
  <c r="BD33" i="4"/>
  <c r="BE33" i="4"/>
  <c r="BF33" i="4"/>
  <c r="BG33" i="4"/>
  <c r="BH33" i="4"/>
  <c r="BI33" i="4"/>
  <c r="BJ33" i="4"/>
  <c r="BK33" i="4"/>
  <c r="BL33" i="4"/>
  <c r="BM33" i="4"/>
  <c r="BN33" i="4"/>
  <c r="BO33" i="4"/>
  <c r="BP33" i="4"/>
  <c r="BQ33" i="4"/>
  <c r="BR33" i="4"/>
  <c r="BS33" i="4"/>
  <c r="BT33" i="4"/>
  <c r="BU33" i="4"/>
  <c r="BV33" i="4"/>
  <c r="BW33" i="4"/>
  <c r="BX33" i="4"/>
  <c r="BY33" i="4"/>
  <c r="BZ33" i="4"/>
  <c r="CA33" i="4"/>
  <c r="CB33" i="4"/>
  <c r="CC33" i="4"/>
  <c r="CD33" i="4"/>
  <c r="CE33" i="4"/>
  <c r="CF33" i="4"/>
  <c r="CG33" i="4"/>
  <c r="CH33" i="4"/>
  <c r="CI33" i="4"/>
  <c r="CJ33" i="4"/>
  <c r="CK33" i="4"/>
  <c r="CL33" i="4"/>
  <c r="CM33" i="4"/>
  <c r="CN33" i="4"/>
  <c r="CO33" i="4"/>
  <c r="CP33" i="4"/>
  <c r="CQ33" i="4"/>
  <c r="CR33" i="4"/>
  <c r="CS33" i="4"/>
  <c r="CT33" i="4"/>
  <c r="CU33" i="4"/>
  <c r="CV33" i="4"/>
  <c r="CW33" i="4"/>
  <c r="CX33" i="4"/>
  <c r="CY33" i="4"/>
  <c r="CZ33" i="4"/>
  <c r="DA33" i="4"/>
  <c r="DB33" i="4"/>
  <c r="DC33" i="4"/>
  <c r="DD33" i="4"/>
  <c r="DE33" i="4"/>
  <c r="DF33" i="4"/>
  <c r="DG33" i="4"/>
  <c r="DH33" i="4"/>
  <c r="DI33" i="4"/>
  <c r="DJ33" i="4"/>
  <c r="DK33" i="4"/>
  <c r="DL33" i="4"/>
  <c r="DM33" i="4"/>
  <c r="DN33" i="4"/>
  <c r="DO33" i="4"/>
  <c r="DP33" i="4"/>
  <c r="DQ33" i="4"/>
  <c r="DR33" i="4"/>
  <c r="DS33" i="4"/>
  <c r="DT33" i="4"/>
  <c r="DU33" i="4"/>
  <c r="DV33" i="4"/>
  <c r="DW33" i="4"/>
  <c r="DX33" i="4"/>
  <c r="DY33" i="4"/>
  <c r="DZ33" i="4"/>
  <c r="EA33" i="4"/>
  <c r="EB33" i="4"/>
  <c r="EC33" i="4"/>
  <c r="ED33" i="4"/>
  <c r="EE33" i="4"/>
  <c r="EF33" i="4"/>
  <c r="EG33" i="4"/>
  <c r="EH33" i="4"/>
  <c r="EI33" i="4"/>
  <c r="EJ33" i="4"/>
  <c r="C34" i="4"/>
  <c r="D34" i="4"/>
  <c r="E34" i="4"/>
  <c r="F34" i="4"/>
  <c r="G34" i="4"/>
  <c r="H34" i="4"/>
  <c r="I34" i="4"/>
  <c r="J34" i="4"/>
  <c r="K34" i="4"/>
  <c r="L34" i="4"/>
  <c r="M34" i="4"/>
  <c r="N34" i="4"/>
  <c r="O34" i="4"/>
  <c r="P34" i="4"/>
  <c r="Q34" i="4"/>
  <c r="R34" i="4"/>
  <c r="S34" i="4"/>
  <c r="T34" i="4"/>
  <c r="U34" i="4"/>
  <c r="V34" i="4"/>
  <c r="W34" i="4"/>
  <c r="X34" i="4"/>
  <c r="Y34" i="4"/>
  <c r="Z34" i="4"/>
  <c r="AA34" i="4"/>
  <c r="AB34" i="4"/>
  <c r="AC34" i="4"/>
  <c r="AG34" i="4"/>
  <c r="AH34" i="4"/>
  <c r="AI34" i="4"/>
  <c r="AJ34" i="4"/>
  <c r="AK34" i="4"/>
  <c r="AL34" i="4"/>
  <c r="AM34" i="4"/>
  <c r="AN34" i="4"/>
  <c r="AO34" i="4"/>
  <c r="AP34" i="4"/>
  <c r="AQ34" i="4"/>
  <c r="AR34" i="4"/>
  <c r="AS34" i="4"/>
  <c r="AT34" i="4"/>
  <c r="AU34" i="4"/>
  <c r="AV34" i="4"/>
  <c r="AW34" i="4"/>
  <c r="AX34" i="4"/>
  <c r="AY34" i="4"/>
  <c r="AZ34" i="4"/>
  <c r="BA34" i="4"/>
  <c r="BB34" i="4"/>
  <c r="BC34" i="4"/>
  <c r="BD34" i="4"/>
  <c r="BE34" i="4"/>
  <c r="BF34" i="4"/>
  <c r="BG34" i="4"/>
  <c r="BH34" i="4"/>
  <c r="BI34" i="4"/>
  <c r="BJ34" i="4"/>
  <c r="BK34" i="4"/>
  <c r="BL34" i="4"/>
  <c r="BM34" i="4"/>
  <c r="BN34" i="4"/>
  <c r="BO34" i="4"/>
  <c r="BP34" i="4"/>
  <c r="BQ34" i="4"/>
  <c r="BR34" i="4"/>
  <c r="BS34" i="4"/>
  <c r="BT34" i="4"/>
  <c r="BU34" i="4"/>
  <c r="BV34" i="4"/>
  <c r="BW34" i="4"/>
  <c r="BX34" i="4"/>
  <c r="BY34" i="4"/>
  <c r="BZ34" i="4"/>
  <c r="CA34" i="4"/>
  <c r="CB34" i="4"/>
  <c r="CC34" i="4"/>
  <c r="CD34" i="4"/>
  <c r="CE34" i="4"/>
  <c r="CF34" i="4"/>
  <c r="CG34" i="4"/>
  <c r="CH34" i="4"/>
  <c r="CI34" i="4"/>
  <c r="CJ34" i="4"/>
  <c r="CK34" i="4"/>
  <c r="CL34" i="4"/>
  <c r="CM34" i="4"/>
  <c r="CN34" i="4"/>
  <c r="CO34" i="4"/>
  <c r="CP34" i="4"/>
  <c r="CQ34" i="4"/>
  <c r="CR34" i="4"/>
  <c r="CS34" i="4"/>
  <c r="CT34" i="4"/>
  <c r="CU34" i="4"/>
  <c r="CV34" i="4"/>
  <c r="CW34" i="4"/>
  <c r="CX34" i="4"/>
  <c r="CY34" i="4"/>
  <c r="CZ34" i="4"/>
  <c r="DA34" i="4"/>
  <c r="DB34" i="4"/>
  <c r="DC34" i="4"/>
  <c r="DD34" i="4"/>
  <c r="DE34" i="4"/>
  <c r="DF34" i="4"/>
  <c r="DG34" i="4"/>
  <c r="DH34" i="4"/>
  <c r="DI34" i="4"/>
  <c r="DJ34" i="4"/>
  <c r="DK34" i="4"/>
  <c r="DL34" i="4"/>
  <c r="DM34" i="4"/>
  <c r="DN34" i="4"/>
  <c r="DO34" i="4"/>
  <c r="DP34" i="4"/>
  <c r="DQ34" i="4"/>
  <c r="DR34" i="4"/>
  <c r="DS34" i="4"/>
  <c r="DT34" i="4"/>
  <c r="DU34" i="4"/>
  <c r="DV34" i="4"/>
  <c r="DW34" i="4"/>
  <c r="DX34" i="4"/>
  <c r="DY34" i="4"/>
  <c r="DZ34" i="4"/>
  <c r="EA34" i="4"/>
  <c r="EB34" i="4"/>
  <c r="EC34" i="4"/>
  <c r="ED34" i="4"/>
  <c r="EE34" i="4"/>
  <c r="EF34" i="4"/>
  <c r="EG34" i="4"/>
  <c r="EH34" i="4"/>
  <c r="EI34" i="4"/>
  <c r="EJ34" i="4"/>
  <c r="C37" i="4"/>
  <c r="D37" i="4"/>
  <c r="E37" i="4"/>
  <c r="F37" i="4"/>
  <c r="G37" i="4"/>
  <c r="H37" i="4"/>
  <c r="I37" i="4"/>
  <c r="J37" i="4"/>
  <c r="K37" i="4"/>
  <c r="L37" i="4"/>
  <c r="M37" i="4"/>
  <c r="N37" i="4"/>
  <c r="O37" i="4"/>
  <c r="P37" i="4"/>
  <c r="Q37" i="4"/>
  <c r="R37" i="4"/>
  <c r="S37" i="4"/>
  <c r="T37" i="4"/>
  <c r="U37" i="4"/>
  <c r="V37" i="4"/>
  <c r="W37" i="4"/>
  <c r="X37" i="4"/>
  <c r="Y37" i="4"/>
  <c r="Z37" i="4"/>
  <c r="AA37" i="4"/>
  <c r="AB37" i="4"/>
  <c r="AC37" i="4"/>
  <c r="AG37" i="4"/>
  <c r="AH37" i="4"/>
  <c r="AI37" i="4"/>
  <c r="AJ37" i="4"/>
  <c r="AK37" i="4"/>
  <c r="AL37" i="4"/>
  <c r="AM37" i="4"/>
  <c r="AN37" i="4"/>
  <c r="AO37" i="4"/>
  <c r="AP37" i="4"/>
  <c r="AQ37" i="4"/>
  <c r="AR37" i="4"/>
  <c r="AS37" i="4"/>
  <c r="AT37" i="4"/>
  <c r="AU37" i="4"/>
  <c r="AV37" i="4"/>
  <c r="AW37" i="4"/>
  <c r="AX37" i="4"/>
  <c r="AY37" i="4"/>
  <c r="AZ37" i="4"/>
  <c r="BA37" i="4"/>
  <c r="BB37" i="4"/>
  <c r="BC37" i="4"/>
  <c r="BD37" i="4"/>
  <c r="BE37" i="4"/>
  <c r="BF37" i="4"/>
  <c r="BG37" i="4"/>
  <c r="BH37" i="4"/>
  <c r="BI37" i="4"/>
  <c r="BJ37" i="4"/>
  <c r="BK37" i="4"/>
  <c r="BL37" i="4"/>
  <c r="BM37" i="4"/>
  <c r="BN37" i="4"/>
  <c r="BO37" i="4"/>
  <c r="BP37" i="4"/>
  <c r="BQ37" i="4"/>
  <c r="BR37" i="4"/>
  <c r="BS37" i="4"/>
  <c r="BT37" i="4"/>
  <c r="BU37" i="4"/>
  <c r="BV37" i="4"/>
  <c r="BW37" i="4"/>
  <c r="BX37" i="4"/>
  <c r="BY37" i="4"/>
  <c r="BZ37" i="4"/>
  <c r="CA37" i="4"/>
  <c r="CB37" i="4"/>
  <c r="CC37" i="4"/>
  <c r="CD37" i="4"/>
  <c r="CE37" i="4"/>
  <c r="CF37" i="4"/>
  <c r="CG37" i="4"/>
  <c r="CH37" i="4"/>
  <c r="CI37" i="4"/>
  <c r="CJ37" i="4"/>
  <c r="CK37" i="4"/>
  <c r="CL37" i="4"/>
  <c r="CM37" i="4"/>
  <c r="CN37" i="4"/>
  <c r="CO37" i="4"/>
  <c r="CP37" i="4"/>
  <c r="CQ37" i="4"/>
  <c r="CR37" i="4"/>
  <c r="CS37" i="4"/>
  <c r="CT37" i="4"/>
  <c r="CU37" i="4"/>
  <c r="CV37" i="4"/>
  <c r="CW37" i="4"/>
  <c r="CX37" i="4"/>
  <c r="CY37" i="4"/>
  <c r="CZ37" i="4"/>
  <c r="DA37" i="4"/>
  <c r="DB37" i="4"/>
  <c r="DC37" i="4"/>
  <c r="DD37" i="4"/>
  <c r="DE37" i="4"/>
  <c r="DF37" i="4"/>
  <c r="DG37" i="4"/>
  <c r="DH37" i="4"/>
  <c r="DI37" i="4"/>
  <c r="DJ37" i="4"/>
  <c r="DK37" i="4"/>
  <c r="DL37" i="4"/>
  <c r="DM37" i="4"/>
  <c r="DN37" i="4"/>
  <c r="DO37" i="4"/>
  <c r="DP37" i="4"/>
  <c r="DQ37" i="4"/>
  <c r="DR37" i="4"/>
  <c r="DS37" i="4"/>
  <c r="DT37" i="4"/>
  <c r="DU37" i="4"/>
  <c r="DV37" i="4"/>
  <c r="DW37" i="4"/>
  <c r="DX37" i="4"/>
  <c r="DY37" i="4"/>
  <c r="DZ37" i="4"/>
  <c r="EA37" i="4"/>
  <c r="EB37" i="4"/>
  <c r="EC37" i="4"/>
  <c r="ED37" i="4"/>
  <c r="EE37" i="4"/>
  <c r="EF37" i="4"/>
  <c r="EG37" i="4"/>
  <c r="EH37" i="4"/>
  <c r="EI37" i="4"/>
  <c r="EJ37" i="4"/>
  <c r="AG38" i="4"/>
  <c r="AG39" i="4"/>
  <c r="AG40" i="4"/>
  <c r="AG41" i="4"/>
  <c r="AG42" i="4"/>
  <c r="AG43" i="4"/>
  <c r="A46" i="4"/>
  <c r="C66" i="4"/>
  <c r="D66" i="4"/>
  <c r="E66" i="4"/>
  <c r="F66" i="4"/>
  <c r="G66" i="4"/>
  <c r="H66" i="4"/>
  <c r="I66" i="4"/>
  <c r="J66" i="4"/>
  <c r="K66" i="4"/>
  <c r="L66" i="4"/>
  <c r="M66" i="4"/>
  <c r="N66" i="4"/>
  <c r="O66" i="4"/>
  <c r="P66" i="4"/>
  <c r="Q66" i="4"/>
  <c r="R66" i="4"/>
  <c r="S66" i="4"/>
  <c r="T66" i="4"/>
  <c r="U66" i="4"/>
  <c r="V66" i="4"/>
  <c r="W66" i="4"/>
  <c r="X66" i="4"/>
  <c r="Y66" i="4"/>
  <c r="Z66" i="4"/>
  <c r="AA66" i="4"/>
  <c r="AB66" i="4"/>
  <c r="C67" i="4"/>
  <c r="D67" i="4"/>
  <c r="E67" i="4"/>
  <c r="F67" i="4"/>
  <c r="G67" i="4"/>
  <c r="H67" i="4"/>
  <c r="I67" i="4"/>
  <c r="J67" i="4"/>
  <c r="K67" i="4"/>
  <c r="L67" i="4"/>
  <c r="M67" i="4"/>
  <c r="N67" i="4"/>
  <c r="O67" i="4"/>
  <c r="P67" i="4"/>
  <c r="Q67" i="4"/>
  <c r="R67" i="4"/>
  <c r="S67" i="4"/>
  <c r="T67" i="4"/>
  <c r="U67" i="4"/>
  <c r="V67" i="4"/>
  <c r="W67" i="4"/>
  <c r="X67" i="4"/>
  <c r="Y67" i="4"/>
  <c r="Z67" i="4"/>
  <c r="AA67" i="4"/>
  <c r="AB67" i="4"/>
  <c r="AC67" i="4"/>
  <c r="C68" i="4"/>
  <c r="D68" i="4"/>
  <c r="E68" i="4"/>
  <c r="F68" i="4"/>
  <c r="G68" i="4"/>
  <c r="H68" i="4"/>
  <c r="I68" i="4"/>
  <c r="J68" i="4"/>
  <c r="K68" i="4"/>
  <c r="L68" i="4"/>
  <c r="M68" i="4"/>
  <c r="N68" i="4"/>
  <c r="O68" i="4"/>
  <c r="P68" i="4"/>
  <c r="Q68" i="4"/>
  <c r="R68" i="4"/>
  <c r="S68" i="4"/>
  <c r="T68" i="4"/>
  <c r="U68" i="4"/>
  <c r="V68" i="4"/>
  <c r="W68" i="4"/>
  <c r="X68" i="4"/>
  <c r="Y68" i="4"/>
  <c r="Z68" i="4"/>
  <c r="AA68" i="4"/>
  <c r="AB68" i="4"/>
  <c r="AC68" i="4"/>
  <c r="C69" i="4"/>
  <c r="D69" i="4"/>
  <c r="E69" i="4"/>
  <c r="F69" i="4"/>
  <c r="G69" i="4"/>
  <c r="H69" i="4"/>
  <c r="I69" i="4"/>
  <c r="J69" i="4"/>
  <c r="K69" i="4"/>
  <c r="L69" i="4"/>
  <c r="M69" i="4"/>
  <c r="N69" i="4"/>
  <c r="O69" i="4"/>
  <c r="P69" i="4"/>
  <c r="Q69" i="4"/>
  <c r="R69" i="4"/>
  <c r="S69" i="4"/>
  <c r="T69" i="4"/>
  <c r="U69" i="4"/>
  <c r="V69" i="4"/>
  <c r="W69" i="4"/>
  <c r="X69" i="4"/>
  <c r="Y69" i="4"/>
  <c r="Z69" i="4"/>
  <c r="AA69" i="4"/>
  <c r="AB69" i="4"/>
  <c r="AC69" i="4"/>
  <c r="C70" i="4"/>
  <c r="D70" i="4"/>
  <c r="E70" i="4"/>
  <c r="F70" i="4"/>
  <c r="G70" i="4"/>
  <c r="H70" i="4"/>
  <c r="I70" i="4"/>
  <c r="J70" i="4"/>
  <c r="K70" i="4"/>
  <c r="L70" i="4"/>
  <c r="M70" i="4"/>
  <c r="N70" i="4"/>
  <c r="O70" i="4"/>
  <c r="P70" i="4"/>
  <c r="Q70" i="4"/>
  <c r="R70" i="4"/>
  <c r="S70" i="4"/>
  <c r="T70" i="4"/>
  <c r="U70" i="4"/>
  <c r="V70" i="4"/>
  <c r="W70" i="4"/>
  <c r="X70" i="4"/>
  <c r="Y70" i="4"/>
  <c r="Z70" i="4"/>
  <c r="AA70" i="4"/>
  <c r="AB70" i="4"/>
  <c r="AC70" i="4"/>
  <c r="C71" i="4"/>
  <c r="D71" i="4"/>
  <c r="E71" i="4"/>
  <c r="F71" i="4"/>
  <c r="G71" i="4"/>
  <c r="H71" i="4"/>
  <c r="I71" i="4"/>
  <c r="J71" i="4"/>
  <c r="K71" i="4"/>
  <c r="L71" i="4"/>
  <c r="M71" i="4"/>
  <c r="N71" i="4"/>
  <c r="O71" i="4"/>
  <c r="P71" i="4"/>
  <c r="Q71" i="4"/>
  <c r="R71" i="4"/>
  <c r="S71" i="4"/>
  <c r="T71" i="4"/>
  <c r="U71" i="4"/>
  <c r="V71" i="4"/>
  <c r="W71" i="4"/>
  <c r="X71" i="4"/>
  <c r="Y71" i="4"/>
  <c r="Z71" i="4"/>
  <c r="AA71" i="4"/>
  <c r="AB71" i="4"/>
  <c r="AC71" i="4"/>
  <c r="C72" i="4"/>
  <c r="D72" i="4"/>
  <c r="E72" i="4"/>
  <c r="F72" i="4"/>
  <c r="G72" i="4"/>
  <c r="H72" i="4"/>
  <c r="I72" i="4"/>
  <c r="J72" i="4"/>
  <c r="K72" i="4"/>
  <c r="L72" i="4"/>
  <c r="M72" i="4"/>
  <c r="N72" i="4"/>
  <c r="O72" i="4"/>
  <c r="P72" i="4"/>
  <c r="Q72" i="4"/>
  <c r="R72" i="4"/>
  <c r="S72" i="4"/>
  <c r="T72" i="4"/>
  <c r="U72" i="4"/>
  <c r="V72" i="4"/>
  <c r="W72" i="4"/>
  <c r="X72" i="4"/>
  <c r="Y72" i="4"/>
  <c r="Z72" i="4"/>
  <c r="AA72" i="4"/>
  <c r="AB72" i="4"/>
  <c r="AC72" i="4"/>
  <c r="C73" i="4"/>
  <c r="D73" i="4"/>
  <c r="E73" i="4"/>
  <c r="F73" i="4"/>
  <c r="G73" i="4"/>
  <c r="H73" i="4"/>
  <c r="I73" i="4"/>
  <c r="J73" i="4"/>
  <c r="K73" i="4"/>
  <c r="L73" i="4"/>
  <c r="M73" i="4"/>
  <c r="N73" i="4"/>
  <c r="O73" i="4"/>
  <c r="P73" i="4"/>
  <c r="Q73" i="4"/>
  <c r="R73" i="4"/>
  <c r="S73" i="4"/>
  <c r="T73" i="4"/>
  <c r="U73" i="4"/>
  <c r="V73" i="4"/>
  <c r="W73" i="4"/>
  <c r="X73" i="4"/>
  <c r="Y73" i="4"/>
  <c r="Z73" i="4"/>
  <c r="AA73" i="4"/>
  <c r="AB73" i="4"/>
  <c r="AC73" i="4"/>
  <c r="C87" i="4"/>
  <c r="D87" i="4"/>
  <c r="E87" i="4"/>
  <c r="F87" i="4"/>
  <c r="G87" i="4"/>
  <c r="H87" i="4"/>
  <c r="I87" i="4"/>
  <c r="J87" i="4"/>
  <c r="K87" i="4"/>
  <c r="L87" i="4"/>
  <c r="M87" i="4"/>
  <c r="N87" i="4"/>
  <c r="O87" i="4"/>
  <c r="P87" i="4"/>
  <c r="Q87" i="4"/>
  <c r="R87" i="4"/>
  <c r="S87" i="4"/>
  <c r="T87" i="4"/>
  <c r="U87" i="4"/>
  <c r="V87" i="4"/>
  <c r="W87" i="4"/>
  <c r="X87" i="4"/>
  <c r="Y87" i="4"/>
  <c r="Z87" i="4"/>
  <c r="AA87" i="4"/>
  <c r="AB87" i="4"/>
  <c r="AC87" i="4"/>
  <c r="C88" i="4"/>
  <c r="D88" i="4"/>
  <c r="E88" i="4"/>
  <c r="F88" i="4"/>
  <c r="G88" i="4"/>
  <c r="H88" i="4"/>
  <c r="I88" i="4"/>
  <c r="J88" i="4"/>
  <c r="K88" i="4"/>
  <c r="L88" i="4"/>
  <c r="M88" i="4"/>
  <c r="N88" i="4"/>
  <c r="O88" i="4"/>
  <c r="P88" i="4"/>
  <c r="Q88" i="4"/>
  <c r="R88" i="4"/>
  <c r="S88" i="4"/>
  <c r="T88" i="4"/>
  <c r="U88" i="4"/>
  <c r="V88" i="4"/>
  <c r="W88" i="4"/>
  <c r="X88" i="4"/>
  <c r="Y88" i="4"/>
  <c r="Z88" i="4"/>
  <c r="AA88" i="4"/>
  <c r="AB88" i="4"/>
  <c r="AC88" i="4"/>
  <c r="C89" i="4"/>
  <c r="D89" i="4"/>
  <c r="E89" i="4"/>
  <c r="F89" i="4"/>
  <c r="G89" i="4"/>
  <c r="H89" i="4"/>
  <c r="I89" i="4"/>
  <c r="J89" i="4"/>
  <c r="K89" i="4"/>
  <c r="L89" i="4"/>
  <c r="M89" i="4"/>
  <c r="N89" i="4"/>
  <c r="O89" i="4"/>
  <c r="P89" i="4"/>
  <c r="Q89" i="4"/>
  <c r="R89" i="4"/>
  <c r="S89" i="4"/>
  <c r="T89" i="4"/>
  <c r="U89" i="4"/>
  <c r="V89" i="4"/>
  <c r="W89" i="4"/>
  <c r="X89" i="4"/>
  <c r="Y89" i="4"/>
  <c r="Z89" i="4"/>
  <c r="AA89" i="4"/>
  <c r="AB89" i="4"/>
  <c r="AC89" i="4"/>
  <c r="C90" i="4"/>
  <c r="D90" i="4"/>
  <c r="E90" i="4"/>
  <c r="F90" i="4"/>
  <c r="G90" i="4"/>
  <c r="H90" i="4"/>
  <c r="I90" i="4"/>
  <c r="J90" i="4"/>
  <c r="K90" i="4"/>
  <c r="L90" i="4"/>
  <c r="M90" i="4"/>
  <c r="N90" i="4"/>
  <c r="O90" i="4"/>
  <c r="P90" i="4"/>
  <c r="Q90" i="4"/>
  <c r="R90" i="4"/>
  <c r="S90" i="4"/>
  <c r="T90" i="4"/>
  <c r="U90" i="4"/>
  <c r="V90" i="4"/>
  <c r="W90" i="4"/>
  <c r="X90" i="4"/>
  <c r="Y90" i="4"/>
  <c r="Z90" i="4"/>
  <c r="AA90" i="4"/>
  <c r="AB90" i="4"/>
  <c r="AC90" i="4"/>
  <c r="C91" i="4"/>
  <c r="D91" i="4"/>
  <c r="E91" i="4"/>
  <c r="F91" i="4"/>
  <c r="G91" i="4"/>
  <c r="H91" i="4"/>
  <c r="I91" i="4"/>
  <c r="J91" i="4"/>
  <c r="K91" i="4"/>
  <c r="L91" i="4"/>
  <c r="M91" i="4"/>
  <c r="N91" i="4"/>
  <c r="O91" i="4"/>
  <c r="P91" i="4"/>
  <c r="Q91" i="4"/>
  <c r="R91" i="4"/>
  <c r="S91" i="4"/>
  <c r="T91" i="4"/>
  <c r="U91" i="4"/>
  <c r="V91" i="4"/>
  <c r="W91" i="4"/>
  <c r="X91" i="4"/>
  <c r="Y91" i="4"/>
  <c r="Z91" i="4"/>
  <c r="AA91" i="4"/>
  <c r="AB91" i="4"/>
  <c r="AC91" i="4"/>
  <c r="C92" i="4"/>
  <c r="D92" i="4"/>
  <c r="E92" i="4"/>
  <c r="F92" i="4"/>
  <c r="G92" i="4"/>
  <c r="H92" i="4"/>
  <c r="I92" i="4"/>
  <c r="J92" i="4"/>
  <c r="K92" i="4"/>
  <c r="L92" i="4"/>
  <c r="M92" i="4"/>
  <c r="N92" i="4"/>
  <c r="O92" i="4"/>
  <c r="P92" i="4"/>
  <c r="Q92" i="4"/>
  <c r="R92" i="4"/>
  <c r="S92" i="4"/>
  <c r="T92" i="4"/>
  <c r="U92" i="4"/>
  <c r="V92" i="4"/>
  <c r="W92" i="4"/>
  <c r="X92" i="4"/>
  <c r="Y92" i="4"/>
  <c r="Z92" i="4"/>
  <c r="AA92" i="4"/>
  <c r="AB92" i="4"/>
  <c r="AC92" i="4"/>
  <c r="C93" i="4"/>
  <c r="D93" i="4"/>
  <c r="E93" i="4"/>
  <c r="F93" i="4"/>
  <c r="G93" i="4"/>
  <c r="H93" i="4"/>
  <c r="I93" i="4"/>
  <c r="J93" i="4"/>
  <c r="K93" i="4"/>
  <c r="L93" i="4"/>
  <c r="M93" i="4"/>
  <c r="N93" i="4"/>
  <c r="O93" i="4"/>
  <c r="P93" i="4"/>
  <c r="Q93" i="4"/>
  <c r="R93" i="4"/>
  <c r="S93" i="4"/>
  <c r="T93" i="4"/>
  <c r="U93" i="4"/>
  <c r="V93" i="4"/>
  <c r="W93" i="4"/>
  <c r="X93" i="4"/>
  <c r="Y93" i="4"/>
  <c r="Z93" i="4"/>
  <c r="AA93" i="4"/>
  <c r="AB93" i="4"/>
  <c r="AC93" i="4"/>
  <c r="A106" i="4"/>
  <c r="A1" i="14"/>
  <c r="D1" i="14"/>
  <c r="P1" i="14"/>
  <c r="B3" i="14"/>
  <c r="B3" i="14" a="1"/>
  <c r="C3" i="14"/>
  <c r="C3" i="14" a="1"/>
  <c r="D3" i="14"/>
  <c r="D3" i="14" a="1"/>
  <c r="E3" i="14"/>
  <c r="E3" i="14" a="1"/>
  <c r="F3" i="14"/>
  <c r="F3" i="14" a="1"/>
  <c r="H3" i="14"/>
  <c r="I3" i="14"/>
  <c r="J3" i="14"/>
  <c r="K3" i="14"/>
  <c r="L3" i="14"/>
  <c r="A4" i="14"/>
  <c r="B4" i="14"/>
  <c r="C4" i="14"/>
  <c r="D4" i="14"/>
  <c r="E4" i="14"/>
  <c r="F4" i="14"/>
  <c r="H4" i="14"/>
  <c r="I4" i="14"/>
  <c r="J4" i="14"/>
  <c r="K4" i="14"/>
  <c r="L4" i="14"/>
  <c r="A5" i="14"/>
  <c r="B5" i="14"/>
  <c r="C5" i="14"/>
  <c r="D5" i="14"/>
  <c r="E5" i="14"/>
  <c r="F5" i="14"/>
  <c r="H5" i="14"/>
  <c r="I5" i="14"/>
  <c r="J5" i="14"/>
  <c r="K5" i="14"/>
  <c r="L5" i="14"/>
  <c r="A6" i="14"/>
  <c r="B6" i="14"/>
  <c r="C6" i="14"/>
  <c r="D6" i="14"/>
  <c r="E6" i="14"/>
  <c r="F6" i="14"/>
  <c r="H6" i="14"/>
  <c r="I6" i="14"/>
  <c r="J6" i="14"/>
  <c r="K6" i="14"/>
  <c r="L6" i="14"/>
  <c r="A7" i="14"/>
  <c r="B7" i="14"/>
  <c r="C7" i="14"/>
  <c r="D7" i="14"/>
  <c r="E7" i="14"/>
  <c r="F7" i="14"/>
  <c r="H7" i="14"/>
  <c r="I7" i="14"/>
  <c r="J7" i="14"/>
  <c r="K7" i="14"/>
  <c r="L7" i="14"/>
  <c r="A8" i="14"/>
  <c r="B8" i="14"/>
  <c r="C8" i="14"/>
  <c r="D8" i="14"/>
  <c r="E8" i="14"/>
  <c r="F8" i="14"/>
  <c r="H8" i="14"/>
  <c r="I8" i="14"/>
  <c r="J8" i="14"/>
  <c r="K8" i="14"/>
  <c r="L8" i="14"/>
  <c r="A9" i="14"/>
  <c r="B9" i="14"/>
  <c r="C9" i="14"/>
  <c r="D9" i="14"/>
  <c r="E9" i="14"/>
  <c r="F9" i="14"/>
  <c r="H9" i="14"/>
  <c r="I9" i="14"/>
  <c r="J9" i="14"/>
  <c r="K9" i="14"/>
  <c r="L9" i="14"/>
  <c r="A10" i="14"/>
  <c r="B10" i="14"/>
  <c r="C10" i="14"/>
  <c r="D10" i="14"/>
  <c r="E10" i="14"/>
  <c r="F10" i="14"/>
  <c r="H10" i="14"/>
  <c r="I10" i="14"/>
  <c r="J10" i="14"/>
  <c r="K10" i="14"/>
  <c r="L10" i="14"/>
  <c r="A11" i="14"/>
  <c r="B11" i="14"/>
  <c r="C11" i="14"/>
  <c r="D11" i="14"/>
  <c r="E11" i="14"/>
  <c r="F11" i="14"/>
  <c r="H11" i="14"/>
  <c r="I11" i="14"/>
  <c r="J11" i="14"/>
  <c r="K11" i="14"/>
  <c r="L11" i="14"/>
  <c r="A12" i="14"/>
  <c r="B12" i="14"/>
  <c r="C12" i="14"/>
  <c r="D12" i="14"/>
  <c r="E12" i="14"/>
  <c r="F12" i="14"/>
  <c r="H12" i="14"/>
  <c r="I12" i="14"/>
  <c r="J12" i="14"/>
  <c r="K12" i="14"/>
  <c r="L12" i="14"/>
  <c r="A13" i="14"/>
  <c r="B13" i="14"/>
  <c r="C13" i="14"/>
  <c r="D13" i="14"/>
  <c r="E13" i="14"/>
  <c r="F13" i="14"/>
  <c r="H13" i="14"/>
  <c r="I13" i="14"/>
  <c r="J13" i="14"/>
  <c r="K13" i="14"/>
  <c r="L13" i="14"/>
  <c r="A14" i="14"/>
  <c r="B14" i="14"/>
  <c r="C14" i="14"/>
  <c r="D14" i="14"/>
  <c r="E14" i="14"/>
  <c r="F14" i="14"/>
  <c r="H14" i="14"/>
  <c r="I14" i="14"/>
  <c r="J14" i="14"/>
  <c r="K14" i="14"/>
  <c r="L14" i="14"/>
  <c r="A15" i="14"/>
  <c r="B15" i="14"/>
  <c r="C15" i="14"/>
  <c r="D15" i="14"/>
  <c r="E15" i="14"/>
  <c r="F15" i="14"/>
  <c r="H15" i="14"/>
  <c r="I15" i="14"/>
  <c r="J15" i="14"/>
  <c r="K15" i="14"/>
  <c r="L15" i="14"/>
  <c r="A16" i="14"/>
  <c r="B16" i="14"/>
  <c r="C16" i="14"/>
  <c r="D16" i="14"/>
  <c r="E16" i="14"/>
  <c r="F16" i="14"/>
  <c r="H16" i="14"/>
  <c r="I16" i="14"/>
  <c r="J16" i="14"/>
  <c r="K16" i="14"/>
  <c r="L16" i="14"/>
  <c r="A17" i="14"/>
  <c r="B17" i="14"/>
  <c r="C17" i="14"/>
  <c r="D17" i="14"/>
  <c r="E17" i="14"/>
  <c r="F17" i="14"/>
  <c r="H17" i="14"/>
  <c r="I17" i="14"/>
  <c r="J17" i="14"/>
  <c r="K17" i="14"/>
  <c r="L17" i="14"/>
  <c r="A18" i="14"/>
  <c r="B18" i="14"/>
  <c r="C18" i="14"/>
  <c r="D18" i="14"/>
  <c r="E18" i="14"/>
  <c r="F18" i="14"/>
  <c r="H18" i="14"/>
  <c r="I18" i="14"/>
  <c r="J18" i="14"/>
  <c r="K18" i="14"/>
  <c r="L18" i="14"/>
  <c r="A19" i="14"/>
  <c r="B19" i="14"/>
  <c r="C19" i="14"/>
  <c r="D19" i="14"/>
  <c r="E19" i="14"/>
  <c r="F19" i="14"/>
  <c r="H19" i="14"/>
  <c r="I19" i="14"/>
  <c r="J19" i="14"/>
  <c r="K19" i="14"/>
  <c r="L19" i="14"/>
  <c r="A20" i="14"/>
  <c r="B20" i="14"/>
  <c r="C20" i="14"/>
  <c r="D20" i="14"/>
  <c r="E20" i="14"/>
  <c r="F20" i="14"/>
  <c r="H20" i="14"/>
  <c r="I20" i="14"/>
  <c r="J20" i="14"/>
  <c r="K20" i="14"/>
  <c r="L20" i="14"/>
  <c r="A21" i="14"/>
  <c r="B21" i="14"/>
  <c r="C21" i="14"/>
  <c r="D21" i="14"/>
  <c r="E21" i="14"/>
  <c r="F21" i="14"/>
  <c r="H21" i="14"/>
  <c r="I21" i="14"/>
  <c r="J21" i="14"/>
  <c r="K21" i="14"/>
  <c r="L21" i="14"/>
  <c r="A22" i="14"/>
  <c r="B22" i="14"/>
  <c r="C22" i="14"/>
  <c r="D22" i="14"/>
  <c r="E22" i="14"/>
  <c r="F22" i="14"/>
  <c r="H22" i="14"/>
  <c r="I22" i="14"/>
  <c r="J22" i="14"/>
  <c r="K22" i="14"/>
  <c r="L22" i="14"/>
  <c r="A23" i="14"/>
  <c r="B23" i="14"/>
  <c r="C23" i="14"/>
  <c r="D23" i="14"/>
  <c r="E23" i="14"/>
  <c r="F23" i="14"/>
  <c r="H23" i="14"/>
  <c r="I23" i="14"/>
  <c r="J23" i="14"/>
  <c r="K23" i="14"/>
  <c r="L23" i="14"/>
  <c r="A24" i="14"/>
  <c r="B24" i="14"/>
  <c r="C24" i="14"/>
  <c r="D24" i="14"/>
  <c r="E24" i="14"/>
  <c r="F24" i="14"/>
  <c r="H24" i="14"/>
  <c r="I24" i="14"/>
  <c r="J24" i="14"/>
  <c r="K24" i="14"/>
  <c r="L24" i="14"/>
  <c r="A25" i="14"/>
  <c r="B25" i="14"/>
  <c r="C25" i="14"/>
  <c r="D25" i="14"/>
  <c r="E25" i="14"/>
  <c r="F25" i="14"/>
  <c r="H25" i="14"/>
  <c r="I25" i="14"/>
  <c r="J25" i="14"/>
  <c r="K25" i="14"/>
  <c r="L25" i="14"/>
  <c r="A26" i="14"/>
  <c r="B26" i="14"/>
  <c r="C26" i="14"/>
  <c r="D26" i="14"/>
  <c r="E26" i="14"/>
  <c r="F26" i="14"/>
  <c r="H26" i="14"/>
  <c r="I26" i="14"/>
  <c r="J26" i="14"/>
  <c r="K26" i="14"/>
  <c r="L26" i="14"/>
  <c r="A27" i="14"/>
  <c r="B27" i="14"/>
  <c r="C27" i="14"/>
  <c r="D27" i="14"/>
  <c r="E27" i="14"/>
  <c r="F27" i="14"/>
  <c r="H27" i="14"/>
  <c r="I27" i="14"/>
  <c r="J27" i="14"/>
  <c r="K27" i="14"/>
  <c r="L27" i="14"/>
  <c r="A28" i="14"/>
  <c r="B28" i="14"/>
  <c r="C28" i="14"/>
  <c r="D28" i="14"/>
  <c r="E28" i="14"/>
  <c r="F28" i="14"/>
  <c r="H28" i="14"/>
  <c r="I28" i="14"/>
  <c r="J28" i="14"/>
  <c r="K28" i="14"/>
  <c r="L28" i="14"/>
  <c r="A29" i="14"/>
  <c r="B29" i="14"/>
  <c r="C29" i="14"/>
  <c r="D29" i="14"/>
  <c r="E29" i="14"/>
  <c r="F29" i="14"/>
  <c r="H29" i="14"/>
  <c r="I29" i="14"/>
  <c r="J29" i="14"/>
  <c r="K29" i="14"/>
  <c r="L29" i="14"/>
  <c r="A30" i="14"/>
  <c r="B30" i="14"/>
  <c r="C30" i="14"/>
  <c r="D30" i="14"/>
  <c r="E30" i="14"/>
  <c r="F30" i="14"/>
  <c r="H30" i="14"/>
  <c r="I30" i="14"/>
  <c r="J30" i="14"/>
  <c r="K30" i="14"/>
  <c r="L30" i="14"/>
  <c r="A31" i="14"/>
  <c r="B31" i="14"/>
  <c r="C31" i="14"/>
  <c r="D31" i="14"/>
  <c r="E31" i="14"/>
  <c r="F31" i="14"/>
  <c r="H31" i="14"/>
  <c r="I31" i="14"/>
  <c r="J31" i="14"/>
  <c r="K31" i="14"/>
  <c r="L31" i="14"/>
  <c r="A32" i="14"/>
  <c r="B32" i="14"/>
  <c r="C32" i="14"/>
  <c r="D32" i="14"/>
  <c r="E32" i="14"/>
  <c r="F32" i="14"/>
  <c r="H32" i="14"/>
  <c r="I32" i="14"/>
  <c r="J32" i="14"/>
  <c r="K32" i="14"/>
  <c r="L32" i="14"/>
  <c r="A33" i="14"/>
  <c r="B33" i="14"/>
  <c r="C33" i="14"/>
  <c r="D33" i="14"/>
  <c r="E33" i="14"/>
  <c r="F33" i="14"/>
  <c r="H33" i="14"/>
  <c r="I33" i="14"/>
  <c r="J33" i="14"/>
  <c r="K33" i="14"/>
  <c r="L33" i="14"/>
  <c r="A34" i="14"/>
  <c r="B34" i="14"/>
  <c r="C34" i="14"/>
  <c r="D34" i="14"/>
  <c r="E34" i="14"/>
  <c r="F34" i="14"/>
  <c r="H34" i="14"/>
  <c r="I34" i="14"/>
  <c r="J34" i="14"/>
  <c r="K34" i="14"/>
  <c r="L34" i="14"/>
  <c r="A35" i="14"/>
  <c r="B35" i="14"/>
  <c r="C35" i="14"/>
  <c r="D35" i="14"/>
  <c r="E35" i="14"/>
  <c r="F35" i="14"/>
  <c r="H35" i="14"/>
  <c r="I35" i="14"/>
  <c r="J35" i="14"/>
  <c r="K35" i="14"/>
  <c r="L35" i="14"/>
  <c r="A36" i="14"/>
  <c r="B36" i="14"/>
  <c r="C36" i="14"/>
  <c r="D36" i="14"/>
  <c r="E36" i="14"/>
  <c r="F36" i="14"/>
  <c r="H36" i="14"/>
  <c r="I36" i="14"/>
  <c r="J36" i="14"/>
  <c r="K36" i="14"/>
  <c r="L36" i="14"/>
  <c r="A37" i="14"/>
  <c r="B37" i="14"/>
  <c r="C37" i="14"/>
  <c r="D37" i="14"/>
  <c r="E37" i="14"/>
  <c r="F37" i="14"/>
  <c r="H37" i="14"/>
  <c r="I37" i="14"/>
  <c r="J37" i="14"/>
  <c r="K37" i="14"/>
  <c r="L37" i="14"/>
  <c r="A38" i="14"/>
  <c r="B38" i="14"/>
  <c r="C38" i="14"/>
  <c r="D38" i="14"/>
  <c r="E38" i="14"/>
  <c r="F38" i="14"/>
  <c r="H38" i="14"/>
  <c r="I38" i="14"/>
  <c r="J38" i="14"/>
  <c r="K38" i="14"/>
  <c r="L38" i="14"/>
  <c r="A39" i="14"/>
  <c r="B39" i="14"/>
  <c r="C39" i="14"/>
  <c r="D39" i="14"/>
  <c r="E39" i="14"/>
  <c r="F39" i="14"/>
  <c r="H39" i="14"/>
  <c r="I39" i="14"/>
  <c r="J39" i="14"/>
  <c r="K39" i="14"/>
  <c r="L39" i="14"/>
  <c r="A40" i="14"/>
  <c r="B40" i="14"/>
  <c r="C40" i="14"/>
  <c r="D40" i="14"/>
  <c r="E40" i="14"/>
  <c r="F40" i="14"/>
  <c r="H40" i="14"/>
  <c r="I40" i="14"/>
  <c r="J40" i="14"/>
  <c r="K40" i="14"/>
  <c r="L40" i="14"/>
  <c r="A41" i="14"/>
  <c r="B41" i="14"/>
  <c r="C41" i="14"/>
  <c r="D41" i="14"/>
  <c r="E41" i="14"/>
  <c r="F41" i="14"/>
  <c r="H41" i="14"/>
  <c r="I41" i="14"/>
  <c r="J41" i="14"/>
  <c r="K41" i="14"/>
  <c r="L41" i="14"/>
  <c r="A42" i="14"/>
  <c r="B42" i="14"/>
  <c r="C42" i="14"/>
  <c r="D42" i="14"/>
  <c r="E42" i="14"/>
  <c r="F42" i="14"/>
  <c r="H42" i="14"/>
  <c r="I42" i="14"/>
  <c r="J42" i="14"/>
  <c r="K42" i="14"/>
  <c r="L42" i="14"/>
  <c r="A43" i="14"/>
  <c r="B43" i="14"/>
  <c r="C43" i="14"/>
  <c r="D43" i="14"/>
  <c r="E43" i="14"/>
  <c r="F43" i="14"/>
  <c r="H43" i="14"/>
  <c r="I43" i="14"/>
  <c r="J43" i="14"/>
  <c r="K43" i="14"/>
  <c r="L43" i="14"/>
  <c r="A44" i="14"/>
  <c r="B44" i="14"/>
  <c r="C44" i="14"/>
  <c r="D44" i="14"/>
  <c r="E44" i="14"/>
  <c r="F44" i="14"/>
  <c r="H44" i="14"/>
  <c r="I44" i="14"/>
  <c r="J44" i="14"/>
  <c r="K44" i="14"/>
  <c r="L44" i="14"/>
  <c r="A45" i="14"/>
  <c r="B45" i="14"/>
  <c r="C45" i="14"/>
  <c r="D45" i="14"/>
  <c r="E45" i="14"/>
  <c r="F45" i="14"/>
  <c r="H45" i="14"/>
  <c r="I45" i="14"/>
  <c r="J45" i="14"/>
  <c r="K45" i="14"/>
  <c r="L45" i="14"/>
  <c r="A46" i="14"/>
  <c r="B46" i="14"/>
  <c r="C46" i="14"/>
  <c r="D46" i="14"/>
  <c r="E46" i="14"/>
  <c r="F46" i="14"/>
  <c r="H46" i="14"/>
  <c r="I46" i="14"/>
  <c r="J46" i="14"/>
  <c r="K46" i="14"/>
  <c r="L46" i="14"/>
  <c r="A47" i="14"/>
  <c r="B47" i="14"/>
  <c r="C47" i="14"/>
  <c r="D47" i="14"/>
  <c r="E47" i="14"/>
  <c r="F47" i="14"/>
  <c r="H47" i="14"/>
  <c r="I47" i="14"/>
  <c r="J47" i="14"/>
  <c r="K47" i="14"/>
  <c r="L47" i="14"/>
  <c r="A48" i="14"/>
  <c r="B48" i="14"/>
  <c r="C48" i="14"/>
  <c r="D48" i="14"/>
  <c r="E48" i="14"/>
  <c r="F48" i="14"/>
  <c r="H48" i="14"/>
  <c r="I48" i="14"/>
  <c r="J48" i="14"/>
  <c r="K48" i="14"/>
  <c r="L48" i="14"/>
  <c r="A49" i="14"/>
  <c r="B49" i="14"/>
  <c r="C49" i="14"/>
  <c r="D49" i="14"/>
  <c r="E49" i="14"/>
  <c r="F49" i="14"/>
  <c r="H49" i="14"/>
  <c r="I49" i="14"/>
  <c r="J49" i="14"/>
  <c r="K49" i="14"/>
  <c r="L49" i="14"/>
  <c r="A50" i="14"/>
  <c r="B50" i="14"/>
  <c r="C50" i="14"/>
  <c r="D50" i="14"/>
  <c r="E50" i="14"/>
  <c r="F50" i="14"/>
  <c r="H50" i="14"/>
  <c r="I50" i="14"/>
  <c r="J50" i="14"/>
  <c r="K50" i="14"/>
  <c r="L50" i="14"/>
  <c r="A51" i="14"/>
  <c r="B51" i="14"/>
  <c r="C51" i="14"/>
  <c r="D51" i="14"/>
  <c r="E51" i="14"/>
  <c r="F51" i="14"/>
  <c r="H51" i="14"/>
  <c r="I51" i="14"/>
  <c r="J51" i="14"/>
  <c r="K51" i="14"/>
  <c r="L51" i="14"/>
  <c r="A52" i="14"/>
  <c r="B52" i="14"/>
  <c r="C52" i="14"/>
  <c r="D52" i="14"/>
  <c r="E52" i="14"/>
  <c r="F52" i="14"/>
  <c r="H52" i="14"/>
  <c r="I52" i="14"/>
  <c r="J52" i="14"/>
  <c r="K52" i="14"/>
  <c r="L52" i="14"/>
  <c r="A53" i="14"/>
  <c r="B53" i="14"/>
  <c r="C53" i="14"/>
  <c r="D53" i="14"/>
  <c r="E53" i="14"/>
  <c r="F53" i="14"/>
  <c r="H53" i="14"/>
  <c r="I53" i="14"/>
  <c r="J53" i="14"/>
  <c r="K53" i="14"/>
  <c r="L53" i="14"/>
  <c r="A54" i="14"/>
  <c r="B54" i="14"/>
  <c r="C54" i="14"/>
  <c r="D54" i="14"/>
  <c r="E54" i="14"/>
  <c r="F54" i="14"/>
  <c r="H54" i="14"/>
  <c r="I54" i="14"/>
  <c r="J54" i="14"/>
  <c r="K54" i="14"/>
  <c r="L54" i="14"/>
  <c r="A55" i="14"/>
  <c r="B55" i="14"/>
  <c r="C55" i="14"/>
  <c r="D55" i="14"/>
  <c r="E55" i="14"/>
  <c r="F55" i="14"/>
  <c r="H55" i="14"/>
  <c r="I55" i="14"/>
  <c r="J55" i="14"/>
  <c r="K55" i="14"/>
  <c r="L55" i="14"/>
  <c r="A56" i="14"/>
  <c r="B56" i="14"/>
  <c r="C56" i="14"/>
  <c r="D56" i="14"/>
  <c r="E56" i="14"/>
  <c r="F56" i="14"/>
  <c r="H56" i="14"/>
  <c r="I56" i="14"/>
  <c r="J56" i="14"/>
  <c r="K56" i="14"/>
  <c r="L56" i="14"/>
  <c r="B58" i="14"/>
  <c r="C58" i="14"/>
  <c r="D58" i="14"/>
  <c r="E58" i="14"/>
  <c r="F58" i="14"/>
  <c r="H58" i="14"/>
  <c r="I58" i="14"/>
  <c r="J58" i="14"/>
  <c r="K58" i="14"/>
  <c r="L58" i="14"/>
  <c r="B59" i="14"/>
  <c r="C59" i="14"/>
  <c r="D59" i="14"/>
  <c r="E59" i="14"/>
  <c r="F59" i="14"/>
  <c r="H59" i="14"/>
  <c r="I59" i="14"/>
  <c r="J59" i="14"/>
  <c r="K59" i="14"/>
  <c r="L59" i="14"/>
  <c r="B60" i="14"/>
  <c r="C60" i="14"/>
  <c r="D60" i="14"/>
  <c r="E60" i="14"/>
  <c r="F60" i="14"/>
  <c r="H60" i="14"/>
  <c r="I60" i="14"/>
  <c r="J60" i="14"/>
  <c r="K60" i="14"/>
  <c r="L60" i="14"/>
  <c r="B61" i="14"/>
  <c r="C61" i="14"/>
  <c r="D61" i="14"/>
  <c r="E61" i="14"/>
  <c r="F61" i="14"/>
  <c r="H61" i="14"/>
  <c r="I61" i="14"/>
  <c r="J61" i="14"/>
  <c r="K61" i="14"/>
  <c r="L61" i="14"/>
  <c r="B62" i="14"/>
  <c r="C62" i="14"/>
  <c r="D62" i="14"/>
  <c r="E62" i="14"/>
  <c r="F62" i="14"/>
  <c r="H62" i="14"/>
  <c r="I62" i="14"/>
  <c r="J62" i="14"/>
  <c r="K62" i="14"/>
  <c r="L62" i="14"/>
  <c r="B63" i="14"/>
  <c r="C63" i="14"/>
  <c r="D63" i="14"/>
  <c r="E63" i="14"/>
  <c r="F63" i="14"/>
  <c r="H63" i="14"/>
  <c r="I63" i="14"/>
  <c r="J63" i="14"/>
  <c r="K63" i="14"/>
  <c r="L63" i="14"/>
  <c r="B64" i="14"/>
  <c r="C64" i="14"/>
  <c r="D64" i="14"/>
  <c r="E64" i="14"/>
  <c r="F64" i="14"/>
  <c r="H64" i="14"/>
  <c r="I64" i="14"/>
  <c r="J64" i="14"/>
  <c r="K64" i="14"/>
  <c r="L64" i="14"/>
  <c r="B65" i="14"/>
  <c r="C65" i="14"/>
  <c r="D65" i="14"/>
  <c r="E65" i="14"/>
  <c r="F65" i="14"/>
  <c r="H65" i="14"/>
  <c r="I65" i="14"/>
  <c r="J65" i="14"/>
  <c r="K65" i="14"/>
  <c r="L65" i="14"/>
  <c r="B66" i="14"/>
  <c r="C66" i="14"/>
  <c r="D66" i="14"/>
  <c r="E66" i="14"/>
  <c r="F66" i="14"/>
  <c r="H66" i="14"/>
  <c r="I66" i="14"/>
  <c r="J66" i="14"/>
  <c r="K66" i="14"/>
  <c r="L66" i="14"/>
  <c r="B67" i="14"/>
  <c r="C67" i="14"/>
  <c r="D67" i="14"/>
  <c r="E67" i="14"/>
  <c r="F67" i="14"/>
  <c r="H67" i="14"/>
  <c r="I67" i="14"/>
  <c r="J67" i="14"/>
  <c r="K67" i="14"/>
  <c r="L67" i="14"/>
  <c r="A2" i="28"/>
  <c r="C4" i="28"/>
  <c r="D4" i="28"/>
  <c r="E4" i="28"/>
  <c r="F4" i="28"/>
  <c r="G4" i="28"/>
  <c r="H4" i="28"/>
  <c r="I4" i="28"/>
  <c r="J4" i="28"/>
  <c r="K4" i="28"/>
  <c r="L4" i="28"/>
  <c r="M4" i="28"/>
  <c r="N4" i="28"/>
  <c r="O4" i="28"/>
  <c r="P4" i="28"/>
  <c r="Q4" i="28"/>
  <c r="R4" i="28"/>
  <c r="S4" i="28"/>
  <c r="T4" i="28"/>
  <c r="U4" i="28"/>
  <c r="V4" i="28"/>
  <c r="W4" i="28"/>
  <c r="X4" i="28"/>
  <c r="Y4" i="28"/>
  <c r="Z4" i="28"/>
  <c r="AA4" i="28"/>
  <c r="AB4" i="28"/>
  <c r="C5" i="28"/>
  <c r="D5" i="28"/>
  <c r="E5" i="28"/>
  <c r="F5" i="28"/>
  <c r="G5" i="28"/>
  <c r="H5" i="28"/>
  <c r="I5" i="28"/>
  <c r="J5" i="28"/>
  <c r="K5" i="28"/>
  <c r="L5" i="28"/>
  <c r="M5" i="28"/>
  <c r="N5" i="28"/>
  <c r="O5" i="28"/>
  <c r="P5" i="28"/>
  <c r="Q5" i="28"/>
  <c r="R5" i="28"/>
  <c r="S5" i="28"/>
  <c r="T5" i="28"/>
  <c r="U5" i="28"/>
  <c r="V5" i="28"/>
  <c r="W5" i="28"/>
  <c r="X5" i="28"/>
  <c r="Y5" i="28"/>
  <c r="Z5" i="28"/>
  <c r="AA5" i="28"/>
  <c r="AB5" i="28"/>
  <c r="C6" i="28"/>
  <c r="D6" i="28"/>
  <c r="E6" i="28"/>
  <c r="F6" i="28"/>
  <c r="G6" i="28"/>
  <c r="H6" i="28"/>
  <c r="I6" i="28"/>
  <c r="J6" i="28"/>
  <c r="K6" i="28"/>
  <c r="L6" i="28"/>
  <c r="M6" i="28"/>
  <c r="N6" i="28"/>
  <c r="O6" i="28"/>
  <c r="P6" i="28"/>
  <c r="Q6" i="28"/>
  <c r="R6" i="28"/>
  <c r="S6" i="28"/>
  <c r="T6" i="28"/>
  <c r="U6" i="28"/>
  <c r="V6" i="28"/>
  <c r="W6" i="28"/>
  <c r="X6" i="28"/>
  <c r="Y6" i="28"/>
  <c r="Z6" i="28"/>
  <c r="AA6" i="28"/>
  <c r="AB6" i="28"/>
  <c r="C7" i="28"/>
  <c r="D7" i="28"/>
  <c r="E7" i="28"/>
  <c r="F7" i="28"/>
  <c r="G7" i="28"/>
  <c r="H7" i="28"/>
  <c r="I7" i="28"/>
  <c r="J7" i="28"/>
  <c r="K7" i="28"/>
  <c r="L7" i="28"/>
  <c r="M7" i="28"/>
  <c r="N7" i="28"/>
  <c r="O7" i="28"/>
  <c r="P7" i="28"/>
  <c r="Q7" i="28"/>
  <c r="R7" i="28"/>
  <c r="S7" i="28"/>
  <c r="T7" i="28"/>
  <c r="U7" i="28"/>
  <c r="V7" i="28"/>
  <c r="W7" i="28"/>
  <c r="X7" i="28"/>
  <c r="Y7" i="28"/>
  <c r="Z7" i="28"/>
  <c r="AA7" i="28"/>
  <c r="AB7" i="28"/>
  <c r="C8" i="28"/>
  <c r="D8" i="28"/>
  <c r="E8" i="28"/>
  <c r="F8" i="28"/>
  <c r="G8" i="28"/>
  <c r="H8" i="28"/>
  <c r="I8" i="28"/>
  <c r="J8" i="28"/>
  <c r="K8" i="28"/>
  <c r="L8" i="28"/>
  <c r="M8" i="28"/>
  <c r="N8" i="28"/>
  <c r="O8" i="28"/>
  <c r="P8" i="28"/>
  <c r="Q8" i="28"/>
  <c r="R8" i="28"/>
  <c r="S8" i="28"/>
  <c r="T8" i="28"/>
  <c r="U8" i="28"/>
  <c r="V8" i="28"/>
  <c r="W8" i="28"/>
  <c r="X8" i="28"/>
  <c r="Y8" i="28"/>
  <c r="Z8" i="28"/>
  <c r="AA8" i="28"/>
  <c r="AB8" i="28"/>
  <c r="C9" i="28"/>
  <c r="D9" i="28"/>
  <c r="E9" i="28"/>
  <c r="F9" i="28"/>
  <c r="G9" i="28"/>
  <c r="H9" i="28"/>
  <c r="I9" i="28"/>
  <c r="J9" i="28"/>
  <c r="K9" i="28"/>
  <c r="L9" i="28"/>
  <c r="M9" i="28"/>
  <c r="N9" i="28"/>
  <c r="O9" i="28"/>
  <c r="P9" i="28"/>
  <c r="Q9" i="28"/>
  <c r="R9" i="28"/>
  <c r="S9" i="28"/>
  <c r="T9" i="28"/>
  <c r="U9" i="28"/>
  <c r="V9" i="28"/>
  <c r="W9" i="28"/>
  <c r="X9" i="28"/>
  <c r="Y9" i="28"/>
  <c r="Z9" i="28"/>
  <c r="AA9" i="28"/>
  <c r="AB9" i="28"/>
  <c r="C10" i="28"/>
  <c r="D10" i="28"/>
  <c r="E10" i="28"/>
  <c r="F10" i="28"/>
  <c r="G10" i="28"/>
  <c r="H10" i="28"/>
  <c r="I10" i="28"/>
  <c r="J10" i="28"/>
  <c r="K10" i="28"/>
  <c r="L10" i="28"/>
  <c r="M10" i="28"/>
  <c r="N10" i="28"/>
  <c r="O10" i="28"/>
  <c r="P10" i="28"/>
  <c r="Q10" i="28"/>
  <c r="R10" i="28"/>
  <c r="S10" i="28"/>
  <c r="T10" i="28"/>
  <c r="U10" i="28"/>
  <c r="V10" i="28"/>
  <c r="W10" i="28"/>
  <c r="X10" i="28"/>
  <c r="Y10" i="28"/>
  <c r="Z10" i="28"/>
  <c r="AA10" i="28"/>
  <c r="AB10" i="28"/>
  <c r="C16" i="28"/>
  <c r="D16" i="28"/>
  <c r="E16" i="28"/>
  <c r="F16" i="28"/>
  <c r="G16" i="28"/>
  <c r="H16" i="28"/>
  <c r="I16" i="28"/>
  <c r="J16" i="28"/>
  <c r="K16" i="28"/>
  <c r="L16" i="28"/>
  <c r="M16" i="28"/>
  <c r="N16" i="28"/>
  <c r="O16" i="28"/>
  <c r="P16" i="28"/>
  <c r="Q16" i="28"/>
  <c r="R16" i="28"/>
  <c r="S16" i="28"/>
  <c r="T16" i="28"/>
  <c r="U16" i="28"/>
  <c r="V16" i="28"/>
  <c r="W16" i="28"/>
  <c r="X16" i="28"/>
  <c r="Y16" i="28"/>
  <c r="Z16" i="28"/>
  <c r="AA16" i="28"/>
  <c r="AB16" i="28"/>
  <c r="C17" i="28"/>
  <c r="D17" i="28"/>
  <c r="E17" i="28"/>
  <c r="F17" i="28"/>
  <c r="G17" i="28"/>
  <c r="H17" i="28"/>
  <c r="I17" i="28"/>
  <c r="J17" i="28"/>
  <c r="K17" i="28"/>
  <c r="L17" i="28"/>
  <c r="M17" i="28"/>
  <c r="N17" i="28"/>
  <c r="O17" i="28"/>
  <c r="P17" i="28"/>
  <c r="Q17" i="28"/>
  <c r="R17" i="28"/>
  <c r="S17" i="28"/>
  <c r="T17" i="28"/>
  <c r="U17" i="28"/>
  <c r="V17" i="28"/>
  <c r="W17" i="28"/>
  <c r="X17" i="28"/>
  <c r="Y17" i="28"/>
  <c r="Z17" i="28"/>
  <c r="AA17" i="28"/>
  <c r="AB17" i="28"/>
  <c r="C18" i="28"/>
  <c r="D18" i="28"/>
  <c r="E18" i="28"/>
  <c r="F18" i="28"/>
  <c r="G18" i="28"/>
  <c r="H18" i="28"/>
  <c r="I18" i="28"/>
  <c r="J18" i="28"/>
  <c r="K18" i="28"/>
  <c r="L18" i="28"/>
  <c r="M18" i="28"/>
  <c r="N18" i="28"/>
  <c r="O18" i="28"/>
  <c r="P18" i="28"/>
  <c r="Q18" i="28"/>
  <c r="R18" i="28"/>
  <c r="S18" i="28"/>
  <c r="T18" i="28"/>
  <c r="U18" i="28"/>
  <c r="V18" i="28"/>
  <c r="W18" i="28"/>
  <c r="X18" i="28"/>
  <c r="Y18" i="28"/>
  <c r="Z18" i="28"/>
  <c r="AA18" i="28"/>
  <c r="AB18" i="28"/>
  <c r="C19" i="28"/>
  <c r="D19" i="28"/>
  <c r="E19" i="28"/>
  <c r="F19" i="28"/>
  <c r="G19" i="28"/>
  <c r="H19" i="28"/>
  <c r="I19" i="28"/>
  <c r="J19" i="28"/>
  <c r="K19" i="28"/>
  <c r="L19" i="28"/>
  <c r="M19" i="28"/>
  <c r="N19" i="28"/>
  <c r="O19" i="28"/>
  <c r="P19" i="28"/>
  <c r="Q19" i="28"/>
  <c r="R19" i="28"/>
  <c r="S19" i="28"/>
  <c r="T19" i="28"/>
  <c r="U19" i="28"/>
  <c r="V19" i="28"/>
  <c r="W19" i="28"/>
  <c r="X19" i="28"/>
  <c r="Y19" i="28"/>
  <c r="Z19" i="28"/>
  <c r="AA19" i="28"/>
  <c r="AB19" i="28"/>
  <c r="C20" i="28"/>
  <c r="D20" i="28"/>
  <c r="E20" i="28"/>
  <c r="F20" i="28"/>
  <c r="G20" i="28"/>
  <c r="H20" i="28"/>
  <c r="I20" i="28"/>
  <c r="J20" i="28"/>
  <c r="K20" i="28"/>
  <c r="L20" i="28"/>
  <c r="M20" i="28"/>
  <c r="N20" i="28"/>
  <c r="O20" i="28"/>
  <c r="P20" i="28"/>
  <c r="Q20" i="28"/>
  <c r="R20" i="28"/>
  <c r="S20" i="28"/>
  <c r="T20" i="28"/>
  <c r="U20" i="28"/>
  <c r="V20" i="28"/>
  <c r="W20" i="28"/>
  <c r="X20" i="28"/>
  <c r="Y20" i="28"/>
  <c r="Z20" i="28"/>
  <c r="AA20" i="28"/>
  <c r="AB20" i="28"/>
  <c r="C21" i="28"/>
  <c r="D21" i="28"/>
  <c r="E21" i="28"/>
  <c r="F21" i="28"/>
  <c r="G21" i="28"/>
  <c r="H21" i="28"/>
  <c r="I21" i="28"/>
  <c r="J21" i="28"/>
  <c r="K21" i="28"/>
  <c r="L21" i="28"/>
  <c r="M21" i="28"/>
  <c r="N21" i="28"/>
  <c r="O21" i="28"/>
  <c r="P21" i="28"/>
  <c r="Q21" i="28"/>
  <c r="R21" i="28"/>
  <c r="S21" i="28"/>
  <c r="T21" i="28"/>
  <c r="U21" i="28"/>
  <c r="V21" i="28"/>
  <c r="W21" i="28"/>
  <c r="X21" i="28"/>
  <c r="Y21" i="28"/>
  <c r="Z21" i="28"/>
  <c r="AA21" i="28"/>
  <c r="AB21" i="28"/>
  <c r="C22" i="28"/>
  <c r="D22" i="28"/>
  <c r="E22" i="28"/>
  <c r="F22" i="28"/>
  <c r="G22" i="28"/>
  <c r="H22" i="28"/>
  <c r="I22" i="28"/>
  <c r="J22" i="28"/>
  <c r="K22" i="28"/>
  <c r="L22" i="28"/>
  <c r="M22" i="28"/>
  <c r="N22" i="28"/>
  <c r="O22" i="28"/>
  <c r="P22" i="28"/>
  <c r="Q22" i="28"/>
  <c r="R22" i="28"/>
  <c r="S22" i="28"/>
  <c r="T22" i="28"/>
  <c r="U22" i="28"/>
  <c r="V22" i="28"/>
  <c r="W22" i="28"/>
  <c r="X22" i="28"/>
  <c r="Y22" i="28"/>
  <c r="Z22" i="28"/>
  <c r="AA22" i="28"/>
  <c r="AB22" i="28"/>
  <c r="A25" i="28"/>
  <c r="A1" i="12"/>
  <c r="C4" i="12"/>
  <c r="D4" i="12"/>
  <c r="E4" i="12"/>
  <c r="F4" i="12"/>
  <c r="G4" i="12"/>
  <c r="H4" i="12"/>
  <c r="I4" i="12"/>
  <c r="J4" i="12"/>
  <c r="K4" i="12"/>
  <c r="L4" i="12"/>
  <c r="M4" i="12"/>
  <c r="N4" i="12"/>
  <c r="O4" i="12"/>
  <c r="P4" i="12"/>
  <c r="Q4" i="12"/>
  <c r="R4" i="12"/>
  <c r="S4" i="12"/>
  <c r="T4" i="12"/>
  <c r="U4" i="12"/>
  <c r="V4" i="12"/>
  <c r="W4" i="12"/>
  <c r="X4" i="12"/>
  <c r="Y4" i="12"/>
  <c r="Z4" i="12"/>
  <c r="AA4" i="12"/>
  <c r="AB4" i="12"/>
  <c r="C5" i="12"/>
  <c r="D5" i="12"/>
  <c r="E5" i="12"/>
  <c r="F5" i="12"/>
  <c r="G5" i="12"/>
  <c r="H5" i="12"/>
  <c r="I5" i="12"/>
  <c r="J5" i="12"/>
  <c r="K5" i="12"/>
  <c r="L5" i="12"/>
  <c r="M5" i="12"/>
  <c r="N5" i="12"/>
  <c r="O5" i="12"/>
  <c r="P5" i="12"/>
  <c r="Q5" i="12"/>
  <c r="R5" i="12"/>
  <c r="S5" i="12"/>
  <c r="T5" i="12"/>
  <c r="U5" i="12"/>
  <c r="V5" i="12"/>
  <c r="W5" i="12"/>
  <c r="X5" i="12"/>
  <c r="Y5" i="12"/>
  <c r="Z5" i="12"/>
  <c r="AA5" i="12"/>
  <c r="AB5" i="12"/>
  <c r="C6" i="12"/>
  <c r="D6" i="12"/>
  <c r="E6" i="12"/>
  <c r="F6" i="12"/>
  <c r="G6" i="12"/>
  <c r="H6" i="12"/>
  <c r="I6" i="12"/>
  <c r="J6" i="12"/>
  <c r="K6" i="12"/>
  <c r="L6" i="12"/>
  <c r="M6" i="12"/>
  <c r="N6" i="12"/>
  <c r="O6" i="12"/>
  <c r="P6" i="12"/>
  <c r="Q6" i="12"/>
  <c r="R6" i="12"/>
  <c r="S6" i="12"/>
  <c r="T6" i="12"/>
  <c r="U6" i="12"/>
  <c r="V6" i="12"/>
  <c r="W6" i="12"/>
  <c r="X6" i="12"/>
  <c r="Y6" i="12"/>
  <c r="Z6" i="12"/>
  <c r="AA6" i="12"/>
  <c r="AB6" i="12"/>
  <c r="C7" i="12"/>
  <c r="D7" i="12"/>
  <c r="E7" i="12"/>
  <c r="F7" i="12"/>
  <c r="G7" i="12"/>
  <c r="H7" i="12"/>
  <c r="I7" i="12"/>
  <c r="J7" i="12"/>
  <c r="K7" i="12"/>
  <c r="L7" i="12"/>
  <c r="M7" i="12"/>
  <c r="N7" i="12"/>
  <c r="O7" i="12"/>
  <c r="P7" i="12"/>
  <c r="Q7" i="12"/>
  <c r="R7" i="12"/>
  <c r="S7" i="12"/>
  <c r="T7" i="12"/>
  <c r="U7" i="12"/>
  <c r="V7" i="12"/>
  <c r="W7" i="12"/>
  <c r="X7" i="12"/>
  <c r="Y7" i="12"/>
  <c r="Z7" i="12"/>
  <c r="AA7" i="12"/>
  <c r="AB7" i="12"/>
  <c r="C8" i="12"/>
  <c r="D8" i="12"/>
  <c r="E8" i="12"/>
  <c r="F8" i="12"/>
  <c r="G8" i="12"/>
  <c r="H8" i="12"/>
  <c r="I8" i="12"/>
  <c r="J8" i="12"/>
  <c r="K8" i="12"/>
  <c r="L8" i="12"/>
  <c r="M8" i="12"/>
  <c r="N8" i="12"/>
  <c r="O8" i="12"/>
  <c r="P8" i="12"/>
  <c r="Q8" i="12"/>
  <c r="R8" i="12"/>
  <c r="S8" i="12"/>
  <c r="T8" i="12"/>
  <c r="U8" i="12"/>
  <c r="V8" i="12"/>
  <c r="W8" i="12"/>
  <c r="X8" i="12"/>
  <c r="Y8" i="12"/>
  <c r="Z8" i="12"/>
  <c r="AA8" i="12"/>
  <c r="AB8" i="12"/>
  <c r="C9" i="12"/>
  <c r="D9" i="12"/>
  <c r="E9" i="12"/>
  <c r="F9" i="12"/>
  <c r="G9" i="12"/>
  <c r="H9" i="12"/>
  <c r="I9" i="12"/>
  <c r="J9" i="12"/>
  <c r="K9" i="12"/>
  <c r="L9" i="12"/>
  <c r="M9" i="12"/>
  <c r="N9" i="12"/>
  <c r="O9" i="12"/>
  <c r="P9" i="12"/>
  <c r="Q9" i="12"/>
  <c r="R9" i="12"/>
  <c r="S9" i="12"/>
  <c r="T9" i="12"/>
  <c r="U9" i="12"/>
  <c r="V9" i="12"/>
  <c r="W9" i="12"/>
  <c r="X9" i="12"/>
  <c r="Y9" i="12"/>
  <c r="Z9" i="12"/>
  <c r="AA9" i="12"/>
  <c r="AB9" i="12"/>
  <c r="C10" i="12"/>
  <c r="D10" i="12"/>
  <c r="E10" i="12"/>
  <c r="F10" i="12"/>
  <c r="G10" i="12"/>
  <c r="H10" i="12"/>
  <c r="I10" i="12"/>
  <c r="J10" i="12"/>
  <c r="K10" i="12"/>
  <c r="L10" i="12"/>
  <c r="M10" i="12"/>
  <c r="N10" i="12"/>
  <c r="O10" i="12"/>
  <c r="P10" i="12"/>
  <c r="Q10" i="12"/>
  <c r="R10" i="12"/>
  <c r="S10" i="12"/>
  <c r="T10" i="12"/>
  <c r="U10" i="12"/>
  <c r="V10" i="12"/>
  <c r="W10" i="12"/>
  <c r="X10" i="12"/>
  <c r="Y10" i="12"/>
  <c r="Z10" i="12"/>
  <c r="AA10" i="12"/>
  <c r="AB10" i="12"/>
  <c r="C16" i="12"/>
  <c r="D16" i="12"/>
  <c r="E16" i="12"/>
  <c r="F16" i="12"/>
  <c r="G16" i="12"/>
  <c r="H16" i="12"/>
  <c r="I16" i="12"/>
  <c r="J16" i="12"/>
  <c r="K16" i="12"/>
  <c r="L16" i="12"/>
  <c r="M16" i="12"/>
  <c r="N16" i="12"/>
  <c r="O16" i="12"/>
  <c r="P16" i="12"/>
  <c r="Q16" i="12"/>
  <c r="R16" i="12"/>
  <c r="S16" i="12"/>
  <c r="T16" i="12"/>
  <c r="U16" i="12"/>
  <c r="V16" i="12"/>
  <c r="W16" i="12"/>
  <c r="X16" i="12"/>
  <c r="Y16" i="12"/>
  <c r="Z16" i="12"/>
  <c r="AA16" i="12"/>
  <c r="AB16" i="12"/>
  <c r="C17" i="12"/>
  <c r="D17" i="12"/>
  <c r="E17" i="12"/>
  <c r="F17" i="12"/>
  <c r="G17" i="12"/>
  <c r="H17" i="12"/>
  <c r="I17" i="12"/>
  <c r="J17" i="12"/>
  <c r="K17" i="12"/>
  <c r="L17" i="12"/>
  <c r="M17" i="12"/>
  <c r="N17" i="12"/>
  <c r="O17" i="12"/>
  <c r="P17" i="12"/>
  <c r="Q17" i="12"/>
  <c r="R17" i="12"/>
  <c r="S17" i="12"/>
  <c r="T17" i="12"/>
  <c r="U17" i="12"/>
  <c r="V17" i="12"/>
  <c r="W17" i="12"/>
  <c r="X17" i="12"/>
  <c r="Y17" i="12"/>
  <c r="Z17" i="12"/>
  <c r="AA17" i="12"/>
  <c r="AB17" i="12"/>
  <c r="C18" i="12"/>
  <c r="D18" i="12"/>
  <c r="E18" i="12"/>
  <c r="F18" i="12"/>
  <c r="G18" i="12"/>
  <c r="H18" i="12"/>
  <c r="I18" i="12"/>
  <c r="J18" i="12"/>
  <c r="K18" i="12"/>
  <c r="L18" i="12"/>
  <c r="M18" i="12"/>
  <c r="N18" i="12"/>
  <c r="O18" i="12"/>
  <c r="P18" i="12"/>
  <c r="Q18" i="12"/>
  <c r="R18" i="12"/>
  <c r="S18" i="12"/>
  <c r="T18" i="12"/>
  <c r="U18" i="12"/>
  <c r="V18" i="12"/>
  <c r="W18" i="12"/>
  <c r="X18" i="12"/>
  <c r="Y18" i="12"/>
  <c r="Z18" i="12"/>
  <c r="AA18" i="12"/>
  <c r="AB18" i="12"/>
  <c r="C19" i="12"/>
  <c r="D19" i="12"/>
  <c r="E19" i="12"/>
  <c r="F19" i="12"/>
  <c r="G19" i="12"/>
  <c r="H19" i="12"/>
  <c r="I19" i="12"/>
  <c r="J19" i="12"/>
  <c r="K19" i="12"/>
  <c r="L19" i="12"/>
  <c r="M19" i="12"/>
  <c r="N19" i="12"/>
  <c r="O19" i="12"/>
  <c r="P19" i="12"/>
  <c r="Q19" i="12"/>
  <c r="R19" i="12"/>
  <c r="S19" i="12"/>
  <c r="T19" i="12"/>
  <c r="U19" i="12"/>
  <c r="V19" i="12"/>
  <c r="W19" i="12"/>
  <c r="X19" i="12"/>
  <c r="Y19" i="12"/>
  <c r="Z19" i="12"/>
  <c r="AA19" i="12"/>
  <c r="AB19" i="12"/>
  <c r="C20" i="12"/>
  <c r="D20" i="12"/>
  <c r="E20" i="12"/>
  <c r="F20" i="12"/>
  <c r="G20" i="12"/>
  <c r="H20" i="12"/>
  <c r="I20" i="12"/>
  <c r="J20" i="12"/>
  <c r="K20" i="12"/>
  <c r="L20" i="12"/>
  <c r="M20" i="12"/>
  <c r="N20" i="12"/>
  <c r="O20" i="12"/>
  <c r="P20" i="12"/>
  <c r="Q20" i="12"/>
  <c r="R20" i="12"/>
  <c r="S20" i="12"/>
  <c r="T20" i="12"/>
  <c r="U20" i="12"/>
  <c r="V20" i="12"/>
  <c r="W20" i="12"/>
  <c r="X20" i="12"/>
  <c r="Y20" i="12"/>
  <c r="Z20" i="12"/>
  <c r="AA20" i="12"/>
  <c r="AB20" i="12"/>
  <c r="C21" i="12"/>
  <c r="D21" i="12"/>
  <c r="E21" i="12"/>
  <c r="F21" i="12"/>
  <c r="G21" i="12"/>
  <c r="H21" i="12"/>
  <c r="I21" i="12"/>
  <c r="J21" i="12"/>
  <c r="K21" i="12"/>
  <c r="L21" i="12"/>
  <c r="M21" i="12"/>
  <c r="N21" i="12"/>
  <c r="O21" i="12"/>
  <c r="P21" i="12"/>
  <c r="Q21" i="12"/>
  <c r="R21" i="12"/>
  <c r="S21" i="12"/>
  <c r="T21" i="12"/>
  <c r="U21" i="12"/>
  <c r="V21" i="12"/>
  <c r="W21" i="12"/>
  <c r="X21" i="12"/>
  <c r="Y21" i="12"/>
  <c r="Z21" i="12"/>
  <c r="AA21" i="12"/>
  <c r="AB21" i="12"/>
  <c r="C22" i="12"/>
  <c r="D22" i="12"/>
  <c r="E22" i="12"/>
  <c r="F22" i="12"/>
  <c r="G22" i="12"/>
  <c r="H22" i="12"/>
  <c r="I22" i="12"/>
  <c r="J22" i="12"/>
  <c r="K22" i="12"/>
  <c r="L22" i="12"/>
  <c r="M22" i="12"/>
  <c r="N22" i="12"/>
  <c r="O22" i="12"/>
  <c r="P22" i="12"/>
  <c r="Q22" i="12"/>
  <c r="R22" i="12"/>
  <c r="S22" i="12"/>
  <c r="T22" i="12"/>
  <c r="U22" i="12"/>
  <c r="V22" i="12"/>
  <c r="W22" i="12"/>
  <c r="X22" i="12"/>
  <c r="Y22" i="12"/>
  <c r="Z22" i="12"/>
  <c r="AA22" i="12"/>
  <c r="AB22" i="12"/>
  <c r="A25" i="12"/>
  <c r="A2" i="27"/>
  <c r="C4" i="27"/>
  <c r="D4" i="27"/>
  <c r="E4" i="27"/>
  <c r="F4" i="27"/>
  <c r="G4" i="27"/>
  <c r="H4" i="27"/>
  <c r="I4" i="27"/>
  <c r="J4" i="27"/>
  <c r="K4" i="27"/>
  <c r="L4" i="27"/>
  <c r="M4" i="27"/>
  <c r="N4" i="27"/>
  <c r="O4" i="27"/>
  <c r="P4" i="27"/>
  <c r="Q4" i="27"/>
  <c r="R4" i="27"/>
  <c r="S4" i="27"/>
  <c r="T4" i="27"/>
  <c r="U4" i="27"/>
  <c r="V4" i="27"/>
  <c r="W4" i="27"/>
  <c r="X4" i="27"/>
  <c r="Y4" i="27"/>
  <c r="Z4" i="27"/>
  <c r="AA4" i="27"/>
  <c r="C5" i="27"/>
  <c r="D5" i="27"/>
  <c r="E5" i="27"/>
  <c r="F5" i="27"/>
  <c r="G5" i="27"/>
  <c r="H5" i="27"/>
  <c r="I5" i="27"/>
  <c r="J5" i="27"/>
  <c r="K5" i="27"/>
  <c r="L5" i="27"/>
  <c r="M5" i="27"/>
  <c r="N5" i="27"/>
  <c r="O5" i="27"/>
  <c r="P5" i="27"/>
  <c r="Q5" i="27"/>
  <c r="R5" i="27"/>
  <c r="S5" i="27"/>
  <c r="T5" i="27"/>
  <c r="U5" i="27"/>
  <c r="V5" i="27"/>
  <c r="W5" i="27"/>
  <c r="X5" i="27"/>
  <c r="Y5" i="27"/>
  <c r="Z5" i="27"/>
  <c r="AA5" i="27"/>
  <c r="C6" i="27"/>
  <c r="D6" i="27"/>
  <c r="E6" i="27"/>
  <c r="F6" i="27"/>
  <c r="G6" i="27"/>
  <c r="H6" i="27"/>
  <c r="I6" i="27"/>
  <c r="J6" i="27"/>
  <c r="K6" i="27"/>
  <c r="L6" i="27"/>
  <c r="M6" i="27"/>
  <c r="N6" i="27"/>
  <c r="O6" i="27"/>
  <c r="P6" i="27"/>
  <c r="Q6" i="27"/>
  <c r="R6" i="27"/>
  <c r="S6" i="27"/>
  <c r="T6" i="27"/>
  <c r="U6" i="27"/>
  <c r="V6" i="27"/>
  <c r="W6" i="27"/>
  <c r="X6" i="27"/>
  <c r="Y6" i="27"/>
  <c r="Z6" i="27"/>
  <c r="AA6" i="27"/>
  <c r="C7" i="27"/>
  <c r="D7" i="27"/>
  <c r="E7" i="27"/>
  <c r="F7" i="27"/>
  <c r="G7" i="27"/>
  <c r="H7" i="27"/>
  <c r="I7" i="27"/>
  <c r="J7" i="27"/>
  <c r="K7" i="27"/>
  <c r="L7" i="27"/>
  <c r="M7" i="27"/>
  <c r="N7" i="27"/>
  <c r="O7" i="27"/>
  <c r="P7" i="27"/>
  <c r="Q7" i="27"/>
  <c r="R7" i="27"/>
  <c r="S7" i="27"/>
  <c r="T7" i="27"/>
  <c r="U7" i="27"/>
  <c r="V7" i="27"/>
  <c r="W7" i="27"/>
  <c r="X7" i="27"/>
  <c r="Y7" i="27"/>
  <c r="Z7" i="27"/>
  <c r="AA7" i="27"/>
  <c r="C8" i="27"/>
  <c r="D8" i="27"/>
  <c r="E8" i="27"/>
  <c r="F8" i="27"/>
  <c r="G8" i="27"/>
  <c r="H8" i="27"/>
  <c r="I8" i="27"/>
  <c r="J8" i="27"/>
  <c r="K8" i="27"/>
  <c r="L8" i="27"/>
  <c r="M8" i="27"/>
  <c r="N8" i="27"/>
  <c r="O8" i="27"/>
  <c r="P8" i="27"/>
  <c r="Q8" i="27"/>
  <c r="R8" i="27"/>
  <c r="S8" i="27"/>
  <c r="T8" i="27"/>
  <c r="U8" i="27"/>
  <c r="V8" i="27"/>
  <c r="W8" i="27"/>
  <c r="X8" i="27"/>
  <c r="Y8" i="27"/>
  <c r="Z8" i="27"/>
  <c r="AA8" i="27"/>
  <c r="C9" i="27"/>
  <c r="D9" i="27"/>
  <c r="E9" i="27"/>
  <c r="F9" i="27"/>
  <c r="G9" i="27"/>
  <c r="H9" i="27"/>
  <c r="I9" i="27"/>
  <c r="J9" i="27"/>
  <c r="K9" i="27"/>
  <c r="L9" i="27"/>
  <c r="M9" i="27"/>
  <c r="N9" i="27"/>
  <c r="O9" i="27"/>
  <c r="P9" i="27"/>
  <c r="Q9" i="27"/>
  <c r="R9" i="27"/>
  <c r="S9" i="27"/>
  <c r="T9" i="27"/>
  <c r="U9" i="27"/>
  <c r="V9" i="27"/>
  <c r="W9" i="27"/>
  <c r="X9" i="27"/>
  <c r="Y9" i="27"/>
  <c r="Z9" i="27"/>
  <c r="AA9" i="27"/>
  <c r="C10" i="27"/>
  <c r="D10" i="27"/>
  <c r="E10" i="27"/>
  <c r="F10" i="27"/>
  <c r="G10" i="27"/>
  <c r="H10" i="27"/>
  <c r="I10" i="27"/>
  <c r="J10" i="27"/>
  <c r="K10" i="27"/>
  <c r="L10" i="27"/>
  <c r="M10" i="27"/>
  <c r="N10" i="27"/>
  <c r="O10" i="27"/>
  <c r="P10" i="27"/>
  <c r="Q10" i="27"/>
  <c r="R10" i="27"/>
  <c r="S10" i="27"/>
  <c r="T10" i="27"/>
  <c r="U10" i="27"/>
  <c r="V10" i="27"/>
  <c r="W10" i="27"/>
  <c r="X10" i="27"/>
  <c r="Y10" i="27"/>
  <c r="Z10" i="27"/>
  <c r="AA10" i="27"/>
  <c r="C15" i="27"/>
  <c r="D15" i="27"/>
  <c r="E15" i="27"/>
  <c r="F15" i="27"/>
  <c r="G15" i="27"/>
  <c r="H15" i="27"/>
  <c r="I15" i="27"/>
  <c r="J15" i="27"/>
  <c r="K15" i="27"/>
  <c r="L15" i="27"/>
  <c r="M15" i="27"/>
  <c r="N15" i="27"/>
  <c r="O15" i="27"/>
  <c r="P15" i="27"/>
  <c r="Q15" i="27"/>
  <c r="R15" i="27"/>
  <c r="S15" i="27"/>
  <c r="T15" i="27"/>
  <c r="U15" i="27"/>
  <c r="V15" i="27"/>
  <c r="W15" i="27"/>
  <c r="X15" i="27"/>
  <c r="Y15" i="27"/>
  <c r="Z15" i="27"/>
  <c r="AA15" i="27"/>
  <c r="C16" i="27"/>
  <c r="D16" i="27"/>
  <c r="E16" i="27"/>
  <c r="F16" i="27"/>
  <c r="G16" i="27"/>
  <c r="H16" i="27"/>
  <c r="I16" i="27"/>
  <c r="J16" i="27"/>
  <c r="K16" i="27"/>
  <c r="L16" i="27"/>
  <c r="M16" i="27"/>
  <c r="N16" i="27"/>
  <c r="O16" i="27"/>
  <c r="P16" i="27"/>
  <c r="Q16" i="27"/>
  <c r="R16" i="27"/>
  <c r="S16" i="27"/>
  <c r="T16" i="27"/>
  <c r="U16" i="27"/>
  <c r="V16" i="27"/>
  <c r="W16" i="27"/>
  <c r="X16" i="27"/>
  <c r="Y16" i="27"/>
  <c r="Z16" i="27"/>
  <c r="AA16" i="27"/>
  <c r="C17" i="27"/>
  <c r="D17" i="27"/>
  <c r="E17" i="27"/>
  <c r="F17" i="27"/>
  <c r="G17" i="27"/>
  <c r="H17" i="27"/>
  <c r="I17" i="27"/>
  <c r="J17" i="27"/>
  <c r="K17" i="27"/>
  <c r="L17" i="27"/>
  <c r="M17" i="27"/>
  <c r="N17" i="27"/>
  <c r="O17" i="27"/>
  <c r="P17" i="27"/>
  <c r="Q17" i="27"/>
  <c r="R17" i="27"/>
  <c r="S17" i="27"/>
  <c r="T17" i="27"/>
  <c r="U17" i="27"/>
  <c r="V17" i="27"/>
  <c r="W17" i="27"/>
  <c r="X17" i="27"/>
  <c r="Y17" i="27"/>
  <c r="Z17" i="27"/>
  <c r="AA17" i="27"/>
  <c r="C18" i="27"/>
  <c r="D18" i="27"/>
  <c r="E18" i="27"/>
  <c r="F18" i="27"/>
  <c r="G18" i="27"/>
  <c r="H18" i="27"/>
  <c r="I18" i="27"/>
  <c r="J18" i="27"/>
  <c r="K18" i="27"/>
  <c r="L18" i="27"/>
  <c r="M18" i="27"/>
  <c r="N18" i="27"/>
  <c r="O18" i="27"/>
  <c r="P18" i="27"/>
  <c r="Q18" i="27"/>
  <c r="R18" i="27"/>
  <c r="S18" i="27"/>
  <c r="T18" i="27"/>
  <c r="U18" i="27"/>
  <c r="V18" i="27"/>
  <c r="W18" i="27"/>
  <c r="X18" i="27"/>
  <c r="Y18" i="27"/>
  <c r="Z18" i="27"/>
  <c r="AA18" i="27"/>
  <c r="C19" i="27"/>
  <c r="D19" i="27"/>
  <c r="E19" i="27"/>
  <c r="F19" i="27"/>
  <c r="G19" i="27"/>
  <c r="H19" i="27"/>
  <c r="I19" i="27"/>
  <c r="J19" i="27"/>
  <c r="K19" i="27"/>
  <c r="L19" i="27"/>
  <c r="M19" i="27"/>
  <c r="N19" i="27"/>
  <c r="O19" i="27"/>
  <c r="P19" i="27"/>
  <c r="Q19" i="27"/>
  <c r="R19" i="27"/>
  <c r="S19" i="27"/>
  <c r="T19" i="27"/>
  <c r="U19" i="27"/>
  <c r="V19" i="27"/>
  <c r="W19" i="27"/>
  <c r="X19" i="27"/>
  <c r="Y19" i="27"/>
  <c r="Z19" i="27"/>
  <c r="AA19" i="27"/>
  <c r="C20" i="27"/>
  <c r="D20" i="27"/>
  <c r="E20" i="27"/>
  <c r="F20" i="27"/>
  <c r="G20" i="27"/>
  <c r="H20" i="27"/>
  <c r="I20" i="27"/>
  <c r="J20" i="27"/>
  <c r="K20" i="27"/>
  <c r="L20" i="27"/>
  <c r="M20" i="27"/>
  <c r="N20" i="27"/>
  <c r="O20" i="27"/>
  <c r="P20" i="27"/>
  <c r="Q20" i="27"/>
  <c r="R20" i="27"/>
  <c r="S20" i="27"/>
  <c r="T20" i="27"/>
  <c r="U20" i="27"/>
  <c r="V20" i="27"/>
  <c r="W20" i="27"/>
  <c r="X20" i="27"/>
  <c r="Y20" i="27"/>
  <c r="Z20" i="27"/>
  <c r="AA20" i="27"/>
  <c r="C21" i="27"/>
  <c r="D21" i="27"/>
  <c r="E21" i="27"/>
  <c r="F21" i="27"/>
  <c r="G21" i="27"/>
  <c r="H21" i="27"/>
  <c r="I21" i="27"/>
  <c r="J21" i="27"/>
  <c r="K21" i="27"/>
  <c r="L21" i="27"/>
  <c r="M21" i="27"/>
  <c r="N21" i="27"/>
  <c r="O21" i="27"/>
  <c r="P21" i="27"/>
  <c r="Q21" i="27"/>
  <c r="R21" i="27"/>
  <c r="S21" i="27"/>
  <c r="T21" i="27"/>
  <c r="U21" i="27"/>
  <c r="V21" i="27"/>
  <c r="W21" i="27"/>
  <c r="X21" i="27"/>
  <c r="Y21" i="27"/>
  <c r="Z21" i="27"/>
  <c r="AA21" i="27"/>
  <c r="A24" i="27"/>
  <c r="A1" i="13"/>
  <c r="D1" i="13"/>
  <c r="P1" i="13"/>
  <c r="B3" i="13"/>
  <c r="B3" i="13" a="1"/>
  <c r="C3" i="13"/>
  <c r="C3" i="13" a="1"/>
  <c r="D3" i="13"/>
  <c r="D3" i="13" a="1"/>
  <c r="E3" i="13"/>
  <c r="E3" i="13" a="1"/>
  <c r="F3" i="13"/>
  <c r="F3" i="13" a="1"/>
  <c r="H3" i="13"/>
  <c r="I3" i="13"/>
  <c r="J3" i="13"/>
  <c r="K3" i="13"/>
  <c r="L3" i="13"/>
  <c r="A4" i="13"/>
  <c r="B4" i="13"/>
  <c r="C4" i="13"/>
  <c r="D4" i="13"/>
  <c r="E4" i="13"/>
  <c r="F4" i="13"/>
  <c r="H4" i="13"/>
  <c r="I4" i="13"/>
  <c r="J4" i="13"/>
  <c r="K4" i="13"/>
  <c r="L4" i="13"/>
  <c r="A5" i="13"/>
  <c r="B5" i="13"/>
  <c r="C5" i="13"/>
  <c r="D5" i="13"/>
  <c r="E5" i="13"/>
  <c r="F5" i="13"/>
  <c r="H5" i="13"/>
  <c r="I5" i="13"/>
  <c r="J5" i="13"/>
  <c r="K5" i="13"/>
  <c r="L5" i="13"/>
  <c r="A6" i="13"/>
  <c r="B6" i="13"/>
  <c r="C6" i="13"/>
  <c r="D6" i="13"/>
  <c r="E6" i="13"/>
  <c r="F6" i="13"/>
  <c r="H6" i="13"/>
  <c r="I6" i="13"/>
  <c r="J6" i="13"/>
  <c r="K6" i="13"/>
  <c r="L6" i="13"/>
  <c r="A7" i="13"/>
  <c r="B7" i="13"/>
  <c r="C7" i="13"/>
  <c r="D7" i="13"/>
  <c r="E7" i="13"/>
  <c r="F7" i="13"/>
  <c r="H7" i="13"/>
  <c r="I7" i="13"/>
  <c r="J7" i="13"/>
  <c r="K7" i="13"/>
  <c r="L7" i="13"/>
  <c r="A8" i="13"/>
  <c r="B8" i="13"/>
  <c r="C8" i="13"/>
  <c r="D8" i="13"/>
  <c r="E8" i="13"/>
  <c r="F8" i="13"/>
  <c r="H8" i="13"/>
  <c r="I8" i="13"/>
  <c r="J8" i="13"/>
  <c r="K8" i="13"/>
  <c r="L8" i="13"/>
  <c r="A9" i="13"/>
  <c r="B9" i="13"/>
  <c r="C9" i="13"/>
  <c r="D9" i="13"/>
  <c r="E9" i="13"/>
  <c r="F9" i="13"/>
  <c r="H9" i="13"/>
  <c r="I9" i="13"/>
  <c r="J9" i="13"/>
  <c r="K9" i="13"/>
  <c r="L9" i="13"/>
  <c r="A10" i="13"/>
  <c r="B10" i="13"/>
  <c r="C10" i="13"/>
  <c r="D10" i="13"/>
  <c r="E10" i="13"/>
  <c r="F10" i="13"/>
  <c r="H10" i="13"/>
  <c r="I10" i="13"/>
  <c r="J10" i="13"/>
  <c r="K10" i="13"/>
  <c r="L10" i="13"/>
  <c r="A11" i="13"/>
  <c r="B11" i="13"/>
  <c r="C11" i="13"/>
  <c r="D11" i="13"/>
  <c r="E11" i="13"/>
  <c r="F11" i="13"/>
  <c r="H11" i="13"/>
  <c r="I11" i="13"/>
  <c r="J11" i="13"/>
  <c r="K11" i="13"/>
  <c r="L11" i="13"/>
  <c r="A12" i="13"/>
  <c r="B12" i="13"/>
  <c r="C12" i="13"/>
  <c r="D12" i="13"/>
  <c r="E12" i="13"/>
  <c r="F12" i="13"/>
  <c r="H12" i="13"/>
  <c r="I12" i="13"/>
  <c r="J12" i="13"/>
  <c r="K12" i="13"/>
  <c r="L12" i="13"/>
  <c r="A13" i="13"/>
  <c r="B13" i="13"/>
  <c r="C13" i="13"/>
  <c r="D13" i="13"/>
  <c r="E13" i="13"/>
  <c r="F13" i="13"/>
  <c r="H13" i="13"/>
  <c r="I13" i="13"/>
  <c r="J13" i="13"/>
  <c r="K13" i="13"/>
  <c r="L13" i="13"/>
  <c r="A14" i="13"/>
  <c r="B14" i="13"/>
  <c r="C14" i="13"/>
  <c r="D14" i="13"/>
  <c r="E14" i="13"/>
  <c r="F14" i="13"/>
  <c r="H14" i="13"/>
  <c r="I14" i="13"/>
  <c r="J14" i="13"/>
  <c r="K14" i="13"/>
  <c r="L14" i="13"/>
  <c r="A15" i="13"/>
  <c r="B15" i="13"/>
  <c r="C15" i="13"/>
  <c r="D15" i="13"/>
  <c r="E15" i="13"/>
  <c r="F15" i="13"/>
  <c r="H15" i="13"/>
  <c r="I15" i="13"/>
  <c r="J15" i="13"/>
  <c r="K15" i="13"/>
  <c r="L15" i="13"/>
  <c r="A16" i="13"/>
  <c r="B16" i="13"/>
  <c r="C16" i="13"/>
  <c r="D16" i="13"/>
  <c r="E16" i="13"/>
  <c r="F16" i="13"/>
  <c r="H16" i="13"/>
  <c r="I16" i="13"/>
  <c r="J16" i="13"/>
  <c r="K16" i="13"/>
  <c r="L16" i="13"/>
  <c r="A17" i="13"/>
  <c r="B17" i="13"/>
  <c r="C17" i="13"/>
  <c r="D17" i="13"/>
  <c r="E17" i="13"/>
  <c r="F17" i="13"/>
  <c r="H17" i="13"/>
  <c r="I17" i="13"/>
  <c r="J17" i="13"/>
  <c r="K17" i="13"/>
  <c r="L17" i="13"/>
  <c r="A18" i="13"/>
  <c r="B18" i="13"/>
  <c r="C18" i="13"/>
  <c r="D18" i="13"/>
  <c r="E18" i="13"/>
  <c r="F18" i="13"/>
  <c r="H18" i="13"/>
  <c r="I18" i="13"/>
  <c r="J18" i="13"/>
  <c r="K18" i="13"/>
  <c r="L18" i="13"/>
  <c r="A19" i="13"/>
  <c r="B19" i="13"/>
  <c r="C19" i="13"/>
  <c r="D19" i="13"/>
  <c r="E19" i="13"/>
  <c r="F19" i="13"/>
  <c r="H19" i="13"/>
  <c r="I19" i="13"/>
  <c r="J19" i="13"/>
  <c r="K19" i="13"/>
  <c r="L19" i="13"/>
  <c r="A20" i="13"/>
  <c r="B20" i="13"/>
  <c r="C20" i="13"/>
  <c r="D20" i="13"/>
  <c r="E20" i="13"/>
  <c r="F20" i="13"/>
  <c r="H20" i="13"/>
  <c r="I20" i="13"/>
  <c r="J20" i="13"/>
  <c r="K20" i="13"/>
  <c r="L20" i="13"/>
  <c r="A21" i="13"/>
  <c r="B21" i="13"/>
  <c r="C21" i="13"/>
  <c r="D21" i="13"/>
  <c r="E21" i="13"/>
  <c r="F21" i="13"/>
  <c r="H21" i="13"/>
  <c r="I21" i="13"/>
  <c r="J21" i="13"/>
  <c r="K21" i="13"/>
  <c r="L21" i="13"/>
  <c r="A22" i="13"/>
  <c r="B22" i="13"/>
  <c r="C22" i="13"/>
  <c r="D22" i="13"/>
  <c r="E22" i="13"/>
  <c r="F22" i="13"/>
  <c r="H22" i="13"/>
  <c r="I22" i="13"/>
  <c r="J22" i="13"/>
  <c r="K22" i="13"/>
  <c r="L22" i="13"/>
  <c r="A23" i="13"/>
  <c r="B23" i="13"/>
  <c r="C23" i="13"/>
  <c r="D23" i="13"/>
  <c r="E23" i="13"/>
  <c r="F23" i="13"/>
  <c r="H23" i="13"/>
  <c r="I23" i="13"/>
  <c r="J23" i="13"/>
  <c r="K23" i="13"/>
  <c r="L23" i="13"/>
  <c r="A24" i="13"/>
  <c r="B24" i="13"/>
  <c r="C24" i="13"/>
  <c r="D24" i="13"/>
  <c r="E24" i="13"/>
  <c r="F24" i="13"/>
  <c r="H24" i="13"/>
  <c r="I24" i="13"/>
  <c r="J24" i="13"/>
  <c r="K24" i="13"/>
  <c r="L24" i="13"/>
  <c r="A25" i="13"/>
  <c r="B25" i="13"/>
  <c r="C25" i="13"/>
  <c r="D25" i="13"/>
  <c r="E25" i="13"/>
  <c r="F25" i="13"/>
  <c r="H25" i="13"/>
  <c r="I25" i="13"/>
  <c r="J25" i="13"/>
  <c r="K25" i="13"/>
  <c r="L25" i="13"/>
  <c r="A26" i="13"/>
  <c r="B26" i="13"/>
  <c r="C26" i="13"/>
  <c r="D26" i="13"/>
  <c r="E26" i="13"/>
  <c r="F26" i="13"/>
  <c r="H26" i="13"/>
  <c r="I26" i="13"/>
  <c r="J26" i="13"/>
  <c r="K26" i="13"/>
  <c r="L26" i="13"/>
  <c r="A27" i="13"/>
  <c r="B27" i="13"/>
  <c r="C27" i="13"/>
  <c r="D27" i="13"/>
  <c r="E27" i="13"/>
  <c r="F27" i="13"/>
  <c r="H27" i="13"/>
  <c r="I27" i="13"/>
  <c r="J27" i="13"/>
  <c r="K27" i="13"/>
  <c r="L27" i="13"/>
  <c r="A28" i="13"/>
  <c r="B28" i="13"/>
  <c r="C28" i="13"/>
  <c r="D28" i="13"/>
  <c r="E28" i="13"/>
  <c r="F28" i="13"/>
  <c r="H28" i="13"/>
  <c r="I28" i="13"/>
  <c r="J28" i="13"/>
  <c r="K28" i="13"/>
  <c r="L28" i="13"/>
  <c r="A29" i="13"/>
  <c r="B29" i="13"/>
  <c r="C29" i="13"/>
  <c r="D29" i="13"/>
  <c r="E29" i="13"/>
  <c r="F29" i="13"/>
  <c r="H29" i="13"/>
  <c r="I29" i="13"/>
  <c r="J29" i="13"/>
  <c r="K29" i="13"/>
  <c r="L29" i="13"/>
  <c r="A30" i="13"/>
  <c r="B30" i="13"/>
  <c r="C30" i="13"/>
  <c r="D30" i="13"/>
  <c r="E30" i="13"/>
  <c r="F30" i="13"/>
  <c r="H30" i="13"/>
  <c r="I30" i="13"/>
  <c r="J30" i="13"/>
  <c r="K30" i="13"/>
  <c r="L30" i="13"/>
  <c r="A31" i="13"/>
  <c r="B31" i="13"/>
  <c r="C31" i="13"/>
  <c r="D31" i="13"/>
  <c r="E31" i="13"/>
  <c r="F31" i="13"/>
  <c r="H31" i="13"/>
  <c r="I31" i="13"/>
  <c r="J31" i="13"/>
  <c r="K31" i="13"/>
  <c r="L31" i="13"/>
  <c r="A32" i="13"/>
  <c r="B32" i="13"/>
  <c r="C32" i="13"/>
  <c r="D32" i="13"/>
  <c r="E32" i="13"/>
  <c r="F32" i="13"/>
  <c r="H32" i="13"/>
  <c r="I32" i="13"/>
  <c r="J32" i="13"/>
  <c r="K32" i="13"/>
  <c r="L32" i="13"/>
  <c r="A33" i="13"/>
  <c r="B33" i="13"/>
  <c r="C33" i="13"/>
  <c r="D33" i="13"/>
  <c r="E33" i="13"/>
  <c r="F33" i="13"/>
  <c r="H33" i="13"/>
  <c r="I33" i="13"/>
  <c r="J33" i="13"/>
  <c r="K33" i="13"/>
  <c r="L33" i="13"/>
  <c r="A34" i="13"/>
  <c r="B34" i="13"/>
  <c r="C34" i="13"/>
  <c r="D34" i="13"/>
  <c r="E34" i="13"/>
  <c r="F34" i="13"/>
  <c r="H34" i="13"/>
  <c r="I34" i="13"/>
  <c r="J34" i="13"/>
  <c r="K34" i="13"/>
  <c r="L34" i="13"/>
  <c r="A35" i="13"/>
  <c r="B35" i="13"/>
  <c r="C35" i="13"/>
  <c r="D35" i="13"/>
  <c r="E35" i="13"/>
  <c r="F35" i="13"/>
  <c r="H35" i="13"/>
  <c r="I35" i="13"/>
  <c r="J35" i="13"/>
  <c r="K35" i="13"/>
  <c r="L35" i="13"/>
  <c r="A36" i="13"/>
  <c r="B36" i="13"/>
  <c r="C36" i="13"/>
  <c r="D36" i="13"/>
  <c r="E36" i="13"/>
  <c r="F36" i="13"/>
  <c r="H36" i="13"/>
  <c r="I36" i="13"/>
  <c r="J36" i="13"/>
  <c r="K36" i="13"/>
  <c r="L36" i="13"/>
  <c r="A37" i="13"/>
  <c r="B37" i="13"/>
  <c r="C37" i="13"/>
  <c r="D37" i="13"/>
  <c r="E37" i="13"/>
  <c r="F37" i="13"/>
  <c r="H37" i="13"/>
  <c r="I37" i="13"/>
  <c r="J37" i="13"/>
  <c r="K37" i="13"/>
  <c r="L37" i="13"/>
  <c r="A38" i="13"/>
  <c r="B38" i="13"/>
  <c r="C38" i="13"/>
  <c r="D38" i="13"/>
  <c r="E38" i="13"/>
  <c r="F38" i="13"/>
  <c r="H38" i="13"/>
  <c r="I38" i="13"/>
  <c r="J38" i="13"/>
  <c r="K38" i="13"/>
  <c r="L38" i="13"/>
  <c r="A39" i="13"/>
  <c r="B39" i="13"/>
  <c r="C39" i="13"/>
  <c r="D39" i="13"/>
  <c r="E39" i="13"/>
  <c r="F39" i="13"/>
  <c r="H39" i="13"/>
  <c r="I39" i="13"/>
  <c r="J39" i="13"/>
  <c r="K39" i="13"/>
  <c r="L39" i="13"/>
  <c r="A40" i="13"/>
  <c r="B40" i="13"/>
  <c r="C40" i="13"/>
  <c r="D40" i="13"/>
  <c r="E40" i="13"/>
  <c r="F40" i="13"/>
  <c r="H40" i="13"/>
  <c r="I40" i="13"/>
  <c r="J40" i="13"/>
  <c r="K40" i="13"/>
  <c r="L40" i="13"/>
  <c r="A41" i="13"/>
  <c r="B41" i="13"/>
  <c r="C41" i="13"/>
  <c r="D41" i="13"/>
  <c r="E41" i="13"/>
  <c r="F41" i="13"/>
  <c r="H41" i="13"/>
  <c r="I41" i="13"/>
  <c r="J41" i="13"/>
  <c r="K41" i="13"/>
  <c r="L41" i="13"/>
  <c r="A42" i="13"/>
  <c r="B42" i="13"/>
  <c r="C42" i="13"/>
  <c r="D42" i="13"/>
  <c r="E42" i="13"/>
  <c r="F42" i="13"/>
  <c r="H42" i="13"/>
  <c r="I42" i="13"/>
  <c r="J42" i="13"/>
  <c r="K42" i="13"/>
  <c r="L42" i="13"/>
  <c r="A43" i="13"/>
  <c r="B43" i="13"/>
  <c r="C43" i="13"/>
  <c r="D43" i="13"/>
  <c r="E43" i="13"/>
  <c r="F43" i="13"/>
  <c r="H43" i="13"/>
  <c r="I43" i="13"/>
  <c r="J43" i="13"/>
  <c r="K43" i="13"/>
  <c r="L43" i="13"/>
  <c r="A44" i="13"/>
  <c r="B44" i="13"/>
  <c r="C44" i="13"/>
  <c r="D44" i="13"/>
  <c r="E44" i="13"/>
  <c r="F44" i="13"/>
  <c r="H44" i="13"/>
  <c r="I44" i="13"/>
  <c r="J44" i="13"/>
  <c r="K44" i="13"/>
  <c r="L44" i="13"/>
  <c r="A45" i="13"/>
  <c r="B45" i="13"/>
  <c r="C45" i="13"/>
  <c r="D45" i="13"/>
  <c r="E45" i="13"/>
  <c r="F45" i="13"/>
  <c r="H45" i="13"/>
  <c r="I45" i="13"/>
  <c r="J45" i="13"/>
  <c r="K45" i="13"/>
  <c r="L45" i="13"/>
  <c r="A46" i="13"/>
  <c r="B46" i="13"/>
  <c r="C46" i="13"/>
  <c r="D46" i="13"/>
  <c r="E46" i="13"/>
  <c r="F46" i="13"/>
  <c r="H46" i="13"/>
  <c r="I46" i="13"/>
  <c r="J46" i="13"/>
  <c r="K46" i="13"/>
  <c r="L46" i="13"/>
  <c r="A47" i="13"/>
  <c r="B47" i="13"/>
  <c r="C47" i="13"/>
  <c r="D47" i="13"/>
  <c r="E47" i="13"/>
  <c r="F47" i="13"/>
  <c r="H47" i="13"/>
  <c r="I47" i="13"/>
  <c r="J47" i="13"/>
  <c r="K47" i="13"/>
  <c r="L47" i="13"/>
  <c r="A48" i="13"/>
  <c r="B48" i="13"/>
  <c r="C48" i="13"/>
  <c r="D48" i="13"/>
  <c r="E48" i="13"/>
  <c r="F48" i="13"/>
  <c r="H48" i="13"/>
  <c r="I48" i="13"/>
  <c r="J48" i="13"/>
  <c r="K48" i="13"/>
  <c r="L48" i="13"/>
  <c r="A49" i="13"/>
  <c r="B49" i="13"/>
  <c r="C49" i="13"/>
  <c r="D49" i="13"/>
  <c r="E49" i="13"/>
  <c r="F49" i="13"/>
  <c r="H49" i="13"/>
  <c r="I49" i="13"/>
  <c r="J49" i="13"/>
  <c r="K49" i="13"/>
  <c r="L49" i="13"/>
  <c r="A50" i="13"/>
  <c r="B50" i="13"/>
  <c r="C50" i="13"/>
  <c r="D50" i="13"/>
  <c r="E50" i="13"/>
  <c r="F50" i="13"/>
  <c r="H50" i="13"/>
  <c r="I50" i="13"/>
  <c r="J50" i="13"/>
  <c r="K50" i="13"/>
  <c r="L50" i="13"/>
  <c r="A51" i="13"/>
  <c r="B51" i="13"/>
  <c r="C51" i="13"/>
  <c r="D51" i="13"/>
  <c r="E51" i="13"/>
  <c r="F51" i="13"/>
  <c r="H51" i="13"/>
  <c r="I51" i="13"/>
  <c r="J51" i="13"/>
  <c r="K51" i="13"/>
  <c r="L51" i="13"/>
  <c r="A52" i="13"/>
  <c r="B52" i="13"/>
  <c r="C52" i="13"/>
  <c r="D52" i="13"/>
  <c r="E52" i="13"/>
  <c r="F52" i="13"/>
  <c r="H52" i="13"/>
  <c r="I52" i="13"/>
  <c r="J52" i="13"/>
  <c r="K52" i="13"/>
  <c r="L52" i="13"/>
  <c r="A53" i="13"/>
  <c r="B53" i="13"/>
  <c r="C53" i="13"/>
  <c r="D53" i="13"/>
  <c r="E53" i="13"/>
  <c r="F53" i="13"/>
  <c r="H53" i="13"/>
  <c r="I53" i="13"/>
  <c r="J53" i="13"/>
  <c r="K53" i="13"/>
  <c r="L53" i="13"/>
  <c r="A54" i="13"/>
  <c r="B54" i="13"/>
  <c r="C54" i="13"/>
  <c r="D54" i="13"/>
  <c r="E54" i="13"/>
  <c r="F54" i="13"/>
  <c r="H54" i="13"/>
  <c r="I54" i="13"/>
  <c r="J54" i="13"/>
  <c r="K54" i="13"/>
  <c r="L54" i="13"/>
  <c r="A55" i="13"/>
  <c r="B55" i="13"/>
  <c r="C55" i="13"/>
  <c r="D55" i="13"/>
  <c r="E55" i="13"/>
  <c r="F55" i="13"/>
  <c r="H55" i="13"/>
  <c r="I55" i="13"/>
  <c r="J55" i="13"/>
  <c r="K55" i="13"/>
  <c r="L55" i="13"/>
  <c r="A56" i="13"/>
  <c r="B56" i="13"/>
  <c r="C56" i="13"/>
  <c r="D56" i="13"/>
  <c r="E56" i="13"/>
  <c r="F56" i="13"/>
  <c r="H56" i="13"/>
  <c r="I56" i="13"/>
  <c r="J56" i="13"/>
  <c r="K56" i="13"/>
  <c r="L56" i="13"/>
  <c r="B58" i="13"/>
  <c r="C58" i="13"/>
  <c r="D58" i="13"/>
  <c r="E58" i="13"/>
  <c r="F58" i="13"/>
  <c r="H58" i="13"/>
  <c r="I58" i="13"/>
  <c r="J58" i="13"/>
  <c r="K58" i="13"/>
  <c r="L58" i="13"/>
  <c r="B59" i="13"/>
  <c r="C59" i="13"/>
  <c r="D59" i="13"/>
  <c r="E59" i="13"/>
  <c r="F59" i="13"/>
  <c r="H59" i="13"/>
  <c r="I59" i="13"/>
  <c r="J59" i="13"/>
  <c r="K59" i="13"/>
  <c r="L59" i="13"/>
  <c r="B60" i="13"/>
  <c r="C60" i="13"/>
  <c r="D60" i="13"/>
  <c r="E60" i="13"/>
  <c r="F60" i="13"/>
  <c r="H60" i="13"/>
  <c r="I60" i="13"/>
  <c r="J60" i="13"/>
  <c r="K60" i="13"/>
  <c r="L60" i="13"/>
  <c r="B61" i="13"/>
  <c r="C61" i="13"/>
  <c r="D61" i="13"/>
  <c r="E61" i="13"/>
  <c r="F61" i="13"/>
  <c r="H61" i="13"/>
  <c r="I61" i="13"/>
  <c r="J61" i="13"/>
  <c r="K61" i="13"/>
  <c r="L61" i="13"/>
  <c r="B62" i="13"/>
  <c r="C62" i="13"/>
  <c r="D62" i="13"/>
  <c r="E62" i="13"/>
  <c r="F62" i="13"/>
  <c r="H62" i="13"/>
  <c r="I62" i="13"/>
  <c r="J62" i="13"/>
  <c r="K62" i="13"/>
  <c r="L62" i="13"/>
  <c r="B63" i="13"/>
  <c r="C63" i="13"/>
  <c r="D63" i="13"/>
  <c r="E63" i="13"/>
  <c r="F63" i="13"/>
  <c r="H63" i="13"/>
  <c r="I63" i="13"/>
  <c r="J63" i="13"/>
  <c r="K63" i="13"/>
  <c r="L63" i="13"/>
  <c r="B64" i="13"/>
  <c r="C64" i="13"/>
  <c r="D64" i="13"/>
  <c r="E64" i="13"/>
  <c r="F64" i="13"/>
  <c r="H64" i="13"/>
  <c r="I64" i="13"/>
  <c r="J64" i="13"/>
  <c r="K64" i="13"/>
  <c r="L64" i="13"/>
  <c r="B65" i="13"/>
  <c r="C65" i="13"/>
  <c r="D65" i="13"/>
  <c r="E65" i="13"/>
  <c r="F65" i="13"/>
  <c r="H65" i="13"/>
  <c r="I65" i="13"/>
  <c r="J65" i="13"/>
  <c r="K65" i="13"/>
  <c r="L65" i="13"/>
  <c r="B66" i="13"/>
  <c r="C66" i="13"/>
  <c r="D66" i="13"/>
  <c r="E66" i="13"/>
  <c r="F66" i="13"/>
  <c r="H66" i="13"/>
  <c r="I66" i="13"/>
  <c r="J66" i="13"/>
  <c r="K66" i="13"/>
  <c r="L66" i="13"/>
  <c r="B67" i="13"/>
  <c r="C67" i="13"/>
  <c r="D67" i="13"/>
  <c r="E67" i="13"/>
  <c r="F67" i="13"/>
  <c r="H67" i="13"/>
  <c r="I67" i="13"/>
  <c r="J67" i="13"/>
  <c r="K67" i="13"/>
  <c r="L67" i="13"/>
  <c r="A7" i="23"/>
  <c r="B7" i="23"/>
  <c r="C7" i="23"/>
  <c r="D7" i="23"/>
  <c r="E7" i="23"/>
  <c r="F7" i="23"/>
  <c r="G7" i="23"/>
  <c r="I7" i="23"/>
  <c r="R7" i="23"/>
  <c r="A8" i="23"/>
  <c r="B8" i="23"/>
  <c r="C8" i="23"/>
  <c r="D8" i="23"/>
  <c r="E8" i="23"/>
  <c r="F8" i="23"/>
  <c r="G8" i="23"/>
  <c r="I8" i="23"/>
  <c r="R8" i="23"/>
  <c r="A9" i="23"/>
  <c r="B9" i="23"/>
  <c r="C9" i="23"/>
  <c r="D9" i="23"/>
  <c r="E9" i="23"/>
  <c r="F9" i="23"/>
  <c r="G9" i="23"/>
  <c r="I9" i="23"/>
  <c r="R9" i="23"/>
  <c r="A10" i="23"/>
  <c r="B10" i="23"/>
  <c r="C10" i="23"/>
  <c r="D10" i="23"/>
  <c r="E10" i="23"/>
  <c r="F10" i="23"/>
  <c r="G10" i="23"/>
  <c r="I10" i="23"/>
  <c r="R10" i="23"/>
  <c r="A11" i="23"/>
  <c r="B11" i="23"/>
  <c r="C11" i="23"/>
  <c r="D11" i="23"/>
  <c r="E11" i="23"/>
  <c r="F11" i="23"/>
  <c r="G11" i="23"/>
  <c r="I11" i="23"/>
  <c r="R11" i="23"/>
  <c r="A12" i="23"/>
  <c r="B12" i="23"/>
  <c r="C12" i="23"/>
  <c r="D12" i="23"/>
  <c r="E12" i="23"/>
  <c r="F12" i="23"/>
  <c r="G12" i="23"/>
  <c r="I12" i="23"/>
  <c r="R12" i="23"/>
  <c r="A13" i="23"/>
  <c r="B13" i="23"/>
  <c r="C13" i="23"/>
  <c r="D13" i="23"/>
  <c r="E13" i="23"/>
  <c r="F13" i="23"/>
  <c r="G13" i="23"/>
  <c r="I13" i="23"/>
  <c r="R13" i="23"/>
  <c r="A14" i="23"/>
  <c r="B14" i="23"/>
  <c r="C14" i="23"/>
  <c r="D14" i="23"/>
  <c r="E14" i="23"/>
  <c r="F14" i="23"/>
  <c r="G14" i="23"/>
  <c r="I14" i="23"/>
  <c r="R14" i="23"/>
  <c r="A15" i="23"/>
  <c r="B15" i="23"/>
  <c r="C15" i="23"/>
  <c r="D15" i="23"/>
  <c r="E15" i="23"/>
  <c r="F15" i="23"/>
  <c r="G15" i="23"/>
  <c r="I15" i="23"/>
  <c r="R15" i="23"/>
  <c r="A16" i="23"/>
  <c r="B16" i="23"/>
  <c r="C16" i="23"/>
  <c r="D16" i="23"/>
  <c r="E16" i="23"/>
  <c r="F16" i="23"/>
  <c r="G16" i="23"/>
  <c r="I16" i="23"/>
  <c r="R16" i="23"/>
  <c r="A17" i="23"/>
  <c r="B17" i="23"/>
  <c r="C17" i="23"/>
  <c r="D17" i="23"/>
  <c r="E17" i="23"/>
  <c r="F17" i="23"/>
  <c r="G17" i="23"/>
  <c r="I17" i="23"/>
  <c r="R17" i="23"/>
  <c r="A18" i="23"/>
  <c r="B18" i="23"/>
  <c r="C18" i="23"/>
  <c r="D18" i="23"/>
  <c r="E18" i="23"/>
  <c r="F18" i="23"/>
  <c r="G18" i="23"/>
  <c r="I18" i="23"/>
  <c r="R18" i="23"/>
  <c r="A19" i="23"/>
  <c r="B19" i="23"/>
  <c r="C19" i="23"/>
  <c r="D19" i="23"/>
  <c r="E19" i="23"/>
  <c r="F19" i="23"/>
  <c r="G19" i="23"/>
  <c r="I19" i="23"/>
  <c r="R19" i="23"/>
  <c r="A20" i="23"/>
  <c r="B20" i="23"/>
  <c r="C20" i="23"/>
  <c r="D20" i="23"/>
  <c r="E20" i="23"/>
  <c r="F20" i="23"/>
  <c r="G20" i="23"/>
  <c r="I20" i="23"/>
  <c r="R20" i="23"/>
  <c r="A21" i="23"/>
  <c r="B21" i="23"/>
  <c r="C21" i="23"/>
  <c r="D21" i="23"/>
  <c r="E21" i="23"/>
  <c r="F21" i="23"/>
  <c r="G21" i="23"/>
  <c r="I21" i="23"/>
  <c r="R21" i="23"/>
  <c r="A22" i="23"/>
  <c r="B22" i="23"/>
  <c r="C22" i="23"/>
  <c r="D22" i="23"/>
  <c r="E22" i="23"/>
  <c r="F22" i="23"/>
  <c r="G22" i="23"/>
  <c r="I22" i="23"/>
  <c r="R22" i="23"/>
  <c r="A23" i="23"/>
  <c r="B23" i="23"/>
  <c r="C23" i="23"/>
  <c r="D23" i="23"/>
  <c r="E23" i="23"/>
  <c r="F23" i="23"/>
  <c r="G23" i="23"/>
  <c r="I23" i="23"/>
  <c r="R23" i="23"/>
  <c r="A24" i="23"/>
  <c r="B24" i="23"/>
  <c r="C24" i="23"/>
  <c r="D24" i="23"/>
  <c r="E24" i="23"/>
  <c r="F24" i="23"/>
  <c r="G24" i="23"/>
  <c r="I24" i="23"/>
  <c r="R24" i="23"/>
  <c r="A25" i="23"/>
  <c r="B25" i="23"/>
  <c r="C25" i="23"/>
  <c r="D25" i="23"/>
  <c r="E25" i="23"/>
  <c r="F25" i="23"/>
  <c r="G25" i="23"/>
  <c r="I25" i="23"/>
  <c r="R25" i="23"/>
  <c r="A26" i="23"/>
  <c r="B26" i="23"/>
  <c r="C26" i="23"/>
  <c r="D26" i="23"/>
  <c r="E26" i="23"/>
  <c r="F26" i="23"/>
  <c r="G26" i="23"/>
  <c r="I26" i="23"/>
  <c r="R26" i="23"/>
  <c r="A27" i="23"/>
  <c r="B27" i="23"/>
  <c r="C27" i="23"/>
  <c r="D27" i="23"/>
  <c r="E27" i="23"/>
  <c r="F27" i="23"/>
  <c r="G27" i="23"/>
  <c r="I27" i="23"/>
  <c r="R27" i="23"/>
  <c r="A28" i="23"/>
  <c r="B28" i="23"/>
  <c r="C28" i="23"/>
  <c r="D28" i="23"/>
  <c r="E28" i="23"/>
  <c r="F28" i="23"/>
  <c r="G28" i="23"/>
  <c r="I28" i="23"/>
  <c r="R28" i="23"/>
  <c r="A29" i="23"/>
  <c r="B29" i="23"/>
  <c r="C29" i="23"/>
  <c r="D29" i="23"/>
  <c r="E29" i="23"/>
  <c r="F29" i="23"/>
  <c r="G29" i="23"/>
  <c r="I29" i="23"/>
  <c r="R29" i="23"/>
  <c r="A30" i="23"/>
  <c r="B30" i="23"/>
  <c r="C30" i="23"/>
  <c r="D30" i="23"/>
  <c r="E30" i="23"/>
  <c r="F30" i="23"/>
  <c r="G30" i="23"/>
  <c r="I30" i="23"/>
  <c r="R30" i="23"/>
  <c r="A31" i="23"/>
  <c r="B31" i="23"/>
  <c r="C31" i="23"/>
  <c r="D31" i="23"/>
  <c r="E31" i="23"/>
  <c r="F31" i="23"/>
  <c r="G31" i="23"/>
  <c r="I31" i="23"/>
  <c r="R31" i="23"/>
  <c r="A32" i="23"/>
  <c r="B32" i="23"/>
  <c r="C32" i="23"/>
  <c r="D32" i="23"/>
  <c r="E32" i="23"/>
  <c r="F32" i="23"/>
  <c r="G32" i="23"/>
  <c r="I32" i="23"/>
  <c r="R32" i="23"/>
  <c r="A33" i="23"/>
  <c r="B33" i="23"/>
  <c r="C33" i="23"/>
  <c r="D33" i="23"/>
  <c r="E33" i="23"/>
  <c r="F33" i="23"/>
  <c r="G33" i="23"/>
  <c r="I33" i="23"/>
  <c r="R33" i="23"/>
  <c r="A34" i="23"/>
  <c r="B34" i="23"/>
  <c r="C34" i="23"/>
  <c r="D34" i="23"/>
  <c r="E34" i="23"/>
  <c r="F34" i="23"/>
  <c r="G34" i="23"/>
  <c r="I34" i="23"/>
  <c r="R34" i="23"/>
  <c r="A35" i="23"/>
  <c r="B35" i="23"/>
  <c r="C35" i="23"/>
  <c r="D35" i="23"/>
  <c r="E35" i="23"/>
  <c r="F35" i="23"/>
  <c r="G35" i="23"/>
  <c r="I35" i="23"/>
  <c r="R35" i="23"/>
  <c r="A36" i="23"/>
  <c r="B36" i="23"/>
  <c r="C36" i="23"/>
  <c r="D36" i="23"/>
  <c r="E36" i="23"/>
  <c r="F36" i="23"/>
  <c r="G36" i="23"/>
  <c r="I36" i="23"/>
  <c r="R36" i="23"/>
  <c r="A37" i="23"/>
  <c r="B37" i="23"/>
  <c r="C37" i="23"/>
  <c r="D37" i="23"/>
  <c r="E37" i="23"/>
  <c r="F37" i="23"/>
  <c r="G37" i="23"/>
  <c r="I37" i="23"/>
  <c r="R37" i="23"/>
  <c r="A38" i="23"/>
  <c r="B38" i="23"/>
  <c r="C38" i="23"/>
  <c r="D38" i="23"/>
  <c r="E38" i="23"/>
  <c r="F38" i="23"/>
  <c r="G38" i="23"/>
  <c r="I38" i="23"/>
  <c r="R38" i="23"/>
  <c r="A39" i="23"/>
  <c r="B39" i="23"/>
  <c r="C39" i="23"/>
  <c r="D39" i="23"/>
  <c r="E39" i="23"/>
  <c r="F39" i="23"/>
  <c r="G39" i="23"/>
  <c r="I39" i="23"/>
  <c r="R39" i="23"/>
  <c r="A40" i="23"/>
  <c r="B40" i="23"/>
  <c r="C40" i="23"/>
  <c r="D40" i="23"/>
  <c r="E40" i="23"/>
  <c r="F40" i="23"/>
  <c r="G40" i="23"/>
  <c r="I40" i="23"/>
  <c r="R40" i="23"/>
  <c r="A41" i="23"/>
  <c r="B41" i="23"/>
  <c r="C41" i="23"/>
  <c r="D41" i="23"/>
  <c r="E41" i="23"/>
  <c r="F41" i="23"/>
  <c r="G41" i="23"/>
  <c r="I41" i="23"/>
  <c r="R41" i="23"/>
  <c r="A42" i="23"/>
  <c r="B42" i="23"/>
  <c r="C42" i="23"/>
  <c r="D42" i="23"/>
  <c r="E42" i="23"/>
  <c r="F42" i="23"/>
  <c r="G42" i="23"/>
  <c r="I42" i="23"/>
  <c r="R42" i="23"/>
  <c r="A43" i="23"/>
  <c r="B43" i="23"/>
  <c r="C43" i="23"/>
  <c r="D43" i="23"/>
  <c r="E43" i="23"/>
  <c r="F43" i="23"/>
  <c r="G43" i="23"/>
  <c r="I43" i="23"/>
  <c r="R43" i="23"/>
  <c r="A44" i="23"/>
  <c r="B44" i="23"/>
  <c r="C44" i="23"/>
  <c r="D44" i="23"/>
  <c r="E44" i="23"/>
  <c r="F44" i="23"/>
  <c r="G44" i="23"/>
  <c r="I44" i="23"/>
  <c r="R44" i="23"/>
  <c r="A45" i="23"/>
  <c r="B45" i="23"/>
  <c r="C45" i="23"/>
  <c r="D45" i="23"/>
  <c r="E45" i="23"/>
  <c r="F45" i="23"/>
  <c r="G45" i="23"/>
  <c r="I45" i="23"/>
  <c r="R45" i="23"/>
  <c r="A46" i="23"/>
  <c r="B46" i="23"/>
  <c r="C46" i="23"/>
  <c r="D46" i="23"/>
  <c r="E46" i="23"/>
  <c r="F46" i="23"/>
  <c r="G46" i="23"/>
  <c r="I46" i="23"/>
  <c r="R46" i="23"/>
  <c r="A47" i="23"/>
  <c r="B47" i="23"/>
  <c r="C47" i="23"/>
  <c r="D47" i="23"/>
  <c r="E47" i="23"/>
  <c r="F47" i="23"/>
  <c r="G47" i="23"/>
  <c r="I47" i="23"/>
  <c r="R47" i="23"/>
  <c r="A48" i="23"/>
  <c r="B48" i="23"/>
  <c r="C48" i="23"/>
  <c r="D48" i="23"/>
  <c r="E48" i="23"/>
  <c r="F48" i="23"/>
  <c r="G48" i="23"/>
  <c r="I48" i="23"/>
  <c r="R48" i="23"/>
  <c r="A49" i="23"/>
  <c r="B49" i="23"/>
  <c r="C49" i="23"/>
  <c r="D49" i="23"/>
  <c r="E49" i="23"/>
  <c r="F49" i="23"/>
  <c r="G49" i="23"/>
  <c r="I49" i="23"/>
  <c r="R49" i="23"/>
  <c r="A50" i="23"/>
  <c r="B50" i="23"/>
  <c r="C50" i="23"/>
  <c r="D50" i="23"/>
  <c r="E50" i="23"/>
  <c r="F50" i="23"/>
  <c r="G50" i="23"/>
  <c r="I50" i="23"/>
  <c r="R50" i="23"/>
  <c r="A51" i="23"/>
  <c r="B51" i="23"/>
  <c r="C51" i="23"/>
  <c r="D51" i="23"/>
  <c r="E51" i="23"/>
  <c r="F51" i="23"/>
  <c r="G51" i="23"/>
  <c r="I51" i="23"/>
  <c r="R51" i="23"/>
  <c r="A52" i="23"/>
  <c r="B52" i="23"/>
  <c r="C52" i="23"/>
  <c r="D52" i="23"/>
  <c r="E52" i="23"/>
  <c r="F52" i="23"/>
  <c r="G52" i="23"/>
  <c r="I52" i="23"/>
  <c r="R52" i="23"/>
  <c r="A53" i="23"/>
  <c r="B53" i="23"/>
  <c r="C53" i="23"/>
  <c r="D53" i="23"/>
  <c r="E53" i="23"/>
  <c r="F53" i="23"/>
  <c r="G53" i="23"/>
  <c r="I53" i="23"/>
  <c r="R53" i="23"/>
  <c r="A54" i="23"/>
  <c r="B54" i="23"/>
  <c r="C54" i="23"/>
  <c r="D54" i="23"/>
  <c r="E54" i="23"/>
  <c r="F54" i="23"/>
  <c r="G54" i="23"/>
  <c r="I54" i="23"/>
  <c r="R54" i="23"/>
  <c r="A55" i="23"/>
  <c r="B55" i="23"/>
  <c r="C55" i="23"/>
  <c r="D55" i="23"/>
  <c r="E55" i="23"/>
  <c r="F55" i="23"/>
  <c r="G55" i="23"/>
  <c r="I55" i="23"/>
  <c r="R55" i="23"/>
  <c r="A56" i="23"/>
  <c r="B56" i="23"/>
  <c r="C56" i="23"/>
  <c r="D56" i="23"/>
  <c r="E56" i="23"/>
  <c r="F56" i="23"/>
  <c r="G56" i="23"/>
  <c r="I56" i="23"/>
  <c r="R56" i="23"/>
  <c r="A57" i="23"/>
  <c r="B57" i="23"/>
  <c r="C57" i="23"/>
  <c r="D57" i="23"/>
  <c r="E57" i="23"/>
  <c r="F57" i="23"/>
  <c r="G57" i="23"/>
  <c r="I57" i="23"/>
  <c r="R57" i="23"/>
  <c r="A58" i="23"/>
  <c r="B58" i="23"/>
  <c r="C58" i="23"/>
  <c r="D58" i="23"/>
  <c r="E58" i="23"/>
  <c r="F58" i="23"/>
  <c r="G58" i="23"/>
  <c r="I58" i="23"/>
  <c r="R58" i="23"/>
  <c r="A59" i="23"/>
  <c r="B59" i="23"/>
  <c r="C59" i="23"/>
  <c r="D59" i="23"/>
  <c r="E59" i="23"/>
  <c r="F59" i="23"/>
  <c r="G59" i="23"/>
  <c r="I59" i="23"/>
  <c r="R59" i="23"/>
  <c r="A60" i="23"/>
  <c r="B60" i="23"/>
  <c r="C60" i="23"/>
  <c r="D60" i="23"/>
  <c r="E60" i="23"/>
  <c r="F60" i="23"/>
  <c r="G60" i="23"/>
  <c r="I60" i="23"/>
  <c r="R60" i="23"/>
  <c r="A61" i="23"/>
  <c r="B61" i="23"/>
  <c r="C61" i="23"/>
  <c r="D61" i="23"/>
  <c r="E61" i="23"/>
  <c r="F61" i="23"/>
  <c r="G61" i="23"/>
  <c r="I61" i="23"/>
  <c r="R61" i="23"/>
  <c r="A62" i="23"/>
  <c r="B62" i="23"/>
  <c r="C62" i="23"/>
  <c r="D62" i="23"/>
  <c r="E62" i="23"/>
  <c r="F62" i="23"/>
  <c r="G62" i="23"/>
  <c r="I62" i="23"/>
  <c r="R62" i="23"/>
  <c r="A63" i="23"/>
  <c r="B63" i="23"/>
  <c r="C63" i="23"/>
  <c r="D63" i="23"/>
  <c r="E63" i="23"/>
  <c r="F63" i="23"/>
  <c r="G63" i="23"/>
  <c r="I63" i="23"/>
  <c r="R63" i="23"/>
  <c r="A64" i="23"/>
  <c r="B64" i="23"/>
  <c r="C64" i="23"/>
  <c r="D64" i="23"/>
  <c r="E64" i="23"/>
  <c r="F64" i="23"/>
  <c r="G64" i="23"/>
  <c r="I64" i="23"/>
  <c r="R64" i="23"/>
  <c r="A65" i="23"/>
  <c r="B65" i="23"/>
  <c r="C65" i="23"/>
  <c r="D65" i="23"/>
  <c r="E65" i="23"/>
  <c r="F65" i="23"/>
  <c r="G65" i="23"/>
  <c r="I65" i="23"/>
  <c r="R65" i="23"/>
  <c r="A66" i="23"/>
  <c r="B66" i="23"/>
  <c r="C66" i="23"/>
  <c r="D66" i="23"/>
  <c r="E66" i="23"/>
  <c r="F66" i="23"/>
  <c r="G66" i="23"/>
  <c r="I66" i="23"/>
  <c r="R66" i="23"/>
  <c r="A67" i="23"/>
  <c r="B67" i="23"/>
  <c r="C67" i="23"/>
  <c r="D67" i="23"/>
  <c r="E67" i="23"/>
  <c r="F67" i="23"/>
  <c r="G67" i="23"/>
  <c r="I67" i="23"/>
  <c r="R67" i="23"/>
  <c r="A68" i="23"/>
  <c r="B68" i="23"/>
  <c r="C68" i="23"/>
  <c r="D68" i="23"/>
  <c r="E68" i="23"/>
  <c r="F68" i="23"/>
  <c r="G68" i="23"/>
  <c r="I68" i="23"/>
  <c r="R68" i="23"/>
  <c r="A69" i="23"/>
  <c r="B69" i="23"/>
  <c r="C69" i="23"/>
  <c r="D69" i="23"/>
  <c r="E69" i="23"/>
  <c r="F69" i="23"/>
  <c r="G69" i="23"/>
  <c r="I69" i="23"/>
  <c r="R69" i="23"/>
  <c r="A70" i="23"/>
  <c r="B70" i="23"/>
  <c r="C70" i="23"/>
  <c r="D70" i="23"/>
  <c r="E70" i="23"/>
  <c r="F70" i="23"/>
  <c r="G70" i="23"/>
  <c r="I70" i="23"/>
  <c r="R70" i="23"/>
  <c r="A71" i="23"/>
  <c r="B71" i="23"/>
  <c r="C71" i="23"/>
  <c r="D71" i="23"/>
  <c r="E71" i="23"/>
  <c r="F71" i="23"/>
  <c r="G71" i="23"/>
  <c r="I71" i="23"/>
  <c r="R71" i="23"/>
  <c r="A72" i="23"/>
  <c r="B72" i="23"/>
  <c r="C72" i="23"/>
  <c r="D72" i="23"/>
  <c r="E72" i="23"/>
  <c r="F72" i="23"/>
  <c r="G72" i="23"/>
  <c r="I72" i="23"/>
  <c r="R72" i="23"/>
  <c r="A73" i="23"/>
  <c r="B73" i="23"/>
  <c r="C73" i="23"/>
  <c r="D73" i="23"/>
  <c r="E73" i="23"/>
  <c r="F73" i="23"/>
  <c r="G73" i="23"/>
  <c r="I73" i="23"/>
  <c r="R73" i="23"/>
  <c r="A74" i="23"/>
  <c r="B74" i="23"/>
  <c r="C74" i="23"/>
  <c r="D74" i="23"/>
  <c r="E74" i="23"/>
  <c r="F74" i="23"/>
  <c r="G74" i="23"/>
  <c r="I74" i="23"/>
  <c r="R74" i="23"/>
  <c r="A75" i="23"/>
  <c r="B75" i="23"/>
  <c r="C75" i="23"/>
  <c r="D75" i="23"/>
  <c r="E75" i="23"/>
  <c r="F75" i="23"/>
  <c r="G75" i="23"/>
  <c r="I75" i="23"/>
  <c r="R75" i="23"/>
  <c r="A76" i="23"/>
  <c r="B76" i="23"/>
  <c r="C76" i="23"/>
  <c r="D76" i="23"/>
  <c r="E76" i="23"/>
  <c r="F76" i="23"/>
  <c r="G76" i="23"/>
  <c r="I76" i="23"/>
  <c r="R76" i="23"/>
  <c r="A77" i="23"/>
  <c r="B77" i="23"/>
  <c r="C77" i="23"/>
  <c r="D77" i="23"/>
  <c r="E77" i="23"/>
  <c r="F77" i="23"/>
  <c r="G77" i="23"/>
  <c r="I77" i="23"/>
  <c r="R77" i="23"/>
  <c r="A78" i="23"/>
  <c r="B78" i="23"/>
  <c r="C78" i="23"/>
  <c r="D78" i="23"/>
  <c r="E78" i="23"/>
  <c r="F78" i="23"/>
  <c r="G78" i="23"/>
  <c r="I78" i="23"/>
  <c r="R78" i="23"/>
  <c r="A79" i="23"/>
  <c r="B79" i="23"/>
  <c r="C79" i="23"/>
  <c r="D79" i="23"/>
  <c r="E79" i="23"/>
  <c r="F79" i="23"/>
  <c r="G79" i="23"/>
  <c r="I79" i="23"/>
  <c r="R79" i="23"/>
  <c r="A80" i="23"/>
  <c r="B80" i="23"/>
  <c r="C80" i="23"/>
  <c r="D80" i="23"/>
  <c r="E80" i="23"/>
  <c r="F80" i="23"/>
  <c r="G80" i="23"/>
  <c r="I80" i="23"/>
  <c r="R80" i="23"/>
  <c r="A81" i="23"/>
  <c r="B81" i="23"/>
  <c r="C81" i="23"/>
  <c r="D81" i="23"/>
  <c r="E81" i="23"/>
  <c r="F81" i="23"/>
  <c r="G81" i="23"/>
  <c r="I81" i="23"/>
  <c r="R81" i="23"/>
  <c r="A82" i="23"/>
  <c r="B82" i="23"/>
  <c r="C82" i="23"/>
  <c r="D82" i="23"/>
  <c r="E82" i="23"/>
  <c r="F82" i="23"/>
  <c r="G82" i="23"/>
  <c r="I82" i="23"/>
  <c r="R82" i="23"/>
  <c r="A83" i="23"/>
  <c r="B83" i="23"/>
  <c r="C83" i="23"/>
  <c r="D83" i="23"/>
  <c r="E83" i="23"/>
  <c r="F83" i="23"/>
  <c r="G83" i="23"/>
  <c r="I83" i="23"/>
  <c r="R83" i="23"/>
  <c r="A84" i="23"/>
  <c r="B84" i="23"/>
  <c r="C84" i="23"/>
  <c r="D84" i="23"/>
  <c r="E84" i="23"/>
  <c r="F84" i="23"/>
  <c r="G84" i="23"/>
  <c r="I84" i="23"/>
  <c r="R84" i="23"/>
  <c r="A85" i="23"/>
  <c r="B85" i="23"/>
  <c r="C85" i="23"/>
  <c r="D85" i="23"/>
  <c r="E85" i="23"/>
  <c r="F85" i="23"/>
  <c r="G85" i="23"/>
  <c r="I85" i="23"/>
  <c r="R85" i="23"/>
  <c r="A86" i="23"/>
  <c r="B86" i="23"/>
  <c r="C86" i="23"/>
  <c r="D86" i="23"/>
  <c r="E86" i="23"/>
  <c r="F86" i="23"/>
  <c r="G86" i="23"/>
  <c r="I86" i="23"/>
  <c r="R86" i="23"/>
  <c r="A87" i="23"/>
  <c r="B87" i="23"/>
  <c r="C87" i="23"/>
  <c r="D87" i="23"/>
  <c r="E87" i="23"/>
  <c r="F87" i="23"/>
  <c r="G87" i="23"/>
  <c r="I87" i="23"/>
  <c r="R87" i="23"/>
  <c r="A88" i="23"/>
  <c r="B88" i="23"/>
  <c r="C88" i="23"/>
  <c r="D88" i="23"/>
  <c r="E88" i="23"/>
  <c r="F88" i="23"/>
  <c r="G88" i="23"/>
  <c r="I88" i="23"/>
  <c r="R88" i="23"/>
  <c r="A89" i="23"/>
  <c r="B89" i="23"/>
  <c r="C89" i="23"/>
  <c r="D89" i="23"/>
  <c r="E89" i="23"/>
  <c r="F89" i="23"/>
  <c r="G89" i="23"/>
  <c r="I89" i="23"/>
  <c r="R89" i="23"/>
  <c r="A90" i="23"/>
  <c r="B90" i="23"/>
  <c r="C90" i="23"/>
  <c r="D90" i="23"/>
  <c r="E90" i="23"/>
  <c r="F90" i="23"/>
  <c r="G90" i="23"/>
  <c r="I90" i="23"/>
  <c r="R90" i="23"/>
  <c r="A91" i="23"/>
  <c r="B91" i="23"/>
  <c r="C91" i="23"/>
  <c r="D91" i="23"/>
  <c r="E91" i="23"/>
  <c r="F91" i="23"/>
  <c r="G91" i="23"/>
  <c r="I91" i="23"/>
  <c r="R91" i="23"/>
  <c r="A92" i="23"/>
  <c r="B92" i="23"/>
  <c r="C92" i="23"/>
  <c r="D92" i="23"/>
  <c r="E92" i="23"/>
  <c r="F92" i="23"/>
  <c r="G92" i="23"/>
  <c r="I92" i="23"/>
  <c r="R92" i="23"/>
  <c r="A93" i="23"/>
  <c r="B93" i="23"/>
  <c r="C93" i="23"/>
  <c r="D93" i="23"/>
  <c r="E93" i="23"/>
  <c r="F93" i="23"/>
  <c r="G93" i="23"/>
  <c r="I93" i="23"/>
  <c r="R93" i="23"/>
  <c r="A94" i="23"/>
  <c r="B94" i="23"/>
  <c r="C94" i="23"/>
  <c r="D94" i="23"/>
  <c r="E94" i="23"/>
  <c r="F94" i="23"/>
  <c r="G94" i="23"/>
  <c r="I94" i="23"/>
  <c r="R94" i="23"/>
  <c r="A95" i="23"/>
  <c r="B95" i="23"/>
  <c r="C95" i="23"/>
  <c r="D95" i="23"/>
  <c r="E95" i="23"/>
  <c r="F95" i="23"/>
  <c r="G95" i="23"/>
  <c r="I95" i="23"/>
  <c r="R95" i="23"/>
  <c r="A96" i="23"/>
  <c r="B96" i="23"/>
  <c r="C96" i="23"/>
  <c r="D96" i="23"/>
  <c r="E96" i="23"/>
  <c r="F96" i="23"/>
  <c r="G96" i="23"/>
  <c r="I96" i="23"/>
  <c r="R96" i="23"/>
  <c r="A97" i="23"/>
  <c r="B97" i="23"/>
  <c r="C97" i="23"/>
  <c r="D97" i="23"/>
  <c r="E97" i="23"/>
  <c r="F97" i="23"/>
  <c r="G97" i="23"/>
  <c r="I97" i="23"/>
  <c r="R97" i="23"/>
  <c r="A98" i="23"/>
  <c r="B98" i="23"/>
  <c r="C98" i="23"/>
  <c r="D98" i="23"/>
  <c r="E98" i="23"/>
  <c r="F98" i="23"/>
  <c r="G98" i="23"/>
  <c r="I98" i="23"/>
  <c r="R98" i="23"/>
  <c r="A99" i="23"/>
  <c r="B99" i="23"/>
  <c r="C99" i="23"/>
  <c r="D99" i="23"/>
  <c r="E99" i="23"/>
  <c r="F99" i="23"/>
  <c r="G99" i="23"/>
  <c r="I99" i="23"/>
  <c r="R99" i="23"/>
  <c r="A100" i="23"/>
  <c r="B100" i="23"/>
  <c r="C100" i="23"/>
  <c r="D100" i="23"/>
  <c r="E100" i="23"/>
  <c r="F100" i="23"/>
  <c r="G100" i="23"/>
  <c r="I100" i="23"/>
  <c r="R100" i="23"/>
  <c r="A101" i="23"/>
  <c r="B101" i="23"/>
  <c r="C101" i="23"/>
  <c r="D101" i="23"/>
  <c r="E101" i="23"/>
  <c r="F101" i="23"/>
  <c r="G101" i="23"/>
  <c r="I101" i="23"/>
  <c r="R101" i="23"/>
  <c r="A102" i="23"/>
  <c r="B102" i="23"/>
  <c r="C102" i="23"/>
  <c r="D102" i="23"/>
  <c r="E102" i="23"/>
  <c r="F102" i="23"/>
  <c r="G102" i="23"/>
  <c r="I102" i="23"/>
  <c r="R102" i="23"/>
  <c r="A103" i="23"/>
  <c r="B103" i="23"/>
  <c r="C103" i="23"/>
  <c r="D103" i="23"/>
  <c r="E103" i="23"/>
  <c r="F103" i="23"/>
  <c r="G103" i="23"/>
  <c r="I103" i="23"/>
  <c r="R103" i="23"/>
  <c r="A104" i="23"/>
  <c r="B104" i="23"/>
  <c r="C104" i="23"/>
  <c r="D104" i="23"/>
  <c r="E104" i="23"/>
  <c r="F104" i="23"/>
  <c r="G104" i="23"/>
  <c r="I104" i="23"/>
  <c r="R104" i="23"/>
  <c r="A105" i="23"/>
  <c r="B105" i="23"/>
  <c r="C105" i="23"/>
  <c r="D105" i="23"/>
  <c r="E105" i="23"/>
  <c r="F105" i="23"/>
  <c r="G105" i="23"/>
  <c r="I105" i="23"/>
  <c r="R105" i="23"/>
  <c r="A106" i="23"/>
  <c r="B106" i="23"/>
  <c r="C106" i="23"/>
  <c r="D106" i="23"/>
  <c r="E106" i="23"/>
  <c r="F106" i="23"/>
  <c r="G106" i="23"/>
  <c r="I106" i="23"/>
  <c r="R106" i="23"/>
  <c r="A107" i="23"/>
  <c r="B107" i="23"/>
  <c r="C107" i="23"/>
  <c r="D107" i="23"/>
  <c r="E107" i="23"/>
  <c r="F107" i="23"/>
  <c r="G107" i="23"/>
  <c r="I107" i="23"/>
  <c r="R107" i="23"/>
  <c r="A108" i="23"/>
  <c r="B108" i="23"/>
  <c r="C108" i="23"/>
  <c r="D108" i="23"/>
  <c r="E108" i="23"/>
  <c r="F108" i="23"/>
  <c r="G108" i="23"/>
  <c r="I108" i="23"/>
  <c r="R108" i="23"/>
  <c r="A109" i="23"/>
  <c r="B109" i="23"/>
  <c r="C109" i="23"/>
  <c r="D109" i="23"/>
  <c r="E109" i="23"/>
  <c r="F109" i="23"/>
  <c r="G109" i="23"/>
  <c r="I109" i="23"/>
  <c r="R109" i="23"/>
  <c r="A110" i="23"/>
  <c r="B110" i="23"/>
  <c r="C110" i="23"/>
  <c r="D110" i="23"/>
  <c r="E110" i="23"/>
  <c r="F110" i="23"/>
  <c r="G110" i="23"/>
  <c r="I110" i="23"/>
  <c r="R110" i="23"/>
  <c r="A111" i="23"/>
  <c r="B111" i="23"/>
  <c r="C111" i="23"/>
  <c r="D111" i="23"/>
  <c r="E111" i="23"/>
  <c r="F111" i="23"/>
  <c r="G111" i="23"/>
  <c r="I111" i="23"/>
  <c r="R111" i="23"/>
  <c r="A112" i="23"/>
  <c r="B112" i="23"/>
  <c r="C112" i="23"/>
  <c r="D112" i="23"/>
  <c r="E112" i="23"/>
  <c r="F112" i="23"/>
  <c r="G112" i="23"/>
  <c r="I112" i="23"/>
  <c r="R112" i="23"/>
  <c r="A113" i="23"/>
  <c r="B113" i="23"/>
  <c r="C113" i="23"/>
  <c r="D113" i="23"/>
  <c r="E113" i="23"/>
  <c r="F113" i="23"/>
  <c r="G113" i="23"/>
  <c r="I113" i="23"/>
  <c r="R113" i="23"/>
  <c r="A114" i="23"/>
  <c r="B114" i="23"/>
  <c r="C114" i="23"/>
  <c r="D114" i="23"/>
  <c r="E114" i="23"/>
  <c r="F114" i="23"/>
  <c r="G114" i="23"/>
  <c r="I114" i="23"/>
  <c r="R114" i="23"/>
  <c r="A115" i="23"/>
  <c r="B115" i="23"/>
  <c r="C115" i="23"/>
  <c r="D115" i="23"/>
  <c r="E115" i="23"/>
  <c r="F115" i="23"/>
  <c r="G115" i="23"/>
  <c r="I115" i="23"/>
  <c r="R115" i="23"/>
  <c r="A116" i="23"/>
  <c r="B116" i="23"/>
  <c r="C116" i="23"/>
  <c r="D116" i="23"/>
  <c r="E116" i="23"/>
  <c r="F116" i="23"/>
  <c r="G116" i="23"/>
  <c r="I116" i="23"/>
  <c r="R116" i="23"/>
  <c r="A117" i="23"/>
  <c r="B117" i="23"/>
  <c r="C117" i="23"/>
  <c r="D117" i="23"/>
  <c r="E117" i="23"/>
  <c r="F117" i="23"/>
  <c r="G117" i="23"/>
  <c r="I117" i="23"/>
  <c r="R117" i="23"/>
  <c r="A118" i="23"/>
  <c r="B118" i="23"/>
  <c r="C118" i="23"/>
  <c r="D118" i="23"/>
  <c r="E118" i="23"/>
  <c r="F118" i="23"/>
  <c r="G118" i="23"/>
  <c r="I118" i="23"/>
  <c r="R118" i="23"/>
  <c r="A119" i="23"/>
  <c r="B119" i="23"/>
  <c r="C119" i="23"/>
  <c r="D119" i="23"/>
  <c r="E119" i="23"/>
  <c r="F119" i="23"/>
  <c r="G119" i="23"/>
  <c r="I119" i="23"/>
  <c r="R119" i="23"/>
  <c r="A120" i="23"/>
  <c r="B120" i="23"/>
  <c r="C120" i="23"/>
  <c r="D120" i="23"/>
  <c r="E120" i="23"/>
  <c r="F120" i="23"/>
  <c r="G120" i="23"/>
  <c r="I120" i="23"/>
  <c r="R120" i="23"/>
  <c r="A121" i="23"/>
  <c r="B121" i="23"/>
  <c r="C121" i="23"/>
  <c r="D121" i="23"/>
  <c r="E121" i="23"/>
  <c r="F121" i="23"/>
  <c r="G121" i="23"/>
  <c r="I121" i="23"/>
  <c r="R121" i="23"/>
  <c r="A122" i="23"/>
  <c r="B122" i="23"/>
  <c r="C122" i="23"/>
  <c r="D122" i="23"/>
  <c r="E122" i="23"/>
  <c r="F122" i="23"/>
  <c r="G122" i="23"/>
  <c r="I122" i="23"/>
  <c r="R122" i="23"/>
  <c r="A123" i="23"/>
  <c r="B123" i="23"/>
  <c r="C123" i="23"/>
  <c r="D123" i="23"/>
  <c r="E123" i="23"/>
  <c r="F123" i="23"/>
  <c r="G123" i="23"/>
  <c r="I123" i="23"/>
  <c r="R123" i="23"/>
  <c r="A124" i="23"/>
  <c r="B124" i="23"/>
  <c r="C124" i="23"/>
  <c r="D124" i="23"/>
  <c r="E124" i="23"/>
  <c r="F124" i="23"/>
  <c r="G124" i="23"/>
  <c r="I124" i="23"/>
  <c r="R124" i="23"/>
  <c r="A125" i="23"/>
  <c r="B125" i="23"/>
  <c r="C125" i="23"/>
  <c r="D125" i="23"/>
  <c r="E125" i="23"/>
  <c r="F125" i="23"/>
  <c r="G125" i="23"/>
  <c r="I125" i="23"/>
  <c r="R125" i="23"/>
  <c r="A126" i="23"/>
  <c r="B126" i="23"/>
  <c r="C126" i="23"/>
  <c r="D126" i="23"/>
  <c r="E126" i="23"/>
  <c r="F126" i="23"/>
  <c r="G126" i="23"/>
  <c r="I126" i="23"/>
  <c r="R126" i="23"/>
  <c r="A127" i="23"/>
  <c r="B127" i="23"/>
  <c r="C127" i="23"/>
  <c r="D127" i="23"/>
  <c r="E127" i="23"/>
  <c r="F127" i="23"/>
  <c r="G127" i="23"/>
  <c r="I127" i="23"/>
  <c r="R127" i="23"/>
  <c r="A128" i="23"/>
  <c r="B128" i="23"/>
  <c r="C128" i="23"/>
  <c r="D128" i="23"/>
  <c r="E128" i="23"/>
  <c r="F128" i="23"/>
  <c r="G128" i="23"/>
  <c r="I128" i="23"/>
  <c r="R128" i="23"/>
  <c r="A129" i="23"/>
  <c r="B129" i="23"/>
  <c r="C129" i="23"/>
  <c r="D129" i="23"/>
  <c r="E129" i="23"/>
  <c r="F129" i="23"/>
  <c r="G129" i="23"/>
  <c r="I129" i="23"/>
  <c r="R129" i="23"/>
  <c r="A130" i="23"/>
  <c r="B130" i="23"/>
  <c r="C130" i="23"/>
  <c r="D130" i="23"/>
  <c r="E130" i="23"/>
  <c r="F130" i="23"/>
  <c r="G130" i="23"/>
  <c r="I130" i="23"/>
  <c r="R130" i="23"/>
  <c r="A131" i="23"/>
  <c r="B131" i="23"/>
  <c r="C131" i="23"/>
  <c r="D131" i="23"/>
  <c r="E131" i="23"/>
  <c r="F131" i="23"/>
  <c r="G131" i="23"/>
  <c r="I131" i="23"/>
  <c r="R131" i="23"/>
  <c r="A132" i="23"/>
  <c r="B132" i="23"/>
  <c r="C132" i="23"/>
  <c r="D132" i="23"/>
  <c r="E132" i="23"/>
  <c r="F132" i="23"/>
  <c r="G132" i="23"/>
  <c r="I132" i="23"/>
  <c r="R132" i="23"/>
  <c r="A133" i="23"/>
  <c r="B133" i="23"/>
  <c r="C133" i="23"/>
  <c r="D133" i="23"/>
  <c r="E133" i="23"/>
  <c r="F133" i="23"/>
  <c r="G133" i="23"/>
  <c r="I133" i="23"/>
  <c r="R133" i="23"/>
  <c r="A134" i="23"/>
  <c r="B134" i="23"/>
  <c r="C134" i="23"/>
  <c r="D134" i="23"/>
  <c r="E134" i="23"/>
  <c r="F134" i="23"/>
  <c r="G134" i="23"/>
  <c r="I134" i="23"/>
  <c r="R134" i="23"/>
  <c r="A135" i="23"/>
  <c r="B135" i="23"/>
  <c r="C135" i="23"/>
  <c r="D135" i="23"/>
  <c r="E135" i="23"/>
  <c r="F135" i="23"/>
  <c r="G135" i="23"/>
  <c r="I135" i="23"/>
  <c r="R135" i="23"/>
  <c r="A136" i="23"/>
  <c r="B136" i="23"/>
  <c r="C136" i="23"/>
  <c r="D136" i="23"/>
  <c r="E136" i="23"/>
  <c r="F136" i="23"/>
  <c r="G136" i="23"/>
  <c r="I136" i="23"/>
  <c r="R136" i="23"/>
  <c r="A137" i="23"/>
  <c r="B137" i="23"/>
  <c r="C137" i="23"/>
  <c r="D137" i="23"/>
  <c r="E137" i="23"/>
  <c r="F137" i="23"/>
  <c r="G137" i="23"/>
  <c r="I137" i="23"/>
  <c r="R137" i="23"/>
  <c r="A138" i="23"/>
  <c r="B138" i="23"/>
  <c r="C138" i="23"/>
  <c r="D138" i="23"/>
  <c r="E138" i="23"/>
  <c r="F138" i="23"/>
  <c r="G138" i="23"/>
  <c r="I138" i="23"/>
  <c r="R138" i="23"/>
  <c r="A139" i="23"/>
  <c r="B139" i="23"/>
  <c r="C139" i="23"/>
  <c r="D139" i="23"/>
  <c r="E139" i="23"/>
  <c r="F139" i="23"/>
  <c r="G139" i="23"/>
  <c r="I139" i="23"/>
  <c r="R139" i="23"/>
  <c r="A140" i="23"/>
  <c r="B140" i="23"/>
  <c r="C140" i="23"/>
  <c r="D140" i="23"/>
  <c r="E140" i="23"/>
  <c r="F140" i="23"/>
  <c r="G140" i="23"/>
  <c r="I140" i="23"/>
  <c r="R140" i="23"/>
  <c r="A141" i="23"/>
  <c r="B141" i="23"/>
  <c r="C141" i="23"/>
  <c r="D141" i="23"/>
  <c r="E141" i="23"/>
  <c r="F141" i="23"/>
  <c r="G141" i="23"/>
  <c r="I141" i="23"/>
  <c r="R141" i="23"/>
  <c r="A142" i="23"/>
  <c r="B142" i="23"/>
  <c r="C142" i="23"/>
  <c r="D142" i="23"/>
  <c r="E142" i="23"/>
  <c r="F142" i="23"/>
  <c r="G142" i="23"/>
  <c r="I142" i="23"/>
  <c r="R142" i="23"/>
  <c r="A143" i="23"/>
  <c r="B143" i="23"/>
  <c r="C143" i="23"/>
  <c r="D143" i="23"/>
  <c r="E143" i="23"/>
  <c r="F143" i="23"/>
  <c r="G143" i="23"/>
  <c r="I143" i="23"/>
  <c r="R143" i="23"/>
  <c r="A144" i="23"/>
  <c r="B144" i="23"/>
  <c r="C144" i="23"/>
  <c r="D144" i="23"/>
  <c r="E144" i="23"/>
  <c r="F144" i="23"/>
  <c r="G144" i="23"/>
  <c r="I144" i="23"/>
  <c r="R144" i="23"/>
  <c r="A145" i="23"/>
  <c r="B145" i="23"/>
  <c r="C145" i="23"/>
  <c r="D145" i="23"/>
  <c r="E145" i="23"/>
  <c r="F145" i="23"/>
  <c r="G145" i="23"/>
  <c r="I145" i="23"/>
  <c r="R145" i="23"/>
  <c r="A146" i="23"/>
  <c r="B146" i="23"/>
  <c r="C146" i="23"/>
  <c r="D146" i="23"/>
  <c r="E146" i="23"/>
  <c r="F146" i="23"/>
  <c r="G146" i="23"/>
  <c r="I146" i="23"/>
  <c r="R146" i="23"/>
  <c r="A147" i="23"/>
  <c r="B147" i="23"/>
  <c r="C147" i="23"/>
  <c r="D147" i="23"/>
  <c r="E147" i="23"/>
  <c r="F147" i="23"/>
  <c r="G147" i="23"/>
  <c r="I147" i="23"/>
  <c r="R147" i="23"/>
  <c r="A148" i="23"/>
  <c r="B148" i="23"/>
  <c r="C148" i="23"/>
  <c r="D148" i="23"/>
  <c r="E148" i="23"/>
  <c r="F148" i="23"/>
  <c r="G148" i="23"/>
  <c r="I148" i="23"/>
  <c r="R148" i="23"/>
  <c r="A149" i="23"/>
  <c r="B149" i="23"/>
  <c r="C149" i="23"/>
  <c r="D149" i="23"/>
  <c r="E149" i="23"/>
  <c r="F149" i="23"/>
  <c r="G149" i="23"/>
  <c r="I149" i="23"/>
  <c r="R149" i="23"/>
  <c r="A150" i="23"/>
  <c r="B150" i="23"/>
  <c r="C150" i="23"/>
  <c r="D150" i="23"/>
  <c r="E150" i="23"/>
  <c r="F150" i="23"/>
  <c r="G150" i="23"/>
  <c r="I150" i="23"/>
  <c r="R150" i="23"/>
  <c r="A151" i="23"/>
  <c r="B151" i="23"/>
  <c r="C151" i="23"/>
  <c r="D151" i="23"/>
  <c r="E151" i="23"/>
  <c r="F151" i="23"/>
  <c r="G151" i="23"/>
  <c r="I151" i="23"/>
  <c r="R151" i="23"/>
  <c r="A152" i="23"/>
  <c r="B152" i="23"/>
  <c r="C152" i="23"/>
  <c r="D152" i="23"/>
  <c r="E152" i="23"/>
  <c r="F152" i="23"/>
  <c r="G152" i="23"/>
  <c r="I152" i="23"/>
  <c r="R152" i="23"/>
  <c r="A153" i="23"/>
  <c r="B153" i="23"/>
  <c r="C153" i="23"/>
  <c r="D153" i="23"/>
  <c r="E153" i="23"/>
  <c r="F153" i="23"/>
  <c r="G153" i="23"/>
  <c r="I153" i="23"/>
  <c r="R153" i="23"/>
  <c r="A154" i="23"/>
  <c r="B154" i="23"/>
  <c r="C154" i="23"/>
  <c r="D154" i="23"/>
  <c r="E154" i="23"/>
  <c r="F154" i="23"/>
  <c r="G154" i="23"/>
  <c r="I154" i="23"/>
  <c r="R154" i="23"/>
  <c r="A155" i="23"/>
  <c r="B155" i="23"/>
  <c r="C155" i="23"/>
  <c r="D155" i="23"/>
  <c r="E155" i="23"/>
  <c r="F155" i="23"/>
  <c r="G155" i="23"/>
  <c r="I155" i="23"/>
  <c r="R155" i="23"/>
  <c r="A156" i="23"/>
  <c r="B156" i="23"/>
  <c r="C156" i="23"/>
  <c r="D156" i="23"/>
  <c r="E156" i="23"/>
  <c r="F156" i="23"/>
  <c r="G156" i="23"/>
  <c r="I156" i="23"/>
  <c r="R156" i="23"/>
  <c r="A157" i="23"/>
  <c r="B157" i="23"/>
  <c r="C157" i="23"/>
  <c r="D157" i="23"/>
  <c r="E157" i="23"/>
  <c r="F157" i="23"/>
  <c r="G157" i="23"/>
  <c r="I157" i="23"/>
  <c r="R157" i="23"/>
  <c r="A158" i="23"/>
  <c r="B158" i="23"/>
  <c r="C158" i="23"/>
  <c r="D158" i="23"/>
  <c r="E158" i="23"/>
  <c r="F158" i="23"/>
  <c r="G158" i="23"/>
  <c r="I158" i="23"/>
  <c r="R158" i="23"/>
  <c r="A159" i="23"/>
  <c r="B159" i="23"/>
  <c r="C159" i="23"/>
  <c r="D159" i="23"/>
  <c r="E159" i="23"/>
  <c r="F159" i="23"/>
  <c r="G159" i="23"/>
  <c r="I159" i="23"/>
  <c r="R159" i="23"/>
  <c r="A160" i="23"/>
  <c r="B160" i="23"/>
  <c r="C160" i="23"/>
  <c r="D160" i="23"/>
  <c r="E160" i="23"/>
  <c r="F160" i="23"/>
  <c r="G160" i="23"/>
  <c r="I160" i="23"/>
  <c r="R160" i="23"/>
  <c r="A161" i="23"/>
  <c r="B161" i="23"/>
  <c r="C161" i="23"/>
  <c r="D161" i="23"/>
  <c r="E161" i="23"/>
  <c r="F161" i="23"/>
  <c r="G161" i="23"/>
  <c r="I161" i="23"/>
  <c r="R161" i="23"/>
  <c r="A7" i="22"/>
  <c r="B7" i="22"/>
  <c r="C7" i="22"/>
  <c r="D7" i="22"/>
  <c r="E7" i="22"/>
  <c r="F7" i="22"/>
  <c r="G7" i="22"/>
  <c r="I7" i="22"/>
  <c r="R7" i="22"/>
  <c r="AL7" i="22"/>
  <c r="A8" i="22"/>
  <c r="B8" i="22"/>
  <c r="C8" i="22"/>
  <c r="D8" i="22"/>
  <c r="E8" i="22"/>
  <c r="F8" i="22"/>
  <c r="G8" i="22"/>
  <c r="I8" i="22"/>
  <c r="R8" i="22"/>
  <c r="AL8" i="22"/>
  <c r="A9" i="22"/>
  <c r="B9" i="22"/>
  <c r="C9" i="22"/>
  <c r="D9" i="22"/>
  <c r="E9" i="22"/>
  <c r="F9" i="22"/>
  <c r="G9" i="22"/>
  <c r="I9" i="22"/>
  <c r="R9" i="22"/>
  <c r="AL9" i="22"/>
  <c r="A10" i="22"/>
  <c r="B10" i="22"/>
  <c r="C10" i="22"/>
  <c r="D10" i="22"/>
  <c r="E10" i="22"/>
  <c r="F10" i="22"/>
  <c r="G10" i="22"/>
  <c r="I10" i="22"/>
  <c r="R10" i="22"/>
  <c r="AL10" i="22"/>
  <c r="A11" i="22"/>
  <c r="B11" i="22"/>
  <c r="C11" i="22"/>
  <c r="D11" i="22"/>
  <c r="E11" i="22"/>
  <c r="F11" i="22"/>
  <c r="G11" i="22"/>
  <c r="I11" i="22"/>
  <c r="R11" i="22"/>
  <c r="AL11" i="22"/>
  <c r="A12" i="22"/>
  <c r="B12" i="22"/>
  <c r="C12" i="22"/>
  <c r="D12" i="22"/>
  <c r="E12" i="22"/>
  <c r="F12" i="22"/>
  <c r="G12" i="22"/>
  <c r="I12" i="22"/>
  <c r="R12" i="22"/>
  <c r="AL12" i="22"/>
  <c r="A13" i="22"/>
  <c r="B13" i="22"/>
  <c r="C13" i="22"/>
  <c r="D13" i="22"/>
  <c r="E13" i="22"/>
  <c r="F13" i="22"/>
  <c r="G13" i="22"/>
  <c r="I13" i="22"/>
  <c r="R13" i="22"/>
  <c r="AL13" i="22"/>
  <c r="A14" i="22"/>
  <c r="B14" i="22"/>
  <c r="C14" i="22"/>
  <c r="D14" i="22"/>
  <c r="E14" i="22"/>
  <c r="F14" i="22"/>
  <c r="G14" i="22"/>
  <c r="I14" i="22"/>
  <c r="R14" i="22"/>
  <c r="AL14" i="22"/>
  <c r="A15" i="22"/>
  <c r="B15" i="22"/>
  <c r="C15" i="22"/>
  <c r="D15" i="22"/>
  <c r="E15" i="22"/>
  <c r="F15" i="22"/>
  <c r="G15" i="22"/>
  <c r="I15" i="22"/>
  <c r="R15" i="22"/>
  <c r="AL15" i="22"/>
  <c r="A16" i="22"/>
  <c r="B16" i="22"/>
  <c r="C16" i="22"/>
  <c r="D16" i="22"/>
  <c r="E16" i="22"/>
  <c r="F16" i="22"/>
  <c r="G16" i="22"/>
  <c r="I16" i="22"/>
  <c r="R16" i="22"/>
  <c r="AL16" i="22"/>
  <c r="A17" i="22"/>
  <c r="B17" i="22"/>
  <c r="C17" i="22"/>
  <c r="D17" i="22"/>
  <c r="E17" i="22"/>
  <c r="F17" i="22"/>
  <c r="G17" i="22"/>
  <c r="I17" i="22"/>
  <c r="R17" i="22"/>
  <c r="AL17" i="22"/>
  <c r="A18" i="22"/>
  <c r="B18" i="22"/>
  <c r="C18" i="22"/>
  <c r="D18" i="22"/>
  <c r="E18" i="22"/>
  <c r="F18" i="22"/>
  <c r="G18" i="22"/>
  <c r="I18" i="22"/>
  <c r="R18" i="22"/>
  <c r="AL18" i="22"/>
  <c r="A19" i="22"/>
  <c r="B19" i="22"/>
  <c r="C19" i="22"/>
  <c r="D19" i="22"/>
  <c r="E19" i="22"/>
  <c r="F19" i="22"/>
  <c r="G19" i="22"/>
  <c r="I19" i="22"/>
  <c r="R19" i="22"/>
  <c r="AL19" i="22"/>
  <c r="A20" i="22"/>
  <c r="B20" i="22"/>
  <c r="C20" i="22"/>
  <c r="D20" i="22"/>
  <c r="E20" i="22"/>
  <c r="F20" i="22"/>
  <c r="G20" i="22"/>
  <c r="I20" i="22"/>
  <c r="R20" i="22"/>
  <c r="AL20" i="22"/>
  <c r="A21" i="22"/>
  <c r="B21" i="22"/>
  <c r="C21" i="22"/>
  <c r="D21" i="22"/>
  <c r="E21" i="22"/>
  <c r="F21" i="22"/>
  <c r="G21" i="22"/>
  <c r="I21" i="22"/>
  <c r="R21" i="22"/>
  <c r="AL21" i="22"/>
  <c r="A22" i="22"/>
  <c r="B22" i="22"/>
  <c r="C22" i="22"/>
  <c r="D22" i="22"/>
  <c r="E22" i="22"/>
  <c r="F22" i="22"/>
  <c r="G22" i="22"/>
  <c r="I22" i="22"/>
  <c r="R22" i="22"/>
  <c r="AL22" i="22"/>
  <c r="A23" i="22"/>
  <c r="B23" i="22"/>
  <c r="C23" i="22"/>
  <c r="D23" i="22"/>
  <c r="E23" i="22"/>
  <c r="F23" i="22"/>
  <c r="G23" i="22"/>
  <c r="I23" i="22"/>
  <c r="R23" i="22"/>
  <c r="AL23" i="22"/>
  <c r="A24" i="22"/>
  <c r="B24" i="22"/>
  <c r="C24" i="22"/>
  <c r="D24" i="22"/>
  <c r="E24" i="22"/>
  <c r="F24" i="22"/>
  <c r="G24" i="22"/>
  <c r="I24" i="22"/>
  <c r="R24" i="22"/>
  <c r="AL24" i="22"/>
  <c r="A25" i="22"/>
  <c r="B25" i="22"/>
  <c r="C25" i="22"/>
  <c r="D25" i="22"/>
  <c r="E25" i="22"/>
  <c r="F25" i="22"/>
  <c r="G25" i="22"/>
  <c r="I25" i="22"/>
  <c r="R25" i="22"/>
  <c r="AL25" i="22"/>
  <c r="A26" i="22"/>
  <c r="B26" i="22"/>
  <c r="C26" i="22"/>
  <c r="D26" i="22"/>
  <c r="E26" i="22"/>
  <c r="F26" i="22"/>
  <c r="G26" i="22"/>
  <c r="I26" i="22"/>
  <c r="R26" i="22"/>
  <c r="AL26" i="22"/>
  <c r="A27" i="22"/>
  <c r="B27" i="22"/>
  <c r="C27" i="22"/>
  <c r="D27" i="22"/>
  <c r="E27" i="22"/>
  <c r="F27" i="22"/>
  <c r="G27" i="22"/>
  <c r="I27" i="22"/>
  <c r="R27" i="22"/>
  <c r="AL27" i="22"/>
  <c r="A28" i="22"/>
  <c r="B28" i="22"/>
  <c r="C28" i="22"/>
  <c r="D28" i="22"/>
  <c r="E28" i="22"/>
  <c r="F28" i="22"/>
  <c r="G28" i="22"/>
  <c r="I28" i="22"/>
  <c r="R28" i="22"/>
  <c r="AL28" i="22"/>
  <c r="A29" i="22"/>
  <c r="B29" i="22"/>
  <c r="C29" i="22"/>
  <c r="D29" i="22"/>
  <c r="E29" i="22"/>
  <c r="F29" i="22"/>
  <c r="G29" i="22"/>
  <c r="I29" i="22"/>
  <c r="R29" i="22"/>
  <c r="AL29" i="22"/>
  <c r="A30" i="22"/>
  <c r="B30" i="22"/>
  <c r="C30" i="22"/>
  <c r="D30" i="22"/>
  <c r="E30" i="22"/>
  <c r="F30" i="22"/>
  <c r="G30" i="22"/>
  <c r="I30" i="22"/>
  <c r="R30" i="22"/>
  <c r="AL30" i="22"/>
  <c r="A31" i="22"/>
  <c r="B31" i="22"/>
  <c r="C31" i="22"/>
  <c r="D31" i="22"/>
  <c r="E31" i="22"/>
  <c r="F31" i="22"/>
  <c r="G31" i="22"/>
  <c r="I31" i="22"/>
  <c r="R31" i="22"/>
  <c r="AL31" i="22"/>
  <c r="A32" i="22"/>
  <c r="B32" i="22"/>
  <c r="C32" i="22"/>
  <c r="D32" i="22"/>
  <c r="E32" i="22"/>
  <c r="F32" i="22"/>
  <c r="G32" i="22"/>
  <c r="I32" i="22"/>
  <c r="R32" i="22"/>
  <c r="AL32" i="22"/>
  <c r="A33" i="22"/>
  <c r="B33" i="22"/>
  <c r="C33" i="22"/>
  <c r="D33" i="22"/>
  <c r="E33" i="22"/>
  <c r="F33" i="22"/>
  <c r="G33" i="22"/>
  <c r="I33" i="22"/>
  <c r="R33" i="22"/>
  <c r="AL33" i="22"/>
  <c r="A34" i="22"/>
  <c r="B34" i="22"/>
  <c r="C34" i="22"/>
  <c r="D34" i="22"/>
  <c r="E34" i="22"/>
  <c r="F34" i="22"/>
  <c r="G34" i="22"/>
  <c r="I34" i="22"/>
  <c r="R34" i="22"/>
  <c r="AL34" i="22"/>
  <c r="A35" i="22"/>
  <c r="B35" i="22"/>
  <c r="C35" i="22"/>
  <c r="D35" i="22"/>
  <c r="E35" i="22"/>
  <c r="F35" i="22"/>
  <c r="G35" i="22"/>
  <c r="I35" i="22"/>
  <c r="R35" i="22"/>
  <c r="AL35" i="22"/>
  <c r="A36" i="22"/>
  <c r="B36" i="22"/>
  <c r="C36" i="22"/>
  <c r="D36" i="22"/>
  <c r="E36" i="22"/>
  <c r="F36" i="22"/>
  <c r="G36" i="22"/>
  <c r="I36" i="22"/>
  <c r="R36" i="22"/>
  <c r="AL36" i="22"/>
  <c r="A37" i="22"/>
  <c r="B37" i="22"/>
  <c r="C37" i="22"/>
  <c r="D37" i="22"/>
  <c r="E37" i="22"/>
  <c r="F37" i="22"/>
  <c r="G37" i="22"/>
  <c r="I37" i="22"/>
  <c r="R37" i="22"/>
  <c r="AL37" i="22"/>
  <c r="A38" i="22"/>
  <c r="B38" i="22"/>
  <c r="C38" i="22"/>
  <c r="D38" i="22"/>
  <c r="E38" i="22"/>
  <c r="F38" i="22"/>
  <c r="G38" i="22"/>
  <c r="I38" i="22"/>
  <c r="R38" i="22"/>
  <c r="AL38" i="22"/>
  <c r="A39" i="22"/>
  <c r="B39" i="22"/>
  <c r="C39" i="22"/>
  <c r="D39" i="22"/>
  <c r="E39" i="22"/>
  <c r="F39" i="22"/>
  <c r="G39" i="22"/>
  <c r="I39" i="22"/>
  <c r="R39" i="22"/>
  <c r="AL39" i="22"/>
  <c r="A40" i="22"/>
  <c r="B40" i="22"/>
  <c r="C40" i="22"/>
  <c r="D40" i="22"/>
  <c r="E40" i="22"/>
  <c r="F40" i="22"/>
  <c r="G40" i="22"/>
  <c r="I40" i="22"/>
  <c r="R40" i="22"/>
  <c r="AL40" i="22"/>
  <c r="A41" i="22"/>
  <c r="B41" i="22"/>
  <c r="C41" i="22"/>
  <c r="D41" i="22"/>
  <c r="E41" i="22"/>
  <c r="F41" i="22"/>
  <c r="G41" i="22"/>
  <c r="I41" i="22"/>
  <c r="R41" i="22"/>
  <c r="AL41" i="22"/>
  <c r="A42" i="22"/>
  <c r="B42" i="22"/>
  <c r="C42" i="22"/>
  <c r="D42" i="22"/>
  <c r="E42" i="22"/>
  <c r="F42" i="22"/>
  <c r="G42" i="22"/>
  <c r="I42" i="22"/>
  <c r="R42" i="22"/>
  <c r="AL42" i="22"/>
  <c r="A43" i="22"/>
  <c r="B43" i="22"/>
  <c r="C43" i="22"/>
  <c r="D43" i="22"/>
  <c r="E43" i="22"/>
  <c r="F43" i="22"/>
  <c r="G43" i="22"/>
  <c r="I43" i="22"/>
  <c r="R43" i="22"/>
  <c r="AL43" i="22"/>
  <c r="A44" i="22"/>
  <c r="B44" i="22"/>
  <c r="C44" i="22"/>
  <c r="D44" i="22"/>
  <c r="E44" i="22"/>
  <c r="F44" i="22"/>
  <c r="G44" i="22"/>
  <c r="I44" i="22"/>
  <c r="R44" i="22"/>
  <c r="AL44" i="22"/>
  <c r="A45" i="22"/>
  <c r="B45" i="22"/>
  <c r="C45" i="22"/>
  <c r="D45" i="22"/>
  <c r="E45" i="22"/>
  <c r="F45" i="22"/>
  <c r="G45" i="22"/>
  <c r="I45" i="22"/>
  <c r="R45" i="22"/>
  <c r="AL45" i="22"/>
  <c r="A46" i="22"/>
  <c r="B46" i="22"/>
  <c r="C46" i="22"/>
  <c r="D46" i="22"/>
  <c r="E46" i="22"/>
  <c r="F46" i="22"/>
  <c r="G46" i="22"/>
  <c r="I46" i="22"/>
  <c r="R46" i="22"/>
  <c r="AL46" i="22"/>
  <c r="A47" i="22"/>
  <c r="B47" i="22"/>
  <c r="C47" i="22"/>
  <c r="D47" i="22"/>
  <c r="E47" i="22"/>
  <c r="F47" i="22"/>
  <c r="G47" i="22"/>
  <c r="I47" i="22"/>
  <c r="R47" i="22"/>
  <c r="AL47" i="22"/>
  <c r="A48" i="22"/>
  <c r="B48" i="22"/>
  <c r="C48" i="22"/>
  <c r="D48" i="22"/>
  <c r="E48" i="22"/>
  <c r="F48" i="22"/>
  <c r="G48" i="22"/>
  <c r="I48" i="22"/>
  <c r="R48" i="22"/>
  <c r="AL48" i="22"/>
  <c r="A49" i="22"/>
  <c r="B49" i="22"/>
  <c r="C49" i="22"/>
  <c r="D49" i="22"/>
  <c r="E49" i="22"/>
  <c r="F49" i="22"/>
  <c r="G49" i="22"/>
  <c r="I49" i="22"/>
  <c r="R49" i="22"/>
  <c r="AL49" i="22"/>
  <c r="A50" i="22"/>
  <c r="B50" i="22"/>
  <c r="C50" i="22"/>
  <c r="D50" i="22"/>
  <c r="E50" i="22"/>
  <c r="F50" i="22"/>
  <c r="G50" i="22"/>
  <c r="I50" i="22"/>
  <c r="R50" i="22"/>
  <c r="AL50" i="22"/>
  <c r="A51" i="22"/>
  <c r="B51" i="22"/>
  <c r="C51" i="22"/>
  <c r="D51" i="22"/>
  <c r="E51" i="22"/>
  <c r="F51" i="22"/>
  <c r="G51" i="22"/>
  <c r="I51" i="22"/>
  <c r="R51" i="22"/>
  <c r="AL51" i="22"/>
  <c r="A52" i="22"/>
  <c r="B52" i="22"/>
  <c r="C52" i="22"/>
  <c r="D52" i="22"/>
  <c r="E52" i="22"/>
  <c r="F52" i="22"/>
  <c r="G52" i="22"/>
  <c r="I52" i="22"/>
  <c r="R52" i="22"/>
  <c r="AL52" i="22"/>
  <c r="A53" i="22"/>
  <c r="B53" i="22"/>
  <c r="C53" i="22"/>
  <c r="D53" i="22"/>
  <c r="E53" i="22"/>
  <c r="F53" i="22"/>
  <c r="G53" i="22"/>
  <c r="I53" i="22"/>
  <c r="R53" i="22"/>
  <c r="AL53" i="22"/>
  <c r="A54" i="22"/>
  <c r="B54" i="22"/>
  <c r="C54" i="22"/>
  <c r="D54" i="22"/>
  <c r="E54" i="22"/>
  <c r="F54" i="22"/>
  <c r="G54" i="22"/>
  <c r="I54" i="22"/>
  <c r="R54" i="22"/>
  <c r="AL54" i="22"/>
  <c r="A55" i="22"/>
  <c r="B55" i="22"/>
  <c r="C55" i="22"/>
  <c r="D55" i="22"/>
  <c r="E55" i="22"/>
  <c r="F55" i="22"/>
  <c r="G55" i="22"/>
  <c r="I55" i="22"/>
  <c r="R55" i="22"/>
  <c r="AL55" i="22"/>
  <c r="A56" i="22"/>
  <c r="B56" i="22"/>
  <c r="C56" i="22"/>
  <c r="D56" i="22"/>
  <c r="E56" i="22"/>
  <c r="F56" i="22"/>
  <c r="G56" i="22"/>
  <c r="I56" i="22"/>
  <c r="R56" i="22"/>
  <c r="AL56" i="22"/>
  <c r="A57" i="22"/>
  <c r="B57" i="22"/>
  <c r="C57" i="22"/>
  <c r="D57" i="22"/>
  <c r="E57" i="22"/>
  <c r="F57" i="22"/>
  <c r="G57" i="22"/>
  <c r="I57" i="22"/>
  <c r="R57" i="22"/>
  <c r="AL57" i="22"/>
  <c r="A58" i="22"/>
  <c r="B58" i="22"/>
  <c r="C58" i="22"/>
  <c r="D58" i="22"/>
  <c r="E58" i="22"/>
  <c r="F58" i="22"/>
  <c r="G58" i="22"/>
  <c r="I58" i="22"/>
  <c r="R58" i="22"/>
  <c r="AL58" i="22"/>
  <c r="A59" i="22"/>
  <c r="B59" i="22"/>
  <c r="C59" i="22"/>
  <c r="D59" i="22"/>
  <c r="E59" i="22"/>
  <c r="F59" i="22"/>
  <c r="G59" i="22"/>
  <c r="I59" i="22"/>
  <c r="R59" i="22"/>
  <c r="AL59" i="22"/>
  <c r="A60" i="22"/>
  <c r="B60" i="22"/>
  <c r="C60" i="22"/>
  <c r="D60" i="22"/>
  <c r="E60" i="22"/>
  <c r="F60" i="22"/>
  <c r="G60" i="22"/>
  <c r="I60" i="22"/>
  <c r="R60" i="22"/>
  <c r="AL60" i="22"/>
  <c r="A61" i="22"/>
  <c r="B61" i="22"/>
  <c r="C61" i="22"/>
  <c r="D61" i="22"/>
  <c r="E61" i="22"/>
  <c r="F61" i="22"/>
  <c r="G61" i="22"/>
  <c r="I61" i="22"/>
  <c r="R61" i="22"/>
  <c r="AL61" i="22"/>
  <c r="A62" i="22"/>
  <c r="B62" i="22"/>
  <c r="C62" i="22"/>
  <c r="D62" i="22"/>
  <c r="E62" i="22"/>
  <c r="F62" i="22"/>
  <c r="G62" i="22"/>
  <c r="I62" i="22"/>
  <c r="R62" i="22"/>
  <c r="AL62" i="22"/>
  <c r="A63" i="22"/>
  <c r="B63" i="22"/>
  <c r="C63" i="22"/>
  <c r="D63" i="22"/>
  <c r="E63" i="22"/>
  <c r="F63" i="22"/>
  <c r="G63" i="22"/>
  <c r="I63" i="22"/>
  <c r="R63" i="22"/>
  <c r="AL63" i="22"/>
  <c r="A64" i="22"/>
  <c r="B64" i="22"/>
  <c r="C64" i="22"/>
  <c r="D64" i="22"/>
  <c r="E64" i="22"/>
  <c r="F64" i="22"/>
  <c r="G64" i="22"/>
  <c r="I64" i="22"/>
  <c r="R64" i="22"/>
  <c r="AL64" i="22"/>
  <c r="A65" i="22"/>
  <c r="B65" i="22"/>
  <c r="C65" i="22"/>
  <c r="D65" i="22"/>
  <c r="E65" i="22"/>
  <c r="F65" i="22"/>
  <c r="G65" i="22"/>
  <c r="I65" i="22"/>
  <c r="R65" i="22"/>
  <c r="AL65" i="22"/>
  <c r="A66" i="22"/>
  <c r="B66" i="22"/>
  <c r="C66" i="22"/>
  <c r="D66" i="22"/>
  <c r="E66" i="22"/>
  <c r="F66" i="22"/>
  <c r="G66" i="22"/>
  <c r="I66" i="22"/>
  <c r="R66" i="22"/>
  <c r="AL66" i="22"/>
  <c r="A67" i="22"/>
  <c r="B67" i="22"/>
  <c r="C67" i="22"/>
  <c r="D67" i="22"/>
  <c r="E67" i="22"/>
  <c r="F67" i="22"/>
  <c r="G67" i="22"/>
  <c r="I67" i="22"/>
  <c r="R67" i="22"/>
  <c r="AL67" i="22"/>
  <c r="A68" i="22"/>
  <c r="B68" i="22"/>
  <c r="C68" i="22"/>
  <c r="D68" i="22"/>
  <c r="E68" i="22"/>
  <c r="F68" i="22"/>
  <c r="G68" i="22"/>
  <c r="I68" i="22"/>
  <c r="R68" i="22"/>
  <c r="AL68" i="22"/>
  <c r="A69" i="22"/>
  <c r="B69" i="22"/>
  <c r="C69" i="22"/>
  <c r="D69" i="22"/>
  <c r="E69" i="22"/>
  <c r="F69" i="22"/>
  <c r="G69" i="22"/>
  <c r="I69" i="22"/>
  <c r="R69" i="22"/>
  <c r="AL69" i="22"/>
  <c r="A70" i="22"/>
  <c r="B70" i="22"/>
  <c r="C70" i="22"/>
  <c r="D70" i="22"/>
  <c r="E70" i="22"/>
  <c r="F70" i="22"/>
  <c r="G70" i="22"/>
  <c r="I70" i="22"/>
  <c r="R70" i="22"/>
  <c r="AL70" i="22"/>
  <c r="A71" i="22"/>
  <c r="B71" i="22"/>
  <c r="C71" i="22"/>
  <c r="D71" i="22"/>
  <c r="E71" i="22"/>
  <c r="F71" i="22"/>
  <c r="G71" i="22"/>
  <c r="I71" i="22"/>
  <c r="R71" i="22"/>
  <c r="AL71" i="22"/>
  <c r="A72" i="22"/>
  <c r="B72" i="22"/>
  <c r="C72" i="22"/>
  <c r="D72" i="22"/>
  <c r="E72" i="22"/>
  <c r="F72" i="22"/>
  <c r="G72" i="22"/>
  <c r="I72" i="22"/>
  <c r="R72" i="22"/>
  <c r="AL72" i="22"/>
  <c r="A73" i="22"/>
  <c r="B73" i="22"/>
  <c r="C73" i="22"/>
  <c r="D73" i="22"/>
  <c r="E73" i="22"/>
  <c r="F73" i="22"/>
  <c r="G73" i="22"/>
  <c r="I73" i="22"/>
  <c r="R73" i="22"/>
  <c r="AL73" i="22"/>
  <c r="A74" i="22"/>
  <c r="B74" i="22"/>
  <c r="C74" i="22"/>
  <c r="D74" i="22"/>
  <c r="E74" i="22"/>
  <c r="F74" i="22"/>
  <c r="G74" i="22"/>
  <c r="I74" i="22"/>
  <c r="R74" i="22"/>
  <c r="AL74" i="22"/>
  <c r="A75" i="22"/>
  <c r="B75" i="22"/>
  <c r="C75" i="22"/>
  <c r="D75" i="22"/>
  <c r="E75" i="22"/>
  <c r="F75" i="22"/>
  <c r="G75" i="22"/>
  <c r="I75" i="22"/>
  <c r="R75" i="22"/>
  <c r="AL75" i="22"/>
  <c r="A76" i="22"/>
  <c r="B76" i="22"/>
  <c r="C76" i="22"/>
  <c r="D76" i="22"/>
  <c r="E76" i="22"/>
  <c r="F76" i="22"/>
  <c r="G76" i="22"/>
  <c r="I76" i="22"/>
  <c r="R76" i="22"/>
  <c r="AL76" i="22"/>
  <c r="A77" i="22"/>
  <c r="B77" i="22"/>
  <c r="C77" i="22"/>
  <c r="D77" i="22"/>
  <c r="E77" i="22"/>
  <c r="F77" i="22"/>
  <c r="G77" i="22"/>
  <c r="I77" i="22"/>
  <c r="R77" i="22"/>
  <c r="AL77" i="22"/>
  <c r="A78" i="22"/>
  <c r="B78" i="22"/>
  <c r="C78" i="22"/>
  <c r="D78" i="22"/>
  <c r="E78" i="22"/>
  <c r="F78" i="22"/>
  <c r="G78" i="22"/>
  <c r="I78" i="22"/>
  <c r="R78" i="22"/>
  <c r="AL78" i="22"/>
  <c r="A79" i="22"/>
  <c r="B79" i="22"/>
  <c r="C79" i="22"/>
  <c r="D79" i="22"/>
  <c r="E79" i="22"/>
  <c r="F79" i="22"/>
  <c r="G79" i="22"/>
  <c r="I79" i="22"/>
  <c r="R79" i="22"/>
  <c r="AL79" i="22"/>
  <c r="A80" i="22"/>
  <c r="B80" i="22"/>
  <c r="C80" i="22"/>
  <c r="D80" i="22"/>
  <c r="E80" i="22"/>
  <c r="F80" i="22"/>
  <c r="G80" i="22"/>
  <c r="I80" i="22"/>
  <c r="R80" i="22"/>
  <c r="AL80" i="22"/>
  <c r="A81" i="22"/>
  <c r="B81" i="22"/>
  <c r="C81" i="22"/>
  <c r="D81" i="22"/>
  <c r="E81" i="22"/>
  <c r="F81" i="22"/>
  <c r="G81" i="22"/>
  <c r="I81" i="22"/>
  <c r="R81" i="22"/>
  <c r="AL81" i="22"/>
  <c r="A82" i="22"/>
  <c r="B82" i="22"/>
  <c r="C82" i="22"/>
  <c r="D82" i="22"/>
  <c r="E82" i="22"/>
  <c r="F82" i="22"/>
  <c r="G82" i="22"/>
  <c r="I82" i="22"/>
  <c r="R82" i="22"/>
  <c r="AL82" i="22"/>
  <c r="A83" i="22"/>
  <c r="B83" i="22"/>
  <c r="C83" i="22"/>
  <c r="D83" i="22"/>
  <c r="E83" i="22"/>
  <c r="F83" i="22"/>
  <c r="G83" i="22"/>
  <c r="I83" i="22"/>
  <c r="R83" i="22"/>
  <c r="AL83" i="22"/>
  <c r="A84" i="22"/>
  <c r="B84" i="22"/>
  <c r="C84" i="22"/>
  <c r="D84" i="22"/>
  <c r="E84" i="22"/>
  <c r="F84" i="22"/>
  <c r="G84" i="22"/>
  <c r="I84" i="22"/>
  <c r="R84" i="22"/>
  <c r="AL84" i="22"/>
  <c r="A85" i="22"/>
  <c r="B85" i="22"/>
  <c r="C85" i="22"/>
  <c r="D85" i="22"/>
  <c r="E85" i="22"/>
  <c r="F85" i="22"/>
  <c r="G85" i="22"/>
  <c r="I85" i="22"/>
  <c r="R85" i="22"/>
  <c r="AL85" i="22"/>
  <c r="A86" i="22"/>
  <c r="B86" i="22"/>
  <c r="C86" i="22"/>
  <c r="D86" i="22"/>
  <c r="E86" i="22"/>
  <c r="F86" i="22"/>
  <c r="G86" i="22"/>
  <c r="I86" i="22"/>
  <c r="R86" i="22"/>
  <c r="AL86" i="22"/>
  <c r="A87" i="22"/>
  <c r="B87" i="22"/>
  <c r="C87" i="22"/>
  <c r="D87" i="22"/>
  <c r="E87" i="22"/>
  <c r="F87" i="22"/>
  <c r="G87" i="22"/>
  <c r="I87" i="22"/>
  <c r="R87" i="22"/>
  <c r="AL87" i="22"/>
  <c r="A88" i="22"/>
  <c r="B88" i="22"/>
  <c r="C88" i="22"/>
  <c r="D88" i="22"/>
  <c r="E88" i="22"/>
  <c r="F88" i="22"/>
  <c r="G88" i="22"/>
  <c r="I88" i="22"/>
  <c r="R88" i="22"/>
  <c r="AL88" i="22"/>
  <c r="A89" i="22"/>
  <c r="B89" i="22"/>
  <c r="C89" i="22"/>
  <c r="D89" i="22"/>
  <c r="E89" i="22"/>
  <c r="F89" i="22"/>
  <c r="G89" i="22"/>
  <c r="I89" i="22"/>
  <c r="R89" i="22"/>
  <c r="AL89" i="22"/>
  <c r="A90" i="22"/>
  <c r="B90" i="22"/>
  <c r="C90" i="22"/>
  <c r="D90" i="22"/>
  <c r="E90" i="22"/>
  <c r="F90" i="22"/>
  <c r="G90" i="22"/>
  <c r="I90" i="22"/>
  <c r="R90" i="22"/>
  <c r="AL90" i="22"/>
  <c r="A91" i="22"/>
  <c r="B91" i="22"/>
  <c r="C91" i="22"/>
  <c r="D91" i="22"/>
  <c r="E91" i="22"/>
  <c r="F91" i="22"/>
  <c r="G91" i="22"/>
  <c r="I91" i="22"/>
  <c r="R91" i="22"/>
  <c r="AL91" i="22"/>
  <c r="A92" i="22"/>
  <c r="B92" i="22"/>
  <c r="C92" i="22"/>
  <c r="D92" i="22"/>
  <c r="E92" i="22"/>
  <c r="F92" i="22"/>
  <c r="G92" i="22"/>
  <c r="I92" i="22"/>
  <c r="R92" i="22"/>
  <c r="AL92" i="22"/>
  <c r="A93" i="22"/>
  <c r="B93" i="22"/>
  <c r="C93" i="22"/>
  <c r="D93" i="22"/>
  <c r="E93" i="22"/>
  <c r="F93" i="22"/>
  <c r="G93" i="22"/>
  <c r="I93" i="22"/>
  <c r="R93" i="22"/>
  <c r="AL93" i="22"/>
  <c r="A94" i="22"/>
  <c r="B94" i="22"/>
  <c r="C94" i="22"/>
  <c r="D94" i="22"/>
  <c r="E94" i="22"/>
  <c r="F94" i="22"/>
  <c r="G94" i="22"/>
  <c r="I94" i="22"/>
  <c r="R94" i="22"/>
  <c r="AL94" i="22"/>
  <c r="A95" i="22"/>
  <c r="B95" i="22"/>
  <c r="C95" i="22"/>
  <c r="D95" i="22"/>
  <c r="E95" i="22"/>
  <c r="F95" i="22"/>
  <c r="G95" i="22"/>
  <c r="I95" i="22"/>
  <c r="R95" i="22"/>
  <c r="AL95" i="22"/>
  <c r="A96" i="22"/>
  <c r="B96" i="22"/>
  <c r="C96" i="22"/>
  <c r="D96" i="22"/>
  <c r="E96" i="22"/>
  <c r="F96" i="22"/>
  <c r="G96" i="22"/>
  <c r="I96" i="22"/>
  <c r="R96" i="22"/>
  <c r="AL96" i="22"/>
  <c r="A97" i="22"/>
  <c r="B97" i="22"/>
  <c r="C97" i="22"/>
  <c r="D97" i="22"/>
  <c r="E97" i="22"/>
  <c r="F97" i="22"/>
  <c r="G97" i="22"/>
  <c r="I97" i="22"/>
  <c r="R97" i="22"/>
  <c r="AL97" i="22"/>
  <c r="A98" i="22"/>
  <c r="B98" i="22"/>
  <c r="C98" i="22"/>
  <c r="D98" i="22"/>
  <c r="E98" i="22"/>
  <c r="F98" i="22"/>
  <c r="G98" i="22"/>
  <c r="I98" i="22"/>
  <c r="R98" i="22"/>
  <c r="AL98" i="22"/>
  <c r="A99" i="22"/>
  <c r="B99" i="22"/>
  <c r="C99" i="22"/>
  <c r="D99" i="22"/>
  <c r="E99" i="22"/>
  <c r="F99" i="22"/>
  <c r="G99" i="22"/>
  <c r="I99" i="22"/>
  <c r="R99" i="22"/>
  <c r="AL99" i="22"/>
  <c r="A100" i="22"/>
  <c r="B100" i="22"/>
  <c r="C100" i="22"/>
  <c r="D100" i="22"/>
  <c r="E100" i="22"/>
  <c r="F100" i="22"/>
  <c r="G100" i="22"/>
  <c r="I100" i="22"/>
  <c r="R100" i="22"/>
  <c r="AL100" i="22"/>
  <c r="A101" i="22"/>
  <c r="B101" i="22"/>
  <c r="C101" i="22"/>
  <c r="D101" i="22"/>
  <c r="E101" i="22"/>
  <c r="F101" i="22"/>
  <c r="G101" i="22"/>
  <c r="I101" i="22"/>
  <c r="R101" i="22"/>
  <c r="AL101" i="22"/>
  <c r="A102" i="22"/>
  <c r="B102" i="22"/>
  <c r="C102" i="22"/>
  <c r="D102" i="22"/>
  <c r="E102" i="22"/>
  <c r="F102" i="22"/>
  <c r="G102" i="22"/>
  <c r="I102" i="22"/>
  <c r="R102" i="22"/>
  <c r="AL102" i="22"/>
  <c r="A103" i="22"/>
  <c r="B103" i="22"/>
  <c r="C103" i="22"/>
  <c r="D103" i="22"/>
  <c r="E103" i="22"/>
  <c r="F103" i="22"/>
  <c r="G103" i="22"/>
  <c r="I103" i="22"/>
  <c r="R103" i="22"/>
  <c r="AL103" i="22"/>
  <c r="A104" i="22"/>
  <c r="B104" i="22"/>
  <c r="C104" i="22"/>
  <c r="D104" i="22"/>
  <c r="E104" i="22"/>
  <c r="F104" i="22"/>
  <c r="G104" i="22"/>
  <c r="I104" i="22"/>
  <c r="R104" i="22"/>
  <c r="AL104" i="22"/>
  <c r="A105" i="22"/>
  <c r="B105" i="22"/>
  <c r="C105" i="22"/>
  <c r="D105" i="22"/>
  <c r="E105" i="22"/>
  <c r="F105" i="22"/>
  <c r="G105" i="22"/>
  <c r="I105" i="22"/>
  <c r="R105" i="22"/>
  <c r="AL105" i="22"/>
  <c r="A106" i="22"/>
  <c r="B106" i="22"/>
  <c r="C106" i="22"/>
  <c r="D106" i="22"/>
  <c r="E106" i="22"/>
  <c r="F106" i="22"/>
  <c r="G106" i="22"/>
  <c r="I106" i="22"/>
  <c r="R106" i="22"/>
  <c r="AL106" i="22"/>
  <c r="A107" i="22"/>
  <c r="B107" i="22"/>
  <c r="C107" i="22"/>
  <c r="D107" i="22"/>
  <c r="E107" i="22"/>
  <c r="F107" i="22"/>
  <c r="G107" i="22"/>
  <c r="I107" i="22"/>
  <c r="R107" i="22"/>
  <c r="AL107" i="22"/>
  <c r="A108" i="22"/>
  <c r="B108" i="22"/>
  <c r="C108" i="22"/>
  <c r="D108" i="22"/>
  <c r="E108" i="22"/>
  <c r="F108" i="22"/>
  <c r="G108" i="22"/>
  <c r="I108" i="22"/>
  <c r="R108" i="22"/>
  <c r="AL108" i="22"/>
  <c r="A109" i="22"/>
  <c r="B109" i="22"/>
  <c r="C109" i="22"/>
  <c r="D109" i="22"/>
  <c r="E109" i="22"/>
  <c r="F109" i="22"/>
  <c r="G109" i="22"/>
  <c r="I109" i="22"/>
  <c r="R109" i="22"/>
  <c r="AL109" i="22"/>
  <c r="A110" i="22"/>
  <c r="B110" i="22"/>
  <c r="C110" i="22"/>
  <c r="D110" i="22"/>
  <c r="E110" i="22"/>
  <c r="F110" i="22"/>
  <c r="G110" i="22"/>
  <c r="I110" i="22"/>
  <c r="R110" i="22"/>
  <c r="AL110" i="22"/>
  <c r="A111" i="22"/>
  <c r="B111" i="22"/>
  <c r="C111" i="22"/>
  <c r="D111" i="22"/>
  <c r="E111" i="22"/>
  <c r="F111" i="22"/>
  <c r="G111" i="22"/>
  <c r="I111" i="22"/>
  <c r="R111" i="22"/>
  <c r="AL111" i="22"/>
  <c r="A112" i="22"/>
  <c r="B112" i="22"/>
  <c r="C112" i="22"/>
  <c r="D112" i="22"/>
  <c r="E112" i="22"/>
  <c r="F112" i="22"/>
  <c r="G112" i="22"/>
  <c r="I112" i="22"/>
  <c r="R112" i="22"/>
  <c r="AL112" i="22"/>
  <c r="A113" i="22"/>
  <c r="B113" i="22"/>
  <c r="C113" i="22"/>
  <c r="D113" i="22"/>
  <c r="E113" i="22"/>
  <c r="F113" i="22"/>
  <c r="G113" i="22"/>
  <c r="I113" i="22"/>
  <c r="R113" i="22"/>
  <c r="AL113" i="22"/>
  <c r="A114" i="22"/>
  <c r="B114" i="22"/>
  <c r="C114" i="22"/>
  <c r="D114" i="22"/>
  <c r="E114" i="22"/>
  <c r="F114" i="22"/>
  <c r="G114" i="22"/>
  <c r="I114" i="22"/>
  <c r="R114" i="22"/>
  <c r="AL114" i="22"/>
  <c r="A115" i="22"/>
  <c r="B115" i="22"/>
  <c r="C115" i="22"/>
  <c r="D115" i="22"/>
  <c r="E115" i="22"/>
  <c r="F115" i="22"/>
  <c r="G115" i="22"/>
  <c r="I115" i="22"/>
  <c r="R115" i="22"/>
  <c r="AL115" i="22"/>
  <c r="A116" i="22"/>
  <c r="B116" i="22"/>
  <c r="C116" i="22"/>
  <c r="D116" i="22"/>
  <c r="E116" i="22"/>
  <c r="F116" i="22"/>
  <c r="G116" i="22"/>
  <c r="I116" i="22"/>
  <c r="R116" i="22"/>
  <c r="AL116" i="22"/>
  <c r="A117" i="22"/>
  <c r="B117" i="22"/>
  <c r="C117" i="22"/>
  <c r="D117" i="22"/>
  <c r="E117" i="22"/>
  <c r="F117" i="22"/>
  <c r="G117" i="22"/>
  <c r="I117" i="22"/>
  <c r="R117" i="22"/>
  <c r="AL117" i="22"/>
  <c r="A118" i="22"/>
  <c r="B118" i="22"/>
  <c r="C118" i="22"/>
  <c r="D118" i="22"/>
  <c r="E118" i="22"/>
  <c r="F118" i="22"/>
  <c r="G118" i="22"/>
  <c r="I118" i="22"/>
  <c r="R118" i="22"/>
  <c r="AL118" i="22"/>
  <c r="A119" i="22"/>
  <c r="B119" i="22"/>
  <c r="C119" i="22"/>
  <c r="D119" i="22"/>
  <c r="E119" i="22"/>
  <c r="F119" i="22"/>
  <c r="G119" i="22"/>
  <c r="I119" i="22"/>
  <c r="R119" i="22"/>
  <c r="AL119" i="22"/>
  <c r="A120" i="22"/>
  <c r="B120" i="22"/>
  <c r="C120" i="22"/>
  <c r="D120" i="22"/>
  <c r="E120" i="22"/>
  <c r="F120" i="22"/>
  <c r="G120" i="22"/>
  <c r="I120" i="22"/>
  <c r="R120" i="22"/>
  <c r="AL120" i="22"/>
  <c r="A121" i="22"/>
  <c r="B121" i="22"/>
  <c r="C121" i="22"/>
  <c r="D121" i="22"/>
  <c r="E121" i="22"/>
  <c r="F121" i="22"/>
  <c r="G121" i="22"/>
  <c r="I121" i="22"/>
  <c r="R121" i="22"/>
  <c r="AL121" i="22"/>
  <c r="A122" i="22"/>
  <c r="B122" i="22"/>
  <c r="C122" i="22"/>
  <c r="D122" i="22"/>
  <c r="E122" i="22"/>
  <c r="F122" i="22"/>
  <c r="G122" i="22"/>
  <c r="I122" i="22"/>
  <c r="R122" i="22"/>
  <c r="AL122" i="22"/>
  <c r="A123" i="22"/>
  <c r="B123" i="22"/>
  <c r="C123" i="22"/>
  <c r="D123" i="22"/>
  <c r="E123" i="22"/>
  <c r="F123" i="22"/>
  <c r="G123" i="22"/>
  <c r="I123" i="22"/>
  <c r="R123" i="22"/>
  <c r="AL123" i="22"/>
  <c r="A124" i="22"/>
  <c r="B124" i="22"/>
  <c r="C124" i="22"/>
  <c r="D124" i="22"/>
  <c r="E124" i="22"/>
  <c r="F124" i="22"/>
  <c r="G124" i="22"/>
  <c r="I124" i="22"/>
  <c r="R124" i="22"/>
  <c r="AL124" i="22"/>
  <c r="A125" i="22"/>
  <c r="B125" i="22"/>
  <c r="C125" i="22"/>
  <c r="D125" i="22"/>
  <c r="E125" i="22"/>
  <c r="F125" i="22"/>
  <c r="G125" i="22"/>
  <c r="I125" i="22"/>
  <c r="R125" i="22"/>
  <c r="AL125" i="22"/>
  <c r="A126" i="22"/>
  <c r="B126" i="22"/>
  <c r="C126" i="22"/>
  <c r="D126" i="22"/>
  <c r="E126" i="22"/>
  <c r="F126" i="22"/>
  <c r="G126" i="22"/>
  <c r="I126" i="22"/>
  <c r="R126" i="22"/>
  <c r="AL126" i="22"/>
  <c r="A127" i="22"/>
  <c r="B127" i="22"/>
  <c r="C127" i="22"/>
  <c r="D127" i="22"/>
  <c r="E127" i="22"/>
  <c r="F127" i="22"/>
  <c r="G127" i="22"/>
  <c r="I127" i="22"/>
  <c r="R127" i="22"/>
  <c r="AL127" i="22"/>
  <c r="A128" i="22"/>
  <c r="B128" i="22"/>
  <c r="C128" i="22"/>
  <c r="D128" i="22"/>
  <c r="E128" i="22"/>
  <c r="F128" i="22"/>
  <c r="G128" i="22"/>
  <c r="I128" i="22"/>
  <c r="R128" i="22"/>
  <c r="AL128" i="22"/>
  <c r="A129" i="22"/>
  <c r="B129" i="22"/>
  <c r="C129" i="22"/>
  <c r="D129" i="22"/>
  <c r="E129" i="22"/>
  <c r="F129" i="22"/>
  <c r="G129" i="22"/>
  <c r="I129" i="22"/>
  <c r="R129" i="22"/>
  <c r="AL129" i="22"/>
  <c r="A130" i="22"/>
  <c r="B130" i="22"/>
  <c r="C130" i="22"/>
  <c r="D130" i="22"/>
  <c r="E130" i="22"/>
  <c r="F130" i="22"/>
  <c r="G130" i="22"/>
  <c r="I130" i="22"/>
  <c r="R130" i="22"/>
  <c r="AL130" i="22"/>
  <c r="A131" i="22"/>
  <c r="B131" i="22"/>
  <c r="C131" i="22"/>
  <c r="D131" i="22"/>
  <c r="E131" i="22"/>
  <c r="F131" i="22"/>
  <c r="G131" i="22"/>
  <c r="I131" i="22"/>
  <c r="R131" i="22"/>
  <c r="AL131" i="22"/>
  <c r="A132" i="22"/>
  <c r="B132" i="22"/>
  <c r="C132" i="22"/>
  <c r="D132" i="22"/>
  <c r="E132" i="22"/>
  <c r="F132" i="22"/>
  <c r="G132" i="22"/>
  <c r="I132" i="22"/>
  <c r="R132" i="22"/>
  <c r="AL132" i="22"/>
  <c r="A133" i="22"/>
  <c r="B133" i="22"/>
  <c r="C133" i="22"/>
  <c r="D133" i="22"/>
  <c r="E133" i="22"/>
  <c r="F133" i="22"/>
  <c r="G133" i="22"/>
  <c r="I133" i="22"/>
  <c r="R133" i="22"/>
  <c r="AL133" i="22"/>
  <c r="A134" i="22"/>
  <c r="B134" i="22"/>
  <c r="C134" i="22"/>
  <c r="D134" i="22"/>
  <c r="E134" i="22"/>
  <c r="F134" i="22"/>
  <c r="G134" i="22"/>
  <c r="I134" i="22"/>
  <c r="R134" i="22"/>
  <c r="AL134" i="22"/>
  <c r="A135" i="22"/>
  <c r="B135" i="22"/>
  <c r="C135" i="22"/>
  <c r="D135" i="22"/>
  <c r="E135" i="22"/>
  <c r="F135" i="22"/>
  <c r="G135" i="22"/>
  <c r="I135" i="22"/>
  <c r="R135" i="22"/>
  <c r="AL135" i="22"/>
  <c r="A136" i="22"/>
  <c r="B136" i="22"/>
  <c r="C136" i="22"/>
  <c r="D136" i="22"/>
  <c r="E136" i="22"/>
  <c r="F136" i="22"/>
  <c r="G136" i="22"/>
  <c r="I136" i="22"/>
  <c r="R136" i="22"/>
  <c r="AL136" i="22"/>
  <c r="A137" i="22"/>
  <c r="B137" i="22"/>
  <c r="C137" i="22"/>
  <c r="D137" i="22"/>
  <c r="E137" i="22"/>
  <c r="F137" i="22"/>
  <c r="G137" i="22"/>
  <c r="I137" i="22"/>
  <c r="R137" i="22"/>
  <c r="AL137" i="22"/>
  <c r="A138" i="22"/>
  <c r="B138" i="22"/>
  <c r="C138" i="22"/>
  <c r="D138" i="22"/>
  <c r="E138" i="22"/>
  <c r="F138" i="22"/>
  <c r="G138" i="22"/>
  <c r="I138" i="22"/>
  <c r="R138" i="22"/>
  <c r="AL138" i="22"/>
  <c r="A139" i="22"/>
  <c r="B139" i="22"/>
  <c r="C139" i="22"/>
  <c r="D139" i="22"/>
  <c r="E139" i="22"/>
  <c r="F139" i="22"/>
  <c r="G139" i="22"/>
  <c r="I139" i="22"/>
  <c r="R139" i="22"/>
  <c r="AL139" i="22"/>
  <c r="A140" i="22"/>
  <c r="B140" i="22"/>
  <c r="C140" i="22"/>
  <c r="D140" i="22"/>
  <c r="E140" i="22"/>
  <c r="F140" i="22"/>
  <c r="G140" i="22"/>
  <c r="I140" i="22"/>
  <c r="R140" i="22"/>
  <c r="AL140" i="22"/>
  <c r="A141" i="22"/>
  <c r="B141" i="22"/>
  <c r="C141" i="22"/>
  <c r="D141" i="22"/>
  <c r="E141" i="22"/>
  <c r="F141" i="22"/>
  <c r="G141" i="22"/>
  <c r="I141" i="22"/>
  <c r="R141" i="22"/>
  <c r="AL141" i="22"/>
  <c r="A142" i="22"/>
  <c r="B142" i="22"/>
  <c r="C142" i="22"/>
  <c r="D142" i="22"/>
  <c r="E142" i="22"/>
  <c r="F142" i="22"/>
  <c r="G142" i="22"/>
  <c r="I142" i="22"/>
  <c r="R142" i="22"/>
  <c r="AL142" i="22"/>
  <c r="A143" i="22"/>
  <c r="B143" i="22"/>
  <c r="C143" i="22"/>
  <c r="D143" i="22"/>
  <c r="E143" i="22"/>
  <c r="F143" i="22"/>
  <c r="G143" i="22"/>
  <c r="I143" i="22"/>
  <c r="R143" i="22"/>
  <c r="AL143" i="22"/>
  <c r="A144" i="22"/>
  <c r="B144" i="22"/>
  <c r="C144" i="22"/>
  <c r="D144" i="22"/>
  <c r="E144" i="22"/>
  <c r="F144" i="22"/>
  <c r="G144" i="22"/>
  <c r="I144" i="22"/>
  <c r="R144" i="22"/>
  <c r="AL144" i="22"/>
  <c r="A145" i="22"/>
  <c r="B145" i="22"/>
  <c r="C145" i="22"/>
  <c r="D145" i="22"/>
  <c r="E145" i="22"/>
  <c r="F145" i="22"/>
  <c r="G145" i="22"/>
  <c r="I145" i="22"/>
  <c r="R145" i="22"/>
  <c r="AL145" i="22"/>
  <c r="A146" i="22"/>
  <c r="B146" i="22"/>
  <c r="C146" i="22"/>
  <c r="D146" i="22"/>
  <c r="E146" i="22"/>
  <c r="F146" i="22"/>
  <c r="G146" i="22"/>
  <c r="I146" i="22"/>
  <c r="R146" i="22"/>
  <c r="AL146" i="22"/>
  <c r="A147" i="22"/>
  <c r="B147" i="22"/>
  <c r="C147" i="22"/>
  <c r="D147" i="22"/>
  <c r="E147" i="22"/>
  <c r="F147" i="22"/>
  <c r="G147" i="22"/>
  <c r="I147" i="22"/>
  <c r="R147" i="22"/>
  <c r="AL147" i="22"/>
  <c r="A148" i="22"/>
  <c r="B148" i="22"/>
  <c r="C148" i="22"/>
  <c r="D148" i="22"/>
  <c r="E148" i="22"/>
  <c r="F148" i="22"/>
  <c r="G148" i="22"/>
  <c r="I148" i="22"/>
  <c r="R148" i="22"/>
  <c r="AL148" i="22"/>
  <c r="A149" i="22"/>
  <c r="B149" i="22"/>
  <c r="C149" i="22"/>
  <c r="D149" i="22"/>
  <c r="E149" i="22"/>
  <c r="F149" i="22"/>
  <c r="G149" i="22"/>
  <c r="I149" i="22"/>
  <c r="R149" i="22"/>
  <c r="AL149" i="22"/>
  <c r="A150" i="22"/>
  <c r="B150" i="22"/>
  <c r="C150" i="22"/>
  <c r="D150" i="22"/>
  <c r="E150" i="22"/>
  <c r="F150" i="22"/>
  <c r="G150" i="22"/>
  <c r="I150" i="22"/>
  <c r="R150" i="22"/>
  <c r="AL150" i="22"/>
  <c r="A151" i="22"/>
  <c r="B151" i="22"/>
  <c r="C151" i="22"/>
  <c r="D151" i="22"/>
  <c r="E151" i="22"/>
  <c r="F151" i="22"/>
  <c r="G151" i="22"/>
  <c r="I151" i="22"/>
  <c r="R151" i="22"/>
  <c r="AL151" i="22"/>
  <c r="A152" i="22"/>
  <c r="B152" i="22"/>
  <c r="C152" i="22"/>
  <c r="D152" i="22"/>
  <c r="E152" i="22"/>
  <c r="F152" i="22"/>
  <c r="G152" i="22"/>
  <c r="I152" i="22"/>
  <c r="R152" i="22"/>
  <c r="AL152" i="22"/>
  <c r="A153" i="22"/>
  <c r="B153" i="22"/>
  <c r="C153" i="22"/>
  <c r="D153" i="22"/>
  <c r="E153" i="22"/>
  <c r="F153" i="22"/>
  <c r="G153" i="22"/>
  <c r="I153" i="22"/>
  <c r="R153" i="22"/>
  <c r="AL153" i="22"/>
  <c r="A154" i="22"/>
  <c r="B154" i="22"/>
  <c r="C154" i="22"/>
  <c r="D154" i="22"/>
  <c r="E154" i="22"/>
  <c r="F154" i="22"/>
  <c r="G154" i="22"/>
  <c r="I154" i="22"/>
  <c r="R154" i="22"/>
  <c r="AL154" i="22"/>
  <c r="A155" i="22"/>
  <c r="B155" i="22"/>
  <c r="C155" i="22"/>
  <c r="D155" i="22"/>
  <c r="E155" i="22"/>
  <c r="F155" i="22"/>
  <c r="G155" i="22"/>
  <c r="I155" i="22"/>
  <c r="R155" i="22"/>
  <c r="AL155" i="22"/>
  <c r="A156" i="22"/>
  <c r="B156" i="22"/>
  <c r="C156" i="22"/>
  <c r="D156" i="22"/>
  <c r="E156" i="22"/>
  <c r="F156" i="22"/>
  <c r="G156" i="22"/>
  <c r="I156" i="22"/>
  <c r="R156" i="22"/>
  <c r="AL156" i="22"/>
  <c r="A157" i="22"/>
  <c r="B157" i="22"/>
  <c r="C157" i="22"/>
  <c r="D157" i="22"/>
  <c r="E157" i="22"/>
  <c r="F157" i="22"/>
  <c r="G157" i="22"/>
  <c r="I157" i="22"/>
  <c r="R157" i="22"/>
  <c r="AL157" i="22"/>
  <c r="A158" i="22"/>
  <c r="B158" i="22"/>
  <c r="C158" i="22"/>
  <c r="D158" i="22"/>
  <c r="E158" i="22"/>
  <c r="F158" i="22"/>
  <c r="G158" i="22"/>
  <c r="I158" i="22"/>
  <c r="R158" i="22"/>
  <c r="AL158" i="22"/>
  <c r="A159" i="22"/>
  <c r="B159" i="22"/>
  <c r="C159" i="22"/>
  <c r="D159" i="22"/>
  <c r="E159" i="22"/>
  <c r="F159" i="22"/>
  <c r="G159" i="22"/>
  <c r="I159" i="22"/>
  <c r="R159" i="22"/>
  <c r="AL159" i="22"/>
  <c r="A160" i="22"/>
  <c r="B160" i="22"/>
  <c r="C160" i="22"/>
  <c r="D160" i="22"/>
  <c r="E160" i="22"/>
  <c r="F160" i="22"/>
  <c r="G160" i="22"/>
  <c r="I160" i="22"/>
  <c r="R160" i="22"/>
  <c r="AL160" i="22"/>
  <c r="A161" i="22"/>
  <c r="B161" i="22"/>
  <c r="C161" i="22"/>
  <c r="D161" i="22"/>
  <c r="E161" i="22"/>
  <c r="F161" i="22"/>
  <c r="G161" i="22"/>
  <c r="I161" i="22"/>
  <c r="R161" i="22"/>
  <c r="AL161" i="22"/>
  <c r="B1" i="3"/>
  <c r="G3" i="3"/>
</calcChain>
</file>

<file path=xl/sharedStrings.xml><?xml version="1.0" encoding="utf-8"?>
<sst xmlns="http://schemas.openxmlformats.org/spreadsheetml/2006/main" count="1076" uniqueCount="206">
  <si>
    <t>1-TVA</t>
  </si>
  <si>
    <t>0-Cinergy</t>
  </si>
  <si>
    <t>2-Comed</t>
  </si>
  <si>
    <t>3-NEPOOL</t>
  </si>
  <si>
    <t>RegionID</t>
  </si>
  <si>
    <t>4-Entergy</t>
  </si>
  <si>
    <t>5-ERCOT</t>
  </si>
  <si>
    <t>8-SERC-Florida</t>
  </si>
  <si>
    <t>9-MAPP</t>
  </si>
  <si>
    <t>6-PJM_R1A</t>
  </si>
  <si>
    <t>7-PJM_R1E</t>
  </si>
  <si>
    <t>R1B</t>
  </si>
  <si>
    <t>R1H</t>
  </si>
  <si>
    <t>R1A</t>
  </si>
  <si>
    <t>R1E</t>
  </si>
  <si>
    <t>R1</t>
  </si>
  <si>
    <t>R1C</t>
  </si>
  <si>
    <t>R1Z</t>
  </si>
  <si>
    <t>R4</t>
  </si>
  <si>
    <t>R4A</t>
  </si>
  <si>
    <t>R4B</t>
  </si>
  <si>
    <t>R2</t>
  </si>
  <si>
    <t>R3B</t>
  </si>
  <si>
    <t>R4C</t>
  </si>
  <si>
    <t>R5</t>
  </si>
  <si>
    <t>R5A</t>
  </si>
  <si>
    <t>R3A</t>
  </si>
  <si>
    <t>R3</t>
  </si>
  <si>
    <t>R6</t>
  </si>
  <si>
    <t>PJM</t>
  </si>
  <si>
    <t>R1J</t>
  </si>
  <si>
    <t>R1K</t>
  </si>
  <si>
    <t>R1L</t>
  </si>
  <si>
    <t>Ancillary</t>
  </si>
  <si>
    <t>RegionCD</t>
  </si>
  <si>
    <t>AggName</t>
  </si>
  <si>
    <t>AggTotal</t>
  </si>
  <si>
    <t>Regular</t>
  </si>
  <si>
    <t>NYPP</t>
  </si>
  <si>
    <t>Entergy</t>
  </si>
  <si>
    <t>ERCOT</t>
  </si>
  <si>
    <t>Report Date</t>
  </si>
  <si>
    <t>Nepool</t>
  </si>
  <si>
    <t>Cinergy</t>
  </si>
  <si>
    <t>TVA</t>
  </si>
  <si>
    <t>Comed</t>
  </si>
  <si>
    <t>SERC</t>
  </si>
  <si>
    <t>NEPOOL</t>
  </si>
  <si>
    <t>NEPOOLU</t>
  </si>
  <si>
    <t>Oct-Dec 01</t>
  </si>
  <si>
    <t>2001 Total</t>
  </si>
  <si>
    <t>2004-2010</t>
  </si>
  <si>
    <t>Total Off-Peak</t>
  </si>
  <si>
    <t>&gt; 2011</t>
  </si>
  <si>
    <t>TenMinSpin</t>
  </si>
  <si>
    <t>OpRes</t>
  </si>
  <si>
    <t>Operating Reserves</t>
  </si>
  <si>
    <t>Com-Ed</t>
  </si>
  <si>
    <t>B10</t>
  </si>
  <si>
    <t>B12</t>
  </si>
  <si>
    <t xml:space="preserve">                                       Southeast/Texas</t>
  </si>
  <si>
    <t>Main</t>
  </si>
  <si>
    <t xml:space="preserve">                    Serc</t>
  </si>
  <si>
    <t xml:space="preserve">            SPP</t>
  </si>
  <si>
    <t>Ercot</t>
  </si>
  <si>
    <t>NY Zone J</t>
  </si>
  <si>
    <t>10 Min Spin</t>
  </si>
  <si>
    <t>AGC</t>
  </si>
  <si>
    <t>Ameren Basis</t>
  </si>
  <si>
    <t>Michigan Basis</t>
  </si>
  <si>
    <t>Southern Mapp</t>
  </si>
  <si>
    <t>Serc</t>
  </si>
  <si>
    <t>Serc Florida</t>
  </si>
  <si>
    <t>Associated</t>
  </si>
  <si>
    <t>Off-Peak Prices</t>
  </si>
  <si>
    <t>2002</t>
  </si>
  <si>
    <t>2003</t>
  </si>
  <si>
    <t>10 Min Non-Spin</t>
  </si>
  <si>
    <t>ICAP</t>
  </si>
  <si>
    <t>UI Congestion Up-lift</t>
  </si>
  <si>
    <t>TenMinNonSpin</t>
  </si>
  <si>
    <t>Capacity</t>
  </si>
  <si>
    <t>GAS CURVES</t>
  </si>
  <si>
    <t>PRICE</t>
  </si>
  <si>
    <t>NG HH</t>
  </si>
  <si>
    <t>CHICAGO LDC</t>
  </si>
  <si>
    <t>ALGONQUIN</t>
  </si>
  <si>
    <t>TETCO M3</t>
  </si>
  <si>
    <t>BASIS</t>
  </si>
  <si>
    <t>5x8 Off Peak</t>
  </si>
  <si>
    <t>TRANSCO Z6</t>
  </si>
  <si>
    <t>M:\common\power\riskmgmt\lcra\lcra_newexotica.xls</t>
  </si>
  <si>
    <t>Peak Prices</t>
  </si>
  <si>
    <t>M:\Genco\Position\spread position 16 hr.xls</t>
  </si>
  <si>
    <t>Change</t>
  </si>
  <si>
    <t>Total</t>
  </si>
  <si>
    <t xml:space="preserve"> </t>
  </si>
  <si>
    <t>2004</t>
  </si>
  <si>
    <t>2005</t>
  </si>
  <si>
    <t>Sat 2x16</t>
  </si>
  <si>
    <t>Sun 2x16</t>
  </si>
  <si>
    <t>Peak Heat Rates</t>
  </si>
  <si>
    <t>Instruction of make "New Month"</t>
  </si>
  <si>
    <t>0. Save privious file as today file, then open privousday file as reference file</t>
  </si>
  <si>
    <t>5. On tab "Off-Peak Detail", delete the old month's column;  make sure formula of current year total column is correct; make change if need</t>
  </si>
  <si>
    <t>6. On tab "Power &amp; Gas Heat Rates", delete the old month's column;  make sure formula of current year total column is correct; make change if need</t>
  </si>
  <si>
    <t>7. Run "Fetch Price"</t>
  </si>
  <si>
    <t>NY Zone A</t>
  </si>
  <si>
    <t>NY Zone G</t>
  </si>
  <si>
    <t>3. Click "New Month" in "E. Power Desk Daily Price"</t>
  </si>
  <si>
    <t>SOCO</t>
  </si>
  <si>
    <t>Jan-Feb '02</t>
  </si>
  <si>
    <t>Mar-Apr '02</t>
  </si>
  <si>
    <t>Jul-Aug '02</t>
  </si>
  <si>
    <t>Oct-Dec '02</t>
  </si>
  <si>
    <t>4. On tab "Power Off-Peak Price", delete the old month's column;  make sure formula of current year total column is correct; make change if need(Don't forget to check Row 73 and below 73)</t>
  </si>
  <si>
    <t>3. On tab "Power East Price", delete the old month's column;  make sure formula of current year total column is correct; make change if need (Don't forget to check Row 73 and below 73)</t>
  </si>
  <si>
    <t>Oct 01</t>
  </si>
  <si>
    <t>Nov 01</t>
  </si>
  <si>
    <t>Dec 01</t>
  </si>
  <si>
    <t xml:space="preserve">1. Change  report date </t>
  </si>
  <si>
    <t>2.Click "Roll Privous day"</t>
  </si>
  <si>
    <t>Curve Directory</t>
  </si>
  <si>
    <t>m:\power2\region\</t>
  </si>
  <si>
    <t>Curve Date</t>
  </si>
  <si>
    <t>Regions</t>
  </si>
  <si>
    <t>Last Running Day</t>
  </si>
  <si>
    <t>Price Folder</t>
  </si>
  <si>
    <t>R7</t>
  </si>
  <si>
    <t>R8</t>
  </si>
  <si>
    <t>R9</t>
  </si>
  <si>
    <t>R10</t>
  </si>
  <si>
    <t>R11</t>
  </si>
  <si>
    <t>B4</t>
  </si>
  <si>
    <t>R12</t>
  </si>
  <si>
    <t>R21</t>
  </si>
  <si>
    <t>WEST</t>
  </si>
  <si>
    <t xml:space="preserve">                                                                                       WEST</t>
  </si>
  <si>
    <t>ALBERTA</t>
  </si>
  <si>
    <t>MID-COLUMBIA</t>
  </si>
  <si>
    <t>COB</t>
  </si>
  <si>
    <t>Palo Verde</t>
  </si>
  <si>
    <t>NP15</t>
  </si>
  <si>
    <t>SP15</t>
  </si>
  <si>
    <t>ZP26</t>
  </si>
  <si>
    <t>Mead</t>
  </si>
  <si>
    <t>Weight for West</t>
  </si>
  <si>
    <t>Weight for Alberta</t>
  </si>
  <si>
    <t>2005-2014</t>
  </si>
  <si>
    <t>Peak</t>
  </si>
  <si>
    <t>Cal-01</t>
  </si>
  <si>
    <t>Q2-02</t>
  </si>
  <si>
    <t>Q3-02</t>
  </si>
  <si>
    <t>Q4-02</t>
  </si>
  <si>
    <t>Cal-02</t>
  </si>
  <si>
    <t>Cal-03</t>
  </si>
  <si>
    <t>Cal-04</t>
  </si>
  <si>
    <t>Q1</t>
  </si>
  <si>
    <t>Q2</t>
  </si>
  <si>
    <t>Q3</t>
  </si>
  <si>
    <t>Q4</t>
  </si>
  <si>
    <t>Cal 05-14</t>
  </si>
  <si>
    <t>Price Change</t>
  </si>
  <si>
    <t>Off Peak</t>
  </si>
  <si>
    <t>Price change</t>
  </si>
  <si>
    <t>MID-C</t>
  </si>
  <si>
    <t>NP-15</t>
  </si>
  <si>
    <t>SP-15</t>
  </si>
  <si>
    <t>PV</t>
  </si>
  <si>
    <t>Cal01</t>
  </si>
  <si>
    <t>Cal02</t>
  </si>
  <si>
    <t>Cal03</t>
  </si>
  <si>
    <t>Cal04</t>
  </si>
  <si>
    <t>Cal05</t>
  </si>
  <si>
    <t>Cal06</t>
  </si>
  <si>
    <t>Cal07</t>
  </si>
  <si>
    <t>Cal08</t>
  </si>
  <si>
    <t>Cal09</t>
  </si>
  <si>
    <t>Cal10</t>
  </si>
  <si>
    <t>Off-Peak</t>
  </si>
  <si>
    <t>R7A</t>
  </si>
  <si>
    <t>Sun</t>
  </si>
  <si>
    <t>Diff OP</t>
  </si>
  <si>
    <t>Diff Sun</t>
  </si>
  <si>
    <t>6*8 Factors</t>
  </si>
  <si>
    <t>Diff 6*8</t>
  </si>
  <si>
    <t>Total Avg Peak</t>
  </si>
  <si>
    <t>Total Avg Off Peak</t>
  </si>
  <si>
    <t>West Peak Prices</t>
  </si>
  <si>
    <t>Alberta Peak Prices</t>
  </si>
  <si>
    <t>West Off Peak Prices</t>
  </si>
  <si>
    <t>Alberta Off Peak Prices</t>
  </si>
  <si>
    <t>Alberta</t>
  </si>
  <si>
    <t>West Off-Peak Prices</t>
  </si>
  <si>
    <t>Heat Rates - Off Peak</t>
  </si>
  <si>
    <t>Off Peak Heat Rates</t>
  </si>
  <si>
    <t>West Daily Peak Prices</t>
  </si>
  <si>
    <t>Alberta Daily Peak Prices</t>
  </si>
  <si>
    <t>Total Avg Off-Peak</t>
  </si>
  <si>
    <t>2006-2009</t>
  </si>
  <si>
    <t>&gt; =2010</t>
  </si>
  <si>
    <t>Prior Date</t>
  </si>
  <si>
    <t/>
  </si>
  <si>
    <t>West Daily Off Peak Prices</t>
  </si>
  <si>
    <t>Alberta Daily Off Peak Prices</t>
  </si>
  <si>
    <t>West Heat Rates - Peak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</si>
</sst>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8">
    <numFmt numFmtId="44" formatCode="_(&quot;$&quot;* #,##0.00_);_(&quot;$&quot;* \(#,##0.00\);_(&quot;$&quot;* &quot;-&quot;??_);_(@_)"/>
    <numFmt numFmtId="43" formatCode="_(* #,##0.00_);_(* \(#,##0.00\);_(* &quot;-&quot;??_);_(@_)"/>
    <numFmt numFmtId="167" formatCode="dd\-mmm\-yyyy"/>
    <numFmt numFmtId="171" formatCode="&quot;Effective Date: &quot;\ dd\-mmm\-yyyy"/>
    <numFmt numFmtId="172" formatCode="_(* #,##0_);_(* \(#,##0\);_(* &quot;-&quot;??_);_(@_)"/>
    <numFmt numFmtId="174" formatCode="m/d"/>
    <numFmt numFmtId="185" formatCode="0.00_);[Red]\(0.00\)"/>
    <numFmt numFmtId="188" formatCode="#,##0.0000"/>
  </numFmts>
  <fonts count="24" x14ac:knownFonts="1">
    <font>
      <sz val="8"/>
      <name val="Lucida Console"/>
    </font>
    <font>
      <sz val="8"/>
      <name val="Lucida Console"/>
    </font>
    <font>
      <b/>
      <sz val="8"/>
      <name val="Lucida Console"/>
      <family val="3"/>
    </font>
    <font>
      <b/>
      <sz val="8"/>
      <name val="Times New Roman"/>
      <family val="1"/>
    </font>
    <font>
      <sz val="8"/>
      <name val="Times New Roman"/>
      <family val="1"/>
    </font>
    <font>
      <sz val="10"/>
      <name val="Arial"/>
    </font>
    <font>
      <b/>
      <sz val="12"/>
      <name val="Arial"/>
      <family val="2"/>
    </font>
    <font>
      <b/>
      <sz val="10"/>
      <name val="Arial"/>
      <family val="2"/>
    </font>
    <font>
      <sz val="10"/>
      <name val="Helv"/>
    </font>
    <font>
      <sz val="10"/>
      <color indexed="8"/>
      <name val="MS Sans Serif"/>
    </font>
    <font>
      <sz val="10"/>
      <color indexed="8"/>
      <name val="Lucida Console"/>
    </font>
    <font>
      <sz val="10"/>
      <color indexed="8"/>
      <name val="Arial"/>
      <family val="2"/>
    </font>
    <font>
      <sz val="10"/>
      <name val="Times New Roman"/>
      <family val="1"/>
    </font>
    <font>
      <sz val="10"/>
      <name val="Arial"/>
      <family val="2"/>
    </font>
    <font>
      <sz val="8"/>
      <name val="Arial"/>
      <family val="2"/>
    </font>
    <font>
      <b/>
      <sz val="8"/>
      <name val="Arial"/>
      <family val="2"/>
    </font>
    <font>
      <b/>
      <sz val="13"/>
      <name val="Arial"/>
      <family val="2"/>
    </font>
    <font>
      <sz val="8"/>
      <name val="Lucida Console"/>
      <family val="3"/>
    </font>
    <font>
      <sz val="8"/>
      <color indexed="8"/>
      <name val="Lucida Console"/>
      <family val="3"/>
    </font>
    <font>
      <sz val="10"/>
      <color indexed="8"/>
      <name val="Arial"/>
    </font>
    <font>
      <b/>
      <sz val="12"/>
      <name val="Times New Roman"/>
      <family val="1"/>
    </font>
    <font>
      <b/>
      <sz val="10"/>
      <name val="Times New Roman"/>
      <family val="1"/>
    </font>
    <font>
      <b/>
      <sz val="11"/>
      <name val="Arial"/>
      <family val="2"/>
    </font>
    <font>
      <b/>
      <i/>
      <sz val="10"/>
      <color indexed="10"/>
      <name val="Arial"/>
      <family val="2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43"/>
        <bgColor indexed="64"/>
      </patternFill>
    </fill>
  </fills>
  <borders count="51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</borders>
  <cellStyleXfs count="15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" fillId="0" borderId="0"/>
    <xf numFmtId="0" fontId="5" fillId="0" borderId="0"/>
    <xf numFmtId="0" fontId="9" fillId="0" borderId="0"/>
    <xf numFmtId="0" fontId="5" fillId="0" borderId="0"/>
  </cellStyleXfs>
  <cellXfs count="456">
    <xf numFmtId="0" fontId="0" fillId="0" borderId="0" xfId="0"/>
    <xf numFmtId="0" fontId="2" fillId="0" borderId="0" xfId="0" applyFont="1"/>
    <xf numFmtId="0" fontId="3" fillId="0" borderId="0" xfId="0" applyFont="1" applyAlignment="1">
      <alignment horizontal="right"/>
    </xf>
    <xf numFmtId="0" fontId="4" fillId="0" borderId="0" xfId="0" applyFont="1"/>
    <xf numFmtId="167" fontId="3" fillId="0" borderId="0" xfId="0" applyNumberFormat="1" applyFont="1" applyAlignment="1">
      <alignment horizontal="right"/>
    </xf>
    <xf numFmtId="15" fontId="4" fillId="0" borderId="0" xfId="0" applyNumberFormat="1" applyFont="1"/>
    <xf numFmtId="0" fontId="3" fillId="0" borderId="0" xfId="0" applyFont="1"/>
    <xf numFmtId="167" fontId="4" fillId="0" borderId="0" xfId="0" applyNumberFormat="1" applyFont="1" applyAlignment="1">
      <alignment horizontal="right"/>
    </xf>
    <xf numFmtId="171" fontId="3" fillId="0" borderId="0" xfId="0" applyNumberFormat="1" applyFont="1" applyAlignment="1">
      <alignment horizontal="left"/>
    </xf>
    <xf numFmtId="17" fontId="4" fillId="0" borderId="0" xfId="0" applyNumberFormat="1" applyFont="1" applyAlignment="1">
      <alignment horizontal="center"/>
    </xf>
    <xf numFmtId="0" fontId="4" fillId="0" borderId="0" xfId="0" applyFont="1" applyAlignment="1">
      <alignment horizontal="center"/>
    </xf>
    <xf numFmtId="17" fontId="4" fillId="0" borderId="0" xfId="0" applyNumberFormat="1" applyFont="1"/>
    <xf numFmtId="38" fontId="4" fillId="0" borderId="0" xfId="0" applyNumberFormat="1" applyFont="1" applyBorder="1"/>
    <xf numFmtId="0" fontId="4" fillId="0" borderId="1" xfId="0" applyFont="1" applyBorder="1"/>
    <xf numFmtId="38" fontId="4" fillId="2" borderId="1" xfId="0" applyNumberFormat="1" applyFont="1" applyFill="1" applyBorder="1"/>
    <xf numFmtId="0" fontId="4" fillId="0" borderId="0" xfId="0" applyFont="1" applyFill="1" applyBorder="1"/>
    <xf numFmtId="38" fontId="4" fillId="0" borderId="0" xfId="0" applyNumberFormat="1" applyFont="1" applyFill="1" applyBorder="1"/>
    <xf numFmtId="0" fontId="3" fillId="0" borderId="2" xfId="0" applyFont="1" applyBorder="1"/>
    <xf numFmtId="0" fontId="3" fillId="3" borderId="2" xfId="0" applyFont="1" applyFill="1" applyBorder="1"/>
    <xf numFmtId="17" fontId="3" fillId="0" borderId="3" xfId="0" quotePrefix="1" applyNumberFormat="1" applyFont="1" applyBorder="1" applyAlignment="1">
      <alignment horizontal="center"/>
    </xf>
    <xf numFmtId="0" fontId="3" fillId="0" borderId="3" xfId="0" applyFont="1" applyBorder="1" applyAlignment="1">
      <alignment horizontal="center"/>
    </xf>
    <xf numFmtId="0" fontId="4" fillId="0" borderId="3" xfId="0" applyFont="1" applyFill="1" applyBorder="1"/>
    <xf numFmtId="43" fontId="4" fillId="0" borderId="0" xfId="1" applyFont="1" applyFill="1" applyBorder="1"/>
    <xf numFmtId="43" fontId="4" fillId="2" borderId="0" xfId="1" applyFont="1" applyFill="1" applyBorder="1"/>
    <xf numFmtId="0" fontId="4" fillId="0" borderId="1" xfId="0" applyFont="1" applyFill="1" applyBorder="1"/>
    <xf numFmtId="43" fontId="4" fillId="0" borderId="1" xfId="1" applyFont="1" applyFill="1" applyBorder="1"/>
    <xf numFmtId="43" fontId="4" fillId="0" borderId="0" xfId="1" applyFont="1" applyBorder="1"/>
    <xf numFmtId="0" fontId="3" fillId="0" borderId="4" xfId="0" applyFont="1" applyFill="1" applyBorder="1"/>
    <xf numFmtId="0" fontId="3" fillId="0" borderId="3" xfId="0" applyFont="1" applyFill="1" applyBorder="1"/>
    <xf numFmtId="43" fontId="4" fillId="0" borderId="3" xfId="1" applyFont="1" applyFill="1" applyBorder="1"/>
    <xf numFmtId="43" fontId="4" fillId="2" borderId="3" xfId="1" applyFont="1" applyFill="1" applyBorder="1"/>
    <xf numFmtId="0" fontId="4" fillId="0" borderId="0" xfId="0" applyFont="1" applyBorder="1"/>
    <xf numFmtId="38" fontId="4" fillId="2" borderId="5" xfId="0" applyNumberFormat="1" applyFont="1" applyFill="1" applyBorder="1"/>
    <xf numFmtId="0" fontId="3" fillId="0" borderId="0" xfId="0" applyFont="1" applyFill="1" applyBorder="1"/>
    <xf numFmtId="172" fontId="3" fillId="0" borderId="3" xfId="1" applyNumberFormat="1" applyFont="1" applyFill="1" applyBorder="1"/>
    <xf numFmtId="172" fontId="3" fillId="0" borderId="0" xfId="1" applyNumberFormat="1" applyFont="1" applyFill="1" applyBorder="1"/>
    <xf numFmtId="0" fontId="4" fillId="0" borderId="0" xfId="0" applyFont="1" applyFill="1"/>
    <xf numFmtId="0" fontId="3" fillId="0" borderId="0" xfId="0" applyFont="1" applyBorder="1" applyAlignment="1">
      <alignment horizontal="center"/>
    </xf>
    <xf numFmtId="38" fontId="3" fillId="0" borderId="0" xfId="0" applyNumberFormat="1" applyFont="1" applyFill="1" applyBorder="1"/>
    <xf numFmtId="38" fontId="4" fillId="0" borderId="0" xfId="0" applyNumberFormat="1" applyFont="1" applyFill="1"/>
    <xf numFmtId="0" fontId="5" fillId="0" borderId="0" xfId="12"/>
    <xf numFmtId="0" fontId="6" fillId="0" borderId="3" xfId="12" applyFont="1" applyBorder="1" applyAlignment="1">
      <alignment horizontal="center"/>
    </xf>
    <xf numFmtId="0" fontId="6" fillId="0" borderId="3" xfId="12" applyFont="1" applyBorder="1"/>
    <xf numFmtId="0" fontId="5" fillId="0" borderId="1" xfId="12" applyBorder="1"/>
    <xf numFmtId="0" fontId="5" fillId="0" borderId="6" xfId="12" applyBorder="1"/>
    <xf numFmtId="0" fontId="5" fillId="0" borderId="7" xfId="12" applyBorder="1"/>
    <xf numFmtId="0" fontId="5" fillId="0" borderId="8" xfId="12" applyBorder="1"/>
    <xf numFmtId="0" fontId="5" fillId="0" borderId="9" xfId="12" applyBorder="1"/>
    <xf numFmtId="0" fontId="5" fillId="0" borderId="9" xfId="12" applyBorder="1" applyAlignment="1">
      <alignment horizontal="center"/>
    </xf>
    <xf numFmtId="0" fontId="5" fillId="0" borderId="0" xfId="12" applyAlignment="1">
      <alignment horizontal="center" wrapText="1"/>
    </xf>
    <xf numFmtId="14" fontId="5" fillId="0" borderId="0" xfId="12" applyNumberFormat="1"/>
    <xf numFmtId="43" fontId="5" fillId="0" borderId="10" xfId="12" applyNumberFormat="1" applyBorder="1"/>
    <xf numFmtId="43" fontId="5" fillId="4" borderId="11" xfId="12" applyNumberFormat="1" applyFill="1" applyBorder="1"/>
    <xf numFmtId="43" fontId="5" fillId="0" borderId="11" xfId="12" applyNumberFormat="1" applyBorder="1"/>
    <xf numFmtId="39" fontId="5" fillId="0" borderId="11" xfId="12" applyNumberFormat="1" applyBorder="1"/>
    <xf numFmtId="39" fontId="5" fillId="4" borderId="11" xfId="12" applyNumberFormat="1" applyFill="1" applyBorder="1"/>
    <xf numFmtId="43" fontId="5" fillId="4" borderId="12" xfId="12" applyNumberFormat="1" applyFill="1" applyBorder="1"/>
    <xf numFmtId="43" fontId="5" fillId="0" borderId="5" xfId="12" applyNumberFormat="1" applyBorder="1"/>
    <xf numFmtId="43" fontId="5" fillId="4" borderId="0" xfId="12" applyNumberFormat="1" applyFill="1" applyBorder="1"/>
    <xf numFmtId="43" fontId="5" fillId="0" borderId="0" xfId="12" applyNumberFormat="1" applyBorder="1"/>
    <xf numFmtId="39" fontId="5" fillId="0" borderId="0" xfId="12" applyNumberFormat="1" applyBorder="1"/>
    <xf numFmtId="39" fontId="5" fillId="4" borderId="0" xfId="12" applyNumberFormat="1" applyFill="1" applyBorder="1"/>
    <xf numFmtId="43" fontId="5" fillId="4" borderId="13" xfId="12" applyNumberFormat="1" applyFill="1" applyBorder="1"/>
    <xf numFmtId="14" fontId="4" fillId="0" borderId="0" xfId="0" applyNumberFormat="1" applyFont="1"/>
    <xf numFmtId="43" fontId="4" fillId="0" borderId="14" xfId="1" applyFont="1" applyFill="1" applyBorder="1"/>
    <xf numFmtId="43" fontId="4" fillId="0" borderId="2" xfId="1" applyFont="1" applyBorder="1"/>
    <xf numFmtId="43" fontId="4" fillId="0" borderId="4" xfId="1" applyFont="1" applyFill="1" applyBorder="1"/>
    <xf numFmtId="0" fontId="3" fillId="0" borderId="1" xfId="0" applyFont="1" applyBorder="1"/>
    <xf numFmtId="0" fontId="3" fillId="3" borderId="14" xfId="0" applyFont="1" applyFill="1" applyBorder="1"/>
    <xf numFmtId="0" fontId="5" fillId="0" borderId="0" xfId="12" applyFont="1" applyAlignment="1">
      <alignment horizontal="center" wrapText="1"/>
    </xf>
    <xf numFmtId="2" fontId="5" fillId="0" borderId="0" xfId="12" applyNumberFormat="1"/>
    <xf numFmtId="38" fontId="4" fillId="2" borderId="15" xfId="0" applyNumberFormat="1" applyFont="1" applyFill="1" applyBorder="1"/>
    <xf numFmtId="43" fontId="4" fillId="2" borderId="16" xfId="1" applyFont="1" applyFill="1" applyBorder="1"/>
    <xf numFmtId="43" fontId="4" fillId="0" borderId="16" xfId="1" applyFont="1" applyFill="1" applyBorder="1"/>
    <xf numFmtId="43" fontId="4" fillId="0" borderId="2" xfId="1" applyFont="1" applyFill="1" applyBorder="1"/>
    <xf numFmtId="43" fontId="4" fillId="2" borderId="17" xfId="1" applyFont="1" applyFill="1" applyBorder="1"/>
    <xf numFmtId="43" fontId="4" fillId="2" borderId="18" xfId="1" applyFont="1" applyFill="1" applyBorder="1"/>
    <xf numFmtId="38" fontId="4" fillId="3" borderId="19" xfId="0" applyNumberFormat="1" applyFont="1" applyFill="1" applyBorder="1"/>
    <xf numFmtId="38" fontId="4" fillId="2" borderId="20" xfId="0" applyNumberFormat="1" applyFont="1" applyFill="1" applyBorder="1"/>
    <xf numFmtId="38" fontId="4" fillId="3" borderId="21" xfId="0" applyNumberFormat="1" applyFont="1" applyFill="1" applyBorder="1"/>
    <xf numFmtId="0" fontId="7" fillId="0" borderId="0" xfId="12" applyFont="1"/>
    <xf numFmtId="0" fontId="6" fillId="0" borderId="0" xfId="12" applyFont="1"/>
    <xf numFmtId="14" fontId="5" fillId="0" borderId="0" xfId="12" applyNumberFormat="1" applyFill="1"/>
    <xf numFmtId="0" fontId="5" fillId="0" borderId="0" xfId="12" applyFill="1"/>
    <xf numFmtId="2" fontId="5" fillId="0" borderId="0" xfId="12" applyNumberFormat="1" applyFill="1"/>
    <xf numFmtId="0" fontId="5" fillId="0" borderId="0" xfId="12" applyFill="1" applyAlignment="1">
      <alignment horizontal="center" wrapText="1"/>
    </xf>
    <xf numFmtId="43" fontId="4" fillId="2" borderId="22" xfId="1" applyFont="1" applyFill="1" applyBorder="1"/>
    <xf numFmtId="0" fontId="3" fillId="3" borderId="23" xfId="0" applyFont="1" applyFill="1" applyBorder="1"/>
    <xf numFmtId="15" fontId="4" fillId="0" borderId="0" xfId="0" applyNumberFormat="1" applyFont="1" applyAlignment="1">
      <alignment horizontal="center"/>
    </xf>
    <xf numFmtId="174" fontId="3" fillId="0" borderId="0" xfId="0" applyNumberFormat="1" applyFont="1" applyAlignment="1">
      <alignment horizontal="center"/>
    </xf>
    <xf numFmtId="174" fontId="3" fillId="0" borderId="1" xfId="0" applyNumberFormat="1" applyFont="1" applyBorder="1" applyAlignment="1">
      <alignment horizontal="center"/>
    </xf>
    <xf numFmtId="0" fontId="3" fillId="0" borderId="0" xfId="0" applyNumberFormat="1" applyFont="1" applyBorder="1" applyAlignment="1">
      <alignment horizontal="center" wrapText="1"/>
    </xf>
    <xf numFmtId="0" fontId="3" fillId="0" borderId="0" xfId="0" applyNumberFormat="1" applyFont="1" applyAlignment="1">
      <alignment horizontal="center" wrapText="1"/>
    </xf>
    <xf numFmtId="43" fontId="4" fillId="0" borderId="13" xfId="1" applyFont="1" applyBorder="1"/>
    <xf numFmtId="43" fontId="4" fillId="0" borderId="0" xfId="1" applyFont="1"/>
    <xf numFmtId="43" fontId="4" fillId="0" borderId="12" xfId="1" applyFont="1" applyFill="1" applyBorder="1"/>
    <xf numFmtId="43" fontId="4" fillId="0" borderId="0" xfId="1" applyFont="1" applyFill="1"/>
    <xf numFmtId="43" fontId="4" fillId="0" borderId="13" xfId="1" applyFont="1" applyFill="1" applyBorder="1"/>
    <xf numFmtId="43" fontId="4" fillId="0" borderId="5" xfId="1" applyFont="1" applyBorder="1"/>
    <xf numFmtId="43" fontId="4" fillId="0" borderId="1" xfId="1" applyFont="1" applyBorder="1"/>
    <xf numFmtId="43" fontId="4" fillId="0" borderId="6" xfId="1" applyFont="1" applyBorder="1"/>
    <xf numFmtId="43" fontId="4" fillId="0" borderId="10" xfId="1" applyFont="1" applyBorder="1"/>
    <xf numFmtId="43" fontId="4" fillId="0" borderId="11" xfId="1" applyFont="1" applyBorder="1"/>
    <xf numFmtId="43" fontId="4" fillId="0" borderId="12" xfId="1" applyFont="1" applyBorder="1"/>
    <xf numFmtId="43" fontId="4" fillId="0" borderId="24" xfId="1" applyFont="1" applyFill="1" applyBorder="1"/>
    <xf numFmtId="43" fontId="4" fillId="0" borderId="25" xfId="1" applyFont="1" applyFill="1" applyBorder="1"/>
    <xf numFmtId="172" fontId="3" fillId="0" borderId="5" xfId="1" applyNumberFormat="1" applyFont="1" applyBorder="1"/>
    <xf numFmtId="172" fontId="3" fillId="0" borderId="26" xfId="1" applyNumberFormat="1" applyFont="1" applyFill="1" applyBorder="1"/>
    <xf numFmtId="43" fontId="4" fillId="0" borderId="26" xfId="1" applyFont="1" applyBorder="1"/>
    <xf numFmtId="43" fontId="4" fillId="0" borderId="27" xfId="1" applyFont="1" applyFill="1" applyBorder="1"/>
    <xf numFmtId="0" fontId="4" fillId="0" borderId="3" xfId="0" applyFont="1" applyBorder="1"/>
    <xf numFmtId="0" fontId="3" fillId="3" borderId="28" xfId="0" applyFont="1" applyFill="1" applyBorder="1"/>
    <xf numFmtId="43" fontId="4" fillId="0" borderId="28" xfId="1" applyFont="1" applyBorder="1"/>
    <xf numFmtId="43" fontId="4" fillId="0" borderId="16" xfId="1" applyFont="1" applyBorder="1"/>
    <xf numFmtId="0" fontId="3" fillId="3" borderId="29" xfId="0" applyFont="1" applyFill="1" applyBorder="1"/>
    <xf numFmtId="43" fontId="4" fillId="0" borderId="29" xfId="1" applyFont="1" applyBorder="1"/>
    <xf numFmtId="43" fontId="4" fillId="0" borderId="3" xfId="1" applyFont="1" applyBorder="1"/>
    <xf numFmtId="43" fontId="4" fillId="0" borderId="30" xfId="1" applyFont="1" applyBorder="1"/>
    <xf numFmtId="0" fontId="5" fillId="0" borderId="0" xfId="12" applyFont="1"/>
    <xf numFmtId="0" fontId="5" fillId="0" borderId="0" xfId="11"/>
    <xf numFmtId="0" fontId="5" fillId="0" borderId="0" xfId="11" applyFont="1"/>
    <xf numFmtId="15" fontId="10" fillId="0" borderId="31" xfId="13" applyNumberFormat="1" applyFont="1" applyFill="1" applyBorder="1" applyAlignment="1">
      <alignment horizontal="right" wrapText="1"/>
    </xf>
    <xf numFmtId="0" fontId="3" fillId="0" borderId="0" xfId="0" applyFont="1" applyAlignment="1">
      <alignment vertical="center"/>
    </xf>
    <xf numFmtId="43" fontId="4" fillId="0" borderId="24" xfId="1" applyFont="1" applyBorder="1"/>
    <xf numFmtId="43" fontId="4" fillId="0" borderId="25" xfId="1" applyFont="1" applyBorder="1"/>
    <xf numFmtId="43" fontId="4" fillId="0" borderId="27" xfId="1" applyFont="1" applyBorder="1"/>
    <xf numFmtId="43" fontId="4" fillId="0" borderId="32" xfId="1" applyFont="1" applyBorder="1"/>
    <xf numFmtId="43" fontId="4" fillId="0" borderId="29" xfId="0" applyNumberFormat="1" applyFont="1" applyBorder="1"/>
    <xf numFmtId="43" fontId="4" fillId="0" borderId="32" xfId="0" applyNumberFormat="1" applyFont="1" applyBorder="1"/>
    <xf numFmtId="43" fontId="4" fillId="0" borderId="0" xfId="0" applyNumberFormat="1" applyFont="1"/>
    <xf numFmtId="43" fontId="4" fillId="5" borderId="16" xfId="1" applyFont="1" applyFill="1" applyBorder="1"/>
    <xf numFmtId="43" fontId="4" fillId="5" borderId="0" xfId="1" applyFont="1" applyFill="1" applyBorder="1"/>
    <xf numFmtId="14" fontId="3" fillId="0" borderId="0" xfId="0" applyNumberFormat="1" applyFont="1" applyAlignment="1">
      <alignment horizontal="left"/>
    </xf>
    <xf numFmtId="0" fontId="3" fillId="0" borderId="2" xfId="0" applyFont="1" applyFill="1" applyBorder="1"/>
    <xf numFmtId="43" fontId="4" fillId="0" borderId="5" xfId="1" applyFont="1" applyFill="1" applyBorder="1"/>
    <xf numFmtId="43" fontId="11" fillId="0" borderId="0" xfId="0" applyNumberFormat="1" applyFont="1" applyFill="1" applyBorder="1"/>
    <xf numFmtId="43" fontId="5" fillId="0" borderId="0" xfId="12" applyNumberFormat="1"/>
    <xf numFmtId="2" fontId="0" fillId="0" borderId="0" xfId="0" applyNumberFormat="1" applyFill="1" applyBorder="1"/>
    <xf numFmtId="43" fontId="4" fillId="5" borderId="3" xfId="1" applyFont="1" applyFill="1" applyBorder="1"/>
    <xf numFmtId="17" fontId="3" fillId="0" borderId="3" xfId="0" applyNumberFormat="1" applyFont="1" applyBorder="1" applyAlignment="1">
      <alignment horizontal="center"/>
    </xf>
    <xf numFmtId="0" fontId="0" fillId="0" borderId="0" xfId="0" applyFill="1"/>
    <xf numFmtId="0" fontId="2" fillId="6" borderId="33" xfId="0" applyFont="1" applyFill="1" applyBorder="1"/>
    <xf numFmtId="0" fontId="0" fillId="0" borderId="33" xfId="0" applyBorder="1"/>
    <xf numFmtId="15" fontId="0" fillId="0" borderId="0" xfId="0" applyNumberFormat="1"/>
    <xf numFmtId="0" fontId="4" fillId="0" borderId="33" xfId="14" applyFont="1" applyFill="1" applyBorder="1" applyAlignment="1">
      <alignment horizontal="right"/>
    </xf>
    <xf numFmtId="0" fontId="3" fillId="0" borderId="0" xfId="14" applyFont="1"/>
    <xf numFmtId="0" fontId="4" fillId="0" borderId="0" xfId="14" applyFont="1"/>
    <xf numFmtId="0" fontId="12" fillId="0" borderId="0" xfId="14" applyFont="1"/>
    <xf numFmtId="0" fontId="5" fillId="0" borderId="0" xfId="14"/>
    <xf numFmtId="0" fontId="0" fillId="0" borderId="0" xfId="0" applyBorder="1"/>
    <xf numFmtId="0" fontId="13" fillId="0" borderId="0" xfId="12" applyFont="1" applyAlignment="1">
      <alignment horizontal="center" wrapText="1"/>
    </xf>
    <xf numFmtId="14" fontId="5" fillId="0" borderId="0" xfId="12" applyNumberFormat="1" applyAlignment="1">
      <alignment horizontal="center" wrapText="1"/>
    </xf>
    <xf numFmtId="0" fontId="14" fillId="0" borderId="0" xfId="0" applyFont="1" applyFill="1"/>
    <xf numFmtId="14" fontId="7" fillId="0" borderId="0" xfId="0" applyNumberFormat="1" applyFont="1" applyFill="1"/>
    <xf numFmtId="14" fontId="15" fillId="0" borderId="3" xfId="0" applyNumberFormat="1" applyFont="1" applyFill="1" applyBorder="1"/>
    <xf numFmtId="0" fontId="7" fillId="0" borderId="3" xfId="0" applyFont="1" applyFill="1" applyBorder="1"/>
    <xf numFmtId="0" fontId="7" fillId="0" borderId="0" xfId="0" applyFont="1" applyFill="1" applyBorder="1"/>
    <xf numFmtId="0" fontId="16" fillId="0" borderId="0" xfId="0" applyFont="1" applyFill="1" applyBorder="1"/>
    <xf numFmtId="17" fontId="7" fillId="0" borderId="34" xfId="0" applyNumberFormat="1" applyFont="1" applyFill="1" applyBorder="1"/>
    <xf numFmtId="17" fontId="7" fillId="0" borderId="28" xfId="0" applyNumberFormat="1" applyFont="1" applyFill="1" applyBorder="1" applyAlignment="1">
      <alignment horizontal="left"/>
    </xf>
    <xf numFmtId="17" fontId="7" fillId="0" borderId="34" xfId="0" applyNumberFormat="1" applyFont="1" applyFill="1" applyBorder="1" applyAlignment="1">
      <alignment horizontal="left"/>
    </xf>
    <xf numFmtId="17" fontId="7" fillId="0" borderId="35" xfId="0" applyNumberFormat="1" applyFont="1" applyFill="1" applyBorder="1" applyAlignment="1">
      <alignment horizontal="left"/>
    </xf>
    <xf numFmtId="0" fontId="7" fillId="0" borderId="36" xfId="0" applyFont="1" applyFill="1" applyBorder="1"/>
    <xf numFmtId="0" fontId="7" fillId="0" borderId="16" xfId="0" applyFont="1" applyFill="1" applyBorder="1"/>
    <xf numFmtId="0" fontId="7" fillId="0" borderId="37" xfId="0" applyFont="1" applyFill="1" applyBorder="1"/>
    <xf numFmtId="0" fontId="7" fillId="0" borderId="22" xfId="0" applyFont="1" applyFill="1" applyBorder="1"/>
    <xf numFmtId="4" fontId="14" fillId="0" borderId="29" xfId="0" applyNumberFormat="1" applyFont="1" applyFill="1" applyBorder="1"/>
    <xf numFmtId="4" fontId="14" fillId="0" borderId="28" xfId="0" applyNumberFormat="1" applyFont="1" applyFill="1" applyBorder="1"/>
    <xf numFmtId="4" fontId="14" fillId="0" borderId="0" xfId="0" applyNumberFormat="1" applyFont="1" applyFill="1" applyBorder="1"/>
    <xf numFmtId="4" fontId="14" fillId="0" borderId="29" xfId="0" applyNumberFormat="1" applyFont="1" applyFill="1" applyBorder="1" applyAlignment="1">
      <alignment horizontal="center"/>
    </xf>
    <xf numFmtId="4" fontId="14" fillId="0" borderId="0" xfId="0" applyNumberFormat="1" applyFont="1" applyFill="1" applyBorder="1" applyAlignment="1">
      <alignment horizontal="center"/>
    </xf>
    <xf numFmtId="4" fontId="14" fillId="0" borderId="17" xfId="0" applyNumberFormat="1" applyFont="1" applyFill="1" applyBorder="1" applyAlignment="1">
      <alignment horizontal="center"/>
    </xf>
    <xf numFmtId="4" fontId="14" fillId="0" borderId="16" xfId="0" applyNumberFormat="1" applyFont="1" applyFill="1" applyBorder="1" applyAlignment="1">
      <alignment horizontal="center"/>
    </xf>
    <xf numFmtId="4" fontId="14" fillId="0" borderId="22" xfId="0" applyNumberFormat="1" applyFont="1" applyFill="1" applyBorder="1" applyAlignment="1">
      <alignment horizontal="center"/>
    </xf>
    <xf numFmtId="4" fontId="14" fillId="0" borderId="14" xfId="0" applyNumberFormat="1" applyFont="1" applyFill="1" applyBorder="1" applyAlignment="1">
      <alignment horizontal="center"/>
    </xf>
    <xf numFmtId="4" fontId="14" fillId="0" borderId="28" xfId="0" applyNumberFormat="1" applyFont="1" applyFill="1" applyBorder="1" applyAlignment="1">
      <alignment horizontal="center"/>
    </xf>
    <xf numFmtId="4" fontId="14" fillId="0" borderId="2" xfId="0" applyNumberFormat="1" applyFont="1" applyFill="1" applyBorder="1" applyAlignment="1">
      <alignment horizontal="center"/>
    </xf>
    <xf numFmtId="4" fontId="14" fillId="0" borderId="38" xfId="0" applyNumberFormat="1" applyFont="1" applyFill="1" applyBorder="1"/>
    <xf numFmtId="4" fontId="14" fillId="0" borderId="3" xfId="0" applyNumberFormat="1" applyFont="1" applyFill="1" applyBorder="1"/>
    <xf numFmtId="4" fontId="14" fillId="0" borderId="38" xfId="0" applyNumberFormat="1" applyFont="1" applyFill="1" applyBorder="1" applyAlignment="1">
      <alignment horizontal="center"/>
    </xf>
    <xf numFmtId="4" fontId="14" fillId="0" borderId="3" xfId="0" applyNumberFormat="1" applyFont="1" applyFill="1" applyBorder="1" applyAlignment="1">
      <alignment horizontal="center"/>
    </xf>
    <xf numFmtId="4" fontId="14" fillId="0" borderId="18" xfId="0" applyNumberFormat="1" applyFont="1" applyFill="1" applyBorder="1" applyAlignment="1">
      <alignment horizontal="center"/>
    </xf>
    <xf numFmtId="4" fontId="14" fillId="0" borderId="4" xfId="0" applyNumberFormat="1" applyFont="1" applyFill="1" applyBorder="1" applyAlignment="1">
      <alignment horizontal="center"/>
    </xf>
    <xf numFmtId="14" fontId="16" fillId="0" borderId="0" xfId="0" applyNumberFormat="1" applyFont="1" applyFill="1"/>
    <xf numFmtId="14" fontId="15" fillId="0" borderId="0" xfId="0" applyNumberFormat="1" applyFont="1" applyFill="1"/>
    <xf numFmtId="17" fontId="7" fillId="0" borderId="16" xfId="0" applyNumberFormat="1" applyFont="1" applyFill="1" applyBorder="1" applyAlignment="1">
      <alignment horizontal="left"/>
    </xf>
    <xf numFmtId="0" fontId="7" fillId="0" borderId="28" xfId="0" applyFont="1" applyFill="1" applyBorder="1"/>
    <xf numFmtId="43" fontId="14" fillId="0" borderId="29" xfId="2" applyNumberFormat="1" applyFont="1" applyFill="1" applyBorder="1"/>
    <xf numFmtId="43" fontId="14" fillId="0" borderId="28" xfId="2" applyNumberFormat="1" applyFont="1" applyFill="1" applyBorder="1"/>
    <xf numFmtId="43" fontId="14" fillId="0" borderId="0" xfId="2" applyNumberFormat="1" applyFont="1" applyFill="1" applyBorder="1"/>
    <xf numFmtId="43" fontId="14" fillId="0" borderId="29" xfId="1" applyFont="1" applyFill="1" applyBorder="1"/>
    <xf numFmtId="43" fontId="14" fillId="0" borderId="0" xfId="1" applyFont="1" applyFill="1" applyBorder="1"/>
    <xf numFmtId="43" fontId="14" fillId="0" borderId="17" xfId="1" applyFont="1" applyFill="1" applyBorder="1"/>
    <xf numFmtId="43" fontId="14" fillId="0" borderId="28" xfId="1" applyFont="1" applyFill="1" applyBorder="1"/>
    <xf numFmtId="43" fontId="14" fillId="0" borderId="16" xfId="2" applyNumberFormat="1" applyFont="1" applyFill="1" applyBorder="1"/>
    <xf numFmtId="43" fontId="14" fillId="0" borderId="16" xfId="1" applyFont="1" applyFill="1" applyBorder="1"/>
    <xf numFmtId="43" fontId="14" fillId="0" borderId="22" xfId="1" applyFont="1" applyFill="1" applyBorder="1"/>
    <xf numFmtId="43" fontId="14" fillId="0" borderId="14" xfId="2" applyNumberFormat="1" applyFont="1" applyFill="1" applyBorder="1"/>
    <xf numFmtId="43" fontId="14" fillId="0" borderId="22" xfId="2" applyNumberFormat="1" applyFont="1" applyFill="1" applyBorder="1"/>
    <xf numFmtId="43" fontId="14" fillId="0" borderId="2" xfId="2" applyNumberFormat="1" applyFont="1" applyFill="1" applyBorder="1"/>
    <xf numFmtId="43" fontId="14" fillId="0" borderId="17" xfId="2" applyNumberFormat="1" applyFont="1" applyFill="1" applyBorder="1"/>
    <xf numFmtId="43" fontId="14" fillId="0" borderId="38" xfId="2" applyNumberFormat="1" applyFont="1" applyFill="1" applyBorder="1"/>
    <xf numFmtId="43" fontId="14" fillId="0" borderId="3" xfId="2" applyNumberFormat="1" applyFont="1" applyFill="1" applyBorder="1"/>
    <xf numFmtId="43" fontId="14" fillId="0" borderId="38" xfId="1" applyFont="1" applyFill="1" applyBorder="1"/>
    <xf numFmtId="43" fontId="14" fillId="0" borderId="3" xfId="1" applyFont="1" applyFill="1" applyBorder="1"/>
    <xf numFmtId="43" fontId="14" fillId="0" borderId="18" xfId="1" applyFont="1" applyFill="1" applyBorder="1"/>
    <xf numFmtId="43" fontId="14" fillId="0" borderId="4" xfId="2" applyNumberFormat="1" applyFont="1" applyFill="1" applyBorder="1"/>
    <xf numFmtId="43" fontId="14" fillId="0" borderId="18" xfId="2" applyNumberFormat="1" applyFont="1" applyFill="1" applyBorder="1"/>
    <xf numFmtId="4" fontId="14" fillId="0" borderId="16" xfId="0" applyNumberFormat="1" applyFont="1" applyFill="1" applyBorder="1"/>
    <xf numFmtId="4" fontId="14" fillId="0" borderId="22" xfId="0" applyNumberFormat="1" applyFont="1" applyFill="1" applyBorder="1"/>
    <xf numFmtId="4" fontId="14" fillId="0" borderId="2" xfId="0" applyNumberFormat="1" applyFont="1" applyFill="1" applyBorder="1"/>
    <xf numFmtId="4" fontId="14" fillId="0" borderId="17" xfId="0" applyNumberFormat="1" applyFont="1" applyFill="1" applyBorder="1"/>
    <xf numFmtId="4" fontId="14" fillId="0" borderId="18" xfId="0" applyNumberFormat="1" applyFont="1" applyFill="1" applyBorder="1"/>
    <xf numFmtId="4" fontId="14" fillId="0" borderId="4" xfId="0" applyNumberFormat="1" applyFont="1" applyFill="1" applyBorder="1"/>
    <xf numFmtId="4" fontId="14" fillId="0" borderId="0" xfId="0" applyNumberFormat="1" applyFont="1" applyFill="1"/>
    <xf numFmtId="0" fontId="7" fillId="0" borderId="35" xfId="0" applyFont="1" applyFill="1" applyBorder="1"/>
    <xf numFmtId="39" fontId="14" fillId="0" borderId="28" xfId="2" applyNumberFormat="1" applyFont="1" applyFill="1" applyBorder="1"/>
    <xf numFmtId="43" fontId="14" fillId="0" borderId="29" xfId="2" applyNumberFormat="1" applyFont="1" applyFill="1" applyBorder="1" applyAlignment="1">
      <alignment horizontal="center"/>
    </xf>
    <xf numFmtId="43" fontId="14" fillId="0" borderId="0" xfId="2" applyNumberFormat="1" applyFont="1" applyFill="1" applyBorder="1" applyAlignment="1">
      <alignment horizontal="center"/>
    </xf>
    <xf numFmtId="43" fontId="14" fillId="0" borderId="17" xfId="2" applyNumberFormat="1" applyFont="1" applyFill="1" applyBorder="1" applyAlignment="1">
      <alignment horizontal="center"/>
    </xf>
    <xf numFmtId="43" fontId="14" fillId="0" borderId="16" xfId="2" applyNumberFormat="1" applyFont="1" applyFill="1" applyBorder="1" applyAlignment="1">
      <alignment horizontal="center"/>
    </xf>
    <xf numFmtId="43" fontId="14" fillId="0" borderId="22" xfId="2" applyNumberFormat="1" applyFont="1" applyFill="1" applyBorder="1" applyAlignment="1">
      <alignment horizontal="center"/>
    </xf>
    <xf numFmtId="43" fontId="14" fillId="0" borderId="14" xfId="2" applyNumberFormat="1" applyFont="1" applyFill="1" applyBorder="1" applyAlignment="1">
      <alignment horizontal="center"/>
    </xf>
    <xf numFmtId="43" fontId="14" fillId="0" borderId="28" xfId="2" applyNumberFormat="1" applyFont="1" applyFill="1" applyBorder="1" applyAlignment="1">
      <alignment horizontal="center"/>
    </xf>
    <xf numFmtId="39" fontId="14" fillId="0" borderId="29" xfId="2" applyNumberFormat="1" applyFont="1" applyFill="1" applyBorder="1"/>
    <xf numFmtId="43" fontId="14" fillId="0" borderId="2" xfId="2" applyNumberFormat="1" applyFont="1" applyFill="1" applyBorder="1" applyAlignment="1">
      <alignment horizontal="center"/>
    </xf>
    <xf numFmtId="39" fontId="14" fillId="0" borderId="38" xfId="2" applyNumberFormat="1" applyFont="1" applyFill="1" applyBorder="1"/>
    <xf numFmtId="43" fontId="14" fillId="0" borderId="38" xfId="2" applyNumberFormat="1" applyFont="1" applyFill="1" applyBorder="1" applyAlignment="1">
      <alignment horizontal="center"/>
    </xf>
    <xf numFmtId="43" fontId="14" fillId="0" borderId="3" xfId="2" applyNumberFormat="1" applyFont="1" applyFill="1" applyBorder="1" applyAlignment="1">
      <alignment horizontal="center"/>
    </xf>
    <xf numFmtId="43" fontId="14" fillId="0" borderId="18" xfId="2" applyNumberFormat="1" applyFont="1" applyFill="1" applyBorder="1" applyAlignment="1">
      <alignment horizontal="center"/>
    </xf>
    <xf numFmtId="43" fontId="14" fillId="0" borderId="4" xfId="2" applyNumberFormat="1" applyFont="1" applyFill="1" applyBorder="1" applyAlignment="1">
      <alignment horizontal="center"/>
    </xf>
    <xf numFmtId="4" fontId="14" fillId="0" borderId="14" xfId="0" applyNumberFormat="1" applyFont="1" applyFill="1" applyBorder="1"/>
    <xf numFmtId="14" fontId="14" fillId="0" borderId="0" xfId="0" applyNumberFormat="1" applyFont="1"/>
    <xf numFmtId="4" fontId="14" fillId="0" borderId="0" xfId="0" applyNumberFormat="1" applyFont="1"/>
    <xf numFmtId="0" fontId="14" fillId="0" borderId="0" xfId="0" applyFont="1"/>
    <xf numFmtId="14" fontId="14" fillId="0" borderId="0" xfId="0" applyNumberFormat="1" applyFont="1" applyAlignment="1">
      <alignment horizontal="right"/>
    </xf>
    <xf numFmtId="4" fontId="14" fillId="0" borderId="0" xfId="0" applyNumberFormat="1" applyFont="1" applyAlignment="1">
      <alignment horizontal="right"/>
    </xf>
    <xf numFmtId="0" fontId="14" fillId="0" borderId="0" xfId="0" applyFont="1" applyAlignment="1">
      <alignment horizontal="right"/>
    </xf>
    <xf numFmtId="17" fontId="14" fillId="0" borderId="0" xfId="0" applyNumberFormat="1" applyFont="1"/>
    <xf numFmtId="185" fontId="14" fillId="0" borderId="0" xfId="0" applyNumberFormat="1" applyFont="1"/>
    <xf numFmtId="17" fontId="14" fillId="0" borderId="0" xfId="0" applyNumberFormat="1" applyFont="1" applyAlignment="1">
      <alignment horizontal="right"/>
    </xf>
    <xf numFmtId="15" fontId="17" fillId="0" borderId="0" xfId="0" applyNumberFormat="1" applyFont="1"/>
    <xf numFmtId="15" fontId="18" fillId="0" borderId="0" xfId="0" applyNumberFormat="1" applyFont="1" applyFill="1" applyBorder="1" applyProtection="1"/>
    <xf numFmtId="0" fontId="17" fillId="0" borderId="0" xfId="0" applyFont="1"/>
    <xf numFmtId="14" fontId="18" fillId="0" borderId="0" xfId="0" applyNumberFormat="1" applyFont="1" applyFill="1" applyBorder="1" applyProtection="1"/>
    <xf numFmtId="0" fontId="17" fillId="7" borderId="0" xfId="0" applyFont="1" applyFill="1"/>
    <xf numFmtId="14" fontId="18" fillId="7" borderId="0" xfId="0" applyNumberFormat="1" applyFont="1" applyFill="1" applyBorder="1" applyProtection="1"/>
    <xf numFmtId="0" fontId="0" fillId="7" borderId="0" xfId="0" applyFill="1"/>
    <xf numFmtId="14" fontId="19" fillId="0" borderId="0" xfId="0" applyNumberFormat="1" applyFont="1" applyFill="1" applyBorder="1" applyProtection="1"/>
    <xf numFmtId="15" fontId="19" fillId="0" borderId="0" xfId="0" applyNumberFormat="1" applyFont="1" applyFill="1" applyBorder="1" applyProtection="1"/>
    <xf numFmtId="2" fontId="0" fillId="0" borderId="0" xfId="0" applyNumberFormat="1"/>
    <xf numFmtId="2" fontId="19" fillId="0" borderId="0" xfId="0" applyNumberFormat="1" applyFont="1" applyFill="1" applyBorder="1" applyProtection="1"/>
    <xf numFmtId="2" fontId="0" fillId="7" borderId="0" xfId="0" applyNumberFormat="1" applyFill="1"/>
    <xf numFmtId="43" fontId="4" fillId="0" borderId="35" xfId="1" applyFont="1" applyFill="1" applyBorder="1"/>
    <xf numFmtId="0" fontId="3" fillId="0" borderId="0" xfId="0" applyFont="1" applyFill="1" applyAlignment="1">
      <alignment horizontal="right"/>
    </xf>
    <xf numFmtId="167" fontId="3" fillId="0" borderId="0" xfId="0" applyNumberFormat="1" applyFont="1" applyFill="1" applyAlignment="1">
      <alignment horizontal="right"/>
    </xf>
    <xf numFmtId="167" fontId="4" fillId="0" borderId="0" xfId="0" applyNumberFormat="1" applyFont="1" applyFill="1" applyAlignment="1">
      <alignment horizontal="right"/>
    </xf>
    <xf numFmtId="0" fontId="3" fillId="0" borderId="14" xfId="0" applyFont="1" applyFill="1" applyBorder="1"/>
    <xf numFmtId="43" fontId="4" fillId="0" borderId="39" xfId="1" applyFont="1" applyFill="1" applyBorder="1"/>
    <xf numFmtId="43" fontId="4" fillId="0" borderId="30" xfId="1" applyFont="1" applyFill="1" applyBorder="1"/>
    <xf numFmtId="0" fontId="20" fillId="0" borderId="0" xfId="0" applyFont="1" applyFill="1" applyAlignment="1">
      <alignment vertical="center"/>
    </xf>
    <xf numFmtId="0" fontId="20" fillId="0" borderId="0" xfId="0" applyFont="1" applyFill="1" applyBorder="1"/>
    <xf numFmtId="15" fontId="4" fillId="0" borderId="0" xfId="0" applyNumberFormat="1" applyFont="1" applyFill="1" applyAlignment="1">
      <alignment horizontal="center"/>
    </xf>
    <xf numFmtId="0" fontId="3" fillId="0" borderId="0" xfId="0" applyNumberFormat="1" applyFont="1" applyFill="1" applyBorder="1" applyAlignment="1">
      <alignment horizontal="center" wrapText="1"/>
    </xf>
    <xf numFmtId="174" fontId="3" fillId="0" borderId="0" xfId="0" applyNumberFormat="1" applyFont="1" applyFill="1" applyAlignment="1">
      <alignment horizontal="center"/>
    </xf>
    <xf numFmtId="43" fontId="4" fillId="0" borderId="26" xfId="1" applyFont="1" applyFill="1" applyBorder="1"/>
    <xf numFmtId="43" fontId="4" fillId="0" borderId="6" xfId="1" applyFont="1" applyFill="1" applyBorder="1"/>
    <xf numFmtId="43" fontId="4" fillId="0" borderId="28" xfId="1" applyFont="1" applyFill="1" applyBorder="1"/>
    <xf numFmtId="43" fontId="4" fillId="0" borderId="29" xfId="1" applyFont="1" applyFill="1" applyBorder="1"/>
    <xf numFmtId="172" fontId="3" fillId="0" borderId="5" xfId="1" applyNumberFormat="1" applyFont="1" applyFill="1" applyBorder="1"/>
    <xf numFmtId="43" fontId="4" fillId="0" borderId="32" xfId="1" applyFont="1" applyFill="1" applyBorder="1"/>
    <xf numFmtId="174" fontId="3" fillId="0" borderId="0" xfId="0" applyNumberFormat="1" applyFont="1" applyFill="1" applyBorder="1" applyAlignment="1">
      <alignment horizontal="center"/>
    </xf>
    <xf numFmtId="43" fontId="4" fillId="0" borderId="40" xfId="1" applyFont="1" applyFill="1" applyBorder="1"/>
    <xf numFmtId="43" fontId="4" fillId="0" borderId="41" xfId="1" applyFont="1" applyFill="1" applyBorder="1"/>
    <xf numFmtId="43" fontId="4" fillId="0" borderId="42" xfId="1" applyFont="1" applyFill="1" applyBorder="1"/>
    <xf numFmtId="0" fontId="3" fillId="0" borderId="0" xfId="0" applyNumberFormat="1" applyFont="1" applyFill="1" applyAlignment="1">
      <alignment horizontal="center" wrapText="1"/>
    </xf>
    <xf numFmtId="43" fontId="4" fillId="0" borderId="0" xfId="0" applyNumberFormat="1" applyFont="1" applyFill="1"/>
    <xf numFmtId="171" fontId="21" fillId="0" borderId="0" xfId="0" applyNumberFormat="1" applyFont="1" applyFill="1" applyAlignment="1">
      <alignment horizontal="left"/>
    </xf>
    <xf numFmtId="0" fontId="15" fillId="0" borderId="0" xfId="0" applyFont="1" applyFill="1" applyAlignment="1">
      <alignment horizontal="right"/>
    </xf>
    <xf numFmtId="15" fontId="14" fillId="0" borderId="0" xfId="0" applyNumberFormat="1" applyFont="1" applyFill="1"/>
    <xf numFmtId="0" fontId="15" fillId="0" borderId="0" xfId="0" applyFont="1" applyFill="1"/>
    <xf numFmtId="0" fontId="14" fillId="0" borderId="0" xfId="0" applyFont="1" applyFill="1" applyBorder="1"/>
    <xf numFmtId="167" fontId="15" fillId="0" borderId="0" xfId="0" applyNumberFormat="1" applyFont="1" applyFill="1" applyAlignment="1">
      <alignment horizontal="right"/>
    </xf>
    <xf numFmtId="167" fontId="14" fillId="0" borderId="0" xfId="0" applyNumberFormat="1" applyFont="1" applyFill="1" applyAlignment="1">
      <alignment horizontal="right"/>
    </xf>
    <xf numFmtId="14" fontId="14" fillId="0" borderId="0" xfId="0" applyNumberFormat="1" applyFont="1" applyFill="1" applyProtection="1">
      <protection locked="0" hidden="1"/>
    </xf>
    <xf numFmtId="14" fontId="14" fillId="0" borderId="0" xfId="0" applyNumberFormat="1" applyFont="1" applyFill="1"/>
    <xf numFmtId="171" fontId="7" fillId="0" borderId="0" xfId="0" applyNumberFormat="1" applyFont="1" applyFill="1" applyAlignment="1">
      <alignment horizontal="left"/>
    </xf>
    <xf numFmtId="17" fontId="14" fillId="0" borderId="0" xfId="0" applyNumberFormat="1" applyFont="1" applyFill="1" applyAlignment="1">
      <alignment horizontal="center"/>
    </xf>
    <xf numFmtId="0" fontId="14" fillId="0" borderId="0" xfId="0" applyFont="1" applyFill="1" applyAlignment="1">
      <alignment horizontal="center"/>
    </xf>
    <xf numFmtId="17" fontId="14" fillId="0" borderId="0" xfId="0" applyNumberFormat="1" applyFont="1" applyFill="1"/>
    <xf numFmtId="0" fontId="6" fillId="0" borderId="0" xfId="0" applyFont="1" applyFill="1" applyAlignment="1">
      <alignment vertical="center"/>
    </xf>
    <xf numFmtId="0" fontId="15" fillId="0" borderId="1" xfId="0" applyFont="1" applyFill="1" applyBorder="1" applyAlignment="1">
      <alignment vertical="center"/>
    </xf>
    <xf numFmtId="17" fontId="15" fillId="0" borderId="0" xfId="0" quotePrefix="1" applyNumberFormat="1" applyFont="1" applyFill="1" applyBorder="1" applyAlignment="1">
      <alignment horizontal="center" vertical="center"/>
    </xf>
    <xf numFmtId="0" fontId="15" fillId="0" borderId="0" xfId="0" quotePrefix="1" applyFont="1" applyFill="1" applyBorder="1" applyAlignment="1">
      <alignment horizontal="center" vertical="center" wrapText="1"/>
    </xf>
    <xf numFmtId="0" fontId="15" fillId="0" borderId="0" xfId="0" applyFont="1" applyFill="1" applyBorder="1" applyAlignment="1">
      <alignment horizontal="center" vertical="center"/>
    </xf>
    <xf numFmtId="17" fontId="15" fillId="0" borderId="3" xfId="0" quotePrefix="1" applyNumberFormat="1" applyFont="1" applyFill="1" applyBorder="1" applyAlignment="1">
      <alignment horizontal="center" vertical="center" wrapText="1"/>
    </xf>
    <xf numFmtId="17" fontId="15" fillId="0" borderId="0" xfId="0" applyNumberFormat="1" applyFont="1" applyFill="1" applyBorder="1" applyAlignment="1">
      <alignment horizontal="center" vertical="center"/>
    </xf>
    <xf numFmtId="0" fontId="14" fillId="0" borderId="0" xfId="0" applyFont="1" applyFill="1" applyAlignment="1">
      <alignment vertical="center"/>
    </xf>
    <xf numFmtId="14" fontId="14" fillId="0" borderId="0" xfId="0" applyNumberFormat="1" applyFont="1" applyFill="1" applyAlignment="1">
      <alignment vertical="center"/>
    </xf>
    <xf numFmtId="0" fontId="15" fillId="0" borderId="14" xfId="0" applyFont="1" applyFill="1" applyBorder="1"/>
    <xf numFmtId="43" fontId="14" fillId="0" borderId="39" xfId="1" applyFont="1" applyFill="1" applyBorder="1"/>
    <xf numFmtId="43" fontId="14" fillId="0" borderId="14" xfId="1" applyFont="1" applyFill="1" applyBorder="1"/>
    <xf numFmtId="38" fontId="14" fillId="0" borderId="0" xfId="0" applyNumberFormat="1" applyFont="1" applyFill="1" applyBorder="1"/>
    <xf numFmtId="38" fontId="14" fillId="0" borderId="0" xfId="0" applyNumberFormat="1" applyFont="1" applyFill="1"/>
    <xf numFmtId="0" fontId="15" fillId="0" borderId="2" xfId="0" applyFont="1" applyFill="1" applyBorder="1"/>
    <xf numFmtId="0" fontId="14" fillId="0" borderId="1" xfId="0" applyFont="1" applyFill="1" applyBorder="1"/>
    <xf numFmtId="43" fontId="14" fillId="0" borderId="13" xfId="1" applyFont="1" applyFill="1" applyBorder="1"/>
    <xf numFmtId="43" fontId="14" fillId="0" borderId="2" xfId="1" applyFont="1" applyFill="1" applyBorder="1"/>
    <xf numFmtId="43" fontId="14" fillId="0" borderId="1" xfId="1" applyFont="1" applyFill="1" applyBorder="1"/>
    <xf numFmtId="0" fontId="15" fillId="0" borderId="4" xfId="0" applyFont="1" applyFill="1" applyBorder="1"/>
    <xf numFmtId="0" fontId="14" fillId="0" borderId="3" xfId="0" applyFont="1" applyFill="1" applyBorder="1"/>
    <xf numFmtId="43" fontId="14" fillId="0" borderId="30" xfId="1" applyFont="1" applyFill="1" applyBorder="1"/>
    <xf numFmtId="43" fontId="14" fillId="0" borderId="4" xfId="1" applyFont="1" applyFill="1" applyBorder="1"/>
    <xf numFmtId="0" fontId="15" fillId="0" borderId="16" xfId="0" applyFont="1" applyFill="1" applyBorder="1"/>
    <xf numFmtId="0" fontId="14" fillId="0" borderId="16" xfId="0" applyFont="1" applyFill="1" applyBorder="1"/>
    <xf numFmtId="0" fontId="6" fillId="0" borderId="3" xfId="0" applyFont="1" applyFill="1" applyBorder="1"/>
    <xf numFmtId="0" fontId="15" fillId="0" borderId="37" xfId="0" applyFont="1" applyFill="1" applyBorder="1"/>
    <xf numFmtId="0" fontId="14" fillId="0" borderId="35" xfId="0" applyFont="1" applyFill="1" applyBorder="1"/>
    <xf numFmtId="43" fontId="14" fillId="0" borderId="35" xfId="1" applyFont="1" applyFill="1" applyBorder="1"/>
    <xf numFmtId="43" fontId="14" fillId="0" borderId="43" xfId="1" applyFont="1" applyFill="1" applyBorder="1"/>
    <xf numFmtId="43" fontId="14" fillId="0" borderId="36" xfId="1" applyFont="1" applyFill="1" applyBorder="1"/>
    <xf numFmtId="43" fontId="14" fillId="0" borderId="37" xfId="1" applyFont="1" applyFill="1" applyBorder="1"/>
    <xf numFmtId="0" fontId="15" fillId="0" borderId="3" xfId="0" applyFont="1" applyFill="1" applyBorder="1"/>
    <xf numFmtId="38" fontId="15" fillId="0" borderId="0" xfId="0" applyNumberFormat="1" applyFont="1" applyFill="1" applyBorder="1"/>
    <xf numFmtId="0" fontId="6" fillId="0" borderId="0" xfId="0" applyFont="1" applyFill="1" applyBorder="1"/>
    <xf numFmtId="0" fontId="15" fillId="0" borderId="0" xfId="0" applyFont="1" applyFill="1" applyBorder="1"/>
    <xf numFmtId="172" fontId="15" fillId="0" borderId="0" xfId="1" applyNumberFormat="1" applyFont="1" applyFill="1" applyBorder="1"/>
    <xf numFmtId="188" fontId="14" fillId="0" borderId="0" xfId="1" applyNumberFormat="1" applyFont="1" applyFill="1" applyBorder="1"/>
    <xf numFmtId="0" fontId="15" fillId="0" borderId="35" xfId="0" applyFont="1" applyFill="1" applyBorder="1"/>
    <xf numFmtId="171" fontId="15" fillId="0" borderId="0" xfId="0" applyNumberFormat="1" applyFont="1" applyFill="1" applyAlignment="1">
      <alignment horizontal="left"/>
    </xf>
    <xf numFmtId="43" fontId="14" fillId="0" borderId="16" xfId="0" quotePrefix="1" applyNumberFormat="1" applyFont="1" applyFill="1" applyBorder="1"/>
    <xf numFmtId="43" fontId="14" fillId="0" borderId="0" xfId="0" quotePrefix="1" applyNumberFormat="1" applyFont="1" applyFill="1" applyBorder="1"/>
    <xf numFmtId="0" fontId="15" fillId="0" borderId="23" xfId="0" applyFont="1" applyFill="1" applyBorder="1"/>
    <xf numFmtId="43" fontId="14" fillId="0" borderId="3" xfId="0" quotePrefix="1" applyNumberFormat="1" applyFont="1" applyFill="1" applyBorder="1"/>
    <xf numFmtId="0" fontId="6" fillId="0" borderId="0" xfId="0" applyFont="1" applyFill="1"/>
    <xf numFmtId="171" fontId="15" fillId="0" borderId="3" xfId="0" applyNumberFormat="1" applyFont="1" applyFill="1" applyBorder="1" applyAlignment="1">
      <alignment horizontal="left" vertical="center"/>
    </xf>
    <xf numFmtId="0" fontId="15" fillId="0" borderId="3" xfId="0" applyFont="1" applyFill="1" applyBorder="1" applyAlignment="1">
      <alignment vertical="center"/>
    </xf>
    <xf numFmtId="17" fontId="15" fillId="0" borderId="3" xfId="0" quotePrefix="1" applyNumberFormat="1" applyFont="1" applyFill="1" applyBorder="1" applyAlignment="1">
      <alignment horizontal="center" vertical="center"/>
    </xf>
    <xf numFmtId="17" fontId="15" fillId="0" borderId="3" xfId="0" applyNumberFormat="1" applyFont="1" applyFill="1" applyBorder="1" applyAlignment="1">
      <alignment horizontal="center" vertical="center"/>
    </xf>
    <xf numFmtId="0" fontId="14" fillId="0" borderId="0" xfId="0" applyFont="1" applyFill="1" applyBorder="1" applyAlignment="1">
      <alignment vertical="center"/>
    </xf>
    <xf numFmtId="172" fontId="14" fillId="0" borderId="0" xfId="1" applyNumberFormat="1" applyFont="1" applyFill="1" applyBorder="1"/>
    <xf numFmtId="172" fontId="14" fillId="0" borderId="2" xfId="1" applyNumberFormat="1" applyFont="1" applyFill="1" applyBorder="1"/>
    <xf numFmtId="172" fontId="14" fillId="0" borderId="3" xfId="1" applyNumberFormat="1" applyFont="1" applyFill="1" applyBorder="1"/>
    <xf numFmtId="172" fontId="14" fillId="0" borderId="4" xfId="1" applyNumberFormat="1" applyFont="1" applyFill="1" applyBorder="1"/>
    <xf numFmtId="172" fontId="14" fillId="0" borderId="0" xfId="0" applyNumberFormat="1" applyFont="1" applyFill="1"/>
    <xf numFmtId="172" fontId="15" fillId="0" borderId="3" xfId="1" applyNumberFormat="1" applyFont="1" applyFill="1" applyBorder="1"/>
    <xf numFmtId="172" fontId="14" fillId="0" borderId="16" xfId="1" applyNumberFormat="1" applyFont="1" applyFill="1" applyBorder="1"/>
    <xf numFmtId="172" fontId="14" fillId="0" borderId="14" xfId="1" applyNumberFormat="1" applyFont="1" applyFill="1" applyBorder="1"/>
    <xf numFmtId="171" fontId="15" fillId="0" borderId="0" xfId="0" applyNumberFormat="1" applyFont="1" applyFill="1" applyBorder="1" applyAlignment="1">
      <alignment horizontal="left"/>
    </xf>
    <xf numFmtId="43" fontId="14" fillId="0" borderId="0" xfId="1" applyFont="1" applyFill="1"/>
    <xf numFmtId="17" fontId="15" fillId="0" borderId="0" xfId="0" quotePrefix="1" applyNumberFormat="1" applyFont="1" applyFill="1" applyBorder="1" applyAlignment="1">
      <alignment horizontal="center"/>
    </xf>
    <xf numFmtId="0" fontId="15" fillId="0" borderId="0" xfId="0" applyFont="1" applyFill="1" applyBorder="1" applyAlignment="1">
      <alignment horizontal="center"/>
    </xf>
    <xf numFmtId="17" fontId="15" fillId="0" borderId="0" xfId="0" applyNumberFormat="1" applyFont="1" applyFill="1" applyBorder="1" applyAlignment="1">
      <alignment horizontal="center"/>
    </xf>
    <xf numFmtId="17" fontId="15" fillId="0" borderId="3" xfId="0" applyNumberFormat="1" applyFont="1" applyFill="1" applyBorder="1" applyAlignment="1">
      <alignment horizontal="center"/>
    </xf>
    <xf numFmtId="43" fontId="15" fillId="0" borderId="3" xfId="1" quotePrefix="1" applyFont="1" applyFill="1" applyBorder="1" applyAlignment="1">
      <alignment horizontal="center"/>
    </xf>
    <xf numFmtId="43" fontId="14" fillId="0" borderId="16" xfId="0" applyNumberFormat="1" applyFont="1" applyFill="1" applyBorder="1"/>
    <xf numFmtId="43" fontId="14" fillId="0" borderId="44" xfId="1" applyFont="1" applyFill="1" applyBorder="1"/>
    <xf numFmtId="43" fontId="14" fillId="0" borderId="0" xfId="0" applyNumberFormat="1" applyFont="1" applyFill="1" applyBorder="1"/>
    <xf numFmtId="43" fontId="14" fillId="0" borderId="45" xfId="1" applyFont="1" applyFill="1" applyBorder="1"/>
    <xf numFmtId="43" fontId="14" fillId="0" borderId="3" xfId="0" applyNumberFormat="1" applyFont="1" applyFill="1" applyBorder="1"/>
    <xf numFmtId="43" fontId="14" fillId="0" borderId="46" xfId="1" applyFont="1" applyFill="1" applyBorder="1"/>
    <xf numFmtId="43" fontId="14" fillId="0" borderId="35" xfId="0" applyNumberFormat="1" applyFont="1" applyFill="1" applyBorder="1"/>
    <xf numFmtId="43" fontId="14" fillId="0" borderId="47" xfId="1" applyFont="1" applyFill="1" applyBorder="1"/>
    <xf numFmtId="43" fontId="15" fillId="0" borderId="3" xfId="1" applyFont="1" applyFill="1" applyBorder="1"/>
    <xf numFmtId="43" fontId="14" fillId="0" borderId="1" xfId="0" applyNumberFormat="1" applyFont="1" applyFill="1" applyBorder="1"/>
    <xf numFmtId="172" fontId="14" fillId="0" borderId="0" xfId="0" applyNumberFormat="1" applyFont="1" applyFill="1" applyBorder="1"/>
    <xf numFmtId="172" fontId="14" fillId="0" borderId="44" xfId="1" applyNumberFormat="1" applyFont="1" applyFill="1" applyBorder="1"/>
    <xf numFmtId="172" fontId="14" fillId="0" borderId="45" xfId="1" applyNumberFormat="1" applyFont="1" applyFill="1" applyBorder="1"/>
    <xf numFmtId="172" fontId="14" fillId="0" borderId="3" xfId="0" applyNumberFormat="1" applyFont="1" applyFill="1" applyBorder="1"/>
    <xf numFmtId="172" fontId="14" fillId="0" borderId="46" xfId="1" applyNumberFormat="1" applyFont="1" applyFill="1" applyBorder="1"/>
    <xf numFmtId="172" fontId="14" fillId="0" borderId="17" xfId="1" applyNumberFormat="1" applyFont="1" applyFill="1" applyBorder="1"/>
    <xf numFmtId="172" fontId="14" fillId="0" borderId="18" xfId="1" applyNumberFormat="1" applyFont="1" applyFill="1" applyBorder="1"/>
    <xf numFmtId="43" fontId="15" fillId="0" borderId="0" xfId="1" applyFont="1" applyFill="1" applyBorder="1"/>
    <xf numFmtId="171" fontId="15" fillId="0" borderId="0" xfId="0" applyNumberFormat="1" applyFont="1" applyBorder="1" applyAlignment="1">
      <alignment horizontal="left"/>
    </xf>
    <xf numFmtId="171" fontId="7" fillId="0" borderId="0" xfId="0" applyNumberFormat="1" applyFont="1" applyAlignment="1">
      <alignment horizontal="left"/>
    </xf>
    <xf numFmtId="17" fontId="14" fillId="0" borderId="0" xfId="0" applyNumberFormat="1" applyFont="1" applyAlignment="1">
      <alignment horizontal="center"/>
    </xf>
    <xf numFmtId="0" fontId="14" fillId="0" borderId="0" xfId="0" applyFont="1" applyAlignment="1">
      <alignment horizontal="center"/>
    </xf>
    <xf numFmtId="0" fontId="14" fillId="0" borderId="0" xfId="0" applyFont="1" applyBorder="1"/>
    <xf numFmtId="171" fontId="6" fillId="0" borderId="3" xfId="0" applyNumberFormat="1" applyFont="1" applyBorder="1" applyAlignment="1">
      <alignment horizontal="left"/>
    </xf>
    <xf numFmtId="0" fontId="15" fillId="0" borderId="3" xfId="0" applyFont="1" applyBorder="1"/>
    <xf numFmtId="17" fontId="15" fillId="0" borderId="3" xfId="0" quotePrefix="1" applyNumberFormat="1" applyFont="1" applyBorder="1" applyAlignment="1">
      <alignment horizontal="center"/>
    </xf>
    <xf numFmtId="17" fontId="15" fillId="0" borderId="3" xfId="0" quotePrefix="1" applyNumberFormat="1" applyFont="1" applyFill="1" applyBorder="1" applyAlignment="1">
      <alignment horizontal="center"/>
    </xf>
    <xf numFmtId="0" fontId="15" fillId="8" borderId="2" xfId="0" applyFont="1" applyFill="1" applyBorder="1"/>
    <xf numFmtId="0" fontId="14" fillId="0" borderId="1" xfId="0" applyFont="1" applyBorder="1"/>
    <xf numFmtId="0" fontId="14" fillId="0" borderId="16" xfId="0" applyFont="1" applyBorder="1"/>
    <xf numFmtId="0" fontId="15" fillId="0" borderId="2" xfId="0" applyFont="1" applyBorder="1"/>
    <xf numFmtId="0" fontId="14" fillId="0" borderId="3" xfId="0" applyFont="1" applyBorder="1"/>
    <xf numFmtId="0" fontId="15" fillId="0" borderId="14" xfId="0" applyFont="1" applyBorder="1"/>
    <xf numFmtId="0" fontId="22" fillId="0" borderId="3" xfId="0" applyFont="1" applyFill="1" applyBorder="1"/>
    <xf numFmtId="43" fontId="14" fillId="9" borderId="0" xfId="1" applyFont="1" applyFill="1" applyBorder="1"/>
    <xf numFmtId="172" fontId="14" fillId="0" borderId="0" xfId="0" applyNumberFormat="1" applyFont="1"/>
    <xf numFmtId="172" fontId="14" fillId="9" borderId="0" xfId="1" applyNumberFormat="1" applyFont="1" applyFill="1" applyBorder="1"/>
    <xf numFmtId="15" fontId="14" fillId="0" borderId="0" xfId="0" applyNumberFormat="1" applyFont="1" applyFill="1" applyAlignment="1">
      <alignment horizontal="center"/>
    </xf>
    <xf numFmtId="174" fontId="15" fillId="0" borderId="0" xfId="0" applyNumberFormat="1" applyFont="1" applyFill="1" applyBorder="1" applyAlignment="1">
      <alignment horizontal="center"/>
    </xf>
    <xf numFmtId="0" fontId="15" fillId="0" borderId="0" xfId="0" applyNumberFormat="1" applyFont="1" applyFill="1" applyBorder="1" applyAlignment="1">
      <alignment horizontal="center" wrapText="1"/>
    </xf>
    <xf numFmtId="174" fontId="15" fillId="0" borderId="0" xfId="0" applyNumberFormat="1" applyFont="1" applyFill="1" applyAlignment="1">
      <alignment horizontal="center"/>
    </xf>
    <xf numFmtId="43" fontId="14" fillId="0" borderId="5" xfId="1" applyFont="1" applyFill="1" applyBorder="1"/>
    <xf numFmtId="43" fontId="14" fillId="0" borderId="42" xfId="1" applyFont="1" applyFill="1" applyBorder="1"/>
    <xf numFmtId="43" fontId="14" fillId="0" borderId="25" xfId="1" applyFont="1" applyFill="1" applyBorder="1"/>
    <xf numFmtId="43" fontId="14" fillId="0" borderId="27" xfId="1" applyFont="1" applyFill="1" applyBorder="1"/>
    <xf numFmtId="43" fontId="14" fillId="0" borderId="40" xfId="1" applyFont="1" applyFill="1" applyBorder="1"/>
    <xf numFmtId="0" fontId="15" fillId="0" borderId="29" xfId="0" applyFont="1" applyFill="1" applyBorder="1"/>
    <xf numFmtId="0" fontId="15" fillId="0" borderId="38" xfId="0" applyFont="1" applyFill="1" applyBorder="1"/>
    <xf numFmtId="43" fontId="14" fillId="0" borderId="24" xfId="1" applyFont="1" applyFill="1" applyBorder="1"/>
    <xf numFmtId="172" fontId="15" fillId="0" borderId="5" xfId="1" applyNumberFormat="1" applyFont="1" applyFill="1" applyBorder="1"/>
    <xf numFmtId="172" fontId="15" fillId="0" borderId="26" xfId="1" applyNumberFormat="1" applyFont="1" applyFill="1" applyBorder="1"/>
    <xf numFmtId="43" fontId="14" fillId="0" borderId="32" xfId="1" applyFont="1" applyFill="1" applyBorder="1"/>
    <xf numFmtId="0" fontId="6" fillId="0" borderId="0" xfId="0" applyFont="1" applyFill="1" applyAlignment="1">
      <alignment horizontal="left" vertical="center"/>
    </xf>
    <xf numFmtId="172" fontId="14" fillId="0" borderId="39" xfId="1" applyNumberFormat="1" applyFont="1" applyFill="1" applyBorder="1"/>
    <xf numFmtId="172" fontId="14" fillId="0" borderId="13" xfId="1" applyNumberFormat="1" applyFont="1" applyFill="1" applyBorder="1"/>
    <xf numFmtId="172" fontId="14" fillId="0" borderId="30" xfId="1" applyNumberFormat="1" applyFont="1" applyFill="1" applyBorder="1"/>
    <xf numFmtId="172" fontId="14" fillId="0" borderId="16" xfId="0" applyNumberFormat="1" applyFont="1" applyFill="1" applyBorder="1"/>
    <xf numFmtId="0" fontId="3" fillId="0" borderId="16" xfId="0" applyFont="1" applyFill="1" applyBorder="1"/>
    <xf numFmtId="0" fontId="20" fillId="0" borderId="3" xfId="0" applyFont="1" applyFill="1" applyBorder="1"/>
    <xf numFmtId="0" fontId="15" fillId="0" borderId="1" xfId="0" applyFont="1" applyFill="1" applyBorder="1"/>
    <xf numFmtId="43" fontId="4" fillId="0" borderId="48" xfId="1" applyFont="1" applyFill="1" applyBorder="1"/>
    <xf numFmtId="43" fontId="4" fillId="0" borderId="49" xfId="1" applyFont="1" applyFill="1" applyBorder="1"/>
    <xf numFmtId="43" fontId="4" fillId="0" borderId="50" xfId="1" applyFont="1" applyFill="1" applyBorder="1"/>
    <xf numFmtId="0" fontId="14" fillId="0" borderId="29" xfId="0" applyFont="1" applyFill="1" applyBorder="1"/>
    <xf numFmtId="0" fontId="14" fillId="0" borderId="38" xfId="0" applyFont="1" applyFill="1" applyBorder="1"/>
    <xf numFmtId="43" fontId="4" fillId="10" borderId="3" xfId="1" applyFont="1" applyFill="1" applyBorder="1"/>
    <xf numFmtId="174" fontId="3" fillId="0" borderId="0" xfId="0" applyNumberFormat="1" applyFont="1" applyFill="1" applyAlignment="1">
      <alignment horizontal="left"/>
    </xf>
    <xf numFmtId="174" fontId="4" fillId="0" borderId="0" xfId="0" applyNumberFormat="1" applyFont="1" applyFill="1"/>
    <xf numFmtId="174" fontId="4" fillId="0" borderId="3" xfId="0" applyNumberFormat="1" applyFont="1" applyFill="1" applyBorder="1"/>
    <xf numFmtId="0" fontId="22" fillId="0" borderId="0" xfId="0" applyFont="1"/>
    <xf numFmtId="174" fontId="15" fillId="0" borderId="0" xfId="0" applyNumberFormat="1" applyFont="1" applyAlignment="1">
      <alignment horizontal="center"/>
    </xf>
    <xf numFmtId="174" fontId="14" fillId="0" borderId="0" xfId="0" applyNumberFormat="1" applyFont="1" applyAlignment="1">
      <alignment horizontal="center"/>
    </xf>
    <xf numFmtId="2" fontId="14" fillId="0" borderId="28" xfId="0" applyNumberFormat="1" applyFont="1" applyBorder="1" applyAlignment="1">
      <alignment horizontal="center"/>
    </xf>
    <xf numFmtId="2" fontId="14" fillId="0" borderId="16" xfId="0" applyNumberFormat="1" applyFont="1" applyBorder="1" applyAlignment="1">
      <alignment horizontal="center"/>
    </xf>
    <xf numFmtId="2" fontId="14" fillId="0" borderId="44" xfId="0" applyNumberFormat="1" applyFont="1" applyBorder="1" applyAlignment="1">
      <alignment horizontal="center"/>
    </xf>
    <xf numFmtId="2" fontId="14" fillId="0" borderId="29" xfId="0" applyNumberFormat="1" applyFont="1" applyBorder="1" applyAlignment="1">
      <alignment horizontal="center"/>
    </xf>
    <xf numFmtId="2" fontId="14" fillId="0" borderId="0" xfId="0" applyNumberFormat="1" applyFont="1" applyBorder="1" applyAlignment="1">
      <alignment horizontal="center"/>
    </xf>
    <xf numFmtId="2" fontId="14" fillId="0" borderId="45" xfId="0" applyNumberFormat="1" applyFont="1" applyBorder="1" applyAlignment="1">
      <alignment horizontal="center"/>
    </xf>
    <xf numFmtId="2" fontId="14" fillId="0" borderId="38" xfId="0" applyNumberFormat="1" applyFont="1" applyBorder="1" applyAlignment="1">
      <alignment horizontal="center"/>
    </xf>
    <xf numFmtId="2" fontId="14" fillId="0" borderId="3" xfId="0" applyNumberFormat="1" applyFont="1" applyBorder="1" applyAlignment="1">
      <alignment horizontal="center"/>
    </xf>
    <xf numFmtId="2" fontId="14" fillId="0" borderId="46" xfId="0" applyNumberFormat="1" applyFont="1" applyBorder="1" applyAlignment="1">
      <alignment horizontal="center"/>
    </xf>
    <xf numFmtId="0" fontId="15" fillId="0" borderId="0" xfId="0" applyFont="1"/>
    <xf numFmtId="2" fontId="14" fillId="0" borderId="0" xfId="0" applyNumberFormat="1" applyFont="1" applyAlignment="1">
      <alignment horizontal="center"/>
    </xf>
    <xf numFmtId="2" fontId="14" fillId="0" borderId="34" xfId="0" applyNumberFormat="1" applyFont="1" applyBorder="1" applyAlignment="1">
      <alignment horizontal="center"/>
    </xf>
    <xf numFmtId="2" fontId="14" fillId="0" borderId="35" xfId="0" applyNumberFormat="1" applyFont="1" applyBorder="1" applyAlignment="1">
      <alignment horizontal="center"/>
    </xf>
    <xf numFmtId="2" fontId="14" fillId="0" borderId="47" xfId="0" applyNumberFormat="1" applyFont="1" applyBorder="1" applyAlignment="1">
      <alignment horizontal="center"/>
    </xf>
    <xf numFmtId="2" fontId="14" fillId="0" borderId="43" xfId="0" applyNumberFormat="1" applyFont="1" applyBorder="1" applyAlignment="1">
      <alignment horizontal="center"/>
    </xf>
    <xf numFmtId="0" fontId="14" fillId="0" borderId="14" xfId="0" applyFont="1" applyFill="1" applyBorder="1"/>
    <xf numFmtId="0" fontId="14" fillId="0" borderId="2" xfId="0" applyFont="1" applyFill="1" applyBorder="1"/>
    <xf numFmtId="0" fontId="14" fillId="0" borderId="4" xfId="0" applyFont="1" applyFill="1" applyBorder="1"/>
    <xf numFmtId="0" fontId="14" fillId="0" borderId="37" xfId="0" applyFont="1" applyFill="1" applyBorder="1"/>
    <xf numFmtId="0" fontId="14" fillId="0" borderId="14" xfId="0" applyFont="1" applyBorder="1"/>
    <xf numFmtId="0" fontId="14" fillId="0" borderId="2" xfId="0" applyFont="1" applyBorder="1"/>
    <xf numFmtId="0" fontId="14" fillId="0" borderId="4" xfId="0" applyFont="1" applyBorder="1"/>
    <xf numFmtId="0" fontId="14" fillId="0" borderId="37" xfId="0" applyFont="1" applyBorder="1"/>
    <xf numFmtId="0" fontId="4" fillId="0" borderId="14" xfId="0" applyFont="1" applyFill="1" applyBorder="1"/>
    <xf numFmtId="0" fontId="4" fillId="0" borderId="2" xfId="0" applyFont="1" applyFill="1" applyBorder="1"/>
    <xf numFmtId="0" fontId="4" fillId="0" borderId="4" xfId="0" applyFont="1" applyFill="1" applyBorder="1"/>
    <xf numFmtId="0" fontId="4" fillId="0" borderId="37" xfId="0" applyFont="1" applyFill="1" applyBorder="1"/>
    <xf numFmtId="14" fontId="22" fillId="0" borderId="0" xfId="0" applyNumberFormat="1" applyFont="1" applyFill="1"/>
    <xf numFmtId="0" fontId="22" fillId="0" borderId="0" xfId="0" applyFont="1" applyFill="1" applyBorder="1"/>
  </cellXfs>
  <cellStyles count="15">
    <cellStyle name="Comma" xfId="1" builtinId="3"/>
    <cellStyle name="Currency" xfId="2" builtinId="4"/>
    <cellStyle name="Normal" xfId="0" builtinId="0"/>
    <cellStyle name="Normal - Style1" xfId="3"/>
    <cellStyle name="Normal - Style2" xfId="4"/>
    <cellStyle name="Normal - Style3" xfId="5"/>
    <cellStyle name="Normal - Style4" xfId="6"/>
    <cellStyle name="Normal - Style5" xfId="7"/>
    <cellStyle name="Normal - Style6" xfId="8"/>
    <cellStyle name="Normal - Style7" xfId="9"/>
    <cellStyle name="Normal - Style8" xfId="10"/>
    <cellStyle name="Normal_Book2" xfId="11"/>
    <cellStyle name="Normal_Curve Summary" xfId="12"/>
    <cellStyle name="Normal_Sheet1" xfId="13"/>
    <cellStyle name="Normal_Top" xfId="14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externalLink" Target="externalLinks/externalLink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externalLink" Target="externalLinks/externalLink3.xml"/><Relationship Id="rId42" Type="http://schemas.openxmlformats.org/officeDocument/2006/relationships/externalLink" Target="externalLinks/externalLink11.xml"/><Relationship Id="rId47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externalLink" Target="externalLinks/externalLink2.xml"/><Relationship Id="rId38" Type="http://schemas.openxmlformats.org/officeDocument/2006/relationships/externalLink" Target="externalLinks/externalLink7.xml"/><Relationship Id="rId46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externalLink" Target="externalLinks/externalLink1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externalLink" Target="externalLinks/externalLink1.xml"/><Relationship Id="rId37" Type="http://schemas.openxmlformats.org/officeDocument/2006/relationships/externalLink" Target="externalLinks/externalLink6.xml"/><Relationship Id="rId40" Type="http://schemas.openxmlformats.org/officeDocument/2006/relationships/externalLink" Target="externalLinks/externalLink9.xml"/><Relationship Id="rId45" Type="http://schemas.openxmlformats.org/officeDocument/2006/relationships/externalLink" Target="externalLinks/externalLink1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externalLink" Target="externalLinks/externalLink5.xml"/><Relationship Id="rId49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externalLink" Target="externalLinks/externalLink1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externalLink" Target="externalLinks/externalLink4.xml"/><Relationship Id="rId43" Type="http://schemas.openxmlformats.org/officeDocument/2006/relationships/externalLink" Target="externalLinks/externalLink12.xml"/><Relationship Id="rId48" Type="http://schemas.openxmlformats.org/officeDocument/2006/relationships/sharedStrings" Target="sharedStrings.xml"/><Relationship Id="rId8" Type="http://schemas.openxmlformats.org/officeDocument/2006/relationships/worksheet" Target="worksheets/sheet8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_rels/activeX2.xml.rels><?xml version="1.0" encoding="UTF-8" standalone="yes"?>
<Relationships xmlns="http://schemas.openxmlformats.org/package/2006/relationships"><Relationship Id="rId1" Type="http://schemas.microsoft.com/office/2006/relationships/activeXControlBinary" Target="activeX2.bin"/></Relationships>
</file>

<file path=xl/activeX/_rels/activeX3.xml.rels><?xml version="1.0" encoding="UTF-8" standalone="yes"?>
<Relationships xmlns="http://schemas.openxmlformats.org/package/2006/relationships"><Relationship Id="rId1" Type="http://schemas.microsoft.com/office/2006/relationships/activeXControlBinary" Target="activeX3.bin"/></Relationships>
</file>

<file path=xl/activeX/activeX1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2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3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Button" lockText="1"/>
</file>

<file path=xl/ctrlProps/ctrlProp3.xml><?xml version="1.0" encoding="utf-8"?>
<formControlPr xmlns="http://schemas.microsoft.com/office/spreadsheetml/2009/9/main" objectType="Button" lockText="1"/>
</file>

<file path=xl/ctrlProps/ctrlProp4.xml><?xml version="1.0" encoding="utf-8"?>
<formControlPr xmlns="http://schemas.microsoft.com/office/spreadsheetml/2009/9/main" objectType="Button" lockText="1"/>
</file>

<file path=xl/ctrlProps/ctrlProp5.xml><?xml version="1.0" encoding="utf-8"?>
<formControlPr xmlns="http://schemas.microsoft.com/office/spreadsheetml/2009/9/main" objectType="Button" lockText="1"/>
</file>

<file path=xl/ctrlProps/ctrlProp6.xml><?xml version="1.0" encoding="utf-8"?>
<formControlPr xmlns="http://schemas.microsoft.com/office/spreadsheetml/2009/9/main" objectType="Button" lockText="1"/>
</file>

<file path=xl/ctrlProps/ctrlProp7.xml><?xml version="1.0" encoding="utf-8"?>
<formControlPr xmlns="http://schemas.microsoft.com/office/spreadsheetml/2009/9/main" objectType="Button" lockText="1"/>
</file>

<file path=xl/ctrlProps/ctrlProp8.xml><?xml version="1.0" encoding="utf-8"?>
<formControlPr xmlns="http://schemas.microsoft.com/office/spreadsheetml/2009/9/main" objectType="Button" lockText="1"/>
</file>

<file path=xl/ctrlProps/ctrlProp9.xml><?xml version="1.0" encoding="utf-8"?>
<formControlPr xmlns="http://schemas.microsoft.com/office/spreadsheetml/2009/9/main" objectType="Button" lockText="1"/>
</file>

<file path=xl/ctrlProps/ctrlProp10.xml><?xml version="1.0" encoding="utf-8"?>
<formControlPr xmlns="http://schemas.microsoft.com/office/spreadsheetml/2009/9/main" objectType="Button" lockText="1"/>
</file>

<file path=xl/ctrlProps/ctrlProp11.xml><?xml version="1.0" encoding="utf-8"?>
<formControlPr xmlns="http://schemas.microsoft.com/office/spreadsheetml/2009/9/main" objectType="Button" lockText="1"/>
</file>

<file path=xl/ctrlProps/ctrlProp12.xml><?xml version="1.0" encoding="utf-8"?>
<formControlPr xmlns="http://schemas.microsoft.com/office/spreadsheetml/2009/9/main" objectType="Button" lockText="1"/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2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3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121920</xdr:colOff>
          <xdr:row>2</xdr:row>
          <xdr:rowOff>83820</xdr:rowOff>
        </xdr:from>
        <xdr:to>
          <xdr:col>0</xdr:col>
          <xdr:colOff>1196340</xdr:colOff>
          <xdr:row>4</xdr:row>
          <xdr:rowOff>106680</xdr:rowOff>
        </xdr:to>
        <xdr:sp macro="" textlink="">
          <xdr:nvSpPr>
            <xdr:cNvPr id="59393" name="CommandButton1" hidden="1">
              <a:extLst>
                <a:ext uri="{63B3BB69-23CF-44E3-9099-C40C66FF867C}">
                  <a14:compatExt spid="_x0000_s5939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457200</xdr:colOff>
          <xdr:row>8</xdr:row>
          <xdr:rowOff>45720</xdr:rowOff>
        </xdr:from>
        <xdr:to>
          <xdr:col>6</xdr:col>
          <xdr:colOff>510540</xdr:colOff>
          <xdr:row>10</xdr:row>
          <xdr:rowOff>30480</xdr:rowOff>
        </xdr:to>
        <xdr:sp macro="" textlink="">
          <xdr:nvSpPr>
            <xdr:cNvPr id="51204" name="CommandButton1" hidden="1">
              <a:extLst>
                <a:ext uri="{63B3BB69-23CF-44E3-9099-C40C66FF867C}">
                  <a14:compatExt spid="_x0000_s5120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525780</xdr:colOff>
          <xdr:row>8</xdr:row>
          <xdr:rowOff>38100</xdr:rowOff>
        </xdr:from>
        <xdr:to>
          <xdr:col>9</xdr:col>
          <xdr:colOff>487680</xdr:colOff>
          <xdr:row>10</xdr:row>
          <xdr:rowOff>76200</xdr:rowOff>
        </xdr:to>
        <xdr:sp macro="" textlink="">
          <xdr:nvSpPr>
            <xdr:cNvPr id="51206" name="CommandButton2" hidden="1">
              <a:extLst>
                <a:ext uri="{63B3BB69-23CF-44E3-9099-C40C66FF867C}">
                  <a14:compatExt spid="_x0000_s5120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15240</xdr:colOff>
          <xdr:row>8</xdr:row>
          <xdr:rowOff>53340</xdr:rowOff>
        </xdr:from>
        <xdr:to>
          <xdr:col>13</xdr:col>
          <xdr:colOff>22860</xdr:colOff>
          <xdr:row>10</xdr:row>
          <xdr:rowOff>83820</xdr:rowOff>
        </xdr:to>
        <xdr:sp macro="" textlink="">
          <xdr:nvSpPr>
            <xdr:cNvPr id="51208" name="Button 8" hidden="1">
              <a:extLst>
                <a:ext uri="{63B3BB69-23CF-44E3-9099-C40C66FF867C}">
                  <a14:compatExt spid="_x0000_s5120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Lucida Console"/>
                </a:rPr>
                <a:t>Roll Prior Day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45720</xdr:colOff>
          <xdr:row>7</xdr:row>
          <xdr:rowOff>83820</xdr:rowOff>
        </xdr:from>
        <xdr:to>
          <xdr:col>2</xdr:col>
          <xdr:colOff>716280</xdr:colOff>
          <xdr:row>10</xdr:row>
          <xdr:rowOff>114300</xdr:rowOff>
        </xdr:to>
        <xdr:sp macro="" textlink="">
          <xdr:nvSpPr>
            <xdr:cNvPr id="51210" name="Button 10" hidden="1">
              <a:extLst>
                <a:ext uri="{63B3BB69-23CF-44E3-9099-C40C66FF867C}">
                  <a14:compatExt spid="_x0000_s5121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1" i="1" u="none" strike="noStrike" baseline="0">
                  <a:solidFill>
                    <a:srgbClr val="FF0000"/>
                  </a:solidFill>
                  <a:latin typeface="Arial"/>
                  <a:cs typeface="Arial"/>
                </a:rPr>
                <a:t>Copy Daily</a:t>
              </a:r>
            </a:p>
          </xdr:txBody>
        </xdr:sp>
        <xdr:clientData fPrintsWithSheet="0"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350520</xdr:colOff>
          <xdr:row>0</xdr:row>
          <xdr:rowOff>38100</xdr:rowOff>
        </xdr:from>
        <xdr:to>
          <xdr:col>12</xdr:col>
          <xdr:colOff>160020</xdr:colOff>
          <xdr:row>1</xdr:row>
          <xdr:rowOff>121920</xdr:rowOff>
        </xdr:to>
        <xdr:sp macro="" textlink="">
          <xdr:nvSpPr>
            <xdr:cNvPr id="30721" name="Button 1" hidden="1">
              <a:extLst>
                <a:ext uri="{63B3BB69-23CF-44E3-9099-C40C66FF867C}">
                  <a14:compatExt spid="_x0000_s3072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Publish  Price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26</xdr:col>
          <xdr:colOff>495300</xdr:colOff>
          <xdr:row>0</xdr:row>
          <xdr:rowOff>22860</xdr:rowOff>
        </xdr:from>
        <xdr:to>
          <xdr:col>27</xdr:col>
          <xdr:colOff>464820</xdr:colOff>
          <xdr:row>2</xdr:row>
          <xdr:rowOff>15240</xdr:rowOff>
        </xdr:to>
        <xdr:sp macro="" textlink="">
          <xdr:nvSpPr>
            <xdr:cNvPr id="30723" name="Button 3" hidden="1">
              <a:extLst>
                <a:ext uri="{63B3BB69-23CF-44E3-9099-C40C66FF867C}">
                  <a14:compatExt spid="_x0000_s3072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Lucida Console"/>
                </a:rPr>
                <a:t>Roll Prior Day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29</xdr:col>
          <xdr:colOff>403860</xdr:colOff>
          <xdr:row>0</xdr:row>
          <xdr:rowOff>22860</xdr:rowOff>
        </xdr:from>
        <xdr:to>
          <xdr:col>31</xdr:col>
          <xdr:colOff>533400</xdr:colOff>
          <xdr:row>1</xdr:row>
          <xdr:rowOff>114300</xdr:rowOff>
        </xdr:to>
        <xdr:sp macro="" textlink="">
          <xdr:nvSpPr>
            <xdr:cNvPr id="30724" name="Button 4" hidden="1">
              <a:extLst>
                <a:ext uri="{63B3BB69-23CF-44E3-9099-C40C66FF867C}">
                  <a14:compatExt spid="_x0000_s3072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Lucida Console"/>
                </a:rPr>
                <a:t>copy ancillaries</a:t>
              </a:r>
            </a:p>
          </xdr:txBody>
        </xdr:sp>
        <xdr:clientData fPrintsWithSheet="0"/>
      </xdr:twoCellAnchor>
    </mc:Choice>
    <mc:Fallback/>
  </mc:AlternateContent>
</xdr:wsDr>
</file>

<file path=xl/drawings/drawing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312420</xdr:colOff>
          <xdr:row>0</xdr:row>
          <xdr:rowOff>121920</xdr:rowOff>
        </xdr:from>
        <xdr:to>
          <xdr:col>6</xdr:col>
          <xdr:colOff>449580</xdr:colOff>
          <xdr:row>2</xdr:row>
          <xdr:rowOff>106680</xdr:rowOff>
        </xdr:to>
        <xdr:sp macro="" textlink="">
          <xdr:nvSpPr>
            <xdr:cNvPr id="31749" name="Button 5" hidden="1">
              <a:extLst>
                <a:ext uri="{63B3BB69-23CF-44E3-9099-C40C66FF867C}">
                  <a14:compatExt spid="_x0000_s3174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PublishPowerDeskDailyPrice</a:t>
              </a:r>
            </a:p>
          </xdr:txBody>
        </xdr:sp>
        <xdr:clientData fPrintsWithSheet="0"/>
      </xdr:twoCellAnchor>
    </mc:Choice>
    <mc:Fallback/>
  </mc:AlternateContent>
</xdr:wsDr>
</file>

<file path=xl/drawings/drawing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312420</xdr:colOff>
          <xdr:row>0</xdr:row>
          <xdr:rowOff>38100</xdr:rowOff>
        </xdr:from>
        <xdr:to>
          <xdr:col>7</xdr:col>
          <xdr:colOff>7620</xdr:colOff>
          <xdr:row>1</xdr:row>
          <xdr:rowOff>106680</xdr:rowOff>
        </xdr:to>
        <xdr:sp macro="" textlink="">
          <xdr:nvSpPr>
            <xdr:cNvPr id="58370" name="Button 2" hidden="1">
              <a:extLst>
                <a:ext uri="{63B3BB69-23CF-44E3-9099-C40C66FF867C}">
                  <a14:compatExt spid="_x0000_s5837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PublishOPPowerDeskDailyPrice</a:t>
              </a:r>
            </a:p>
          </xdr:txBody>
        </xdr:sp>
        <xdr:clientData fPrintsWithSheet="0"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45720</xdr:colOff>
          <xdr:row>1</xdr:row>
          <xdr:rowOff>0</xdr:rowOff>
        </xdr:from>
        <xdr:to>
          <xdr:col>5</xdr:col>
          <xdr:colOff>251460</xdr:colOff>
          <xdr:row>3</xdr:row>
          <xdr:rowOff>53340</xdr:rowOff>
        </xdr:to>
        <xdr:sp macro="" textlink="">
          <xdr:nvSpPr>
            <xdr:cNvPr id="34817" name="Button 1" hidden="1">
              <a:extLst>
                <a:ext uri="{63B3BB69-23CF-44E3-9099-C40C66FF867C}">
                  <a14:compatExt spid="_x0000_s3481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Power &amp; Gas Heat Rates</a:t>
              </a:r>
            </a:p>
          </xdr:txBody>
        </xdr:sp>
        <xdr:clientData fPrintsWithSheet="0"/>
      </xdr:twoCellAnchor>
    </mc:Choice>
    <mc:Fallback/>
  </mc:AlternateContent>
</xdr:wsDr>
</file>

<file path=xl/drawings/drawing7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0</xdr:colOff>
          <xdr:row>0</xdr:row>
          <xdr:rowOff>53340</xdr:rowOff>
        </xdr:from>
        <xdr:to>
          <xdr:col>0</xdr:col>
          <xdr:colOff>0</xdr:colOff>
          <xdr:row>0</xdr:row>
          <xdr:rowOff>472440</xdr:rowOff>
        </xdr:to>
        <xdr:sp macro="" textlink="">
          <xdr:nvSpPr>
            <xdr:cNvPr id="63489" name="Button 1" hidden="1">
              <a:extLst>
                <a:ext uri="{63B3BB69-23CF-44E3-9099-C40C66FF867C}">
                  <a14:compatExt spid="_x0000_s6348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Publish West Price Peak</a:t>
              </a:r>
            </a:p>
          </xdr:txBody>
        </xdr:sp>
        <xdr:clientData fPrintsWithSheet="0"/>
      </xdr:twoCellAnchor>
    </mc:Choice>
    <mc:Fallback/>
  </mc:AlternateContent>
</xdr:wsDr>
</file>

<file path=xl/drawings/drawing8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0</xdr:colOff>
          <xdr:row>0</xdr:row>
          <xdr:rowOff>53340</xdr:rowOff>
        </xdr:from>
        <xdr:to>
          <xdr:col>0</xdr:col>
          <xdr:colOff>0</xdr:colOff>
          <xdr:row>0</xdr:row>
          <xdr:rowOff>472440</xdr:rowOff>
        </xdr:to>
        <xdr:sp macro="" textlink="">
          <xdr:nvSpPr>
            <xdr:cNvPr id="64513" name="Button 1" hidden="1">
              <a:extLst>
                <a:ext uri="{63B3BB69-23CF-44E3-9099-C40C66FF867C}">
                  <a14:compatExt spid="_x0000_s6451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Publish West Price Peak</a:t>
              </a:r>
            </a:p>
          </xdr:txBody>
        </xdr:sp>
        <xdr:clientData fPrintsWithSheet="0"/>
      </xdr:twoCellAnchor>
    </mc:Choice>
    <mc:Fallback/>
  </mc:AlternateContent>
</xdr:wsDr>
</file>

<file path=xl/drawings/drawing9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548640</xdr:colOff>
          <xdr:row>0</xdr:row>
          <xdr:rowOff>68580</xdr:rowOff>
        </xdr:from>
        <xdr:to>
          <xdr:col>17</xdr:col>
          <xdr:colOff>160020</xdr:colOff>
          <xdr:row>0</xdr:row>
          <xdr:rowOff>487680</xdr:rowOff>
        </xdr:to>
        <xdr:sp macro="" textlink="">
          <xdr:nvSpPr>
            <xdr:cNvPr id="60417" name="Button 1" hidden="1">
              <a:extLst>
                <a:ext uri="{63B3BB69-23CF-44E3-9099-C40C66FF867C}">
                  <a14:compatExt spid="_x0000_s6041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Publish West Price Peak</a:t>
              </a:r>
            </a:p>
          </xdr:txBody>
        </xdr:sp>
        <xdr:clientData fPrintsWithSheet="0"/>
      </xdr:twoCellAnchor>
    </mc:Choice>
    <mc:Fallback/>
  </mc:AlternateContent>
</xdr:wsDr>
</file>

<file path=xl/drawings/drawing10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441960</xdr:colOff>
          <xdr:row>0</xdr:row>
          <xdr:rowOff>106680</xdr:rowOff>
        </xdr:from>
        <xdr:to>
          <xdr:col>19</xdr:col>
          <xdr:colOff>441960</xdr:colOff>
          <xdr:row>0</xdr:row>
          <xdr:rowOff>525780</xdr:rowOff>
        </xdr:to>
        <xdr:sp macro="" textlink="">
          <xdr:nvSpPr>
            <xdr:cNvPr id="61441" name="Button 1" hidden="1">
              <a:extLst>
                <a:ext uri="{63B3BB69-23CF-44E3-9099-C40C66FF867C}">
                  <a14:compatExt spid="_x0000_s6144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Publish West Price Off-Peak</a:t>
              </a:r>
            </a:p>
          </xdr:txBody>
        </xdr:sp>
        <xdr:clientData fPrintsWithSheet="0"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TEMP/_daily%20prices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Power_Devl/Developer/EastPrices/EastPrice_0612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avlicek/source/repos/enron_xls/edrm/daily%20prices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avlicek/source/repos/enron_xls/edrm/heat%20rate%20curve%20import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avlicek/source/repos/enron_xls/edrm/Region/R7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avlicek/source/repos/enron_xls/edrm/Region/R8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avlicek/source/repos/enron_xls/edrm/Region/R9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avlicek/source/repos/enron_xls/edrm/Region/R10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avlicek/source/repos/enron_xls/edrm/Region/R11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avlicek/source/repos/enron_xls/edrm/Region/B4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avlicek/source/repos/enron_xls/edrm/Region/R12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avlicek/source/repos/enron_xls/edrm/Region/R21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websave2.xla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websave2.xla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wer East Price"/>
      <sheetName val="Peak Daily Power Prices"/>
      <sheetName val="Power East Off Peak Price"/>
      <sheetName val="#REF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urve Summary Temp"/>
      <sheetName val="Power East Price"/>
      <sheetName val="E. Power Desk Daily Price"/>
      <sheetName val="Power Off-Peak Prices"/>
      <sheetName val="Off Peak Detail"/>
      <sheetName val="Power &amp; Gas Heat Rates"/>
      <sheetName val="Curve Summary"/>
      <sheetName val="Gas Curve Summary"/>
      <sheetName val="Sat Curve Sum"/>
      <sheetName val="Sun Curve Sum"/>
      <sheetName val="Curve Summary Backup"/>
      <sheetName val="Off Peak Curve Sum"/>
      <sheetName val="Sun Curve Sum Backup"/>
      <sheetName val="Sat Curve Sum Backup"/>
      <sheetName val="Instruction"/>
      <sheetName val="Regions"/>
      <sheetName val="Holiday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wer East Price"/>
      <sheetName val="E. Power Desk Daily Price"/>
      <sheetName val="Power Off-Peak Prices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urves"/>
      <sheetName val="Codes"/>
      <sheetName val="Tables"/>
      <sheetName val="Module1"/>
    </sheetNames>
    <sheetDataSet>
      <sheetData sheetId="0">
        <row r="13">
          <cell r="A13">
            <v>37073</v>
          </cell>
          <cell r="B13">
            <v>0.36</v>
          </cell>
          <cell r="E13">
            <v>9.98</v>
          </cell>
          <cell r="G13">
            <v>0.438</v>
          </cell>
          <cell r="J13">
            <v>0.04</v>
          </cell>
          <cell r="K13">
            <v>0.318</v>
          </cell>
        </row>
        <row r="14">
          <cell r="A14">
            <v>37104</v>
          </cell>
          <cell r="B14">
            <v>0.36</v>
          </cell>
          <cell r="E14">
            <v>6.2930000000000001</v>
          </cell>
          <cell r="G14">
            <v>0.46300000000000002</v>
          </cell>
          <cell r="J14">
            <v>0.1</v>
          </cell>
          <cell r="K14">
            <v>0.33300000000000002</v>
          </cell>
        </row>
        <row r="15">
          <cell r="A15">
            <v>37135</v>
          </cell>
          <cell r="B15">
            <v>0.34</v>
          </cell>
          <cell r="E15">
            <v>4.9980000000000002</v>
          </cell>
          <cell r="G15">
            <v>0.30499999999999999</v>
          </cell>
          <cell r="J15">
            <v>0.14499999999999999</v>
          </cell>
          <cell r="K15">
            <v>0.28499999999999998</v>
          </cell>
        </row>
        <row r="16">
          <cell r="A16">
            <v>37165</v>
          </cell>
          <cell r="B16">
            <v>0.36249999999999999</v>
          </cell>
          <cell r="E16">
            <v>5.3840000000000003</v>
          </cell>
          <cell r="G16">
            <v>0.33</v>
          </cell>
          <cell r="J16">
            <v>0.17499999999999999</v>
          </cell>
          <cell r="K16">
            <v>0.28999999999999998</v>
          </cell>
        </row>
        <row r="17">
          <cell r="A17">
            <v>37196</v>
          </cell>
          <cell r="B17">
            <v>0.49</v>
          </cell>
          <cell r="E17">
            <v>4.891</v>
          </cell>
          <cell r="G17">
            <v>0.5</v>
          </cell>
          <cell r="J17">
            <v>0.16</v>
          </cell>
          <cell r="K17">
            <v>0.41</v>
          </cell>
        </row>
        <row r="18">
          <cell r="A18">
            <v>37226</v>
          </cell>
          <cell r="B18">
            <v>0.79</v>
          </cell>
          <cell r="E18">
            <v>3.738</v>
          </cell>
          <cell r="G18">
            <v>1.2</v>
          </cell>
          <cell r="J18">
            <v>0.14499999999999999</v>
          </cell>
          <cell r="K18">
            <v>0.88</v>
          </cell>
        </row>
        <row r="19">
          <cell r="A19">
            <v>37257</v>
          </cell>
          <cell r="B19">
            <v>1.1599999999999999</v>
          </cell>
          <cell r="E19">
            <v>3.1819999999999999</v>
          </cell>
          <cell r="G19">
            <v>2.37</v>
          </cell>
          <cell r="J19">
            <v>0.04</v>
          </cell>
          <cell r="K19">
            <v>1.3049999999999999</v>
          </cell>
        </row>
        <row r="20">
          <cell r="A20">
            <v>37288</v>
          </cell>
          <cell r="B20">
            <v>1.1599999999999999</v>
          </cell>
          <cell r="E20">
            <v>3.1670000000000003</v>
          </cell>
          <cell r="G20">
            <v>2.25</v>
          </cell>
          <cell r="J20">
            <v>0.04</v>
          </cell>
          <cell r="K20">
            <v>1.24</v>
          </cell>
        </row>
        <row r="21">
          <cell r="A21">
            <v>37316</v>
          </cell>
          <cell r="B21">
            <v>0.53</v>
          </cell>
          <cell r="E21">
            <v>2.2949999999999999</v>
          </cell>
          <cell r="G21">
            <v>0.78500000000000003</v>
          </cell>
          <cell r="J21">
            <v>0.04</v>
          </cell>
          <cell r="K21">
            <v>0.62</v>
          </cell>
        </row>
        <row r="22">
          <cell r="A22">
            <v>37347</v>
          </cell>
          <cell r="B22">
            <v>0.39</v>
          </cell>
          <cell r="E22">
            <v>1.83</v>
          </cell>
          <cell r="G22">
            <v>0.43</v>
          </cell>
          <cell r="J22">
            <v>0.04</v>
          </cell>
          <cell r="K22">
            <v>0.38</v>
          </cell>
        </row>
        <row r="23">
          <cell r="A23">
            <v>37377</v>
          </cell>
          <cell r="B23">
            <v>0.34</v>
          </cell>
          <cell r="E23">
            <v>2.681</v>
          </cell>
          <cell r="G23">
            <v>0.39</v>
          </cell>
          <cell r="J23">
            <v>0.04</v>
          </cell>
          <cell r="K23">
            <v>0.33</v>
          </cell>
        </row>
        <row r="24">
          <cell r="A24">
            <v>37408</v>
          </cell>
          <cell r="B24">
            <v>0.36499999999999999</v>
          </cell>
          <cell r="E24">
            <v>2.9350000000000001</v>
          </cell>
          <cell r="G24">
            <v>0.37</v>
          </cell>
          <cell r="J24">
            <v>0.04</v>
          </cell>
          <cell r="K24">
            <v>0.32</v>
          </cell>
        </row>
        <row r="25">
          <cell r="A25">
            <v>37438</v>
          </cell>
          <cell r="B25">
            <v>0.36</v>
          </cell>
          <cell r="E25">
            <v>3.11</v>
          </cell>
          <cell r="G25">
            <v>0.44</v>
          </cell>
          <cell r="J25">
            <v>0.04</v>
          </cell>
          <cell r="K25">
            <v>0.34499999999999997</v>
          </cell>
        </row>
        <row r="26">
          <cell r="A26">
            <v>37469</v>
          </cell>
          <cell r="B26">
            <v>0.36</v>
          </cell>
          <cell r="E26">
            <v>3.117</v>
          </cell>
          <cell r="G26">
            <v>0.44</v>
          </cell>
          <cell r="J26">
            <v>0.1</v>
          </cell>
          <cell r="K26">
            <v>0.34499999999999997</v>
          </cell>
        </row>
        <row r="27">
          <cell r="A27">
            <v>37500</v>
          </cell>
          <cell r="B27">
            <v>0.35</v>
          </cell>
          <cell r="E27">
            <v>3.0740000000000003</v>
          </cell>
          <cell r="G27">
            <v>0.39</v>
          </cell>
          <cell r="J27">
            <v>0.13500000000000001</v>
          </cell>
          <cell r="K27">
            <v>0.33</v>
          </cell>
        </row>
        <row r="28">
          <cell r="A28">
            <v>37530</v>
          </cell>
          <cell r="B28">
            <v>0.38</v>
          </cell>
          <cell r="E28">
            <v>2.9820000000000002</v>
          </cell>
          <cell r="G28">
            <v>0.41</v>
          </cell>
          <cell r="J28">
            <v>0.16</v>
          </cell>
          <cell r="K28">
            <v>0.37</v>
          </cell>
        </row>
        <row r="29">
          <cell r="A29">
            <v>37561</v>
          </cell>
          <cell r="B29">
            <v>0.38</v>
          </cell>
          <cell r="E29">
            <v>3.0130000000000003</v>
          </cell>
          <cell r="G29">
            <v>0.67</v>
          </cell>
          <cell r="J29">
            <v>0.155</v>
          </cell>
          <cell r="K29">
            <v>0.54</v>
          </cell>
        </row>
        <row r="30">
          <cell r="A30">
            <v>37591</v>
          </cell>
          <cell r="B30">
            <v>0.9</v>
          </cell>
          <cell r="E30">
            <v>3.0630000000000002</v>
          </cell>
          <cell r="G30">
            <v>1.02</v>
          </cell>
          <cell r="J30">
            <v>0.15</v>
          </cell>
          <cell r="K30">
            <v>0.88</v>
          </cell>
        </row>
        <row r="31">
          <cell r="A31">
            <v>37622</v>
          </cell>
          <cell r="B31">
            <v>1.1499999999999999</v>
          </cell>
          <cell r="E31">
            <v>3.1030000000000002</v>
          </cell>
          <cell r="G31">
            <v>1.9</v>
          </cell>
          <cell r="J31">
            <v>0.04</v>
          </cell>
          <cell r="K31">
            <v>1.1499999999999999</v>
          </cell>
        </row>
        <row r="32">
          <cell r="A32">
            <v>37653</v>
          </cell>
          <cell r="B32">
            <v>1.1499999999999999</v>
          </cell>
          <cell r="E32">
            <v>3.145</v>
          </cell>
          <cell r="G32">
            <v>1.9</v>
          </cell>
          <cell r="J32">
            <v>0.04</v>
          </cell>
          <cell r="K32">
            <v>1.1499999999999999</v>
          </cell>
        </row>
        <row r="33">
          <cell r="A33">
            <v>37681</v>
          </cell>
          <cell r="B33">
            <v>0.65</v>
          </cell>
          <cell r="E33">
            <v>3.145</v>
          </cell>
          <cell r="G33">
            <v>0.71</v>
          </cell>
          <cell r="J33">
            <v>0.04</v>
          </cell>
          <cell r="K33">
            <v>0.65</v>
          </cell>
        </row>
        <row r="34">
          <cell r="A34">
            <v>37712</v>
          </cell>
          <cell r="B34">
            <v>0.435</v>
          </cell>
          <cell r="E34">
            <v>3.1749999999999998</v>
          </cell>
          <cell r="G34">
            <v>0.38</v>
          </cell>
          <cell r="J34">
            <v>0.04</v>
          </cell>
          <cell r="K34">
            <v>0.36</v>
          </cell>
        </row>
        <row r="35">
          <cell r="A35">
            <v>37742</v>
          </cell>
          <cell r="B35">
            <v>0.38500000000000001</v>
          </cell>
          <cell r="E35">
            <v>3.36</v>
          </cell>
          <cell r="G35">
            <v>0.33</v>
          </cell>
          <cell r="J35">
            <v>0.04</v>
          </cell>
          <cell r="K35">
            <v>0.32500000000000001</v>
          </cell>
        </row>
        <row r="36">
          <cell r="A36">
            <v>37773</v>
          </cell>
          <cell r="B36">
            <v>0.38500000000000001</v>
          </cell>
          <cell r="E36">
            <v>3.57</v>
          </cell>
          <cell r="G36">
            <v>0.37</v>
          </cell>
          <cell r="J36">
            <v>0.04</v>
          </cell>
          <cell r="K36">
            <v>0.33500000000000002</v>
          </cell>
        </row>
        <row r="37">
          <cell r="A37">
            <v>37803</v>
          </cell>
          <cell r="B37">
            <v>0.39750000000000002</v>
          </cell>
          <cell r="E37">
            <v>3.6949999999999998</v>
          </cell>
          <cell r="G37">
            <v>0.41</v>
          </cell>
          <cell r="J37">
            <v>0.04</v>
          </cell>
          <cell r="K37">
            <v>0.35</v>
          </cell>
        </row>
        <row r="38">
          <cell r="A38">
            <v>37834</v>
          </cell>
          <cell r="B38">
            <v>0.4</v>
          </cell>
          <cell r="E38">
            <v>3.613</v>
          </cell>
          <cell r="G38">
            <v>0.41</v>
          </cell>
          <cell r="J38">
            <v>0.13</v>
          </cell>
          <cell r="K38">
            <v>0.35</v>
          </cell>
        </row>
        <row r="39">
          <cell r="A39">
            <v>37865</v>
          </cell>
          <cell r="B39">
            <v>0.39750000000000002</v>
          </cell>
          <cell r="E39">
            <v>3.5180000000000002</v>
          </cell>
          <cell r="G39">
            <v>0.36</v>
          </cell>
          <cell r="J39">
            <v>0.13</v>
          </cell>
          <cell r="K39">
            <v>0.315</v>
          </cell>
        </row>
        <row r="40">
          <cell r="A40">
            <v>37895</v>
          </cell>
          <cell r="B40">
            <v>0.4</v>
          </cell>
          <cell r="E40">
            <v>3.3930000000000002</v>
          </cell>
          <cell r="G40">
            <v>0.4</v>
          </cell>
          <cell r="J40">
            <v>0.13</v>
          </cell>
          <cell r="K40">
            <v>0.36</v>
          </cell>
        </row>
        <row r="41">
          <cell r="A41">
            <v>37926</v>
          </cell>
          <cell r="B41">
            <v>0.55000000000000004</v>
          </cell>
          <cell r="E41">
            <v>3.3930000000000002</v>
          </cell>
          <cell r="G41">
            <v>0.72</v>
          </cell>
          <cell r="J41">
            <v>0.13</v>
          </cell>
          <cell r="K41">
            <v>0.46</v>
          </cell>
        </row>
        <row r="42">
          <cell r="A42">
            <v>37956</v>
          </cell>
          <cell r="B42">
            <v>0.9</v>
          </cell>
          <cell r="E42">
            <v>3.415</v>
          </cell>
          <cell r="G42">
            <v>0.97</v>
          </cell>
          <cell r="J42">
            <v>0.13</v>
          </cell>
          <cell r="K42">
            <v>0.77</v>
          </cell>
        </row>
        <row r="43">
          <cell r="A43">
            <v>37987</v>
          </cell>
          <cell r="B43">
            <v>1.2</v>
          </cell>
          <cell r="E43">
            <v>3.44</v>
          </cell>
          <cell r="G43">
            <v>1.6</v>
          </cell>
          <cell r="J43">
            <v>3.5000000000000003E-2</v>
          </cell>
          <cell r="K43">
            <v>1.04</v>
          </cell>
        </row>
        <row r="44">
          <cell r="A44">
            <v>38018</v>
          </cell>
          <cell r="B44">
            <v>1.2</v>
          </cell>
          <cell r="E44">
            <v>3.472</v>
          </cell>
          <cell r="G44">
            <v>1.6</v>
          </cell>
          <cell r="J44">
            <v>3.5000000000000003E-2</v>
          </cell>
          <cell r="K44">
            <v>1.04</v>
          </cell>
        </row>
        <row r="45">
          <cell r="A45">
            <v>38047</v>
          </cell>
          <cell r="B45">
            <v>0.65</v>
          </cell>
          <cell r="E45">
            <v>3.472</v>
          </cell>
          <cell r="G45">
            <v>0.71</v>
          </cell>
          <cell r="J45">
            <v>3.5000000000000003E-2</v>
          </cell>
          <cell r="K45">
            <v>0.54</v>
          </cell>
        </row>
        <row r="46">
          <cell r="A46">
            <v>38078</v>
          </cell>
          <cell r="B46">
            <v>0.435</v>
          </cell>
          <cell r="E46">
            <v>3.4870000000000001</v>
          </cell>
          <cell r="G46">
            <v>0.38</v>
          </cell>
          <cell r="J46">
            <v>3.5000000000000003E-2</v>
          </cell>
          <cell r="K46">
            <v>0.36</v>
          </cell>
        </row>
        <row r="47">
          <cell r="A47">
            <v>38108</v>
          </cell>
          <cell r="B47">
            <v>0.38500000000000001</v>
          </cell>
          <cell r="E47">
            <v>3.65</v>
          </cell>
          <cell r="G47">
            <v>0.33</v>
          </cell>
          <cell r="J47">
            <v>3.5000000000000003E-2</v>
          </cell>
          <cell r="K47">
            <v>0.32500000000000001</v>
          </cell>
        </row>
        <row r="48">
          <cell r="A48">
            <v>38139</v>
          </cell>
          <cell r="B48">
            <v>0.38500000000000001</v>
          </cell>
          <cell r="E48">
            <v>3.7970000000000002</v>
          </cell>
          <cell r="G48">
            <v>0.37</v>
          </cell>
          <cell r="J48">
            <v>3.5000000000000003E-2</v>
          </cell>
          <cell r="K48">
            <v>0.33500000000000002</v>
          </cell>
        </row>
        <row r="49">
          <cell r="A49">
            <v>38169</v>
          </cell>
          <cell r="B49">
            <v>0.39750000000000002</v>
          </cell>
          <cell r="E49">
            <v>3.8370000000000002</v>
          </cell>
          <cell r="G49">
            <v>0.41</v>
          </cell>
          <cell r="J49">
            <v>3.5000000000000003E-2</v>
          </cell>
          <cell r="K49">
            <v>0.35</v>
          </cell>
        </row>
        <row r="50">
          <cell r="A50">
            <v>38200</v>
          </cell>
          <cell r="B50">
            <v>0.4</v>
          </cell>
          <cell r="E50">
            <v>3.75</v>
          </cell>
          <cell r="G50">
            <v>0.41</v>
          </cell>
          <cell r="J50">
            <v>0.13</v>
          </cell>
          <cell r="K50">
            <v>0.35</v>
          </cell>
        </row>
        <row r="51">
          <cell r="A51">
            <v>38231</v>
          </cell>
          <cell r="B51">
            <v>0.39750000000000002</v>
          </cell>
          <cell r="E51">
            <v>3.6110000000000002</v>
          </cell>
          <cell r="G51">
            <v>0.36</v>
          </cell>
          <cell r="J51">
            <v>0.13</v>
          </cell>
          <cell r="K51">
            <v>0.315</v>
          </cell>
        </row>
        <row r="52">
          <cell r="A52">
            <v>38261</v>
          </cell>
          <cell r="B52">
            <v>0.4</v>
          </cell>
          <cell r="E52">
            <v>3.4570000000000003</v>
          </cell>
          <cell r="G52">
            <v>0.4</v>
          </cell>
          <cell r="J52">
            <v>0.13</v>
          </cell>
          <cell r="K52">
            <v>0.36</v>
          </cell>
        </row>
        <row r="53">
          <cell r="A53">
            <v>38292</v>
          </cell>
          <cell r="B53">
            <v>0.55000000000000004</v>
          </cell>
          <cell r="E53">
            <v>3.4620000000000002</v>
          </cell>
          <cell r="G53">
            <v>0.72499999999999998</v>
          </cell>
          <cell r="J53">
            <v>0.13</v>
          </cell>
          <cell r="K53">
            <v>0.46</v>
          </cell>
        </row>
        <row r="54">
          <cell r="A54">
            <v>38322</v>
          </cell>
          <cell r="B54">
            <v>0.9</v>
          </cell>
          <cell r="E54">
            <v>3.5</v>
          </cell>
          <cell r="G54">
            <v>0.98</v>
          </cell>
          <cell r="J54">
            <v>0.13</v>
          </cell>
          <cell r="K54">
            <v>0.77</v>
          </cell>
        </row>
        <row r="55">
          <cell r="A55">
            <v>38353</v>
          </cell>
          <cell r="B55">
            <v>1.2</v>
          </cell>
          <cell r="E55">
            <v>3.5449999999999999</v>
          </cell>
          <cell r="G55">
            <v>1.615</v>
          </cell>
          <cell r="J55">
            <v>4.4999999999999998E-2</v>
          </cell>
          <cell r="K55">
            <v>1.04</v>
          </cell>
        </row>
        <row r="56">
          <cell r="A56">
            <v>38384</v>
          </cell>
          <cell r="B56">
            <v>1.2</v>
          </cell>
          <cell r="E56">
            <v>3.5830000000000002</v>
          </cell>
          <cell r="G56">
            <v>1.615</v>
          </cell>
          <cell r="J56">
            <v>4.4999999999999998E-2</v>
          </cell>
          <cell r="K56">
            <v>1.04</v>
          </cell>
        </row>
        <row r="57">
          <cell r="A57">
            <v>38412</v>
          </cell>
          <cell r="B57">
            <v>0.65</v>
          </cell>
          <cell r="E57">
            <v>3.577</v>
          </cell>
          <cell r="G57">
            <v>0.71499999999999997</v>
          </cell>
          <cell r="J57">
            <v>4.4999999999999998E-2</v>
          </cell>
          <cell r="K57">
            <v>0.54</v>
          </cell>
        </row>
        <row r="58">
          <cell r="A58">
            <v>38443</v>
          </cell>
          <cell r="B58">
            <v>0.435</v>
          </cell>
          <cell r="E58">
            <v>3.577</v>
          </cell>
          <cell r="G58">
            <v>0.38</v>
          </cell>
          <cell r="J58">
            <v>4.4999999999999998E-2</v>
          </cell>
          <cell r="K58">
            <v>0.36</v>
          </cell>
        </row>
        <row r="59">
          <cell r="A59">
            <v>38473</v>
          </cell>
          <cell r="B59">
            <v>0.38500000000000001</v>
          </cell>
          <cell r="E59">
            <v>3.7250000000000001</v>
          </cell>
          <cell r="G59">
            <v>0.33</v>
          </cell>
          <cell r="J59">
            <v>4.4999999999999998E-2</v>
          </cell>
          <cell r="K59">
            <v>0.32500000000000001</v>
          </cell>
        </row>
        <row r="60">
          <cell r="A60">
            <v>38504</v>
          </cell>
          <cell r="B60">
            <v>0.38500000000000001</v>
          </cell>
          <cell r="E60">
            <v>3.8770000000000002</v>
          </cell>
          <cell r="G60">
            <v>0.37</v>
          </cell>
          <cell r="J60">
            <v>4.4999999999999998E-2</v>
          </cell>
          <cell r="K60">
            <v>0.33500000000000002</v>
          </cell>
        </row>
        <row r="61">
          <cell r="A61">
            <v>38534</v>
          </cell>
          <cell r="B61">
            <v>0.39750000000000002</v>
          </cell>
          <cell r="E61">
            <v>3.9370000000000003</v>
          </cell>
          <cell r="G61">
            <v>0.41</v>
          </cell>
          <cell r="J61">
            <v>4.4999999999999998E-2</v>
          </cell>
          <cell r="K61">
            <v>0.35</v>
          </cell>
        </row>
        <row r="62">
          <cell r="A62">
            <v>38565</v>
          </cell>
          <cell r="B62">
            <v>0.4</v>
          </cell>
          <cell r="E62">
            <v>3.85</v>
          </cell>
          <cell r="G62">
            <v>0.41</v>
          </cell>
          <cell r="J62">
            <v>0.13</v>
          </cell>
          <cell r="K62">
            <v>0.35</v>
          </cell>
        </row>
        <row r="63">
          <cell r="A63">
            <v>38596</v>
          </cell>
          <cell r="B63">
            <v>0.39750000000000002</v>
          </cell>
          <cell r="E63">
            <v>3.7110000000000003</v>
          </cell>
          <cell r="G63">
            <v>0.36</v>
          </cell>
          <cell r="J63">
            <v>0.13</v>
          </cell>
          <cell r="K63">
            <v>0.315</v>
          </cell>
        </row>
        <row r="64">
          <cell r="A64">
            <v>38626</v>
          </cell>
          <cell r="B64">
            <v>0.4</v>
          </cell>
          <cell r="E64">
            <v>3.5570000000000004</v>
          </cell>
          <cell r="G64">
            <v>0.4</v>
          </cell>
          <cell r="J64">
            <v>0.13</v>
          </cell>
          <cell r="K64">
            <v>0.36</v>
          </cell>
        </row>
        <row r="65">
          <cell r="A65">
            <v>38657</v>
          </cell>
          <cell r="B65">
            <v>0.55500000000000005</v>
          </cell>
          <cell r="E65">
            <v>3.5620000000000003</v>
          </cell>
          <cell r="G65">
            <v>0.73</v>
          </cell>
          <cell r="J65">
            <v>0.13</v>
          </cell>
          <cell r="K65">
            <v>0.46</v>
          </cell>
        </row>
        <row r="66">
          <cell r="A66">
            <v>38687</v>
          </cell>
          <cell r="B66">
            <v>0.91</v>
          </cell>
          <cell r="E66">
            <v>3.6</v>
          </cell>
          <cell r="G66">
            <v>0.98</v>
          </cell>
          <cell r="J66">
            <v>0.13</v>
          </cell>
          <cell r="K66">
            <v>0.77</v>
          </cell>
        </row>
        <row r="67">
          <cell r="A67">
            <v>38718</v>
          </cell>
          <cell r="B67">
            <v>1.2150000000000001</v>
          </cell>
          <cell r="E67">
            <v>3.645</v>
          </cell>
          <cell r="G67">
            <v>1.6</v>
          </cell>
          <cell r="J67">
            <v>4.4999999999999998E-2</v>
          </cell>
          <cell r="K67">
            <v>1.04</v>
          </cell>
        </row>
        <row r="68">
          <cell r="A68">
            <v>38749</v>
          </cell>
          <cell r="B68">
            <v>1.2150000000000001</v>
          </cell>
          <cell r="E68">
            <v>3.6830000000000003</v>
          </cell>
          <cell r="G68">
            <v>1.6</v>
          </cell>
          <cell r="J68">
            <v>4.4999999999999998E-2</v>
          </cell>
          <cell r="K68">
            <v>1.04</v>
          </cell>
        </row>
        <row r="69">
          <cell r="A69">
            <v>38777</v>
          </cell>
          <cell r="B69">
            <v>0.65500000000000003</v>
          </cell>
          <cell r="E69">
            <v>3.677</v>
          </cell>
          <cell r="G69">
            <v>0.72</v>
          </cell>
          <cell r="J69">
            <v>4.4999999999999998E-2</v>
          </cell>
          <cell r="K69">
            <v>0.54</v>
          </cell>
        </row>
        <row r="70">
          <cell r="A70">
            <v>38808</v>
          </cell>
          <cell r="B70">
            <v>0.435</v>
          </cell>
          <cell r="E70">
            <v>3.677</v>
          </cell>
          <cell r="G70">
            <v>0.38</v>
          </cell>
          <cell r="J70">
            <v>4.4999999999999998E-2</v>
          </cell>
          <cell r="K70">
            <v>0.36</v>
          </cell>
        </row>
        <row r="71">
          <cell r="A71">
            <v>38838</v>
          </cell>
          <cell r="B71">
            <v>0.38500000000000001</v>
          </cell>
          <cell r="E71">
            <v>3.8250000000000002</v>
          </cell>
          <cell r="G71">
            <v>0.33</v>
          </cell>
          <cell r="J71">
            <v>4.4999999999999998E-2</v>
          </cell>
          <cell r="K71">
            <v>0.32500000000000001</v>
          </cell>
        </row>
        <row r="72">
          <cell r="A72">
            <v>38869</v>
          </cell>
          <cell r="B72">
            <v>0.38500000000000001</v>
          </cell>
          <cell r="E72">
            <v>3.9770000000000003</v>
          </cell>
          <cell r="G72">
            <v>0.37</v>
          </cell>
          <cell r="J72">
            <v>4.4999999999999998E-2</v>
          </cell>
          <cell r="K72">
            <v>0.33500000000000002</v>
          </cell>
        </row>
        <row r="73">
          <cell r="A73">
            <v>38899</v>
          </cell>
          <cell r="B73">
            <v>0.39750000000000002</v>
          </cell>
          <cell r="E73">
            <v>4.0395000000000003</v>
          </cell>
          <cell r="G73">
            <v>0.41</v>
          </cell>
          <cell r="J73">
            <v>4.4999999999999998E-2</v>
          </cell>
          <cell r="K73">
            <v>0.35</v>
          </cell>
        </row>
        <row r="74">
          <cell r="A74">
            <v>38930</v>
          </cell>
          <cell r="B74">
            <v>0.4</v>
          </cell>
          <cell r="E74">
            <v>3.9525000000000001</v>
          </cell>
          <cell r="G74">
            <v>0.41</v>
          </cell>
          <cell r="J74">
            <v>0.13</v>
          </cell>
          <cell r="K74">
            <v>0.35</v>
          </cell>
        </row>
        <row r="75">
          <cell r="A75">
            <v>38961</v>
          </cell>
          <cell r="B75">
            <v>0.39750000000000002</v>
          </cell>
          <cell r="E75">
            <v>3.8135000000000003</v>
          </cell>
          <cell r="G75">
            <v>0.36</v>
          </cell>
          <cell r="J75">
            <v>0.13</v>
          </cell>
          <cell r="K75">
            <v>0.315</v>
          </cell>
        </row>
        <row r="76">
          <cell r="A76">
            <v>38991</v>
          </cell>
          <cell r="B76">
            <v>0.4</v>
          </cell>
          <cell r="E76">
            <v>3.6595</v>
          </cell>
          <cell r="G76">
            <v>0.4</v>
          </cell>
          <cell r="J76">
            <v>0.13</v>
          </cell>
          <cell r="K76">
            <v>0.36</v>
          </cell>
        </row>
        <row r="77">
          <cell r="A77">
            <v>39022</v>
          </cell>
          <cell r="B77">
            <v>0.55500000000000005</v>
          </cell>
          <cell r="E77">
            <v>3.6645000000000003</v>
          </cell>
          <cell r="G77">
            <v>0.73</v>
          </cell>
          <cell r="J77">
            <v>0.13</v>
          </cell>
          <cell r="K77">
            <v>0.46</v>
          </cell>
        </row>
        <row r="78">
          <cell r="A78">
            <v>39052</v>
          </cell>
          <cell r="B78">
            <v>0.91</v>
          </cell>
          <cell r="E78">
            <v>3.7025000000000001</v>
          </cell>
          <cell r="G78">
            <v>0.98</v>
          </cell>
          <cell r="J78">
            <v>0.13</v>
          </cell>
          <cell r="K78">
            <v>0.77</v>
          </cell>
        </row>
        <row r="79">
          <cell r="A79">
            <v>39083</v>
          </cell>
          <cell r="B79">
            <v>1.2150000000000001</v>
          </cell>
          <cell r="E79">
            <v>3.7475000000000001</v>
          </cell>
          <cell r="G79">
            <v>1.6</v>
          </cell>
          <cell r="J79">
            <v>4.4999999999999998E-2</v>
          </cell>
          <cell r="K79">
            <v>1.04</v>
          </cell>
        </row>
        <row r="80">
          <cell r="A80">
            <v>39114</v>
          </cell>
          <cell r="B80">
            <v>1.2150000000000001</v>
          </cell>
          <cell r="E80">
            <v>3.7855000000000003</v>
          </cell>
          <cell r="G80">
            <v>1.6</v>
          </cell>
          <cell r="J80">
            <v>4.4999999999999998E-2</v>
          </cell>
          <cell r="K80">
            <v>1.04</v>
          </cell>
        </row>
        <row r="81">
          <cell r="A81">
            <v>39142</v>
          </cell>
          <cell r="B81">
            <v>0.65500000000000003</v>
          </cell>
          <cell r="E81">
            <v>3.7795000000000001</v>
          </cell>
          <cell r="G81">
            <v>0.72</v>
          </cell>
          <cell r="J81">
            <v>4.4999999999999998E-2</v>
          </cell>
          <cell r="K81">
            <v>0.54</v>
          </cell>
        </row>
        <row r="82">
          <cell r="A82">
            <v>39173</v>
          </cell>
          <cell r="B82">
            <v>0.435</v>
          </cell>
          <cell r="E82">
            <v>3.7795000000000001</v>
          </cell>
          <cell r="G82">
            <v>0.38</v>
          </cell>
          <cell r="J82">
            <v>4.4999999999999998E-2</v>
          </cell>
          <cell r="K82">
            <v>0.36</v>
          </cell>
        </row>
        <row r="83">
          <cell r="A83">
            <v>39203</v>
          </cell>
          <cell r="B83">
            <v>0.38500000000000001</v>
          </cell>
          <cell r="E83">
            <v>3.9275000000000002</v>
          </cell>
          <cell r="G83">
            <v>0.33</v>
          </cell>
          <cell r="J83">
            <v>4.4999999999999998E-2</v>
          </cell>
          <cell r="K83">
            <v>0.32500000000000001</v>
          </cell>
        </row>
        <row r="84">
          <cell r="A84">
            <v>39234</v>
          </cell>
          <cell r="B84">
            <v>0.38500000000000001</v>
          </cell>
          <cell r="E84">
            <v>4.0795000000000003</v>
          </cell>
          <cell r="G84">
            <v>0.37</v>
          </cell>
          <cell r="J84">
            <v>4.4999999999999998E-2</v>
          </cell>
          <cell r="K84">
            <v>0.33500000000000002</v>
          </cell>
        </row>
        <row r="85">
          <cell r="A85">
            <v>39264</v>
          </cell>
          <cell r="B85">
            <v>0.39750000000000002</v>
          </cell>
          <cell r="E85">
            <v>4.1444999999999999</v>
          </cell>
          <cell r="G85">
            <v>0.41</v>
          </cell>
          <cell r="J85">
            <v>4.4999999999999998E-2</v>
          </cell>
          <cell r="K85">
            <v>0.35</v>
          </cell>
        </row>
        <row r="86">
          <cell r="A86">
            <v>39295</v>
          </cell>
          <cell r="B86">
            <v>0.4</v>
          </cell>
          <cell r="E86">
            <v>4.0575000000000001</v>
          </cell>
          <cell r="G86">
            <v>0.41</v>
          </cell>
          <cell r="J86">
            <v>0.13</v>
          </cell>
          <cell r="K86">
            <v>0.35</v>
          </cell>
        </row>
        <row r="87">
          <cell r="A87">
            <v>39326</v>
          </cell>
          <cell r="B87">
            <v>0.39750000000000002</v>
          </cell>
          <cell r="E87">
            <v>3.9185000000000003</v>
          </cell>
          <cell r="G87">
            <v>0.36</v>
          </cell>
          <cell r="J87">
            <v>0.13</v>
          </cell>
          <cell r="K87">
            <v>0.315</v>
          </cell>
        </row>
        <row r="88">
          <cell r="A88">
            <v>39356</v>
          </cell>
          <cell r="B88">
            <v>0.4</v>
          </cell>
          <cell r="E88">
            <v>3.7645000000000004</v>
          </cell>
          <cell r="G88">
            <v>0.4</v>
          </cell>
          <cell r="J88">
            <v>0.13</v>
          </cell>
          <cell r="K88">
            <v>0.36</v>
          </cell>
        </row>
        <row r="89">
          <cell r="A89">
            <v>39387</v>
          </cell>
          <cell r="B89">
            <v>0.55500000000000005</v>
          </cell>
          <cell r="E89">
            <v>3.7695000000000003</v>
          </cell>
          <cell r="G89">
            <v>0.73</v>
          </cell>
          <cell r="J89">
            <v>0.13</v>
          </cell>
          <cell r="K89">
            <v>0.46</v>
          </cell>
        </row>
        <row r="90">
          <cell r="A90">
            <v>39417</v>
          </cell>
          <cell r="B90">
            <v>0.91</v>
          </cell>
          <cell r="E90">
            <v>3.8075000000000001</v>
          </cell>
          <cell r="G90">
            <v>0.98</v>
          </cell>
          <cell r="J90">
            <v>0.13</v>
          </cell>
          <cell r="K90">
            <v>0.77</v>
          </cell>
        </row>
        <row r="91">
          <cell r="A91">
            <v>39448</v>
          </cell>
          <cell r="B91">
            <v>1.2150000000000001</v>
          </cell>
          <cell r="E91">
            <v>3.8525</v>
          </cell>
          <cell r="G91">
            <v>1.6</v>
          </cell>
          <cell r="J91">
            <v>4.4999999999999998E-2</v>
          </cell>
          <cell r="K91">
            <v>1.04</v>
          </cell>
        </row>
        <row r="92">
          <cell r="A92">
            <v>39479</v>
          </cell>
          <cell r="B92">
            <v>1.2150000000000001</v>
          </cell>
          <cell r="E92">
            <v>3.8905000000000003</v>
          </cell>
          <cell r="G92">
            <v>1.6</v>
          </cell>
          <cell r="J92">
            <v>4.4999999999999998E-2</v>
          </cell>
          <cell r="K92">
            <v>1.04</v>
          </cell>
        </row>
        <row r="93">
          <cell r="A93">
            <v>39508</v>
          </cell>
          <cell r="B93">
            <v>0.65500000000000003</v>
          </cell>
          <cell r="E93">
            <v>3.8845000000000001</v>
          </cell>
          <cell r="G93">
            <v>0.72</v>
          </cell>
          <cell r="J93">
            <v>4.4999999999999998E-2</v>
          </cell>
          <cell r="K93">
            <v>0.54</v>
          </cell>
        </row>
        <row r="94">
          <cell r="A94">
            <v>39539</v>
          </cell>
          <cell r="B94">
            <v>0.435</v>
          </cell>
          <cell r="E94">
            <v>3.8845000000000001</v>
          </cell>
          <cell r="G94">
            <v>0.38</v>
          </cell>
          <cell r="J94">
            <v>4.4999999999999998E-2</v>
          </cell>
          <cell r="K94">
            <v>0.36</v>
          </cell>
        </row>
        <row r="95">
          <cell r="A95">
            <v>39569</v>
          </cell>
          <cell r="B95">
            <v>0.38500000000000001</v>
          </cell>
          <cell r="E95">
            <v>4.0324999999999998</v>
          </cell>
          <cell r="G95">
            <v>0.33</v>
          </cell>
          <cell r="J95">
            <v>4.4999999999999998E-2</v>
          </cell>
          <cell r="K95">
            <v>0.32500000000000001</v>
          </cell>
        </row>
        <row r="96">
          <cell r="A96">
            <v>39600</v>
          </cell>
          <cell r="B96">
            <v>0.38500000000000001</v>
          </cell>
          <cell r="E96">
            <v>4.1844999999999999</v>
          </cell>
          <cell r="G96">
            <v>0.37</v>
          </cell>
          <cell r="J96">
            <v>4.4999999999999998E-2</v>
          </cell>
          <cell r="K96">
            <v>0.33500000000000002</v>
          </cell>
        </row>
        <row r="97">
          <cell r="A97">
            <v>39630</v>
          </cell>
          <cell r="B97">
            <v>0.39750000000000002</v>
          </cell>
          <cell r="E97">
            <v>4.2519999999999998</v>
          </cell>
          <cell r="G97">
            <v>0.41</v>
          </cell>
          <cell r="J97">
            <v>4.4999999999999998E-2</v>
          </cell>
          <cell r="K97">
            <v>0.35</v>
          </cell>
        </row>
        <row r="98">
          <cell r="A98">
            <v>39661</v>
          </cell>
          <cell r="B98">
            <v>0.4</v>
          </cell>
          <cell r="E98">
            <v>4.165</v>
          </cell>
          <cell r="G98">
            <v>0.41</v>
          </cell>
          <cell r="J98">
            <v>0.13</v>
          </cell>
          <cell r="K98">
            <v>0.35</v>
          </cell>
        </row>
        <row r="99">
          <cell r="A99">
            <v>39692</v>
          </cell>
          <cell r="B99">
            <v>0.39750000000000002</v>
          </cell>
          <cell r="E99">
            <v>4.0259999999999998</v>
          </cell>
          <cell r="G99">
            <v>0.36</v>
          </cell>
          <cell r="J99">
            <v>0.13</v>
          </cell>
          <cell r="K99">
            <v>0.315</v>
          </cell>
        </row>
        <row r="100">
          <cell r="A100">
            <v>39722</v>
          </cell>
          <cell r="B100">
            <v>0.4</v>
          </cell>
          <cell r="E100">
            <v>3.8720000000000003</v>
          </cell>
          <cell r="G100">
            <v>0.4</v>
          </cell>
          <cell r="J100">
            <v>0.13</v>
          </cell>
          <cell r="K100">
            <v>0.36</v>
          </cell>
        </row>
        <row r="101">
          <cell r="A101">
            <v>39753</v>
          </cell>
          <cell r="B101">
            <v>0.55500000000000005</v>
          </cell>
          <cell r="E101">
            <v>3.8770000000000002</v>
          </cell>
          <cell r="G101">
            <v>0.73</v>
          </cell>
          <cell r="J101">
            <v>0.13</v>
          </cell>
          <cell r="K101">
            <v>0.46</v>
          </cell>
        </row>
        <row r="102">
          <cell r="A102">
            <v>39783</v>
          </cell>
          <cell r="B102">
            <v>0.91</v>
          </cell>
          <cell r="E102">
            <v>3.915</v>
          </cell>
          <cell r="G102">
            <v>0.98</v>
          </cell>
          <cell r="J102">
            <v>0.13</v>
          </cell>
          <cell r="K102">
            <v>0.77</v>
          </cell>
        </row>
        <row r="103">
          <cell r="A103">
            <v>39814</v>
          </cell>
          <cell r="B103">
            <v>1.2150000000000001</v>
          </cell>
          <cell r="E103">
            <v>3.96</v>
          </cell>
          <cell r="G103">
            <v>1.6</v>
          </cell>
          <cell r="J103">
            <v>4.4999999999999998E-2</v>
          </cell>
          <cell r="K103">
            <v>1.04</v>
          </cell>
        </row>
        <row r="104">
          <cell r="A104">
            <v>39845</v>
          </cell>
          <cell r="B104">
            <v>1.2150000000000001</v>
          </cell>
          <cell r="E104">
            <v>3.9980000000000002</v>
          </cell>
          <cell r="G104">
            <v>1.6</v>
          </cell>
          <cell r="J104">
            <v>4.4999999999999998E-2</v>
          </cell>
          <cell r="K104">
            <v>1.04</v>
          </cell>
        </row>
        <row r="105">
          <cell r="A105">
            <v>39873</v>
          </cell>
          <cell r="B105">
            <v>0.65500000000000003</v>
          </cell>
          <cell r="E105">
            <v>3.992</v>
          </cell>
          <cell r="G105">
            <v>0.72</v>
          </cell>
          <cell r="J105">
            <v>4.4999999999999998E-2</v>
          </cell>
          <cell r="K105">
            <v>0.54</v>
          </cell>
        </row>
        <row r="106">
          <cell r="A106">
            <v>39904</v>
          </cell>
          <cell r="B106">
            <v>0.435</v>
          </cell>
          <cell r="E106">
            <v>3.992</v>
          </cell>
          <cell r="G106">
            <v>0.38</v>
          </cell>
          <cell r="J106">
            <v>4.4999999999999998E-2</v>
          </cell>
          <cell r="K106">
            <v>0.36</v>
          </cell>
        </row>
        <row r="107">
          <cell r="A107">
            <v>39934</v>
          </cell>
          <cell r="B107">
            <v>0.38500000000000001</v>
          </cell>
          <cell r="E107">
            <v>4.1399999999999997</v>
          </cell>
          <cell r="G107">
            <v>0.33</v>
          </cell>
          <cell r="J107">
            <v>4.4999999999999998E-2</v>
          </cell>
          <cell r="K107">
            <v>0.32500000000000001</v>
          </cell>
        </row>
        <row r="108">
          <cell r="A108">
            <v>39965</v>
          </cell>
          <cell r="B108">
            <v>0.38500000000000001</v>
          </cell>
          <cell r="E108">
            <v>4.2919999999999998</v>
          </cell>
          <cell r="G108">
            <v>0.37</v>
          </cell>
          <cell r="J108">
            <v>4.4999999999999998E-2</v>
          </cell>
          <cell r="K108">
            <v>0.33500000000000002</v>
          </cell>
        </row>
        <row r="109">
          <cell r="A109">
            <v>39995</v>
          </cell>
          <cell r="B109">
            <v>0.39750000000000002</v>
          </cell>
          <cell r="E109">
            <v>4.3620000000000001</v>
          </cell>
          <cell r="G109">
            <v>0.41</v>
          </cell>
          <cell r="J109">
            <v>4.4999999999999998E-2</v>
          </cell>
          <cell r="K109">
            <v>0.35</v>
          </cell>
        </row>
        <row r="110">
          <cell r="A110">
            <v>40026</v>
          </cell>
          <cell r="B110">
            <v>0.4</v>
          </cell>
          <cell r="E110">
            <v>4.2750000000000004</v>
          </cell>
          <cell r="G110">
            <v>0.41</v>
          </cell>
          <cell r="J110">
            <v>0.13</v>
          </cell>
          <cell r="K110">
            <v>0.35</v>
          </cell>
        </row>
        <row r="111">
          <cell r="A111">
            <v>40057</v>
          </cell>
          <cell r="B111">
            <v>0.39750000000000002</v>
          </cell>
          <cell r="E111">
            <v>4.1360000000000001</v>
          </cell>
          <cell r="G111">
            <v>0.36</v>
          </cell>
          <cell r="J111">
            <v>0.13</v>
          </cell>
          <cell r="K111">
            <v>0.315</v>
          </cell>
        </row>
        <row r="112">
          <cell r="A112">
            <v>40087</v>
          </cell>
          <cell r="B112">
            <v>0.4</v>
          </cell>
          <cell r="E112">
            <v>3.9820000000000002</v>
          </cell>
          <cell r="G112">
            <v>0.4</v>
          </cell>
          <cell r="J112">
            <v>0.13</v>
          </cell>
          <cell r="K112">
            <v>0.36</v>
          </cell>
        </row>
        <row r="113">
          <cell r="A113">
            <v>40118</v>
          </cell>
          <cell r="B113">
            <v>0.55500000000000005</v>
          </cell>
          <cell r="E113">
            <v>3.9870000000000001</v>
          </cell>
          <cell r="G113">
            <v>0.73</v>
          </cell>
          <cell r="J113">
            <v>0.13</v>
          </cell>
          <cell r="K113">
            <v>0.46</v>
          </cell>
        </row>
        <row r="114">
          <cell r="A114">
            <v>40148</v>
          </cell>
          <cell r="B114">
            <v>0.91</v>
          </cell>
          <cell r="E114">
            <v>4.0250000000000004</v>
          </cell>
          <cell r="G114">
            <v>0.98</v>
          </cell>
          <cell r="J114">
            <v>0.13</v>
          </cell>
          <cell r="K114">
            <v>0.77</v>
          </cell>
        </row>
        <row r="115">
          <cell r="A115">
            <v>40179</v>
          </cell>
          <cell r="B115">
            <v>1.2150000000000001</v>
          </cell>
          <cell r="E115">
            <v>4.07</v>
          </cell>
          <cell r="G115">
            <v>1.6</v>
          </cell>
          <cell r="J115">
            <v>4.4999999999999998E-2</v>
          </cell>
          <cell r="K115">
            <v>1.04</v>
          </cell>
        </row>
        <row r="116">
          <cell r="A116">
            <v>40210</v>
          </cell>
          <cell r="B116">
            <v>1.2150000000000001</v>
          </cell>
          <cell r="E116">
            <v>4.1080000000000005</v>
          </cell>
          <cell r="G116">
            <v>1.6</v>
          </cell>
          <cell r="J116">
            <v>4.4999999999999998E-2</v>
          </cell>
          <cell r="K116">
            <v>1.04</v>
          </cell>
        </row>
        <row r="117">
          <cell r="A117">
            <v>40238</v>
          </cell>
          <cell r="B117">
            <v>0.65500000000000003</v>
          </cell>
          <cell r="E117">
            <v>4.1020000000000003</v>
          </cell>
          <cell r="G117">
            <v>0.72</v>
          </cell>
          <cell r="J117">
            <v>4.4999999999999998E-2</v>
          </cell>
          <cell r="K117">
            <v>0.54</v>
          </cell>
        </row>
        <row r="118">
          <cell r="A118">
            <v>40269</v>
          </cell>
          <cell r="B118">
            <v>0.435</v>
          </cell>
          <cell r="E118">
            <v>4.1020000000000003</v>
          </cell>
          <cell r="G118">
            <v>0.38</v>
          </cell>
          <cell r="J118">
            <v>4.4999999999999998E-2</v>
          </cell>
          <cell r="K118">
            <v>0.36</v>
          </cell>
        </row>
        <row r="119">
          <cell r="A119">
            <v>40299</v>
          </cell>
          <cell r="B119">
            <v>0.38500000000000001</v>
          </cell>
          <cell r="E119">
            <v>4.25</v>
          </cell>
          <cell r="G119">
            <v>0.33</v>
          </cell>
          <cell r="J119">
            <v>4.4999999999999998E-2</v>
          </cell>
          <cell r="K119">
            <v>0.32500000000000001</v>
          </cell>
        </row>
        <row r="120">
          <cell r="A120">
            <v>40330</v>
          </cell>
          <cell r="B120">
            <v>0.38500000000000001</v>
          </cell>
          <cell r="E120">
            <v>4.4020000000000001</v>
          </cell>
          <cell r="G120">
            <v>0.37</v>
          </cell>
          <cell r="J120">
            <v>4.4999999999999998E-2</v>
          </cell>
          <cell r="K120">
            <v>0.33500000000000002</v>
          </cell>
        </row>
        <row r="121">
          <cell r="A121">
            <v>40360</v>
          </cell>
          <cell r="B121">
            <v>0.39750000000000002</v>
          </cell>
          <cell r="E121">
            <v>4.4744999999999999</v>
          </cell>
          <cell r="G121">
            <v>0.41</v>
          </cell>
          <cell r="J121">
            <v>4.4999999999999998E-2</v>
          </cell>
          <cell r="K121">
            <v>0.35</v>
          </cell>
        </row>
        <row r="122">
          <cell r="A122">
            <v>40391</v>
          </cell>
          <cell r="B122">
            <v>0.4</v>
          </cell>
          <cell r="E122">
            <v>4.3875000000000002</v>
          </cell>
          <cell r="G122">
            <v>0.41</v>
          </cell>
          <cell r="J122">
            <v>0.13</v>
          </cell>
          <cell r="K122">
            <v>0.35</v>
          </cell>
        </row>
        <row r="123">
          <cell r="A123">
            <v>40422</v>
          </cell>
          <cell r="B123">
            <v>0.39750000000000002</v>
          </cell>
          <cell r="E123">
            <v>4.2484999999999999</v>
          </cell>
          <cell r="G123">
            <v>0.36</v>
          </cell>
          <cell r="J123">
            <v>0.13</v>
          </cell>
          <cell r="K123">
            <v>0.315</v>
          </cell>
        </row>
        <row r="124">
          <cell r="A124">
            <v>40452</v>
          </cell>
          <cell r="B124">
            <v>0.4</v>
          </cell>
          <cell r="E124">
            <v>4.0945</v>
          </cell>
          <cell r="G124">
            <v>0.4</v>
          </cell>
          <cell r="J124">
            <v>0.13</v>
          </cell>
          <cell r="K124">
            <v>0.36</v>
          </cell>
        </row>
        <row r="125">
          <cell r="A125">
            <v>40483</v>
          </cell>
          <cell r="B125">
            <v>0.55500000000000005</v>
          </cell>
          <cell r="E125">
            <v>4.0994999999999999</v>
          </cell>
          <cell r="G125">
            <v>0.73</v>
          </cell>
          <cell r="J125">
            <v>0.13</v>
          </cell>
          <cell r="K125">
            <v>0.46</v>
          </cell>
        </row>
        <row r="126">
          <cell r="A126">
            <v>40513</v>
          </cell>
          <cell r="B126">
            <v>0.91</v>
          </cell>
          <cell r="E126">
            <v>4.1375000000000002</v>
          </cell>
          <cell r="G126">
            <v>0.98</v>
          </cell>
          <cell r="J126">
            <v>0.13</v>
          </cell>
          <cell r="K126">
            <v>0.77</v>
          </cell>
        </row>
        <row r="127">
          <cell r="A127">
            <v>40544</v>
          </cell>
          <cell r="B127">
            <v>1.2150000000000001</v>
          </cell>
          <cell r="E127">
            <v>4.1825000000000001</v>
          </cell>
          <cell r="G127">
            <v>1.6</v>
          </cell>
          <cell r="J127">
            <v>4.4999999999999998E-2</v>
          </cell>
          <cell r="K127">
            <v>1.04</v>
          </cell>
        </row>
        <row r="128">
          <cell r="A128">
            <v>40575</v>
          </cell>
          <cell r="B128">
            <v>1.2150000000000001</v>
          </cell>
          <cell r="E128">
            <v>4.2205000000000004</v>
          </cell>
          <cell r="G128">
            <v>1.6</v>
          </cell>
          <cell r="J128">
            <v>4.4999999999999998E-2</v>
          </cell>
          <cell r="K128">
            <v>1.04</v>
          </cell>
        </row>
        <row r="129">
          <cell r="A129">
            <v>40603</v>
          </cell>
          <cell r="B129">
            <v>0.65500000000000003</v>
          </cell>
          <cell r="E129">
            <v>4.2145000000000001</v>
          </cell>
          <cell r="G129">
            <v>0.72</v>
          </cell>
          <cell r="J129">
            <v>4.4999999999999998E-2</v>
          </cell>
          <cell r="K129">
            <v>0.54</v>
          </cell>
        </row>
        <row r="130">
          <cell r="A130">
            <v>40634</v>
          </cell>
          <cell r="B130">
            <v>0.435</v>
          </cell>
          <cell r="E130">
            <v>4.2145000000000001</v>
          </cell>
          <cell r="G130">
            <v>0.38</v>
          </cell>
          <cell r="J130">
            <v>4.4999999999999998E-2</v>
          </cell>
          <cell r="K130">
            <v>0.36</v>
          </cell>
        </row>
        <row r="131">
          <cell r="A131">
            <v>40664</v>
          </cell>
          <cell r="E131">
            <v>4.3624999999999998</v>
          </cell>
          <cell r="G131">
            <v>0.33</v>
          </cell>
          <cell r="J131">
            <v>4.4999999999999998E-2</v>
          </cell>
          <cell r="K131">
            <v>0.32500000000000001</v>
          </cell>
        </row>
        <row r="132">
          <cell r="A132">
            <v>40695</v>
          </cell>
          <cell r="E132">
            <v>4.5145</v>
          </cell>
          <cell r="G132">
            <v>0.37</v>
          </cell>
          <cell r="J132">
            <v>4.4999999999999998E-2</v>
          </cell>
          <cell r="K132">
            <v>0.33500000000000002</v>
          </cell>
        </row>
        <row r="133">
          <cell r="A133">
            <v>40725</v>
          </cell>
          <cell r="E133">
            <v>4.5895000000000001</v>
          </cell>
          <cell r="G133">
            <v>0.41</v>
          </cell>
          <cell r="J133">
            <v>4.4999999999999998E-2</v>
          </cell>
          <cell r="K133">
            <v>0.35</v>
          </cell>
        </row>
        <row r="134">
          <cell r="A134">
            <v>40756</v>
          </cell>
          <cell r="E134">
            <v>4.5025000000000004</v>
          </cell>
          <cell r="G134">
            <v>0.41</v>
          </cell>
          <cell r="J134">
            <v>0.13</v>
          </cell>
          <cell r="K134">
            <v>0.35</v>
          </cell>
        </row>
      </sheetData>
      <sheetData sheetId="1"/>
      <sheetData sheetId="2"/>
      <sheetData sheetId="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egion"/>
    </sheetNames>
    <sheetDataSet>
      <sheetData sheetId="0">
        <row r="7">
          <cell r="A7">
            <v>37188</v>
          </cell>
          <cell r="C7">
            <v>27</v>
          </cell>
          <cell r="G7">
            <v>21.9</v>
          </cell>
          <cell r="J7">
            <v>37135</v>
          </cell>
          <cell r="L7">
            <v>20.3</v>
          </cell>
          <cell r="P7">
            <v>19.5</v>
          </cell>
        </row>
        <row r="8">
          <cell r="A8">
            <v>37189</v>
          </cell>
          <cell r="C8">
            <v>27</v>
          </cell>
          <cell r="G8">
            <v>21.9</v>
          </cell>
          <cell r="J8">
            <v>37165</v>
          </cell>
          <cell r="L8">
            <v>28.25</v>
          </cell>
          <cell r="P8">
            <v>20.81</v>
          </cell>
        </row>
        <row r="9">
          <cell r="A9">
            <v>37190</v>
          </cell>
          <cell r="C9">
            <v>28.25</v>
          </cell>
          <cell r="G9">
            <v>21.25</v>
          </cell>
          <cell r="J9">
            <v>37196</v>
          </cell>
          <cell r="L9">
            <v>28</v>
          </cell>
          <cell r="P9">
            <v>20.813000000000002</v>
          </cell>
        </row>
        <row r="10">
          <cell r="A10">
            <v>37191</v>
          </cell>
          <cell r="C10">
            <v>28.25</v>
          </cell>
          <cell r="G10">
            <v>21.25</v>
          </cell>
          <cell r="J10">
            <v>37226</v>
          </cell>
          <cell r="L10">
            <v>33</v>
          </cell>
          <cell r="P10">
            <v>24.75</v>
          </cell>
        </row>
        <row r="11">
          <cell r="A11">
            <v>37192</v>
          </cell>
          <cell r="C11">
            <v>21.25</v>
          </cell>
          <cell r="G11">
            <v>21.25</v>
          </cell>
          <cell r="J11">
            <v>37257</v>
          </cell>
          <cell r="L11">
            <v>33.25</v>
          </cell>
          <cell r="P11">
            <v>24.9375</v>
          </cell>
        </row>
        <row r="12">
          <cell r="A12">
            <v>37193</v>
          </cell>
          <cell r="C12">
            <v>28.25</v>
          </cell>
          <cell r="G12">
            <v>21.25</v>
          </cell>
          <cell r="J12">
            <v>37288</v>
          </cell>
          <cell r="L12">
            <v>32.75</v>
          </cell>
          <cell r="P12">
            <v>24.563000000000002</v>
          </cell>
        </row>
        <row r="13">
          <cell r="A13">
            <v>37194</v>
          </cell>
          <cell r="C13">
            <v>28.25</v>
          </cell>
          <cell r="G13">
            <v>21.25</v>
          </cell>
          <cell r="J13">
            <v>37316</v>
          </cell>
          <cell r="L13">
            <v>32</v>
          </cell>
          <cell r="P13">
            <v>24</v>
          </cell>
        </row>
        <row r="14">
          <cell r="A14">
            <v>37195</v>
          </cell>
          <cell r="C14">
            <v>28.25</v>
          </cell>
          <cell r="G14">
            <v>21.25</v>
          </cell>
          <cell r="J14">
            <v>37347</v>
          </cell>
          <cell r="L14">
            <v>30.5</v>
          </cell>
          <cell r="P14">
            <v>22.875</v>
          </cell>
        </row>
        <row r="15">
          <cell r="A15">
            <v>37196</v>
          </cell>
          <cell r="C15">
            <v>28</v>
          </cell>
          <cell r="G15">
            <v>19</v>
          </cell>
          <cell r="J15">
            <v>37377</v>
          </cell>
          <cell r="L15">
            <v>35.5</v>
          </cell>
          <cell r="P15">
            <v>26.625</v>
          </cell>
        </row>
        <row r="16">
          <cell r="A16">
            <v>37197</v>
          </cell>
          <cell r="C16">
            <v>28</v>
          </cell>
          <cell r="G16">
            <v>19</v>
          </cell>
          <cell r="J16">
            <v>37408</v>
          </cell>
          <cell r="L16">
            <v>43.5</v>
          </cell>
          <cell r="P16">
            <v>32.625</v>
          </cell>
        </row>
        <row r="17">
          <cell r="A17">
            <v>37198</v>
          </cell>
          <cell r="C17">
            <v>28</v>
          </cell>
          <cell r="G17">
            <v>19</v>
          </cell>
          <cell r="J17">
            <v>37438</v>
          </cell>
          <cell r="L17">
            <v>52</v>
          </cell>
          <cell r="P17">
            <v>39</v>
          </cell>
        </row>
        <row r="18">
          <cell r="A18">
            <v>37199</v>
          </cell>
          <cell r="C18">
            <v>19</v>
          </cell>
          <cell r="G18">
            <v>19</v>
          </cell>
          <cell r="J18">
            <v>37469</v>
          </cell>
          <cell r="L18">
            <v>61</v>
          </cell>
          <cell r="P18">
            <v>45.75</v>
          </cell>
        </row>
        <row r="19">
          <cell r="A19">
            <v>37200</v>
          </cell>
          <cell r="C19">
            <v>28</v>
          </cell>
          <cell r="G19">
            <v>19</v>
          </cell>
          <cell r="J19">
            <v>37500</v>
          </cell>
          <cell r="L19">
            <v>50</v>
          </cell>
          <cell r="P19">
            <v>37.5</v>
          </cell>
        </row>
        <row r="20">
          <cell r="A20">
            <v>37201</v>
          </cell>
          <cell r="C20">
            <v>28</v>
          </cell>
          <cell r="G20">
            <v>19</v>
          </cell>
          <cell r="J20">
            <v>37530</v>
          </cell>
          <cell r="L20">
            <v>37</v>
          </cell>
          <cell r="P20">
            <v>27.75</v>
          </cell>
        </row>
        <row r="21">
          <cell r="A21">
            <v>37202</v>
          </cell>
          <cell r="C21">
            <v>28</v>
          </cell>
          <cell r="G21">
            <v>19</v>
          </cell>
          <cell r="J21">
            <v>37561</v>
          </cell>
          <cell r="L21">
            <v>35</v>
          </cell>
          <cell r="P21">
            <v>26.25</v>
          </cell>
        </row>
        <row r="22">
          <cell r="A22">
            <v>37203</v>
          </cell>
          <cell r="C22">
            <v>28</v>
          </cell>
          <cell r="G22">
            <v>19</v>
          </cell>
          <cell r="J22">
            <v>37591</v>
          </cell>
          <cell r="L22">
            <v>36</v>
          </cell>
          <cell r="P22">
            <v>27</v>
          </cell>
        </row>
        <row r="23">
          <cell r="A23">
            <v>37204</v>
          </cell>
          <cell r="C23">
            <v>28</v>
          </cell>
          <cell r="G23">
            <v>19</v>
          </cell>
          <cell r="J23">
            <v>37622</v>
          </cell>
          <cell r="L23">
            <v>36</v>
          </cell>
          <cell r="P23">
            <v>27</v>
          </cell>
        </row>
        <row r="24">
          <cell r="A24">
            <v>37205</v>
          </cell>
          <cell r="C24">
            <v>28</v>
          </cell>
          <cell r="G24">
            <v>19</v>
          </cell>
          <cell r="J24">
            <v>37653</v>
          </cell>
          <cell r="L24">
            <v>36</v>
          </cell>
          <cell r="P24">
            <v>27</v>
          </cell>
        </row>
        <row r="25">
          <cell r="A25">
            <v>37206</v>
          </cell>
          <cell r="C25">
            <v>19</v>
          </cell>
          <cell r="G25">
            <v>19</v>
          </cell>
          <cell r="J25">
            <v>37681</v>
          </cell>
          <cell r="L25">
            <v>35.5</v>
          </cell>
          <cell r="P25">
            <v>26.625</v>
          </cell>
        </row>
        <row r="26">
          <cell r="A26">
            <v>37207</v>
          </cell>
          <cell r="C26">
            <v>28</v>
          </cell>
          <cell r="G26">
            <v>19</v>
          </cell>
          <cell r="J26">
            <v>37712</v>
          </cell>
          <cell r="L26">
            <v>35</v>
          </cell>
          <cell r="P26">
            <v>26.25</v>
          </cell>
        </row>
        <row r="27">
          <cell r="A27">
            <v>37208</v>
          </cell>
          <cell r="C27">
            <v>28</v>
          </cell>
          <cell r="G27">
            <v>19</v>
          </cell>
          <cell r="J27">
            <v>37742</v>
          </cell>
          <cell r="L27">
            <v>36</v>
          </cell>
          <cell r="P27">
            <v>27</v>
          </cell>
        </row>
        <row r="28">
          <cell r="A28">
            <v>37209</v>
          </cell>
          <cell r="C28">
            <v>28</v>
          </cell>
          <cell r="G28">
            <v>19</v>
          </cell>
          <cell r="J28">
            <v>37773</v>
          </cell>
          <cell r="L28">
            <v>43</v>
          </cell>
          <cell r="P28">
            <v>32.25</v>
          </cell>
        </row>
        <row r="29">
          <cell r="A29">
            <v>37210</v>
          </cell>
          <cell r="C29">
            <v>28</v>
          </cell>
          <cell r="G29">
            <v>19</v>
          </cell>
          <cell r="J29">
            <v>37803</v>
          </cell>
          <cell r="L29">
            <v>53</v>
          </cell>
          <cell r="P29">
            <v>39.75</v>
          </cell>
        </row>
        <row r="30">
          <cell r="A30">
            <v>37211</v>
          </cell>
          <cell r="C30">
            <v>28</v>
          </cell>
          <cell r="G30">
            <v>19</v>
          </cell>
          <cell r="J30">
            <v>37834</v>
          </cell>
          <cell r="L30">
            <v>61</v>
          </cell>
          <cell r="P30">
            <v>45.75</v>
          </cell>
        </row>
        <row r="31">
          <cell r="A31">
            <v>37212</v>
          </cell>
          <cell r="C31">
            <v>28</v>
          </cell>
          <cell r="G31">
            <v>19</v>
          </cell>
          <cell r="J31">
            <v>37865</v>
          </cell>
          <cell r="L31">
            <v>50.5</v>
          </cell>
          <cell r="P31">
            <v>37.875</v>
          </cell>
        </row>
        <row r="32">
          <cell r="A32">
            <v>37213</v>
          </cell>
          <cell r="C32">
            <v>19</v>
          </cell>
          <cell r="G32">
            <v>19</v>
          </cell>
          <cell r="J32">
            <v>37895</v>
          </cell>
          <cell r="L32">
            <v>38</v>
          </cell>
          <cell r="P32">
            <v>28.5</v>
          </cell>
        </row>
        <row r="33">
          <cell r="A33">
            <v>37214</v>
          </cell>
          <cell r="C33">
            <v>28</v>
          </cell>
          <cell r="G33">
            <v>19</v>
          </cell>
          <cell r="J33">
            <v>37926</v>
          </cell>
          <cell r="L33">
            <v>37</v>
          </cell>
          <cell r="P33">
            <v>27.75</v>
          </cell>
        </row>
        <row r="34">
          <cell r="A34">
            <v>37215</v>
          </cell>
          <cell r="C34">
            <v>28</v>
          </cell>
          <cell r="G34">
            <v>19</v>
          </cell>
          <cell r="J34">
            <v>37956</v>
          </cell>
          <cell r="L34">
            <v>36.5</v>
          </cell>
          <cell r="P34">
            <v>27.375</v>
          </cell>
        </row>
        <row r="35">
          <cell r="A35">
            <v>37216</v>
          </cell>
          <cell r="C35">
            <v>28</v>
          </cell>
          <cell r="G35">
            <v>19</v>
          </cell>
          <cell r="J35">
            <v>37987</v>
          </cell>
          <cell r="L35">
            <v>36.700000000000003</v>
          </cell>
          <cell r="P35">
            <v>27.524999999999999</v>
          </cell>
        </row>
        <row r="36">
          <cell r="A36">
            <v>37217</v>
          </cell>
          <cell r="C36">
            <v>28</v>
          </cell>
          <cell r="G36">
            <v>19</v>
          </cell>
          <cell r="J36">
            <v>38018</v>
          </cell>
          <cell r="L36">
            <v>36.700000000000003</v>
          </cell>
          <cell r="P36">
            <v>27.524999999999999</v>
          </cell>
        </row>
        <row r="37">
          <cell r="A37">
            <v>37218</v>
          </cell>
          <cell r="C37">
            <v>28</v>
          </cell>
          <cell r="G37">
            <v>19</v>
          </cell>
          <cell r="J37">
            <v>38047</v>
          </cell>
          <cell r="L37">
            <v>36.24</v>
          </cell>
          <cell r="P37">
            <v>27.18</v>
          </cell>
        </row>
        <row r="38">
          <cell r="A38">
            <v>37225</v>
          </cell>
          <cell r="C38">
            <v>28</v>
          </cell>
          <cell r="G38">
            <v>18.396000000000001</v>
          </cell>
          <cell r="J38">
            <v>38078</v>
          </cell>
          <cell r="L38">
            <v>35.78</v>
          </cell>
          <cell r="P38">
            <v>26.835000000000001</v>
          </cell>
        </row>
        <row r="39">
          <cell r="A39">
            <v>37226</v>
          </cell>
          <cell r="C39">
            <v>33</v>
          </cell>
          <cell r="G39">
            <v>21.629000000000001</v>
          </cell>
          <cell r="J39">
            <v>38108</v>
          </cell>
          <cell r="L39">
            <v>36.700000000000003</v>
          </cell>
          <cell r="P39">
            <v>27.524999999999999</v>
          </cell>
        </row>
        <row r="40">
          <cell r="A40">
            <v>37257</v>
          </cell>
          <cell r="C40">
            <v>33.25</v>
          </cell>
          <cell r="G40">
            <v>22.375</v>
          </cell>
          <cell r="J40">
            <v>38139</v>
          </cell>
          <cell r="L40">
            <v>43.19</v>
          </cell>
          <cell r="P40">
            <v>32.393000000000001</v>
          </cell>
        </row>
        <row r="41">
          <cell r="A41">
            <v>37288</v>
          </cell>
          <cell r="C41">
            <v>32.75</v>
          </cell>
          <cell r="G41">
            <v>22.231999999999999</v>
          </cell>
          <cell r="J41">
            <v>38169</v>
          </cell>
          <cell r="L41">
            <v>52.46</v>
          </cell>
          <cell r="P41">
            <v>39.344999999999999</v>
          </cell>
        </row>
        <row r="42">
          <cell r="A42">
            <v>37316</v>
          </cell>
          <cell r="C42">
            <v>32</v>
          </cell>
          <cell r="G42">
            <v>22.016000000000002</v>
          </cell>
          <cell r="J42">
            <v>38200</v>
          </cell>
          <cell r="L42">
            <v>59.87</v>
          </cell>
          <cell r="P42">
            <v>44.902999999999999</v>
          </cell>
        </row>
        <row r="43">
          <cell r="A43">
            <v>37347</v>
          </cell>
          <cell r="C43">
            <v>30.5</v>
          </cell>
          <cell r="G43">
            <v>22.4</v>
          </cell>
          <cell r="J43">
            <v>38231</v>
          </cell>
          <cell r="L43">
            <v>50.14</v>
          </cell>
          <cell r="P43">
            <v>37.604999999999997</v>
          </cell>
        </row>
        <row r="44">
          <cell r="A44">
            <v>37377</v>
          </cell>
          <cell r="C44">
            <v>35.5</v>
          </cell>
          <cell r="G44">
            <v>21.169</v>
          </cell>
          <cell r="J44">
            <v>38261</v>
          </cell>
          <cell r="L44">
            <v>38.56</v>
          </cell>
          <cell r="P44">
            <v>28.92</v>
          </cell>
        </row>
        <row r="45">
          <cell r="A45">
            <v>37408</v>
          </cell>
          <cell r="C45">
            <v>43.5</v>
          </cell>
          <cell r="G45">
            <v>20.125</v>
          </cell>
          <cell r="J45">
            <v>38292</v>
          </cell>
          <cell r="L45">
            <v>37.630000000000003</v>
          </cell>
          <cell r="P45">
            <v>28.223000000000003</v>
          </cell>
        </row>
        <row r="46">
          <cell r="A46">
            <v>37438</v>
          </cell>
          <cell r="C46">
            <v>52</v>
          </cell>
          <cell r="G46">
            <v>29.742000000000001</v>
          </cell>
          <cell r="J46">
            <v>38322</v>
          </cell>
          <cell r="L46">
            <v>37.17</v>
          </cell>
          <cell r="P46">
            <v>27.878</v>
          </cell>
        </row>
        <row r="47">
          <cell r="A47">
            <v>37469</v>
          </cell>
          <cell r="C47">
            <v>61</v>
          </cell>
          <cell r="G47">
            <v>30.968</v>
          </cell>
          <cell r="J47">
            <v>38353</v>
          </cell>
          <cell r="L47">
            <v>36.96</v>
          </cell>
          <cell r="P47">
            <v>27.72</v>
          </cell>
        </row>
        <row r="48">
          <cell r="A48">
            <v>37500</v>
          </cell>
          <cell r="C48">
            <v>50</v>
          </cell>
          <cell r="G48">
            <v>25.6</v>
          </cell>
          <cell r="J48">
            <v>38384</v>
          </cell>
          <cell r="L48">
            <v>36.97</v>
          </cell>
          <cell r="P48">
            <v>27.728000000000002</v>
          </cell>
        </row>
        <row r="49">
          <cell r="A49">
            <v>37530</v>
          </cell>
          <cell r="C49">
            <v>37</v>
          </cell>
          <cell r="G49">
            <v>24.29</v>
          </cell>
          <cell r="J49">
            <v>38412</v>
          </cell>
          <cell r="L49">
            <v>36.5</v>
          </cell>
          <cell r="P49">
            <v>27.375</v>
          </cell>
        </row>
        <row r="50">
          <cell r="A50">
            <v>37561</v>
          </cell>
          <cell r="C50">
            <v>35</v>
          </cell>
          <cell r="G50">
            <v>21.917000000000002</v>
          </cell>
          <cell r="J50">
            <v>38443</v>
          </cell>
          <cell r="L50">
            <v>36.03</v>
          </cell>
          <cell r="P50">
            <v>27.023</v>
          </cell>
        </row>
        <row r="51">
          <cell r="A51">
            <v>37591</v>
          </cell>
          <cell r="C51">
            <v>36</v>
          </cell>
          <cell r="G51">
            <v>21.451000000000001</v>
          </cell>
          <cell r="J51">
            <v>38473</v>
          </cell>
          <cell r="L51">
            <v>36.97</v>
          </cell>
          <cell r="P51">
            <v>27.728000000000002</v>
          </cell>
        </row>
        <row r="52">
          <cell r="A52">
            <v>37622</v>
          </cell>
          <cell r="C52">
            <v>36</v>
          </cell>
          <cell r="G52">
            <v>23.694000000000003</v>
          </cell>
          <cell r="J52">
            <v>38504</v>
          </cell>
          <cell r="L52">
            <v>43.5</v>
          </cell>
          <cell r="P52">
            <v>32.625</v>
          </cell>
        </row>
        <row r="53">
          <cell r="A53">
            <v>37653</v>
          </cell>
          <cell r="C53">
            <v>36</v>
          </cell>
          <cell r="G53">
            <v>23.786000000000001</v>
          </cell>
          <cell r="J53">
            <v>38534</v>
          </cell>
          <cell r="L53">
            <v>52.83</v>
          </cell>
          <cell r="P53">
            <v>39.623000000000005</v>
          </cell>
        </row>
        <row r="54">
          <cell r="A54">
            <v>37681</v>
          </cell>
          <cell r="C54">
            <v>35.5</v>
          </cell>
          <cell r="G54">
            <v>23.153000000000002</v>
          </cell>
          <cell r="J54">
            <v>38565</v>
          </cell>
          <cell r="L54">
            <v>60.3</v>
          </cell>
          <cell r="P54">
            <v>45.225000000000001</v>
          </cell>
        </row>
        <row r="55">
          <cell r="A55">
            <v>37712</v>
          </cell>
          <cell r="C55">
            <v>35</v>
          </cell>
          <cell r="G55">
            <v>22.766999999999999</v>
          </cell>
          <cell r="J55">
            <v>38596</v>
          </cell>
          <cell r="L55">
            <v>50.5</v>
          </cell>
          <cell r="P55">
            <v>37.875</v>
          </cell>
        </row>
        <row r="56">
          <cell r="A56">
            <v>37742</v>
          </cell>
          <cell r="C56">
            <v>36</v>
          </cell>
          <cell r="G56">
            <v>22.371000000000002</v>
          </cell>
          <cell r="J56">
            <v>38626</v>
          </cell>
          <cell r="L56">
            <v>38.83</v>
          </cell>
          <cell r="P56">
            <v>29.123000000000001</v>
          </cell>
        </row>
        <row r="57">
          <cell r="A57">
            <v>37773</v>
          </cell>
          <cell r="C57">
            <v>43</v>
          </cell>
          <cell r="G57">
            <v>22.583000000000002</v>
          </cell>
          <cell r="J57">
            <v>38657</v>
          </cell>
          <cell r="L57">
            <v>37.9</v>
          </cell>
          <cell r="P57">
            <v>28.425000000000001</v>
          </cell>
        </row>
        <row r="58">
          <cell r="A58">
            <v>37803</v>
          </cell>
          <cell r="C58">
            <v>53</v>
          </cell>
          <cell r="G58">
            <v>28.177</v>
          </cell>
          <cell r="J58">
            <v>38687</v>
          </cell>
          <cell r="L58">
            <v>37.43</v>
          </cell>
          <cell r="P58">
            <v>28.073</v>
          </cell>
        </row>
        <row r="59">
          <cell r="A59">
            <v>37834</v>
          </cell>
          <cell r="C59">
            <v>61</v>
          </cell>
          <cell r="G59">
            <v>31.532</v>
          </cell>
          <cell r="J59">
            <v>38718</v>
          </cell>
          <cell r="L59">
            <v>37.229999999999997</v>
          </cell>
          <cell r="P59">
            <v>27.923000000000002</v>
          </cell>
        </row>
        <row r="60">
          <cell r="A60">
            <v>37865</v>
          </cell>
          <cell r="C60">
            <v>50.5</v>
          </cell>
          <cell r="G60">
            <v>29.375</v>
          </cell>
          <cell r="J60">
            <v>38749</v>
          </cell>
          <cell r="L60">
            <v>37.229999999999997</v>
          </cell>
          <cell r="P60">
            <v>27.923000000000002</v>
          </cell>
        </row>
        <row r="61">
          <cell r="A61">
            <v>37895</v>
          </cell>
          <cell r="C61">
            <v>38</v>
          </cell>
          <cell r="G61">
            <v>25.984000000000002</v>
          </cell>
          <cell r="J61">
            <v>38777</v>
          </cell>
          <cell r="L61">
            <v>36.76</v>
          </cell>
          <cell r="P61">
            <v>27.57</v>
          </cell>
        </row>
        <row r="62">
          <cell r="A62">
            <v>37926</v>
          </cell>
          <cell r="C62">
            <v>37</v>
          </cell>
          <cell r="G62">
            <v>21.8</v>
          </cell>
          <cell r="J62">
            <v>38808</v>
          </cell>
          <cell r="L62">
            <v>36.29</v>
          </cell>
          <cell r="P62">
            <v>27.218</v>
          </cell>
        </row>
        <row r="63">
          <cell r="A63">
            <v>37956</v>
          </cell>
          <cell r="C63">
            <v>36.5</v>
          </cell>
          <cell r="G63">
            <v>22.911000000000001</v>
          </cell>
          <cell r="J63">
            <v>38838</v>
          </cell>
          <cell r="L63">
            <v>37.229999999999997</v>
          </cell>
          <cell r="P63">
            <v>27.923000000000002</v>
          </cell>
        </row>
        <row r="64">
          <cell r="A64">
            <v>37987</v>
          </cell>
          <cell r="C64">
            <v>36.700000000000003</v>
          </cell>
          <cell r="G64">
            <v>24.199000000000002</v>
          </cell>
          <cell r="J64">
            <v>38869</v>
          </cell>
          <cell r="L64">
            <v>43.81</v>
          </cell>
          <cell r="P64">
            <v>32.858000000000004</v>
          </cell>
        </row>
        <row r="65">
          <cell r="A65">
            <v>38018</v>
          </cell>
          <cell r="C65">
            <v>36.700000000000003</v>
          </cell>
          <cell r="G65">
            <v>24.143000000000001</v>
          </cell>
          <cell r="J65">
            <v>38899</v>
          </cell>
          <cell r="L65">
            <v>53.21</v>
          </cell>
          <cell r="P65">
            <v>39.908000000000001</v>
          </cell>
        </row>
        <row r="66">
          <cell r="A66">
            <v>38047</v>
          </cell>
          <cell r="C66">
            <v>36.24</v>
          </cell>
          <cell r="G66">
            <v>23.934000000000001</v>
          </cell>
          <cell r="J66">
            <v>38930</v>
          </cell>
          <cell r="L66">
            <v>60.73</v>
          </cell>
          <cell r="P66">
            <v>45.548000000000002</v>
          </cell>
        </row>
        <row r="67">
          <cell r="A67">
            <v>38078</v>
          </cell>
          <cell r="C67">
            <v>35.78</v>
          </cell>
          <cell r="G67">
            <v>23.484999999999999</v>
          </cell>
          <cell r="J67">
            <v>38961</v>
          </cell>
          <cell r="L67">
            <v>50.86</v>
          </cell>
          <cell r="P67">
            <v>38.145000000000003</v>
          </cell>
        </row>
        <row r="68">
          <cell r="A68">
            <v>38108</v>
          </cell>
          <cell r="C68">
            <v>36.700000000000003</v>
          </cell>
          <cell r="G68">
            <v>22.912000000000003</v>
          </cell>
          <cell r="J68">
            <v>38991</v>
          </cell>
          <cell r="L68">
            <v>39.11</v>
          </cell>
          <cell r="P68">
            <v>29.333000000000002</v>
          </cell>
        </row>
        <row r="69">
          <cell r="A69">
            <v>38139</v>
          </cell>
          <cell r="C69">
            <v>43.19</v>
          </cell>
          <cell r="G69">
            <v>23.586000000000002</v>
          </cell>
          <cell r="J69">
            <v>39022</v>
          </cell>
          <cell r="L69">
            <v>38.17</v>
          </cell>
          <cell r="P69">
            <v>28.628</v>
          </cell>
        </row>
        <row r="70">
          <cell r="A70">
            <v>38169</v>
          </cell>
          <cell r="C70">
            <v>52.46</v>
          </cell>
          <cell r="G70">
            <v>27.514000000000003</v>
          </cell>
          <cell r="J70">
            <v>39052</v>
          </cell>
          <cell r="L70">
            <v>37.700000000000003</v>
          </cell>
          <cell r="P70">
            <v>28.274999999999999</v>
          </cell>
        </row>
        <row r="71">
          <cell r="A71">
            <v>38200</v>
          </cell>
          <cell r="C71">
            <v>59.87</v>
          </cell>
          <cell r="G71">
            <v>30.1</v>
          </cell>
          <cell r="J71">
            <v>39083</v>
          </cell>
          <cell r="L71">
            <v>37.49</v>
          </cell>
          <cell r="P71">
            <v>28.118000000000002</v>
          </cell>
        </row>
        <row r="72">
          <cell r="A72">
            <v>38231</v>
          </cell>
          <cell r="C72">
            <v>50.14</v>
          </cell>
          <cell r="G72">
            <v>28.559000000000001</v>
          </cell>
          <cell r="J72">
            <v>39114</v>
          </cell>
          <cell r="L72">
            <v>37.49</v>
          </cell>
          <cell r="P72">
            <v>28.118000000000002</v>
          </cell>
        </row>
        <row r="73">
          <cell r="A73">
            <v>38261</v>
          </cell>
          <cell r="C73">
            <v>38.56</v>
          </cell>
          <cell r="G73">
            <v>25.97</v>
          </cell>
          <cell r="J73">
            <v>39142</v>
          </cell>
          <cell r="L73">
            <v>37.020000000000003</v>
          </cell>
          <cell r="P73">
            <v>27.765000000000001</v>
          </cell>
        </row>
        <row r="74">
          <cell r="A74">
            <v>38292</v>
          </cell>
          <cell r="C74">
            <v>37.630000000000003</v>
          </cell>
          <cell r="G74">
            <v>22.873000000000001</v>
          </cell>
          <cell r="J74">
            <v>39173</v>
          </cell>
          <cell r="L74">
            <v>36.549999999999997</v>
          </cell>
          <cell r="P74">
            <v>27.413</v>
          </cell>
        </row>
        <row r="75">
          <cell r="A75">
            <v>38322</v>
          </cell>
          <cell r="C75">
            <v>37.17</v>
          </cell>
          <cell r="G75">
            <v>23.582000000000001</v>
          </cell>
          <cell r="J75">
            <v>39203</v>
          </cell>
          <cell r="L75">
            <v>37.49</v>
          </cell>
          <cell r="P75">
            <v>28.118000000000002</v>
          </cell>
        </row>
        <row r="76">
          <cell r="A76">
            <v>38353</v>
          </cell>
          <cell r="C76">
            <v>36.96</v>
          </cell>
          <cell r="G76">
            <v>24.432000000000002</v>
          </cell>
          <cell r="J76">
            <v>39234</v>
          </cell>
          <cell r="L76">
            <v>44.12</v>
          </cell>
          <cell r="P76">
            <v>33.090000000000003</v>
          </cell>
        </row>
        <row r="77">
          <cell r="A77">
            <v>38384</v>
          </cell>
          <cell r="C77">
            <v>36.97</v>
          </cell>
          <cell r="G77">
            <v>24.671000000000003</v>
          </cell>
          <cell r="J77">
            <v>39264</v>
          </cell>
          <cell r="L77">
            <v>53.59</v>
          </cell>
          <cell r="P77">
            <v>40.193000000000005</v>
          </cell>
        </row>
        <row r="78">
          <cell r="A78">
            <v>38412</v>
          </cell>
          <cell r="C78">
            <v>36.5</v>
          </cell>
          <cell r="G78">
            <v>24.362000000000002</v>
          </cell>
          <cell r="J78">
            <v>39295</v>
          </cell>
          <cell r="L78">
            <v>61.16</v>
          </cell>
          <cell r="P78">
            <v>45.87</v>
          </cell>
        </row>
        <row r="79">
          <cell r="A79">
            <v>38443</v>
          </cell>
          <cell r="C79">
            <v>36.03</v>
          </cell>
          <cell r="G79">
            <v>23.967000000000002</v>
          </cell>
          <cell r="J79">
            <v>39326</v>
          </cell>
          <cell r="L79">
            <v>51.22</v>
          </cell>
          <cell r="P79">
            <v>38.414999999999999</v>
          </cell>
        </row>
        <row r="80">
          <cell r="A80">
            <v>38473</v>
          </cell>
          <cell r="C80">
            <v>36.97</v>
          </cell>
          <cell r="G80">
            <v>23.418000000000003</v>
          </cell>
          <cell r="J80">
            <v>39356</v>
          </cell>
          <cell r="L80">
            <v>39.39</v>
          </cell>
          <cell r="P80">
            <v>29.543000000000003</v>
          </cell>
        </row>
        <row r="81">
          <cell r="A81">
            <v>38504</v>
          </cell>
          <cell r="C81">
            <v>43.5</v>
          </cell>
          <cell r="G81">
            <v>23.904</v>
          </cell>
          <cell r="J81">
            <v>39387</v>
          </cell>
          <cell r="L81">
            <v>38.44</v>
          </cell>
          <cell r="P81">
            <v>28.83</v>
          </cell>
        </row>
        <row r="82">
          <cell r="A82">
            <v>38534</v>
          </cell>
          <cell r="C82">
            <v>52.83</v>
          </cell>
          <cell r="G82">
            <v>26.608000000000001</v>
          </cell>
          <cell r="J82">
            <v>39417</v>
          </cell>
          <cell r="L82">
            <v>37.97</v>
          </cell>
          <cell r="P82">
            <v>28.478000000000002</v>
          </cell>
        </row>
        <row r="83">
          <cell r="A83">
            <v>38565</v>
          </cell>
          <cell r="C83">
            <v>60.3</v>
          </cell>
          <cell r="G83">
            <v>30.159000000000002</v>
          </cell>
          <cell r="J83">
            <v>39448</v>
          </cell>
          <cell r="L83">
            <v>37.76</v>
          </cell>
          <cell r="P83">
            <v>28.32</v>
          </cell>
        </row>
        <row r="84">
          <cell r="A84">
            <v>38596</v>
          </cell>
          <cell r="C84">
            <v>50.5</v>
          </cell>
          <cell r="G84">
            <v>28.215</v>
          </cell>
          <cell r="J84">
            <v>39479</v>
          </cell>
          <cell r="L84">
            <v>37.76</v>
          </cell>
          <cell r="P84">
            <v>28.32</v>
          </cell>
        </row>
        <row r="85">
          <cell r="A85">
            <v>38626</v>
          </cell>
          <cell r="C85">
            <v>38.83</v>
          </cell>
          <cell r="G85">
            <v>26.17</v>
          </cell>
          <cell r="J85">
            <v>39508</v>
          </cell>
          <cell r="L85">
            <v>37.28</v>
          </cell>
          <cell r="P85">
            <v>27.96</v>
          </cell>
        </row>
        <row r="86">
          <cell r="A86">
            <v>38657</v>
          </cell>
          <cell r="C86">
            <v>37.9</v>
          </cell>
          <cell r="G86">
            <v>23.378</v>
          </cell>
          <cell r="J86">
            <v>39539</v>
          </cell>
          <cell r="L86">
            <v>36.799999999999997</v>
          </cell>
          <cell r="P86">
            <v>27.6</v>
          </cell>
        </row>
        <row r="87">
          <cell r="A87">
            <v>38687</v>
          </cell>
          <cell r="C87">
            <v>37.43</v>
          </cell>
          <cell r="G87">
            <v>24.036000000000001</v>
          </cell>
          <cell r="J87">
            <v>39569</v>
          </cell>
          <cell r="L87">
            <v>37.76</v>
          </cell>
          <cell r="P87">
            <v>28.32</v>
          </cell>
        </row>
        <row r="88">
          <cell r="A88">
            <v>38718</v>
          </cell>
          <cell r="C88">
            <v>37.229999999999997</v>
          </cell>
          <cell r="G88">
            <v>24.798000000000002</v>
          </cell>
          <cell r="J88">
            <v>39600</v>
          </cell>
          <cell r="L88">
            <v>44.43</v>
          </cell>
          <cell r="P88">
            <v>33.323</v>
          </cell>
        </row>
        <row r="89">
          <cell r="A89">
            <v>38749</v>
          </cell>
          <cell r="C89">
            <v>37.229999999999997</v>
          </cell>
          <cell r="G89">
            <v>25.04</v>
          </cell>
          <cell r="J89">
            <v>39630</v>
          </cell>
          <cell r="L89">
            <v>53.96</v>
          </cell>
          <cell r="P89">
            <v>40.47</v>
          </cell>
        </row>
        <row r="90">
          <cell r="A90">
            <v>38777</v>
          </cell>
          <cell r="C90">
            <v>36.76</v>
          </cell>
          <cell r="G90">
            <v>24.777000000000001</v>
          </cell>
          <cell r="J90">
            <v>39661</v>
          </cell>
          <cell r="L90">
            <v>61.59</v>
          </cell>
          <cell r="P90">
            <v>46.193000000000005</v>
          </cell>
        </row>
        <row r="91">
          <cell r="A91">
            <v>38808</v>
          </cell>
          <cell r="C91">
            <v>36.29</v>
          </cell>
          <cell r="G91">
            <v>24.274999999999999</v>
          </cell>
          <cell r="J91">
            <v>39692</v>
          </cell>
          <cell r="L91">
            <v>51.58</v>
          </cell>
          <cell r="P91">
            <v>38.685000000000002</v>
          </cell>
        </row>
        <row r="92">
          <cell r="A92">
            <v>38838</v>
          </cell>
          <cell r="C92">
            <v>37.229999999999997</v>
          </cell>
          <cell r="G92">
            <v>24.083000000000002</v>
          </cell>
          <cell r="J92">
            <v>39722</v>
          </cell>
          <cell r="L92">
            <v>39.659999999999997</v>
          </cell>
          <cell r="P92">
            <v>29.745000000000001</v>
          </cell>
        </row>
        <row r="93">
          <cell r="A93">
            <v>38869</v>
          </cell>
          <cell r="C93">
            <v>43.81</v>
          </cell>
          <cell r="G93">
            <v>24.222000000000001</v>
          </cell>
          <cell r="J93">
            <v>39753</v>
          </cell>
          <cell r="L93">
            <v>38.71</v>
          </cell>
          <cell r="P93">
            <v>29.033000000000001</v>
          </cell>
        </row>
        <row r="94">
          <cell r="A94">
            <v>38899</v>
          </cell>
          <cell r="C94">
            <v>53.21</v>
          </cell>
          <cell r="G94">
            <v>26.331</v>
          </cell>
          <cell r="J94">
            <v>39783</v>
          </cell>
          <cell r="L94">
            <v>38.24</v>
          </cell>
          <cell r="P94">
            <v>28.68</v>
          </cell>
        </row>
        <row r="95">
          <cell r="A95">
            <v>38930</v>
          </cell>
          <cell r="C95">
            <v>60.73</v>
          </cell>
          <cell r="G95">
            <v>29.56</v>
          </cell>
          <cell r="J95">
            <v>39814</v>
          </cell>
          <cell r="L95">
            <v>38.020000000000003</v>
          </cell>
          <cell r="P95">
            <v>28.515000000000001</v>
          </cell>
        </row>
        <row r="96">
          <cell r="A96">
            <v>38961</v>
          </cell>
          <cell r="C96">
            <v>50.86</v>
          </cell>
          <cell r="G96">
            <v>27.912000000000003</v>
          </cell>
          <cell r="J96">
            <v>39845</v>
          </cell>
          <cell r="L96">
            <v>38.020000000000003</v>
          </cell>
          <cell r="P96">
            <v>28.515000000000001</v>
          </cell>
        </row>
        <row r="97">
          <cell r="A97">
            <v>38991</v>
          </cell>
          <cell r="C97">
            <v>39.11</v>
          </cell>
          <cell r="G97">
            <v>26.353000000000002</v>
          </cell>
          <cell r="J97">
            <v>39873</v>
          </cell>
          <cell r="L97">
            <v>37.54</v>
          </cell>
          <cell r="P97">
            <v>28.155000000000001</v>
          </cell>
        </row>
        <row r="98">
          <cell r="A98">
            <v>39022</v>
          </cell>
          <cell r="C98">
            <v>38.17</v>
          </cell>
          <cell r="G98">
            <v>23.857000000000003</v>
          </cell>
          <cell r="J98">
            <v>39904</v>
          </cell>
          <cell r="L98">
            <v>37.06</v>
          </cell>
          <cell r="P98">
            <v>27.795000000000002</v>
          </cell>
        </row>
        <row r="99">
          <cell r="A99">
            <v>39052</v>
          </cell>
          <cell r="C99">
            <v>37.700000000000003</v>
          </cell>
          <cell r="G99">
            <v>24.273</v>
          </cell>
          <cell r="J99">
            <v>39934</v>
          </cell>
          <cell r="L99">
            <v>38.020000000000003</v>
          </cell>
          <cell r="P99">
            <v>28.515000000000001</v>
          </cell>
        </row>
        <row r="100">
          <cell r="A100">
            <v>39083</v>
          </cell>
          <cell r="C100">
            <v>37.49</v>
          </cell>
          <cell r="G100">
            <v>25.303000000000001</v>
          </cell>
          <cell r="J100">
            <v>39965</v>
          </cell>
          <cell r="L100">
            <v>44.74</v>
          </cell>
          <cell r="P100">
            <v>33.555</v>
          </cell>
        </row>
        <row r="101">
          <cell r="A101">
            <v>39114</v>
          </cell>
          <cell r="C101">
            <v>37.49</v>
          </cell>
          <cell r="G101">
            <v>25.382000000000001</v>
          </cell>
          <cell r="J101">
            <v>39995</v>
          </cell>
          <cell r="L101">
            <v>54.34</v>
          </cell>
          <cell r="P101">
            <v>40.755000000000003</v>
          </cell>
        </row>
        <row r="102">
          <cell r="A102">
            <v>39142</v>
          </cell>
          <cell r="C102">
            <v>37.020000000000003</v>
          </cell>
          <cell r="G102">
            <v>25.154</v>
          </cell>
          <cell r="J102">
            <v>40026</v>
          </cell>
          <cell r="L102">
            <v>62.02</v>
          </cell>
          <cell r="P102">
            <v>46.515000000000001</v>
          </cell>
        </row>
        <row r="103">
          <cell r="A103">
            <v>39173</v>
          </cell>
          <cell r="C103">
            <v>36.549999999999997</v>
          </cell>
          <cell r="G103">
            <v>24.716000000000001</v>
          </cell>
          <cell r="J103">
            <v>40057</v>
          </cell>
          <cell r="L103">
            <v>51.94</v>
          </cell>
          <cell r="P103">
            <v>38.954999999999998</v>
          </cell>
        </row>
        <row r="104">
          <cell r="A104">
            <v>39203</v>
          </cell>
          <cell r="C104">
            <v>37.49</v>
          </cell>
          <cell r="G104">
            <v>24.523</v>
          </cell>
          <cell r="J104">
            <v>40087</v>
          </cell>
          <cell r="L104">
            <v>39.94</v>
          </cell>
          <cell r="P104">
            <v>29.954999999999998</v>
          </cell>
        </row>
        <row r="105">
          <cell r="A105">
            <v>39234</v>
          </cell>
          <cell r="C105">
            <v>44.12</v>
          </cell>
          <cell r="G105">
            <v>24.527000000000001</v>
          </cell>
          <cell r="J105">
            <v>40118</v>
          </cell>
          <cell r="L105">
            <v>38.979999999999997</v>
          </cell>
          <cell r="P105">
            <v>29.234999999999999</v>
          </cell>
        </row>
        <row r="106">
          <cell r="A106">
            <v>39264</v>
          </cell>
          <cell r="C106">
            <v>53.59</v>
          </cell>
          <cell r="G106">
            <v>26.096</v>
          </cell>
          <cell r="J106">
            <v>40148</v>
          </cell>
          <cell r="L106">
            <v>38.5</v>
          </cell>
          <cell r="P106">
            <v>28.875</v>
          </cell>
        </row>
        <row r="107">
          <cell r="A107">
            <v>39295</v>
          </cell>
          <cell r="C107">
            <v>61.16</v>
          </cell>
          <cell r="G107">
            <v>29.049000000000003</v>
          </cell>
          <cell r="J107">
            <v>40179</v>
          </cell>
          <cell r="L107">
            <v>38.28</v>
          </cell>
          <cell r="P107">
            <v>28.71</v>
          </cell>
        </row>
        <row r="108">
          <cell r="A108">
            <v>39326</v>
          </cell>
          <cell r="C108">
            <v>51.22</v>
          </cell>
          <cell r="G108">
            <v>27.124000000000002</v>
          </cell>
          <cell r="J108">
            <v>40210</v>
          </cell>
          <cell r="L108">
            <v>38.28</v>
          </cell>
          <cell r="P108">
            <v>28.71</v>
          </cell>
        </row>
        <row r="109">
          <cell r="A109">
            <v>39356</v>
          </cell>
          <cell r="C109">
            <v>39.39</v>
          </cell>
          <cell r="G109">
            <v>26.696000000000002</v>
          </cell>
          <cell r="J109">
            <v>40238</v>
          </cell>
          <cell r="L109">
            <v>37.799999999999997</v>
          </cell>
          <cell r="P109">
            <v>28.35</v>
          </cell>
        </row>
        <row r="110">
          <cell r="A110">
            <v>39387</v>
          </cell>
          <cell r="C110">
            <v>38.44</v>
          </cell>
          <cell r="G110">
            <v>24.31</v>
          </cell>
          <cell r="J110">
            <v>40269</v>
          </cell>
          <cell r="L110">
            <v>37.32</v>
          </cell>
          <cell r="P110">
            <v>27.99</v>
          </cell>
        </row>
        <row r="111">
          <cell r="A111">
            <v>39417</v>
          </cell>
          <cell r="C111">
            <v>37.97</v>
          </cell>
          <cell r="G111">
            <v>24.694000000000003</v>
          </cell>
          <cell r="J111">
            <v>40299</v>
          </cell>
          <cell r="L111">
            <v>38.28</v>
          </cell>
          <cell r="P111">
            <v>28.71</v>
          </cell>
        </row>
        <row r="112">
          <cell r="A112">
            <v>39448</v>
          </cell>
          <cell r="C112">
            <v>37.76</v>
          </cell>
          <cell r="G112">
            <v>25.608000000000001</v>
          </cell>
          <cell r="J112">
            <v>40330</v>
          </cell>
          <cell r="L112">
            <v>45.05</v>
          </cell>
          <cell r="P112">
            <v>33.788000000000004</v>
          </cell>
        </row>
        <row r="113">
          <cell r="A113">
            <v>39479</v>
          </cell>
          <cell r="C113">
            <v>37.76</v>
          </cell>
          <cell r="G113">
            <v>25.717000000000002</v>
          </cell>
          <cell r="J113">
            <v>40360</v>
          </cell>
          <cell r="L113">
            <v>54.72</v>
          </cell>
          <cell r="P113">
            <v>41.04</v>
          </cell>
        </row>
        <row r="114">
          <cell r="A114">
            <v>39508</v>
          </cell>
          <cell r="C114">
            <v>37.28</v>
          </cell>
          <cell r="G114">
            <v>25.367000000000001</v>
          </cell>
          <cell r="J114">
            <v>40391</v>
          </cell>
          <cell r="L114">
            <v>62.45</v>
          </cell>
          <cell r="P114">
            <v>46.838000000000001</v>
          </cell>
        </row>
        <row r="115">
          <cell r="A115">
            <v>39539</v>
          </cell>
          <cell r="C115">
            <v>36.799999999999997</v>
          </cell>
          <cell r="G115">
            <v>25.219000000000001</v>
          </cell>
          <cell r="J115">
            <v>40422</v>
          </cell>
          <cell r="L115">
            <v>52.3</v>
          </cell>
          <cell r="P115">
            <v>39.225000000000001</v>
          </cell>
        </row>
        <row r="116">
          <cell r="A116">
            <v>39569</v>
          </cell>
          <cell r="C116">
            <v>37.76</v>
          </cell>
          <cell r="G116">
            <v>24.894000000000002</v>
          </cell>
          <cell r="J116">
            <v>40452</v>
          </cell>
          <cell r="L116">
            <v>40.22</v>
          </cell>
          <cell r="P116">
            <v>30.164999999999999</v>
          </cell>
        </row>
        <row r="117">
          <cell r="A117">
            <v>39600</v>
          </cell>
          <cell r="C117">
            <v>44.43</v>
          </cell>
          <cell r="G117">
            <v>24.346</v>
          </cell>
          <cell r="J117">
            <v>40483</v>
          </cell>
          <cell r="L117">
            <v>39.25</v>
          </cell>
          <cell r="P117">
            <v>29.438000000000002</v>
          </cell>
        </row>
        <row r="118">
          <cell r="A118">
            <v>39630</v>
          </cell>
          <cell r="C118">
            <v>53.96</v>
          </cell>
          <cell r="G118">
            <v>26.649000000000001</v>
          </cell>
          <cell r="J118">
            <v>40513</v>
          </cell>
          <cell r="L118">
            <v>38.770000000000003</v>
          </cell>
          <cell r="P118">
            <v>29.078000000000003</v>
          </cell>
        </row>
        <row r="119">
          <cell r="A119">
            <v>39661</v>
          </cell>
          <cell r="C119">
            <v>61.59</v>
          </cell>
          <cell r="G119">
            <v>27.832000000000001</v>
          </cell>
          <cell r="J119">
            <v>40544</v>
          </cell>
          <cell r="L119">
            <v>38.549999999999997</v>
          </cell>
          <cell r="P119">
            <v>28.913</v>
          </cell>
        </row>
        <row r="120">
          <cell r="A120">
            <v>39692</v>
          </cell>
          <cell r="C120">
            <v>51.58</v>
          </cell>
          <cell r="G120">
            <v>27.532</v>
          </cell>
          <cell r="J120">
            <v>40575</v>
          </cell>
          <cell r="L120">
            <v>38.549999999999997</v>
          </cell>
          <cell r="P120">
            <v>28.913</v>
          </cell>
        </row>
        <row r="121">
          <cell r="A121">
            <v>39722</v>
          </cell>
          <cell r="C121">
            <v>39.659999999999997</v>
          </cell>
          <cell r="G121">
            <v>26.883000000000003</v>
          </cell>
          <cell r="J121">
            <v>40603</v>
          </cell>
          <cell r="L121">
            <v>38.06</v>
          </cell>
          <cell r="P121">
            <v>28.545000000000002</v>
          </cell>
        </row>
        <row r="122">
          <cell r="A122">
            <v>39753</v>
          </cell>
          <cell r="C122">
            <v>38.71</v>
          </cell>
          <cell r="G122">
            <v>24.465</v>
          </cell>
          <cell r="J122">
            <v>40634</v>
          </cell>
          <cell r="L122">
            <v>37.57</v>
          </cell>
          <cell r="P122">
            <v>28.178000000000001</v>
          </cell>
        </row>
        <row r="123">
          <cell r="A123">
            <v>39783</v>
          </cell>
          <cell r="C123">
            <v>38.24</v>
          </cell>
          <cell r="G123">
            <v>25.215</v>
          </cell>
          <cell r="J123">
            <v>40664</v>
          </cell>
          <cell r="L123">
            <v>38.549999999999997</v>
          </cell>
          <cell r="P123">
            <v>28.913</v>
          </cell>
        </row>
        <row r="124">
          <cell r="A124">
            <v>39814</v>
          </cell>
          <cell r="C124">
            <v>38.020000000000003</v>
          </cell>
          <cell r="G124">
            <v>25.903000000000002</v>
          </cell>
          <cell r="J124">
            <v>40695</v>
          </cell>
          <cell r="L124">
            <v>45.36</v>
          </cell>
          <cell r="P124">
            <v>34.020000000000003</v>
          </cell>
        </row>
        <row r="125">
          <cell r="A125">
            <v>39845</v>
          </cell>
          <cell r="C125">
            <v>38.020000000000003</v>
          </cell>
          <cell r="G125">
            <v>25.989000000000001</v>
          </cell>
          <cell r="J125">
            <v>40725</v>
          </cell>
          <cell r="L125">
            <v>55.09</v>
          </cell>
          <cell r="P125">
            <v>41.318000000000005</v>
          </cell>
        </row>
        <row r="126">
          <cell r="A126">
            <v>39873</v>
          </cell>
          <cell r="C126">
            <v>37.54</v>
          </cell>
          <cell r="G126">
            <v>25.702000000000002</v>
          </cell>
          <cell r="J126">
            <v>40756</v>
          </cell>
          <cell r="L126">
            <v>62.88</v>
          </cell>
          <cell r="P126">
            <v>47.16</v>
          </cell>
        </row>
        <row r="127">
          <cell r="A127">
            <v>39904</v>
          </cell>
          <cell r="C127">
            <v>37.06</v>
          </cell>
          <cell r="G127">
            <v>25.572000000000003</v>
          </cell>
          <cell r="J127">
            <v>40787</v>
          </cell>
          <cell r="L127">
            <v>52.66</v>
          </cell>
          <cell r="P127">
            <v>39.494999999999997</v>
          </cell>
        </row>
        <row r="128">
          <cell r="A128">
            <v>39934</v>
          </cell>
          <cell r="C128">
            <v>38.020000000000003</v>
          </cell>
          <cell r="G128">
            <v>25.096</v>
          </cell>
          <cell r="J128">
            <v>40817</v>
          </cell>
          <cell r="L128">
            <v>40.5</v>
          </cell>
          <cell r="P128">
            <v>30.375</v>
          </cell>
        </row>
        <row r="129">
          <cell r="A129">
            <v>39965</v>
          </cell>
          <cell r="C129">
            <v>44.74</v>
          </cell>
          <cell r="G129">
            <v>25.062000000000001</v>
          </cell>
          <cell r="J129">
            <v>40848</v>
          </cell>
          <cell r="L129">
            <v>39.520000000000003</v>
          </cell>
          <cell r="P129">
            <v>29.64</v>
          </cell>
        </row>
        <row r="130">
          <cell r="A130">
            <v>39995</v>
          </cell>
          <cell r="C130">
            <v>54.34</v>
          </cell>
          <cell r="G130">
            <v>26.57</v>
          </cell>
          <cell r="J130">
            <v>40878</v>
          </cell>
          <cell r="L130">
            <v>39.04</v>
          </cell>
          <cell r="P130">
            <v>29.28</v>
          </cell>
        </row>
        <row r="131">
          <cell r="A131">
            <v>40026</v>
          </cell>
          <cell r="C131">
            <v>62.02</v>
          </cell>
          <cell r="G131">
            <v>27.516000000000002</v>
          </cell>
          <cell r="J131">
            <v>40909</v>
          </cell>
          <cell r="L131">
            <v>38.81</v>
          </cell>
          <cell r="P131">
            <v>29.108000000000001</v>
          </cell>
        </row>
        <row r="132">
          <cell r="A132">
            <v>40057</v>
          </cell>
          <cell r="C132">
            <v>51.94</v>
          </cell>
          <cell r="G132">
            <v>27.428000000000001</v>
          </cell>
          <cell r="J132">
            <v>40940</v>
          </cell>
          <cell r="L132">
            <v>38.81</v>
          </cell>
          <cell r="P132">
            <v>29.108000000000001</v>
          </cell>
        </row>
        <row r="133">
          <cell r="A133">
            <v>40087</v>
          </cell>
          <cell r="C133">
            <v>39.94</v>
          </cell>
          <cell r="G133">
            <v>27.08</v>
          </cell>
          <cell r="J133">
            <v>40969</v>
          </cell>
          <cell r="L133">
            <v>38.32</v>
          </cell>
          <cell r="P133">
            <v>28.74</v>
          </cell>
        </row>
        <row r="134">
          <cell r="A134">
            <v>40118</v>
          </cell>
          <cell r="C134">
            <v>38.979999999999997</v>
          </cell>
          <cell r="G134">
            <v>24.832000000000001</v>
          </cell>
          <cell r="J134">
            <v>41000</v>
          </cell>
          <cell r="L134">
            <v>37.83</v>
          </cell>
          <cell r="P134">
            <v>28.373000000000001</v>
          </cell>
        </row>
        <row r="135">
          <cell r="A135">
            <v>40148</v>
          </cell>
          <cell r="C135">
            <v>38.5</v>
          </cell>
          <cell r="G135">
            <v>25.562000000000001</v>
          </cell>
          <cell r="J135">
            <v>41030</v>
          </cell>
          <cell r="L135">
            <v>38.81</v>
          </cell>
          <cell r="P135">
            <v>29.108000000000001</v>
          </cell>
        </row>
        <row r="136">
          <cell r="A136">
            <v>40179</v>
          </cell>
          <cell r="C136">
            <v>38.28</v>
          </cell>
          <cell r="G136">
            <v>26.074000000000002</v>
          </cell>
          <cell r="J136">
            <v>41061</v>
          </cell>
          <cell r="L136">
            <v>45.67</v>
          </cell>
          <cell r="P136">
            <v>34.253</v>
          </cell>
        </row>
        <row r="137">
          <cell r="A137">
            <v>40210</v>
          </cell>
          <cell r="C137">
            <v>38.28</v>
          </cell>
          <cell r="G137">
            <v>26.28</v>
          </cell>
          <cell r="J137">
            <v>41091</v>
          </cell>
          <cell r="L137">
            <v>55.47</v>
          </cell>
          <cell r="P137">
            <v>41.603000000000002</v>
          </cell>
        </row>
        <row r="138">
          <cell r="A138">
            <v>40238</v>
          </cell>
          <cell r="C138">
            <v>37.799999999999997</v>
          </cell>
          <cell r="G138">
            <v>26.136000000000003</v>
          </cell>
          <cell r="J138">
            <v>41122</v>
          </cell>
          <cell r="L138">
            <v>63.31</v>
          </cell>
          <cell r="P138">
            <v>47.483000000000004</v>
          </cell>
        </row>
        <row r="139">
          <cell r="A139">
            <v>40269</v>
          </cell>
          <cell r="C139">
            <v>37.32</v>
          </cell>
          <cell r="G139">
            <v>25.913</v>
          </cell>
          <cell r="J139">
            <v>41153</v>
          </cell>
          <cell r="L139">
            <v>53.02</v>
          </cell>
          <cell r="P139">
            <v>39.765000000000001</v>
          </cell>
        </row>
        <row r="140">
          <cell r="A140">
            <v>40299</v>
          </cell>
          <cell r="C140">
            <v>38.28</v>
          </cell>
          <cell r="G140">
            <v>25.451000000000001</v>
          </cell>
          <cell r="J140">
            <v>41183</v>
          </cell>
          <cell r="L140">
            <v>40.770000000000003</v>
          </cell>
          <cell r="P140">
            <v>30.578000000000003</v>
          </cell>
        </row>
        <row r="141">
          <cell r="A141">
            <v>40330</v>
          </cell>
          <cell r="C141">
            <v>45.05</v>
          </cell>
          <cell r="G141">
            <v>25.317</v>
          </cell>
          <cell r="J141">
            <v>41214</v>
          </cell>
          <cell r="L141">
            <v>39.79</v>
          </cell>
          <cell r="P141">
            <v>29.843</v>
          </cell>
        </row>
        <row r="142">
          <cell r="A142">
            <v>40360</v>
          </cell>
          <cell r="C142">
            <v>54.72</v>
          </cell>
          <cell r="G142">
            <v>26.504999999999999</v>
          </cell>
          <cell r="J142">
            <v>41244</v>
          </cell>
          <cell r="L142">
            <v>39.299999999999997</v>
          </cell>
          <cell r="P142">
            <v>29.475000000000001</v>
          </cell>
        </row>
        <row r="143">
          <cell r="A143">
            <v>40391</v>
          </cell>
          <cell r="C143">
            <v>62.45</v>
          </cell>
          <cell r="G143">
            <v>27.24</v>
          </cell>
          <cell r="J143">
            <v>41275</v>
          </cell>
          <cell r="L143">
            <v>39.08</v>
          </cell>
          <cell r="P143">
            <v>29.31</v>
          </cell>
        </row>
        <row r="144">
          <cell r="A144">
            <v>40422</v>
          </cell>
          <cell r="C144">
            <v>52.3</v>
          </cell>
          <cell r="G144">
            <v>27.339000000000002</v>
          </cell>
          <cell r="J144">
            <v>41306</v>
          </cell>
          <cell r="L144">
            <v>39.08</v>
          </cell>
          <cell r="P144">
            <v>29.31</v>
          </cell>
        </row>
        <row r="145">
          <cell r="A145">
            <v>40452</v>
          </cell>
          <cell r="C145">
            <v>40.22</v>
          </cell>
          <cell r="G145">
            <v>27.13</v>
          </cell>
          <cell r="J145">
            <v>41334</v>
          </cell>
          <cell r="L145">
            <v>38.58</v>
          </cell>
          <cell r="P145">
            <v>28.934999999999999</v>
          </cell>
        </row>
        <row r="146">
          <cell r="A146">
            <v>40483</v>
          </cell>
          <cell r="C146">
            <v>39.25</v>
          </cell>
          <cell r="G146">
            <v>25.4</v>
          </cell>
          <cell r="J146">
            <v>41365</v>
          </cell>
          <cell r="L146">
            <v>38.090000000000003</v>
          </cell>
          <cell r="P146">
            <v>28.568000000000001</v>
          </cell>
        </row>
        <row r="147">
          <cell r="A147">
            <v>40513</v>
          </cell>
          <cell r="C147">
            <v>38.770000000000003</v>
          </cell>
          <cell r="G147">
            <v>25.881</v>
          </cell>
          <cell r="J147">
            <v>41395</v>
          </cell>
          <cell r="L147">
            <v>39.08</v>
          </cell>
          <cell r="P147">
            <v>29.31</v>
          </cell>
        </row>
        <row r="148">
          <cell r="A148">
            <v>40544</v>
          </cell>
          <cell r="C148">
            <v>38.549999999999997</v>
          </cell>
          <cell r="G148">
            <v>26.343</v>
          </cell>
          <cell r="J148">
            <v>41426</v>
          </cell>
          <cell r="L148">
            <v>45.98</v>
          </cell>
          <cell r="P148">
            <v>34.484999999999999</v>
          </cell>
        </row>
        <row r="149">
          <cell r="A149">
            <v>40575</v>
          </cell>
          <cell r="C149">
            <v>38.549999999999997</v>
          </cell>
          <cell r="G149">
            <v>26.544</v>
          </cell>
          <cell r="J149">
            <v>41456</v>
          </cell>
          <cell r="L149">
            <v>55.85</v>
          </cell>
          <cell r="P149">
            <v>41.888000000000005</v>
          </cell>
        </row>
        <row r="150">
          <cell r="A150">
            <v>40603</v>
          </cell>
          <cell r="C150">
            <v>38.06</v>
          </cell>
          <cell r="G150">
            <v>26.412000000000003</v>
          </cell>
          <cell r="J150">
            <v>41487</v>
          </cell>
          <cell r="L150">
            <v>63.74</v>
          </cell>
          <cell r="P150">
            <v>47.805</v>
          </cell>
        </row>
        <row r="151">
          <cell r="A151">
            <v>40634</v>
          </cell>
          <cell r="C151">
            <v>37.57</v>
          </cell>
          <cell r="G151">
            <v>26.204999999999998</v>
          </cell>
          <cell r="J151">
            <v>41518</v>
          </cell>
          <cell r="L151">
            <v>53.38</v>
          </cell>
          <cell r="P151">
            <v>40.034999999999997</v>
          </cell>
        </row>
        <row r="152">
          <cell r="A152">
            <v>40664</v>
          </cell>
          <cell r="C152">
            <v>38.549999999999997</v>
          </cell>
          <cell r="G152">
            <v>25.747</v>
          </cell>
          <cell r="J152">
            <v>41548</v>
          </cell>
          <cell r="L152">
            <v>41.05</v>
          </cell>
          <cell r="P152">
            <v>30.788</v>
          </cell>
        </row>
        <row r="153">
          <cell r="A153">
            <v>40695</v>
          </cell>
          <cell r="C153">
            <v>45.36</v>
          </cell>
          <cell r="G153">
            <v>25.559000000000001</v>
          </cell>
          <cell r="J153">
            <v>41579</v>
          </cell>
          <cell r="L153">
            <v>40.06</v>
          </cell>
          <cell r="P153">
            <v>30.045000000000002</v>
          </cell>
        </row>
        <row r="154">
          <cell r="A154">
            <v>40725</v>
          </cell>
          <cell r="C154">
            <v>55.09</v>
          </cell>
          <cell r="G154">
            <v>25.8</v>
          </cell>
          <cell r="J154">
            <v>41609</v>
          </cell>
          <cell r="L154">
            <v>39.57</v>
          </cell>
          <cell r="P154">
            <v>29.678000000000001</v>
          </cell>
        </row>
        <row r="155">
          <cell r="A155">
            <v>40756</v>
          </cell>
          <cell r="C155">
            <v>62.88</v>
          </cell>
          <cell r="G155">
            <v>28.088000000000001</v>
          </cell>
          <cell r="J155">
            <v>41640</v>
          </cell>
          <cell r="L155">
            <v>39.340000000000003</v>
          </cell>
          <cell r="P155">
            <v>29.504999999999999</v>
          </cell>
        </row>
        <row r="156">
          <cell r="A156">
            <v>40787</v>
          </cell>
          <cell r="C156">
            <v>52.66</v>
          </cell>
          <cell r="G156">
            <v>27.342000000000002</v>
          </cell>
          <cell r="J156">
            <v>41671</v>
          </cell>
          <cell r="L156">
            <v>39.340000000000003</v>
          </cell>
          <cell r="P156">
            <v>29.504999999999999</v>
          </cell>
        </row>
        <row r="157">
          <cell r="A157">
            <v>40817</v>
          </cell>
          <cell r="C157">
            <v>40.5</v>
          </cell>
          <cell r="G157">
            <v>27.327000000000002</v>
          </cell>
          <cell r="J157">
            <v>41699</v>
          </cell>
          <cell r="L157">
            <v>38.840000000000003</v>
          </cell>
          <cell r="P157">
            <v>29.13</v>
          </cell>
        </row>
        <row r="158">
          <cell r="A158">
            <v>40848</v>
          </cell>
          <cell r="C158">
            <v>39.520000000000003</v>
          </cell>
          <cell r="G158">
            <v>25.707000000000001</v>
          </cell>
          <cell r="J158">
            <v>41730</v>
          </cell>
          <cell r="L158">
            <v>38.35</v>
          </cell>
          <cell r="P158">
            <v>28.763000000000002</v>
          </cell>
        </row>
        <row r="159">
          <cell r="A159">
            <v>40878</v>
          </cell>
          <cell r="C159">
            <v>39.04</v>
          </cell>
          <cell r="G159">
            <v>26.172000000000001</v>
          </cell>
          <cell r="J159">
            <v>41760</v>
          </cell>
          <cell r="L159">
            <v>39.340000000000003</v>
          </cell>
          <cell r="P159">
            <v>29.504999999999999</v>
          </cell>
        </row>
        <row r="160">
          <cell r="A160">
            <v>40909</v>
          </cell>
          <cell r="C160">
            <v>38.81</v>
          </cell>
          <cell r="G160">
            <v>26.6</v>
          </cell>
          <cell r="J160">
            <v>41791</v>
          </cell>
          <cell r="L160">
            <v>46.29</v>
          </cell>
          <cell r="P160">
            <v>34.718000000000004</v>
          </cell>
        </row>
        <row r="161">
          <cell r="A161">
            <v>40940</v>
          </cell>
          <cell r="C161">
            <v>38.81</v>
          </cell>
          <cell r="G161">
            <v>26.814</v>
          </cell>
          <cell r="J161">
            <v>41821</v>
          </cell>
          <cell r="L161">
            <v>56.23</v>
          </cell>
          <cell r="P161">
            <v>42.173000000000002</v>
          </cell>
        </row>
      </sheetData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egion"/>
    </sheetNames>
    <sheetDataSet>
      <sheetData sheetId="0">
        <row r="7">
          <cell r="C7">
            <v>28.25</v>
          </cell>
          <cell r="G7">
            <v>24</v>
          </cell>
          <cell r="L7">
            <v>19.75</v>
          </cell>
          <cell r="P7">
            <v>24</v>
          </cell>
        </row>
        <row r="8">
          <cell r="C8">
            <v>28.25</v>
          </cell>
          <cell r="G8">
            <v>24</v>
          </cell>
          <cell r="L8">
            <v>28</v>
          </cell>
          <cell r="P8">
            <v>23.625</v>
          </cell>
        </row>
        <row r="9">
          <cell r="C9">
            <v>28</v>
          </cell>
          <cell r="G9">
            <v>24</v>
          </cell>
          <cell r="L9">
            <v>29.75</v>
          </cell>
          <cell r="P9">
            <v>21</v>
          </cell>
        </row>
        <row r="10">
          <cell r="C10">
            <v>28</v>
          </cell>
          <cell r="G10">
            <v>24</v>
          </cell>
          <cell r="L10">
            <v>38</v>
          </cell>
          <cell r="P10">
            <v>28.5</v>
          </cell>
        </row>
        <row r="11">
          <cell r="C11">
            <v>24</v>
          </cell>
          <cell r="G11">
            <v>24</v>
          </cell>
          <cell r="L11">
            <v>37.75</v>
          </cell>
          <cell r="P11">
            <v>28.313000000000002</v>
          </cell>
        </row>
        <row r="12">
          <cell r="C12">
            <v>28</v>
          </cell>
          <cell r="G12">
            <v>24</v>
          </cell>
          <cell r="L12">
            <v>35.65</v>
          </cell>
          <cell r="P12">
            <v>26.738</v>
          </cell>
        </row>
        <row r="13">
          <cell r="C13">
            <v>28</v>
          </cell>
          <cell r="G13">
            <v>24</v>
          </cell>
          <cell r="L13">
            <v>32.75</v>
          </cell>
          <cell r="P13">
            <v>24.563000000000002</v>
          </cell>
        </row>
        <row r="14">
          <cell r="C14">
            <v>28</v>
          </cell>
          <cell r="G14">
            <v>24</v>
          </cell>
          <cell r="L14">
            <v>32.5</v>
          </cell>
          <cell r="P14">
            <v>24.375</v>
          </cell>
        </row>
        <row r="15">
          <cell r="C15">
            <v>29.75</v>
          </cell>
          <cell r="G15">
            <v>24.5</v>
          </cell>
          <cell r="L15">
            <v>31</v>
          </cell>
          <cell r="P15">
            <v>23.25</v>
          </cell>
        </row>
        <row r="16">
          <cell r="C16">
            <v>29.75</v>
          </cell>
          <cell r="G16">
            <v>24.5</v>
          </cell>
          <cell r="L16">
            <v>32</v>
          </cell>
          <cell r="P16">
            <v>24</v>
          </cell>
        </row>
        <row r="17">
          <cell r="C17">
            <v>29.75</v>
          </cell>
          <cell r="G17">
            <v>24.5</v>
          </cell>
          <cell r="L17">
            <v>45.5</v>
          </cell>
          <cell r="P17">
            <v>34.125</v>
          </cell>
        </row>
        <row r="18">
          <cell r="C18">
            <v>24.5</v>
          </cell>
          <cell r="G18">
            <v>24.5</v>
          </cell>
          <cell r="L18">
            <v>52</v>
          </cell>
          <cell r="P18">
            <v>39</v>
          </cell>
        </row>
        <row r="19">
          <cell r="C19">
            <v>29.75</v>
          </cell>
          <cell r="G19">
            <v>24.5</v>
          </cell>
          <cell r="L19">
            <v>45.5</v>
          </cell>
          <cell r="P19">
            <v>34.125</v>
          </cell>
        </row>
        <row r="20">
          <cell r="C20">
            <v>29.75</v>
          </cell>
          <cell r="G20">
            <v>24.5</v>
          </cell>
          <cell r="L20">
            <v>38.75</v>
          </cell>
          <cell r="P20">
            <v>29.063000000000002</v>
          </cell>
        </row>
        <row r="21">
          <cell r="C21">
            <v>29.75</v>
          </cell>
          <cell r="G21">
            <v>24.5</v>
          </cell>
          <cell r="L21">
            <v>35.5</v>
          </cell>
          <cell r="P21">
            <v>26.625</v>
          </cell>
        </row>
        <row r="22">
          <cell r="C22">
            <v>29.75</v>
          </cell>
          <cell r="G22">
            <v>24.5</v>
          </cell>
          <cell r="L22">
            <v>37</v>
          </cell>
          <cell r="P22">
            <v>27.75</v>
          </cell>
        </row>
        <row r="23">
          <cell r="C23">
            <v>29.75</v>
          </cell>
          <cell r="G23">
            <v>24.5</v>
          </cell>
          <cell r="L23">
            <v>42</v>
          </cell>
          <cell r="P23">
            <v>31.5</v>
          </cell>
        </row>
        <row r="24">
          <cell r="C24">
            <v>29.75</v>
          </cell>
          <cell r="G24">
            <v>24.5</v>
          </cell>
          <cell r="L24">
            <v>41.25</v>
          </cell>
          <cell r="P24">
            <v>30.938000000000002</v>
          </cell>
        </row>
        <row r="25">
          <cell r="C25">
            <v>24.5</v>
          </cell>
          <cell r="G25">
            <v>24.5</v>
          </cell>
          <cell r="L25">
            <v>35.75</v>
          </cell>
          <cell r="P25">
            <v>26.8125</v>
          </cell>
        </row>
        <row r="26">
          <cell r="C26">
            <v>29.75</v>
          </cell>
          <cell r="G26">
            <v>24.5</v>
          </cell>
          <cell r="L26">
            <v>35.5</v>
          </cell>
          <cell r="P26">
            <v>26.625</v>
          </cell>
        </row>
        <row r="27">
          <cell r="C27">
            <v>29.75</v>
          </cell>
          <cell r="G27">
            <v>24.5</v>
          </cell>
          <cell r="L27">
            <v>32</v>
          </cell>
          <cell r="P27">
            <v>24</v>
          </cell>
        </row>
        <row r="28">
          <cell r="C28">
            <v>29.75</v>
          </cell>
          <cell r="G28">
            <v>24.5</v>
          </cell>
          <cell r="L28">
            <v>30.25</v>
          </cell>
          <cell r="P28">
            <v>22.6875</v>
          </cell>
        </row>
        <row r="29">
          <cell r="C29">
            <v>29.75</v>
          </cell>
          <cell r="G29">
            <v>24.5</v>
          </cell>
          <cell r="L29">
            <v>52.5</v>
          </cell>
          <cell r="P29">
            <v>39.375</v>
          </cell>
        </row>
        <row r="30">
          <cell r="C30">
            <v>29.75</v>
          </cell>
          <cell r="G30">
            <v>24.5</v>
          </cell>
          <cell r="L30">
            <v>59.5</v>
          </cell>
          <cell r="P30">
            <v>44.625</v>
          </cell>
        </row>
        <row r="31">
          <cell r="C31">
            <v>29.75</v>
          </cell>
          <cell r="G31">
            <v>24.5</v>
          </cell>
          <cell r="L31">
            <v>49.75</v>
          </cell>
          <cell r="P31">
            <v>37.3125</v>
          </cell>
        </row>
        <row r="32">
          <cell r="C32">
            <v>24.5</v>
          </cell>
          <cell r="G32">
            <v>24.5</v>
          </cell>
          <cell r="L32">
            <v>40.75</v>
          </cell>
          <cell r="P32">
            <v>30.5625</v>
          </cell>
        </row>
        <row r="33">
          <cell r="C33">
            <v>29.75</v>
          </cell>
          <cell r="G33">
            <v>24.5</v>
          </cell>
          <cell r="L33">
            <v>36.5</v>
          </cell>
          <cell r="P33">
            <v>27.375</v>
          </cell>
        </row>
        <row r="34">
          <cell r="C34">
            <v>29.75</v>
          </cell>
          <cell r="G34">
            <v>24.5</v>
          </cell>
          <cell r="L34">
            <v>37.75</v>
          </cell>
          <cell r="P34">
            <v>28.3125</v>
          </cell>
        </row>
        <row r="35">
          <cell r="C35">
            <v>29.75</v>
          </cell>
          <cell r="G35">
            <v>24.5</v>
          </cell>
          <cell r="L35">
            <v>42.27</v>
          </cell>
          <cell r="P35">
            <v>31.703000000000003</v>
          </cell>
        </row>
        <row r="36">
          <cell r="C36">
            <v>24.5</v>
          </cell>
          <cell r="G36">
            <v>24.5</v>
          </cell>
          <cell r="L36">
            <v>41.63</v>
          </cell>
          <cell r="P36">
            <v>31.223000000000003</v>
          </cell>
        </row>
        <row r="37">
          <cell r="C37">
            <v>24.5</v>
          </cell>
          <cell r="G37">
            <v>24.5</v>
          </cell>
          <cell r="L37">
            <v>36.909999999999997</v>
          </cell>
          <cell r="P37">
            <v>27.683</v>
          </cell>
        </row>
        <row r="38">
          <cell r="C38">
            <v>29.75</v>
          </cell>
          <cell r="G38">
            <v>25.667000000000002</v>
          </cell>
          <cell r="L38">
            <v>36.700000000000003</v>
          </cell>
          <cell r="P38">
            <v>27.524999999999999</v>
          </cell>
        </row>
        <row r="39">
          <cell r="C39">
            <v>38</v>
          </cell>
          <cell r="G39">
            <v>28.5</v>
          </cell>
          <cell r="L39">
            <v>33.69</v>
          </cell>
          <cell r="P39">
            <v>25.266999999999999</v>
          </cell>
        </row>
        <row r="40">
          <cell r="C40">
            <v>37.75</v>
          </cell>
          <cell r="G40">
            <v>27.238</v>
          </cell>
          <cell r="L40">
            <v>32.19</v>
          </cell>
          <cell r="P40">
            <v>24.141999999999999</v>
          </cell>
        </row>
        <row r="41">
          <cell r="C41">
            <v>35.65</v>
          </cell>
          <cell r="G41">
            <v>24.824999999999999</v>
          </cell>
          <cell r="L41">
            <v>51.29</v>
          </cell>
          <cell r="P41">
            <v>38.467500000000001</v>
          </cell>
        </row>
        <row r="42">
          <cell r="C42">
            <v>32.75</v>
          </cell>
          <cell r="G42">
            <v>23.157</v>
          </cell>
          <cell r="L42">
            <v>57.31</v>
          </cell>
          <cell r="P42">
            <v>42.983000000000004</v>
          </cell>
        </row>
        <row r="43">
          <cell r="C43">
            <v>32.5</v>
          </cell>
          <cell r="G43">
            <v>19.467000000000002</v>
          </cell>
          <cell r="L43">
            <v>48.94</v>
          </cell>
          <cell r="P43">
            <v>36.704999999999998</v>
          </cell>
        </row>
        <row r="44">
          <cell r="C44">
            <v>31</v>
          </cell>
          <cell r="G44">
            <v>20.934999999999999</v>
          </cell>
          <cell r="L44">
            <v>41.21</v>
          </cell>
          <cell r="P44">
            <v>30.907499999999999</v>
          </cell>
        </row>
        <row r="45">
          <cell r="C45">
            <v>32</v>
          </cell>
          <cell r="G45">
            <v>22</v>
          </cell>
          <cell r="L45">
            <v>37.57</v>
          </cell>
          <cell r="P45">
            <v>28.177</v>
          </cell>
        </row>
        <row r="46">
          <cell r="C46">
            <v>45.5</v>
          </cell>
          <cell r="G46">
            <v>30.653000000000002</v>
          </cell>
          <cell r="L46">
            <v>38.64</v>
          </cell>
          <cell r="P46">
            <v>28.98</v>
          </cell>
        </row>
        <row r="47">
          <cell r="C47">
            <v>52</v>
          </cell>
          <cell r="G47">
            <v>34.597000000000001</v>
          </cell>
          <cell r="L47">
            <v>42.64</v>
          </cell>
          <cell r="P47">
            <v>31.98</v>
          </cell>
        </row>
        <row r="48">
          <cell r="C48">
            <v>45.5</v>
          </cell>
          <cell r="G48">
            <v>29.75</v>
          </cell>
          <cell r="L48">
            <v>42.09</v>
          </cell>
          <cell r="P48">
            <v>31.567</v>
          </cell>
        </row>
        <row r="49">
          <cell r="C49">
            <v>38.75</v>
          </cell>
          <cell r="G49">
            <v>28.355</v>
          </cell>
          <cell r="L49">
            <v>38.04</v>
          </cell>
          <cell r="P49">
            <v>28.53</v>
          </cell>
        </row>
        <row r="50">
          <cell r="C50">
            <v>35.5</v>
          </cell>
          <cell r="G50">
            <v>21.792000000000002</v>
          </cell>
          <cell r="L50">
            <v>37.86</v>
          </cell>
          <cell r="P50">
            <v>28.395</v>
          </cell>
        </row>
        <row r="51">
          <cell r="C51">
            <v>37</v>
          </cell>
          <cell r="G51">
            <v>28.097000000000001</v>
          </cell>
          <cell r="L51">
            <v>35.28</v>
          </cell>
          <cell r="P51">
            <v>26.46</v>
          </cell>
        </row>
        <row r="52">
          <cell r="C52">
            <v>42</v>
          </cell>
          <cell r="G52">
            <v>27.532</v>
          </cell>
          <cell r="L52">
            <v>34</v>
          </cell>
          <cell r="P52">
            <v>25.5</v>
          </cell>
        </row>
        <row r="53">
          <cell r="C53">
            <v>41.25</v>
          </cell>
          <cell r="G53">
            <v>27.482000000000003</v>
          </cell>
          <cell r="L53">
            <v>50.43</v>
          </cell>
          <cell r="P53">
            <v>37.822000000000003</v>
          </cell>
        </row>
        <row r="54">
          <cell r="C54">
            <v>35.75</v>
          </cell>
          <cell r="G54">
            <v>26.399000000000001</v>
          </cell>
          <cell r="L54">
            <v>55.61</v>
          </cell>
          <cell r="P54">
            <v>41.708000000000006</v>
          </cell>
        </row>
        <row r="55">
          <cell r="C55">
            <v>35.5</v>
          </cell>
          <cell r="G55">
            <v>24.883000000000003</v>
          </cell>
          <cell r="L55">
            <v>48.42</v>
          </cell>
          <cell r="P55">
            <v>36.314999999999998</v>
          </cell>
        </row>
        <row r="56">
          <cell r="C56">
            <v>32</v>
          </cell>
          <cell r="G56">
            <v>15.403</v>
          </cell>
          <cell r="L56">
            <v>41.78</v>
          </cell>
          <cell r="P56">
            <v>31.335000000000001</v>
          </cell>
        </row>
        <row r="57">
          <cell r="C57">
            <v>30.25</v>
          </cell>
          <cell r="G57">
            <v>19.771000000000001</v>
          </cell>
          <cell r="L57">
            <v>38.64</v>
          </cell>
          <cell r="P57">
            <v>28.98</v>
          </cell>
        </row>
        <row r="58">
          <cell r="C58">
            <v>52.5</v>
          </cell>
          <cell r="G58">
            <v>37.556000000000004</v>
          </cell>
          <cell r="L58">
            <v>39.57</v>
          </cell>
          <cell r="P58">
            <v>29.677000000000003</v>
          </cell>
        </row>
        <row r="59">
          <cell r="C59">
            <v>59.5</v>
          </cell>
          <cell r="G59">
            <v>39.632000000000005</v>
          </cell>
          <cell r="L59">
            <v>43.34</v>
          </cell>
          <cell r="P59">
            <v>32.505000000000003</v>
          </cell>
        </row>
        <row r="60">
          <cell r="C60">
            <v>49.75</v>
          </cell>
          <cell r="G60">
            <v>33.896000000000001</v>
          </cell>
          <cell r="L60">
            <v>42.84</v>
          </cell>
          <cell r="P60">
            <v>32.130000000000003</v>
          </cell>
        </row>
        <row r="61">
          <cell r="C61">
            <v>40.75</v>
          </cell>
          <cell r="G61">
            <v>30.798000000000002</v>
          </cell>
          <cell r="L61">
            <v>39.119999999999997</v>
          </cell>
          <cell r="P61">
            <v>29.34</v>
          </cell>
        </row>
        <row r="62">
          <cell r="C62">
            <v>36.5</v>
          </cell>
          <cell r="G62">
            <v>26.5</v>
          </cell>
          <cell r="L62">
            <v>38.96</v>
          </cell>
          <cell r="P62">
            <v>29.22</v>
          </cell>
        </row>
        <row r="63">
          <cell r="C63">
            <v>37.75</v>
          </cell>
          <cell r="G63">
            <v>32.859000000000002</v>
          </cell>
          <cell r="L63">
            <v>36.6</v>
          </cell>
          <cell r="P63">
            <v>27.45</v>
          </cell>
        </row>
        <row r="64">
          <cell r="C64">
            <v>42.27</v>
          </cell>
          <cell r="G64">
            <v>27.427</v>
          </cell>
          <cell r="L64">
            <v>35.42</v>
          </cell>
          <cell r="P64">
            <v>26.565000000000001</v>
          </cell>
        </row>
        <row r="65">
          <cell r="C65">
            <v>41.63</v>
          </cell>
          <cell r="G65">
            <v>27.279</v>
          </cell>
          <cell r="L65">
            <v>50.48</v>
          </cell>
          <cell r="P65">
            <v>37.86</v>
          </cell>
        </row>
        <row r="66">
          <cell r="C66">
            <v>36.909999999999997</v>
          </cell>
          <cell r="G66">
            <v>26.684999999999999</v>
          </cell>
          <cell r="L66">
            <v>55.22</v>
          </cell>
          <cell r="P66">
            <v>41.414999999999999</v>
          </cell>
        </row>
        <row r="67">
          <cell r="C67">
            <v>36.700000000000003</v>
          </cell>
          <cell r="G67">
            <v>25.454000000000001</v>
          </cell>
          <cell r="L67">
            <v>48.63</v>
          </cell>
          <cell r="P67">
            <v>36.472000000000001</v>
          </cell>
        </row>
        <row r="68">
          <cell r="C68">
            <v>33.69</v>
          </cell>
          <cell r="G68">
            <v>17.364999999999998</v>
          </cell>
          <cell r="L68">
            <v>42.55</v>
          </cell>
          <cell r="P68">
            <v>31.913</v>
          </cell>
        </row>
        <row r="69">
          <cell r="C69">
            <v>32.19</v>
          </cell>
          <cell r="G69">
            <v>21.492000000000001</v>
          </cell>
          <cell r="L69">
            <v>39.68</v>
          </cell>
          <cell r="P69">
            <v>29.76</v>
          </cell>
        </row>
        <row r="70">
          <cell r="C70">
            <v>51.29</v>
          </cell>
          <cell r="G70">
            <v>35.786000000000001</v>
          </cell>
          <cell r="L70">
            <v>40.53</v>
          </cell>
          <cell r="P70">
            <v>30.398</v>
          </cell>
        </row>
        <row r="71">
          <cell r="C71">
            <v>57.31</v>
          </cell>
          <cell r="G71">
            <v>37.463999999999999</v>
          </cell>
          <cell r="L71">
            <v>44.03</v>
          </cell>
          <cell r="P71">
            <v>33.023000000000003</v>
          </cell>
        </row>
        <row r="72">
          <cell r="C72">
            <v>48.94</v>
          </cell>
          <cell r="G72">
            <v>32.884999999999998</v>
          </cell>
          <cell r="L72">
            <v>43.58</v>
          </cell>
          <cell r="P72">
            <v>32.685000000000002</v>
          </cell>
        </row>
        <row r="73">
          <cell r="C73">
            <v>41.21</v>
          </cell>
          <cell r="G73">
            <v>30.474</v>
          </cell>
          <cell r="L73">
            <v>40.18</v>
          </cell>
          <cell r="P73">
            <v>30.135000000000002</v>
          </cell>
        </row>
        <row r="74">
          <cell r="C74">
            <v>37.57</v>
          </cell>
          <cell r="G74">
            <v>27.021000000000001</v>
          </cell>
          <cell r="L74">
            <v>40.03</v>
          </cell>
          <cell r="P74">
            <v>30.023</v>
          </cell>
        </row>
        <row r="75">
          <cell r="C75">
            <v>38.64</v>
          </cell>
          <cell r="G75">
            <v>32.26</v>
          </cell>
          <cell r="L75">
            <v>37.869999999999997</v>
          </cell>
          <cell r="P75">
            <v>28.402000000000001</v>
          </cell>
        </row>
        <row r="76">
          <cell r="C76">
            <v>42.64</v>
          </cell>
          <cell r="G76">
            <v>27.652000000000001</v>
          </cell>
          <cell r="L76">
            <v>36.79</v>
          </cell>
          <cell r="P76">
            <v>27.593</v>
          </cell>
        </row>
        <row r="77">
          <cell r="C77">
            <v>42.09</v>
          </cell>
          <cell r="G77">
            <v>27.881</v>
          </cell>
          <cell r="L77">
            <v>50.58</v>
          </cell>
          <cell r="P77">
            <v>37.935000000000002</v>
          </cell>
        </row>
        <row r="78">
          <cell r="C78">
            <v>38.04</v>
          </cell>
          <cell r="G78">
            <v>27.146000000000001</v>
          </cell>
          <cell r="L78">
            <v>54.93</v>
          </cell>
          <cell r="P78">
            <v>41.197000000000003</v>
          </cell>
        </row>
        <row r="79">
          <cell r="C79">
            <v>37.86</v>
          </cell>
          <cell r="G79">
            <v>26.033000000000001</v>
          </cell>
          <cell r="L79">
            <v>48.89</v>
          </cell>
          <cell r="P79">
            <v>36.667000000000002</v>
          </cell>
        </row>
        <row r="80">
          <cell r="C80">
            <v>35.28</v>
          </cell>
          <cell r="G80">
            <v>18.567</v>
          </cell>
          <cell r="L80">
            <v>43.32</v>
          </cell>
          <cell r="P80">
            <v>32.49</v>
          </cell>
        </row>
        <row r="81">
          <cell r="C81">
            <v>34</v>
          </cell>
          <cell r="G81">
            <v>22.371000000000002</v>
          </cell>
          <cell r="L81">
            <v>40.700000000000003</v>
          </cell>
          <cell r="P81">
            <v>30.524999999999999</v>
          </cell>
        </row>
        <row r="82">
          <cell r="C82">
            <v>50.43</v>
          </cell>
          <cell r="G82">
            <v>35.489000000000004</v>
          </cell>
          <cell r="L82">
            <v>41.48</v>
          </cell>
          <cell r="P82">
            <v>31.11</v>
          </cell>
        </row>
        <row r="83">
          <cell r="C83">
            <v>55.61</v>
          </cell>
          <cell r="G83">
            <v>37.420999999999999</v>
          </cell>
          <cell r="L83">
            <v>44.75</v>
          </cell>
          <cell r="P83">
            <v>33.563000000000002</v>
          </cell>
        </row>
        <row r="84">
          <cell r="C84">
            <v>48.42</v>
          </cell>
          <cell r="G84">
            <v>32.922000000000004</v>
          </cell>
          <cell r="L84">
            <v>44.32</v>
          </cell>
          <cell r="P84">
            <v>33.24</v>
          </cell>
        </row>
        <row r="85">
          <cell r="C85">
            <v>41.78</v>
          </cell>
          <cell r="G85">
            <v>30.641000000000002</v>
          </cell>
          <cell r="L85">
            <v>41.14</v>
          </cell>
          <cell r="P85">
            <v>30.855</v>
          </cell>
        </row>
        <row r="86">
          <cell r="C86">
            <v>38.64</v>
          </cell>
          <cell r="G86">
            <v>27.46</v>
          </cell>
          <cell r="L86">
            <v>41</v>
          </cell>
          <cell r="P86">
            <v>30.75</v>
          </cell>
        </row>
        <row r="87">
          <cell r="C87">
            <v>39.57</v>
          </cell>
          <cell r="G87">
            <v>32.247</v>
          </cell>
          <cell r="L87">
            <v>38.979999999999997</v>
          </cell>
          <cell r="P87">
            <v>29.234999999999999</v>
          </cell>
        </row>
        <row r="88">
          <cell r="C88">
            <v>43.34</v>
          </cell>
          <cell r="G88">
            <v>27.934999999999999</v>
          </cell>
          <cell r="L88">
            <v>37.97</v>
          </cell>
          <cell r="P88">
            <v>28.477</v>
          </cell>
        </row>
        <row r="89">
          <cell r="C89">
            <v>42.84</v>
          </cell>
          <cell r="G89">
            <v>28.209</v>
          </cell>
          <cell r="L89">
            <v>50.88</v>
          </cell>
          <cell r="P89">
            <v>38.159999999999997</v>
          </cell>
        </row>
        <row r="90">
          <cell r="C90">
            <v>39.119999999999997</v>
          </cell>
          <cell r="G90">
            <v>27.566000000000003</v>
          </cell>
          <cell r="L90">
            <v>54.95</v>
          </cell>
          <cell r="P90">
            <v>41.212000000000003</v>
          </cell>
        </row>
        <row r="91">
          <cell r="C91">
            <v>38.96</v>
          </cell>
          <cell r="G91">
            <v>26.42</v>
          </cell>
          <cell r="L91">
            <v>49.3</v>
          </cell>
          <cell r="P91">
            <v>36.975000000000001</v>
          </cell>
        </row>
        <row r="92">
          <cell r="C92">
            <v>36.6</v>
          </cell>
          <cell r="G92">
            <v>20.096</v>
          </cell>
          <cell r="L92">
            <v>44.09</v>
          </cell>
          <cell r="P92">
            <v>33.068000000000005</v>
          </cell>
        </row>
        <row r="93">
          <cell r="C93">
            <v>35.42</v>
          </cell>
          <cell r="G93">
            <v>23.253</v>
          </cell>
          <cell r="L93">
            <v>41.63</v>
          </cell>
          <cell r="P93">
            <v>31.223000000000003</v>
          </cell>
        </row>
        <row r="94">
          <cell r="C94">
            <v>50.48</v>
          </cell>
          <cell r="G94">
            <v>35.140999999999998</v>
          </cell>
          <cell r="L94">
            <v>42.36</v>
          </cell>
          <cell r="P94">
            <v>31.77</v>
          </cell>
        </row>
        <row r="95">
          <cell r="C95">
            <v>55.22</v>
          </cell>
          <cell r="G95">
            <v>36.979999999999997</v>
          </cell>
          <cell r="L95">
            <v>45.45</v>
          </cell>
          <cell r="P95">
            <v>34.087000000000003</v>
          </cell>
        </row>
        <row r="96">
          <cell r="C96">
            <v>48.63</v>
          </cell>
          <cell r="G96">
            <v>32.869</v>
          </cell>
          <cell r="L96">
            <v>45.05</v>
          </cell>
          <cell r="P96">
            <v>33.788000000000004</v>
          </cell>
        </row>
        <row r="97">
          <cell r="C97">
            <v>42.55</v>
          </cell>
          <cell r="G97">
            <v>30.811</v>
          </cell>
          <cell r="L97">
            <v>42.08</v>
          </cell>
          <cell r="P97">
            <v>31.56</v>
          </cell>
        </row>
        <row r="98">
          <cell r="C98">
            <v>39.68</v>
          </cell>
          <cell r="G98">
            <v>27.92</v>
          </cell>
          <cell r="L98">
            <v>41.96</v>
          </cell>
          <cell r="P98">
            <v>31.47</v>
          </cell>
        </row>
        <row r="99">
          <cell r="C99">
            <v>40.53</v>
          </cell>
          <cell r="G99">
            <v>32.398000000000003</v>
          </cell>
          <cell r="L99">
            <v>40.07</v>
          </cell>
          <cell r="P99">
            <v>30.052000000000003</v>
          </cell>
        </row>
        <row r="100">
          <cell r="C100">
            <v>44.03</v>
          </cell>
          <cell r="G100">
            <v>28.35</v>
          </cell>
          <cell r="L100">
            <v>39.130000000000003</v>
          </cell>
          <cell r="P100">
            <v>29.348000000000003</v>
          </cell>
        </row>
        <row r="101">
          <cell r="C101">
            <v>43.58</v>
          </cell>
          <cell r="G101">
            <v>28.487000000000002</v>
          </cell>
          <cell r="L101">
            <v>51.21</v>
          </cell>
          <cell r="P101">
            <v>38.407000000000004</v>
          </cell>
        </row>
        <row r="102">
          <cell r="C102">
            <v>40.18</v>
          </cell>
          <cell r="G102">
            <v>27.965</v>
          </cell>
          <cell r="L102">
            <v>55.02</v>
          </cell>
          <cell r="P102">
            <v>41.265000000000001</v>
          </cell>
        </row>
        <row r="103">
          <cell r="C103">
            <v>40.03</v>
          </cell>
          <cell r="G103">
            <v>26.952000000000002</v>
          </cell>
          <cell r="L103">
            <v>49.74</v>
          </cell>
          <cell r="P103">
            <v>37.305</v>
          </cell>
        </row>
        <row r="104">
          <cell r="C104">
            <v>37.869999999999997</v>
          </cell>
          <cell r="G104">
            <v>21.244</v>
          </cell>
          <cell r="L104">
            <v>44.87</v>
          </cell>
          <cell r="P104">
            <v>33.652999999999999</v>
          </cell>
        </row>
        <row r="105">
          <cell r="C105">
            <v>36.79</v>
          </cell>
          <cell r="G105">
            <v>24.195</v>
          </cell>
          <cell r="L105">
            <v>42.57</v>
          </cell>
          <cell r="P105">
            <v>31.927000000000003</v>
          </cell>
        </row>
        <row r="106">
          <cell r="C106">
            <v>50.58</v>
          </cell>
          <cell r="G106">
            <v>35.085000000000001</v>
          </cell>
          <cell r="L106">
            <v>43.26</v>
          </cell>
          <cell r="P106">
            <v>32.445</v>
          </cell>
        </row>
        <row r="107">
          <cell r="C107">
            <v>54.93</v>
          </cell>
          <cell r="G107">
            <v>36.86</v>
          </cell>
          <cell r="L107">
            <v>46.42</v>
          </cell>
          <cell r="P107">
            <v>34.814999999999998</v>
          </cell>
        </row>
        <row r="108">
          <cell r="C108">
            <v>48.89</v>
          </cell>
          <cell r="G108">
            <v>32.975000000000001</v>
          </cell>
          <cell r="L108">
            <v>46.05</v>
          </cell>
          <cell r="P108">
            <v>34.538000000000004</v>
          </cell>
        </row>
        <row r="109">
          <cell r="C109">
            <v>43.32</v>
          </cell>
          <cell r="G109">
            <v>31.383000000000003</v>
          </cell>
          <cell r="L109">
            <v>43.25</v>
          </cell>
          <cell r="P109">
            <v>32.438000000000002</v>
          </cell>
        </row>
        <row r="110">
          <cell r="C110">
            <v>40.700000000000003</v>
          </cell>
          <cell r="G110">
            <v>28.718</v>
          </cell>
          <cell r="L110">
            <v>43.14</v>
          </cell>
          <cell r="P110">
            <v>32.354999999999997</v>
          </cell>
        </row>
        <row r="111">
          <cell r="C111">
            <v>41.48</v>
          </cell>
          <cell r="G111">
            <v>32.899000000000001</v>
          </cell>
          <cell r="L111">
            <v>41.36</v>
          </cell>
          <cell r="P111">
            <v>31.02</v>
          </cell>
        </row>
        <row r="112">
          <cell r="C112">
            <v>44.75</v>
          </cell>
          <cell r="G112">
            <v>29.406000000000002</v>
          </cell>
          <cell r="L112">
            <v>40.479999999999997</v>
          </cell>
          <cell r="P112">
            <v>30.36</v>
          </cell>
        </row>
        <row r="113">
          <cell r="C113">
            <v>44.32</v>
          </cell>
          <cell r="G113">
            <v>29.566000000000003</v>
          </cell>
          <cell r="L113">
            <v>51.84</v>
          </cell>
          <cell r="P113">
            <v>38.880000000000003</v>
          </cell>
        </row>
        <row r="114">
          <cell r="C114">
            <v>41.14</v>
          </cell>
          <cell r="G114">
            <v>28.957000000000001</v>
          </cell>
          <cell r="L114">
            <v>55.42</v>
          </cell>
          <cell r="P114">
            <v>41.564999999999998</v>
          </cell>
        </row>
        <row r="115">
          <cell r="C115">
            <v>41</v>
          </cell>
          <cell r="G115">
            <v>28.242000000000001</v>
          </cell>
          <cell r="L115">
            <v>50.46</v>
          </cell>
          <cell r="P115">
            <v>37.844999999999999</v>
          </cell>
        </row>
        <row r="116">
          <cell r="C116">
            <v>38.979999999999997</v>
          </cell>
          <cell r="G116">
            <v>22.708000000000002</v>
          </cell>
          <cell r="L116">
            <v>45.88</v>
          </cell>
          <cell r="P116">
            <v>34.409999999999997</v>
          </cell>
        </row>
        <row r="117">
          <cell r="C117">
            <v>37.97</v>
          </cell>
          <cell r="G117">
            <v>25.348000000000003</v>
          </cell>
          <cell r="L117">
            <v>43.72</v>
          </cell>
          <cell r="P117">
            <v>32.79</v>
          </cell>
        </row>
        <row r="118">
          <cell r="C118">
            <v>50.88</v>
          </cell>
          <cell r="G118">
            <v>36.044000000000004</v>
          </cell>
          <cell r="L118">
            <v>44.37</v>
          </cell>
          <cell r="P118">
            <v>33.277999999999999</v>
          </cell>
        </row>
        <row r="119">
          <cell r="C119">
            <v>54.95</v>
          </cell>
          <cell r="G119">
            <v>37.427</v>
          </cell>
          <cell r="L119">
            <v>47.39</v>
          </cell>
          <cell r="P119">
            <v>35.542000000000002</v>
          </cell>
        </row>
        <row r="120">
          <cell r="C120">
            <v>49.3</v>
          </cell>
          <cell r="G120">
            <v>34.115000000000002</v>
          </cell>
          <cell r="L120">
            <v>47.04</v>
          </cell>
          <cell r="P120">
            <v>35.28</v>
          </cell>
        </row>
        <row r="121">
          <cell r="C121">
            <v>44.09</v>
          </cell>
          <cell r="G121">
            <v>32.404000000000003</v>
          </cell>
          <cell r="L121">
            <v>44.42</v>
          </cell>
          <cell r="P121">
            <v>33.314999999999998</v>
          </cell>
        </row>
        <row r="122">
          <cell r="C122">
            <v>41.63</v>
          </cell>
          <cell r="G122">
            <v>29.847000000000001</v>
          </cell>
          <cell r="L122">
            <v>44.31</v>
          </cell>
          <cell r="P122">
            <v>33.233000000000004</v>
          </cell>
        </row>
        <row r="123">
          <cell r="C123">
            <v>42.36</v>
          </cell>
          <cell r="G123">
            <v>33.82</v>
          </cell>
          <cell r="L123">
            <v>42.64</v>
          </cell>
          <cell r="P123">
            <v>31.98</v>
          </cell>
        </row>
        <row r="124">
          <cell r="C124">
            <v>45.45</v>
          </cell>
          <cell r="G124">
            <v>30.652000000000001</v>
          </cell>
          <cell r="L124">
            <v>41.81</v>
          </cell>
          <cell r="P124">
            <v>31.358000000000001</v>
          </cell>
        </row>
        <row r="125">
          <cell r="C125">
            <v>45.05</v>
          </cell>
          <cell r="G125">
            <v>30.756</v>
          </cell>
          <cell r="L125">
            <v>52.49</v>
          </cell>
          <cell r="P125">
            <v>39.367000000000004</v>
          </cell>
        </row>
        <row r="126">
          <cell r="C126">
            <v>42.08</v>
          </cell>
          <cell r="G126">
            <v>30.224</v>
          </cell>
          <cell r="L126">
            <v>55.86</v>
          </cell>
          <cell r="P126">
            <v>41.895000000000003</v>
          </cell>
        </row>
        <row r="127">
          <cell r="C127">
            <v>41.96</v>
          </cell>
          <cell r="G127">
            <v>29.519000000000002</v>
          </cell>
          <cell r="L127">
            <v>51.2</v>
          </cell>
          <cell r="P127">
            <v>38.4</v>
          </cell>
        </row>
        <row r="128">
          <cell r="C128">
            <v>40.07</v>
          </cell>
          <cell r="G128">
            <v>23.987000000000002</v>
          </cell>
          <cell r="L128">
            <v>46.89</v>
          </cell>
          <cell r="P128">
            <v>35.167000000000002</v>
          </cell>
        </row>
        <row r="129">
          <cell r="C129">
            <v>39.130000000000003</v>
          </cell>
          <cell r="G129">
            <v>26.919</v>
          </cell>
          <cell r="L129">
            <v>44.86</v>
          </cell>
          <cell r="P129">
            <v>33.645000000000003</v>
          </cell>
        </row>
        <row r="130">
          <cell r="C130">
            <v>51.21</v>
          </cell>
          <cell r="G130">
            <v>37.009</v>
          </cell>
          <cell r="L130">
            <v>45.47</v>
          </cell>
          <cell r="P130">
            <v>34.102000000000004</v>
          </cell>
        </row>
        <row r="131">
          <cell r="C131">
            <v>55.02</v>
          </cell>
          <cell r="G131">
            <v>38.335000000000001</v>
          </cell>
          <cell r="L131">
            <v>48.36</v>
          </cell>
          <cell r="P131">
            <v>36.270000000000003</v>
          </cell>
        </row>
        <row r="132">
          <cell r="C132">
            <v>49.74</v>
          </cell>
          <cell r="G132">
            <v>35.178000000000004</v>
          </cell>
          <cell r="L132">
            <v>48.04</v>
          </cell>
          <cell r="P132">
            <v>36.03</v>
          </cell>
        </row>
        <row r="133">
          <cell r="C133">
            <v>44.87</v>
          </cell>
          <cell r="G133">
            <v>33.511000000000003</v>
          </cell>
          <cell r="L133">
            <v>45.57</v>
          </cell>
          <cell r="P133">
            <v>34.178000000000004</v>
          </cell>
        </row>
        <row r="134">
          <cell r="C134">
            <v>42.57</v>
          </cell>
          <cell r="G134">
            <v>31.133000000000003</v>
          </cell>
          <cell r="L134">
            <v>45.47</v>
          </cell>
          <cell r="P134">
            <v>34.102000000000004</v>
          </cell>
        </row>
        <row r="135">
          <cell r="C135">
            <v>43.26</v>
          </cell>
          <cell r="G135">
            <v>34.884999999999998</v>
          </cell>
          <cell r="L135">
            <v>43.91</v>
          </cell>
          <cell r="P135">
            <v>32.932000000000002</v>
          </cell>
        </row>
        <row r="136">
          <cell r="C136">
            <v>46.42</v>
          </cell>
          <cell r="G136">
            <v>31.673000000000002</v>
          </cell>
          <cell r="L136">
            <v>43.13</v>
          </cell>
          <cell r="P136">
            <v>32.347000000000001</v>
          </cell>
        </row>
        <row r="137">
          <cell r="C137">
            <v>46.05</v>
          </cell>
          <cell r="G137">
            <v>31.931000000000001</v>
          </cell>
          <cell r="L137">
            <v>53.16</v>
          </cell>
          <cell r="P137">
            <v>39.869999999999997</v>
          </cell>
        </row>
        <row r="138">
          <cell r="C138">
            <v>43.25</v>
          </cell>
          <cell r="G138">
            <v>31.472000000000001</v>
          </cell>
          <cell r="L138">
            <v>56.33</v>
          </cell>
          <cell r="P138">
            <v>42.248000000000005</v>
          </cell>
        </row>
        <row r="139">
          <cell r="C139">
            <v>43.14</v>
          </cell>
          <cell r="G139">
            <v>30.753</v>
          </cell>
          <cell r="L139">
            <v>51.95</v>
          </cell>
          <cell r="P139">
            <v>38.962000000000003</v>
          </cell>
        </row>
        <row r="140">
          <cell r="C140">
            <v>41.36</v>
          </cell>
          <cell r="G140">
            <v>25.527000000000001</v>
          </cell>
          <cell r="L140">
            <v>47.9</v>
          </cell>
          <cell r="P140">
            <v>35.924999999999997</v>
          </cell>
        </row>
        <row r="141">
          <cell r="C141">
            <v>40.479999999999997</v>
          </cell>
          <cell r="G141">
            <v>28.295000000000002</v>
          </cell>
          <cell r="L141">
            <v>46</v>
          </cell>
          <cell r="P141">
            <v>34.5</v>
          </cell>
        </row>
        <row r="142">
          <cell r="C142">
            <v>51.84</v>
          </cell>
          <cell r="G142">
            <v>37.914999999999999</v>
          </cell>
          <cell r="L142">
            <v>46.57</v>
          </cell>
          <cell r="P142">
            <v>34.928000000000004</v>
          </cell>
        </row>
        <row r="143">
          <cell r="C143">
            <v>55.42</v>
          </cell>
          <cell r="G143">
            <v>39.191000000000003</v>
          </cell>
          <cell r="L143">
            <v>49.37</v>
          </cell>
          <cell r="P143">
            <v>37.027999999999999</v>
          </cell>
        </row>
        <row r="144">
          <cell r="C144">
            <v>50.46</v>
          </cell>
          <cell r="G144">
            <v>36.185000000000002</v>
          </cell>
          <cell r="L144">
            <v>49.04</v>
          </cell>
          <cell r="P144">
            <v>36.78</v>
          </cell>
        </row>
        <row r="145">
          <cell r="C145">
            <v>45.88</v>
          </cell>
          <cell r="G145">
            <v>34.582000000000001</v>
          </cell>
          <cell r="L145">
            <v>46.52</v>
          </cell>
          <cell r="P145">
            <v>34.89</v>
          </cell>
        </row>
        <row r="146">
          <cell r="C146">
            <v>43.72</v>
          </cell>
          <cell r="G146">
            <v>32.377000000000002</v>
          </cell>
          <cell r="L146">
            <v>46.42</v>
          </cell>
          <cell r="P146">
            <v>34.814999999999998</v>
          </cell>
        </row>
        <row r="147">
          <cell r="C147">
            <v>44.37</v>
          </cell>
          <cell r="G147">
            <v>35.9</v>
          </cell>
          <cell r="L147">
            <v>44.82</v>
          </cell>
          <cell r="P147">
            <v>33.615000000000002</v>
          </cell>
        </row>
        <row r="148">
          <cell r="C148">
            <v>47.39</v>
          </cell>
          <cell r="G148">
            <v>32.862000000000002</v>
          </cell>
          <cell r="L148">
            <v>44.03</v>
          </cell>
          <cell r="P148">
            <v>33.023000000000003</v>
          </cell>
        </row>
        <row r="149">
          <cell r="C149">
            <v>47.04</v>
          </cell>
          <cell r="G149">
            <v>33.081000000000003</v>
          </cell>
          <cell r="L149">
            <v>54.27</v>
          </cell>
          <cell r="P149">
            <v>40.703000000000003</v>
          </cell>
        </row>
        <row r="150">
          <cell r="C150">
            <v>44.42</v>
          </cell>
          <cell r="G150">
            <v>32.617000000000004</v>
          </cell>
          <cell r="L150">
            <v>57.5</v>
          </cell>
          <cell r="P150">
            <v>43.125</v>
          </cell>
        </row>
        <row r="151">
          <cell r="C151">
            <v>44.31</v>
          </cell>
          <cell r="G151">
            <v>31.925000000000001</v>
          </cell>
          <cell r="L151">
            <v>53.03</v>
          </cell>
          <cell r="P151">
            <v>39.773000000000003</v>
          </cell>
        </row>
        <row r="152">
          <cell r="C152">
            <v>42.64</v>
          </cell>
          <cell r="G152">
            <v>26.862000000000002</v>
          </cell>
          <cell r="L152">
            <v>48.9</v>
          </cell>
          <cell r="P152">
            <v>36.674999999999997</v>
          </cell>
        </row>
        <row r="153">
          <cell r="C153">
            <v>41.81</v>
          </cell>
          <cell r="G153">
            <v>29.524000000000001</v>
          </cell>
          <cell r="L153">
            <v>46.95</v>
          </cell>
          <cell r="P153">
            <v>35.212000000000003</v>
          </cell>
        </row>
        <row r="154">
          <cell r="C154">
            <v>52.49</v>
          </cell>
          <cell r="G154">
            <v>38.927</v>
          </cell>
          <cell r="L154">
            <v>47.54</v>
          </cell>
          <cell r="P154">
            <v>35.655000000000001</v>
          </cell>
        </row>
        <row r="155">
          <cell r="C155">
            <v>55.86</v>
          </cell>
          <cell r="G155">
            <v>40.304000000000002</v>
          </cell>
          <cell r="L155">
            <v>50.38</v>
          </cell>
          <cell r="P155">
            <v>37.784999999999997</v>
          </cell>
        </row>
        <row r="156">
          <cell r="C156">
            <v>51.2</v>
          </cell>
          <cell r="G156">
            <v>37.28</v>
          </cell>
          <cell r="L156">
            <v>50.04</v>
          </cell>
          <cell r="P156">
            <v>37.53</v>
          </cell>
        </row>
        <row r="157">
          <cell r="C157">
            <v>46.89</v>
          </cell>
          <cell r="G157">
            <v>35.700000000000003</v>
          </cell>
          <cell r="L157">
            <v>47.47</v>
          </cell>
          <cell r="P157">
            <v>35.602000000000004</v>
          </cell>
        </row>
        <row r="158">
          <cell r="C158">
            <v>44.86</v>
          </cell>
          <cell r="G158">
            <v>33.532000000000004</v>
          </cell>
          <cell r="L158">
            <v>47.37</v>
          </cell>
          <cell r="P158">
            <v>35.527999999999999</v>
          </cell>
        </row>
        <row r="159">
          <cell r="C159">
            <v>45.47</v>
          </cell>
          <cell r="G159">
            <v>36.969000000000001</v>
          </cell>
          <cell r="L159">
            <v>45.73</v>
          </cell>
          <cell r="P159">
            <v>34.297000000000004</v>
          </cell>
        </row>
        <row r="160">
          <cell r="C160">
            <v>48.36</v>
          </cell>
          <cell r="G160">
            <v>34.051000000000002</v>
          </cell>
          <cell r="L160">
            <v>44.92</v>
          </cell>
          <cell r="P160">
            <v>33.69</v>
          </cell>
        </row>
        <row r="161">
          <cell r="C161">
            <v>48.04</v>
          </cell>
          <cell r="G161">
            <v>34.257000000000005</v>
          </cell>
          <cell r="L161">
            <v>55.38</v>
          </cell>
          <cell r="P161">
            <v>41.534999999999997</v>
          </cell>
        </row>
      </sheetData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egion"/>
    </sheetNames>
    <sheetDataSet>
      <sheetData sheetId="0">
        <row r="7">
          <cell r="C7">
            <v>28.3</v>
          </cell>
          <cell r="G7">
            <v>23.75</v>
          </cell>
          <cell r="L7">
            <v>18.5</v>
          </cell>
          <cell r="P7">
            <v>24</v>
          </cell>
        </row>
        <row r="8">
          <cell r="C8">
            <v>28.3</v>
          </cell>
          <cell r="G8">
            <v>23.75</v>
          </cell>
          <cell r="L8">
            <v>28</v>
          </cell>
          <cell r="P8">
            <v>23.625</v>
          </cell>
        </row>
        <row r="9">
          <cell r="C9">
            <v>28</v>
          </cell>
          <cell r="G9">
            <v>24</v>
          </cell>
          <cell r="L9">
            <v>29</v>
          </cell>
          <cell r="P9">
            <v>20.4375</v>
          </cell>
        </row>
        <row r="10">
          <cell r="C10">
            <v>28</v>
          </cell>
          <cell r="G10">
            <v>24</v>
          </cell>
          <cell r="L10">
            <v>37.75</v>
          </cell>
          <cell r="P10">
            <v>28.313000000000002</v>
          </cell>
        </row>
        <row r="11">
          <cell r="C11">
            <v>24</v>
          </cell>
          <cell r="G11">
            <v>24</v>
          </cell>
          <cell r="L11">
            <v>37.75</v>
          </cell>
          <cell r="P11">
            <v>28.313000000000002</v>
          </cell>
        </row>
        <row r="12">
          <cell r="C12">
            <v>28</v>
          </cell>
          <cell r="G12">
            <v>24</v>
          </cell>
          <cell r="L12">
            <v>35.75</v>
          </cell>
          <cell r="P12">
            <v>26.813000000000002</v>
          </cell>
        </row>
        <row r="13">
          <cell r="C13">
            <v>28</v>
          </cell>
          <cell r="G13">
            <v>24</v>
          </cell>
          <cell r="L13">
            <v>32.75</v>
          </cell>
          <cell r="P13">
            <v>24.563000000000002</v>
          </cell>
        </row>
        <row r="14">
          <cell r="C14">
            <v>28</v>
          </cell>
          <cell r="G14">
            <v>24</v>
          </cell>
          <cell r="L14">
            <v>30.5</v>
          </cell>
          <cell r="P14">
            <v>22.875</v>
          </cell>
        </row>
        <row r="15">
          <cell r="C15">
            <v>29</v>
          </cell>
          <cell r="G15">
            <v>24.5</v>
          </cell>
          <cell r="L15">
            <v>28.5</v>
          </cell>
          <cell r="P15">
            <v>21.375</v>
          </cell>
        </row>
        <row r="16">
          <cell r="C16">
            <v>29</v>
          </cell>
          <cell r="G16">
            <v>24.5</v>
          </cell>
          <cell r="L16">
            <v>29.5</v>
          </cell>
          <cell r="P16">
            <v>22.125</v>
          </cell>
        </row>
        <row r="17">
          <cell r="C17">
            <v>29</v>
          </cell>
          <cell r="G17">
            <v>24.5</v>
          </cell>
          <cell r="L17">
            <v>42.5</v>
          </cell>
          <cell r="P17">
            <v>31.875</v>
          </cell>
        </row>
        <row r="18">
          <cell r="C18">
            <v>24.5</v>
          </cell>
          <cell r="G18">
            <v>24.5</v>
          </cell>
          <cell r="L18">
            <v>49.5</v>
          </cell>
          <cell r="P18">
            <v>37.125</v>
          </cell>
        </row>
        <row r="19">
          <cell r="C19">
            <v>29</v>
          </cell>
          <cell r="G19">
            <v>24.5</v>
          </cell>
          <cell r="L19">
            <v>42</v>
          </cell>
          <cell r="P19">
            <v>31.5</v>
          </cell>
        </row>
        <row r="20">
          <cell r="C20">
            <v>29</v>
          </cell>
          <cell r="G20">
            <v>24.5</v>
          </cell>
          <cell r="L20">
            <v>38.75</v>
          </cell>
          <cell r="P20">
            <v>29.063000000000002</v>
          </cell>
        </row>
        <row r="21">
          <cell r="C21">
            <v>29</v>
          </cell>
          <cell r="G21">
            <v>24.5</v>
          </cell>
          <cell r="L21">
            <v>35.5</v>
          </cell>
          <cell r="P21">
            <v>26.625</v>
          </cell>
        </row>
        <row r="22">
          <cell r="C22">
            <v>29</v>
          </cell>
          <cell r="G22">
            <v>24.5</v>
          </cell>
          <cell r="L22">
            <v>37</v>
          </cell>
          <cell r="P22">
            <v>27.75</v>
          </cell>
        </row>
        <row r="23">
          <cell r="C23">
            <v>29</v>
          </cell>
          <cell r="G23">
            <v>24.5</v>
          </cell>
          <cell r="L23">
            <v>41.75</v>
          </cell>
          <cell r="P23">
            <v>31.313000000000002</v>
          </cell>
        </row>
        <row r="24">
          <cell r="C24">
            <v>29</v>
          </cell>
          <cell r="G24">
            <v>24.5</v>
          </cell>
          <cell r="L24">
            <v>40.75</v>
          </cell>
          <cell r="P24">
            <v>30.563000000000002</v>
          </cell>
        </row>
        <row r="25">
          <cell r="C25">
            <v>24.5</v>
          </cell>
          <cell r="G25">
            <v>24.5</v>
          </cell>
          <cell r="L25">
            <v>35</v>
          </cell>
          <cell r="P25">
            <v>26.25</v>
          </cell>
        </row>
        <row r="26">
          <cell r="C26">
            <v>29</v>
          </cell>
          <cell r="G26">
            <v>24.5</v>
          </cell>
          <cell r="L26">
            <v>32</v>
          </cell>
          <cell r="P26">
            <v>24</v>
          </cell>
        </row>
        <row r="27">
          <cell r="C27">
            <v>29</v>
          </cell>
          <cell r="G27">
            <v>24.5</v>
          </cell>
          <cell r="L27">
            <v>28.5</v>
          </cell>
          <cell r="P27">
            <v>21.375</v>
          </cell>
        </row>
        <row r="28">
          <cell r="C28">
            <v>29</v>
          </cell>
          <cell r="G28">
            <v>24.5</v>
          </cell>
          <cell r="L28">
            <v>29.5</v>
          </cell>
          <cell r="P28">
            <v>22.125</v>
          </cell>
        </row>
        <row r="29">
          <cell r="C29">
            <v>29</v>
          </cell>
          <cell r="G29">
            <v>24.5</v>
          </cell>
          <cell r="L29">
            <v>48</v>
          </cell>
          <cell r="P29">
            <v>36</v>
          </cell>
        </row>
        <row r="30">
          <cell r="C30">
            <v>29</v>
          </cell>
          <cell r="G30">
            <v>24.5</v>
          </cell>
          <cell r="L30">
            <v>56</v>
          </cell>
          <cell r="P30">
            <v>42</v>
          </cell>
        </row>
        <row r="31">
          <cell r="C31">
            <v>29</v>
          </cell>
          <cell r="G31">
            <v>24.5</v>
          </cell>
          <cell r="L31">
            <v>46.25</v>
          </cell>
          <cell r="P31">
            <v>34.6875</v>
          </cell>
        </row>
        <row r="32">
          <cell r="C32">
            <v>24.5</v>
          </cell>
          <cell r="G32">
            <v>24.5</v>
          </cell>
          <cell r="L32">
            <v>40.25</v>
          </cell>
          <cell r="P32">
            <v>30.1875</v>
          </cell>
        </row>
        <row r="33">
          <cell r="C33">
            <v>29</v>
          </cell>
          <cell r="G33">
            <v>24.5</v>
          </cell>
          <cell r="L33">
            <v>36</v>
          </cell>
          <cell r="P33">
            <v>27</v>
          </cell>
        </row>
        <row r="34">
          <cell r="C34">
            <v>29</v>
          </cell>
          <cell r="G34">
            <v>24.5</v>
          </cell>
          <cell r="L34">
            <v>37.5</v>
          </cell>
          <cell r="P34">
            <v>28.125</v>
          </cell>
        </row>
        <row r="35">
          <cell r="C35">
            <v>29</v>
          </cell>
          <cell r="G35">
            <v>24.5</v>
          </cell>
          <cell r="L35">
            <v>41.81</v>
          </cell>
          <cell r="P35">
            <v>31.358000000000001</v>
          </cell>
        </row>
        <row r="36">
          <cell r="C36">
            <v>29</v>
          </cell>
          <cell r="G36">
            <v>24.5</v>
          </cell>
          <cell r="L36">
            <v>40.950000000000003</v>
          </cell>
          <cell r="P36">
            <v>30.712</v>
          </cell>
        </row>
        <row r="37">
          <cell r="C37">
            <v>29</v>
          </cell>
          <cell r="G37">
            <v>24.5</v>
          </cell>
          <cell r="L37">
            <v>36.01</v>
          </cell>
          <cell r="P37">
            <v>27.008000000000003</v>
          </cell>
        </row>
        <row r="38">
          <cell r="C38">
            <v>29</v>
          </cell>
          <cell r="G38">
            <v>25.854000000000003</v>
          </cell>
          <cell r="L38">
            <v>33.43</v>
          </cell>
          <cell r="P38">
            <v>25.073</v>
          </cell>
        </row>
        <row r="39">
          <cell r="C39">
            <v>37.75</v>
          </cell>
          <cell r="G39">
            <v>29.613000000000003</v>
          </cell>
          <cell r="L39">
            <v>30.43</v>
          </cell>
          <cell r="P39">
            <v>22.823</v>
          </cell>
        </row>
        <row r="40">
          <cell r="C40">
            <v>37.75</v>
          </cell>
          <cell r="G40">
            <v>27.899000000000001</v>
          </cell>
          <cell r="L40">
            <v>31.29</v>
          </cell>
          <cell r="P40">
            <v>23.468</v>
          </cell>
        </row>
        <row r="41">
          <cell r="C41">
            <v>35.75</v>
          </cell>
          <cell r="G41">
            <v>25.446000000000002</v>
          </cell>
          <cell r="L41">
            <v>47.17</v>
          </cell>
          <cell r="P41">
            <v>35.377000000000002</v>
          </cell>
        </row>
        <row r="42">
          <cell r="C42">
            <v>32.75</v>
          </cell>
          <cell r="G42">
            <v>22.496000000000002</v>
          </cell>
          <cell r="L42">
            <v>54.04</v>
          </cell>
          <cell r="P42">
            <v>40.53</v>
          </cell>
        </row>
        <row r="43">
          <cell r="C43">
            <v>30.5</v>
          </cell>
          <cell r="G43">
            <v>18.600000000000001</v>
          </cell>
          <cell r="L43">
            <v>45.67</v>
          </cell>
          <cell r="P43">
            <v>34.252000000000002</v>
          </cell>
        </row>
        <row r="44">
          <cell r="C44">
            <v>28.5</v>
          </cell>
          <cell r="G44">
            <v>19.556000000000001</v>
          </cell>
          <cell r="L44">
            <v>40.520000000000003</v>
          </cell>
          <cell r="P44">
            <v>30.39</v>
          </cell>
        </row>
        <row r="45">
          <cell r="C45">
            <v>29.5</v>
          </cell>
          <cell r="G45">
            <v>20.625</v>
          </cell>
          <cell r="L45">
            <v>36.869999999999997</v>
          </cell>
          <cell r="P45">
            <v>27.652000000000001</v>
          </cell>
        </row>
        <row r="46">
          <cell r="C46">
            <v>42.5</v>
          </cell>
          <cell r="G46">
            <v>29.395</v>
          </cell>
          <cell r="L46">
            <v>38.159999999999997</v>
          </cell>
          <cell r="P46">
            <v>28.62</v>
          </cell>
        </row>
        <row r="47">
          <cell r="C47">
            <v>49.5</v>
          </cell>
          <cell r="G47">
            <v>33.194000000000003</v>
          </cell>
          <cell r="L47">
            <v>41.85</v>
          </cell>
          <cell r="P47">
            <v>31.387</v>
          </cell>
        </row>
        <row r="48">
          <cell r="C48">
            <v>42</v>
          </cell>
          <cell r="G48">
            <v>28.7</v>
          </cell>
          <cell r="L48">
            <v>41.11</v>
          </cell>
          <cell r="P48">
            <v>30.832000000000001</v>
          </cell>
        </row>
        <row r="49">
          <cell r="C49">
            <v>38.75</v>
          </cell>
          <cell r="G49">
            <v>26.468</v>
          </cell>
          <cell r="L49">
            <v>36.880000000000003</v>
          </cell>
          <cell r="P49">
            <v>27.66</v>
          </cell>
        </row>
        <row r="50">
          <cell r="C50">
            <v>35.5</v>
          </cell>
          <cell r="G50">
            <v>23.125</v>
          </cell>
          <cell r="L50">
            <v>34.67</v>
          </cell>
          <cell r="P50">
            <v>26.003</v>
          </cell>
        </row>
        <row r="51">
          <cell r="C51">
            <v>37</v>
          </cell>
          <cell r="G51">
            <v>29.484000000000002</v>
          </cell>
          <cell r="L51">
            <v>32.1</v>
          </cell>
          <cell r="P51">
            <v>24.074999999999999</v>
          </cell>
        </row>
        <row r="52">
          <cell r="C52">
            <v>41.75</v>
          </cell>
          <cell r="G52">
            <v>28.914999999999999</v>
          </cell>
          <cell r="L52">
            <v>32.83</v>
          </cell>
          <cell r="P52">
            <v>24.622</v>
          </cell>
        </row>
        <row r="53">
          <cell r="C53">
            <v>40.75</v>
          </cell>
          <cell r="G53">
            <v>27.911000000000001</v>
          </cell>
          <cell r="L53">
            <v>46.46</v>
          </cell>
          <cell r="P53">
            <v>34.844999999999999</v>
          </cell>
        </row>
        <row r="54">
          <cell r="C54">
            <v>35</v>
          </cell>
          <cell r="G54">
            <v>25.919</v>
          </cell>
          <cell r="L54">
            <v>52.35</v>
          </cell>
          <cell r="P54">
            <v>39.263000000000005</v>
          </cell>
        </row>
        <row r="55">
          <cell r="C55">
            <v>32</v>
          </cell>
          <cell r="G55">
            <v>22.733000000000001</v>
          </cell>
          <cell r="L55">
            <v>45.17</v>
          </cell>
          <cell r="P55">
            <v>33.877000000000002</v>
          </cell>
        </row>
        <row r="56">
          <cell r="C56">
            <v>28.5</v>
          </cell>
          <cell r="G56">
            <v>12.282</v>
          </cell>
          <cell r="L56">
            <v>40.76</v>
          </cell>
          <cell r="P56">
            <v>30.57</v>
          </cell>
        </row>
        <row r="57">
          <cell r="C57">
            <v>29.5</v>
          </cell>
          <cell r="G57">
            <v>15.292000000000002</v>
          </cell>
          <cell r="L57">
            <v>37.630000000000003</v>
          </cell>
          <cell r="P57">
            <v>28.223000000000003</v>
          </cell>
        </row>
        <row r="58">
          <cell r="C58">
            <v>48</v>
          </cell>
          <cell r="G58">
            <v>36</v>
          </cell>
          <cell r="L58">
            <v>38.729999999999997</v>
          </cell>
          <cell r="P58">
            <v>29.047000000000001</v>
          </cell>
        </row>
        <row r="59">
          <cell r="C59">
            <v>56</v>
          </cell>
          <cell r="G59">
            <v>38.032000000000004</v>
          </cell>
          <cell r="L59">
            <v>42.08</v>
          </cell>
          <cell r="P59">
            <v>31.56</v>
          </cell>
        </row>
        <row r="60">
          <cell r="C60">
            <v>46.25</v>
          </cell>
          <cell r="G60">
            <v>32.438000000000002</v>
          </cell>
          <cell r="L60">
            <v>41.41</v>
          </cell>
          <cell r="P60">
            <v>31.058</v>
          </cell>
        </row>
        <row r="61">
          <cell r="C61">
            <v>40.25</v>
          </cell>
          <cell r="G61">
            <v>28.694000000000003</v>
          </cell>
          <cell r="L61">
            <v>37.57</v>
          </cell>
          <cell r="P61">
            <v>28.177</v>
          </cell>
        </row>
        <row r="62">
          <cell r="C62">
            <v>36</v>
          </cell>
          <cell r="G62">
            <v>24.2</v>
          </cell>
          <cell r="L62">
            <v>35.56</v>
          </cell>
          <cell r="P62">
            <v>26.67</v>
          </cell>
        </row>
        <row r="63">
          <cell r="C63">
            <v>37.5</v>
          </cell>
          <cell r="G63">
            <v>30.605</v>
          </cell>
          <cell r="L63">
            <v>33.22</v>
          </cell>
          <cell r="P63">
            <v>24.914999999999999</v>
          </cell>
        </row>
        <row r="64">
          <cell r="C64">
            <v>41.81</v>
          </cell>
          <cell r="G64">
            <v>28.226000000000003</v>
          </cell>
          <cell r="L64">
            <v>33.89</v>
          </cell>
          <cell r="P64">
            <v>25.418000000000003</v>
          </cell>
        </row>
        <row r="65">
          <cell r="C65">
            <v>40.950000000000003</v>
          </cell>
          <cell r="G65">
            <v>27.347000000000001</v>
          </cell>
          <cell r="L65">
            <v>46.27</v>
          </cell>
          <cell r="P65">
            <v>34.703000000000003</v>
          </cell>
        </row>
        <row r="66">
          <cell r="C66">
            <v>36.01</v>
          </cell>
          <cell r="G66">
            <v>25.979000000000003</v>
          </cell>
          <cell r="L66">
            <v>51.63</v>
          </cell>
          <cell r="P66">
            <v>38.722000000000001</v>
          </cell>
        </row>
        <row r="67">
          <cell r="C67">
            <v>33.43</v>
          </cell>
          <cell r="G67">
            <v>23.423000000000002</v>
          </cell>
          <cell r="L67">
            <v>45.11</v>
          </cell>
          <cell r="P67">
            <v>33.832999999999998</v>
          </cell>
        </row>
        <row r="68">
          <cell r="C68">
            <v>30.43</v>
          </cell>
          <cell r="G68">
            <v>14.51</v>
          </cell>
          <cell r="L68">
            <v>41.09</v>
          </cell>
          <cell r="P68">
            <v>30.817</v>
          </cell>
        </row>
        <row r="69">
          <cell r="C69">
            <v>31.29</v>
          </cell>
          <cell r="G69">
            <v>17.682000000000002</v>
          </cell>
          <cell r="L69">
            <v>38.25</v>
          </cell>
          <cell r="P69">
            <v>28.688000000000002</v>
          </cell>
        </row>
        <row r="70">
          <cell r="C70">
            <v>47.17</v>
          </cell>
          <cell r="G70">
            <v>34.229999999999997</v>
          </cell>
          <cell r="L70">
            <v>39.26</v>
          </cell>
          <cell r="P70">
            <v>29.445</v>
          </cell>
        </row>
        <row r="71">
          <cell r="C71">
            <v>54.04</v>
          </cell>
          <cell r="G71">
            <v>35.888000000000005</v>
          </cell>
          <cell r="L71">
            <v>42.32</v>
          </cell>
          <cell r="P71">
            <v>31.74</v>
          </cell>
        </row>
        <row r="72">
          <cell r="C72">
            <v>45.67</v>
          </cell>
          <cell r="G72">
            <v>31.409000000000002</v>
          </cell>
          <cell r="L72">
            <v>41.72</v>
          </cell>
          <cell r="P72">
            <v>31.29</v>
          </cell>
        </row>
        <row r="73">
          <cell r="C73">
            <v>40.520000000000003</v>
          </cell>
          <cell r="G73">
            <v>28.366</v>
          </cell>
          <cell r="L73">
            <v>38.22</v>
          </cell>
          <cell r="P73">
            <v>28.664999999999999</v>
          </cell>
        </row>
        <row r="74">
          <cell r="C74">
            <v>36.869999999999997</v>
          </cell>
          <cell r="G74">
            <v>24.902000000000001</v>
          </cell>
          <cell r="L74">
            <v>36.4</v>
          </cell>
          <cell r="P74">
            <v>27.3</v>
          </cell>
        </row>
        <row r="75">
          <cell r="C75">
            <v>38.159999999999997</v>
          </cell>
          <cell r="G75">
            <v>30.114999999999998</v>
          </cell>
          <cell r="L75">
            <v>34.28</v>
          </cell>
          <cell r="P75">
            <v>25.71</v>
          </cell>
        </row>
        <row r="76">
          <cell r="C76">
            <v>41.85</v>
          </cell>
          <cell r="G76">
            <v>28.381</v>
          </cell>
          <cell r="L76">
            <v>34.89</v>
          </cell>
          <cell r="P76">
            <v>26.168000000000003</v>
          </cell>
        </row>
        <row r="77">
          <cell r="C77">
            <v>41.11</v>
          </cell>
          <cell r="G77">
            <v>27.846</v>
          </cell>
          <cell r="L77">
            <v>46.15</v>
          </cell>
          <cell r="P77">
            <v>34.612000000000002</v>
          </cell>
        </row>
        <row r="78">
          <cell r="C78">
            <v>36.880000000000003</v>
          </cell>
          <cell r="G78">
            <v>26.414999999999999</v>
          </cell>
          <cell r="L78">
            <v>51.02</v>
          </cell>
          <cell r="P78">
            <v>38.265000000000001</v>
          </cell>
        </row>
        <row r="79">
          <cell r="C79">
            <v>34.67</v>
          </cell>
          <cell r="G79">
            <v>24.036000000000001</v>
          </cell>
          <cell r="L79">
            <v>45.09</v>
          </cell>
          <cell r="P79">
            <v>33.818000000000005</v>
          </cell>
        </row>
        <row r="80">
          <cell r="C80">
            <v>32.1</v>
          </cell>
          <cell r="G80">
            <v>15.829000000000001</v>
          </cell>
          <cell r="L80">
            <v>41.44</v>
          </cell>
          <cell r="P80">
            <v>31.08</v>
          </cell>
        </row>
        <row r="81">
          <cell r="C81">
            <v>32.83</v>
          </cell>
          <cell r="G81">
            <v>18.78</v>
          </cell>
          <cell r="L81">
            <v>38.86</v>
          </cell>
          <cell r="P81">
            <v>29.145</v>
          </cell>
        </row>
        <row r="82">
          <cell r="C82">
            <v>46.46</v>
          </cell>
          <cell r="G82">
            <v>34.006</v>
          </cell>
          <cell r="L82">
            <v>39.78</v>
          </cell>
          <cell r="P82">
            <v>29.835000000000001</v>
          </cell>
        </row>
        <row r="83">
          <cell r="C83">
            <v>52.35</v>
          </cell>
          <cell r="G83">
            <v>35.812000000000005</v>
          </cell>
          <cell r="L83">
            <v>42.72</v>
          </cell>
          <cell r="P83">
            <v>32.04</v>
          </cell>
        </row>
        <row r="84">
          <cell r="C84">
            <v>45.17</v>
          </cell>
          <cell r="G84">
            <v>31.454000000000001</v>
          </cell>
          <cell r="L84">
            <v>42.15</v>
          </cell>
          <cell r="P84">
            <v>31.613000000000003</v>
          </cell>
        </row>
        <row r="85">
          <cell r="C85">
            <v>40.76</v>
          </cell>
          <cell r="G85">
            <v>28.613000000000003</v>
          </cell>
          <cell r="L85">
            <v>38.9</v>
          </cell>
          <cell r="P85">
            <v>29.175000000000001</v>
          </cell>
        </row>
        <row r="86">
          <cell r="C86">
            <v>37.630000000000003</v>
          </cell>
          <cell r="G86">
            <v>25.406000000000002</v>
          </cell>
          <cell r="L86">
            <v>37.21</v>
          </cell>
          <cell r="P86">
            <v>27.907</v>
          </cell>
        </row>
        <row r="87">
          <cell r="C87">
            <v>38.729999999999997</v>
          </cell>
          <cell r="G87">
            <v>30.162000000000003</v>
          </cell>
          <cell r="L87">
            <v>35.229999999999997</v>
          </cell>
          <cell r="P87">
            <v>26.422000000000001</v>
          </cell>
        </row>
        <row r="88">
          <cell r="C88">
            <v>42.08</v>
          </cell>
          <cell r="G88">
            <v>28.578000000000003</v>
          </cell>
          <cell r="L88">
            <v>35.799999999999997</v>
          </cell>
          <cell r="P88">
            <v>26.85</v>
          </cell>
        </row>
        <row r="89">
          <cell r="C89">
            <v>41.41</v>
          </cell>
          <cell r="G89">
            <v>28.104000000000003</v>
          </cell>
          <cell r="L89">
            <v>46.28</v>
          </cell>
          <cell r="P89">
            <v>34.71</v>
          </cell>
        </row>
        <row r="90">
          <cell r="C90">
            <v>37.57</v>
          </cell>
          <cell r="G90">
            <v>26.797000000000001</v>
          </cell>
          <cell r="L90">
            <v>50.82</v>
          </cell>
          <cell r="P90">
            <v>38.115000000000002</v>
          </cell>
        </row>
        <row r="91">
          <cell r="C91">
            <v>35.56</v>
          </cell>
          <cell r="G91">
            <v>24.537000000000003</v>
          </cell>
          <cell r="L91">
            <v>45.3</v>
          </cell>
          <cell r="P91">
            <v>33.975000000000001</v>
          </cell>
        </row>
        <row r="92">
          <cell r="C92">
            <v>33.22</v>
          </cell>
          <cell r="G92">
            <v>17.502000000000002</v>
          </cell>
          <cell r="L92">
            <v>41.9</v>
          </cell>
          <cell r="P92">
            <v>31.425000000000001</v>
          </cell>
        </row>
        <row r="93">
          <cell r="C93">
            <v>33.89</v>
          </cell>
          <cell r="G93">
            <v>19.847000000000001</v>
          </cell>
          <cell r="L93">
            <v>39.5</v>
          </cell>
          <cell r="P93">
            <v>29.625</v>
          </cell>
        </row>
        <row r="94">
          <cell r="C94">
            <v>46.27</v>
          </cell>
          <cell r="G94">
            <v>33.686</v>
          </cell>
          <cell r="L94">
            <v>40.35</v>
          </cell>
          <cell r="P94">
            <v>30.262</v>
          </cell>
        </row>
        <row r="95">
          <cell r="C95">
            <v>51.63</v>
          </cell>
          <cell r="G95">
            <v>35.347999999999999</v>
          </cell>
          <cell r="L95">
            <v>43.12</v>
          </cell>
          <cell r="P95">
            <v>32.340000000000003</v>
          </cell>
        </row>
        <row r="96">
          <cell r="C96">
            <v>45.11</v>
          </cell>
          <cell r="G96">
            <v>31.349</v>
          </cell>
          <cell r="L96">
            <v>42.6</v>
          </cell>
          <cell r="P96">
            <v>31.95</v>
          </cell>
        </row>
        <row r="97">
          <cell r="C97">
            <v>41.09</v>
          </cell>
          <cell r="G97">
            <v>28.771000000000001</v>
          </cell>
          <cell r="L97">
            <v>39.57</v>
          </cell>
          <cell r="P97">
            <v>29.677000000000003</v>
          </cell>
        </row>
        <row r="98">
          <cell r="C98">
            <v>38.25</v>
          </cell>
          <cell r="G98">
            <v>25.851000000000003</v>
          </cell>
          <cell r="L98">
            <v>37.99</v>
          </cell>
          <cell r="P98">
            <v>28.492000000000001</v>
          </cell>
        </row>
        <row r="99">
          <cell r="C99">
            <v>39.26</v>
          </cell>
          <cell r="G99">
            <v>30.215</v>
          </cell>
          <cell r="L99">
            <v>36.15</v>
          </cell>
          <cell r="P99">
            <v>27.113</v>
          </cell>
        </row>
        <row r="100">
          <cell r="C100">
            <v>42.32</v>
          </cell>
          <cell r="G100">
            <v>28.83</v>
          </cell>
          <cell r="L100">
            <v>36.68</v>
          </cell>
          <cell r="P100">
            <v>27.51</v>
          </cell>
        </row>
        <row r="101">
          <cell r="C101">
            <v>41.72</v>
          </cell>
          <cell r="G101">
            <v>28.281000000000002</v>
          </cell>
          <cell r="L101">
            <v>46.44</v>
          </cell>
          <cell r="P101">
            <v>34.83</v>
          </cell>
        </row>
        <row r="102">
          <cell r="C102">
            <v>38.22</v>
          </cell>
          <cell r="G102">
            <v>27.111000000000001</v>
          </cell>
          <cell r="L102">
            <v>50.67</v>
          </cell>
          <cell r="P102">
            <v>38.002000000000002</v>
          </cell>
        </row>
        <row r="103">
          <cell r="C103">
            <v>36.4</v>
          </cell>
          <cell r="G103">
            <v>25.033000000000001</v>
          </cell>
          <cell r="L103">
            <v>45.53</v>
          </cell>
          <cell r="P103">
            <v>34.148000000000003</v>
          </cell>
        </row>
        <row r="104">
          <cell r="C104">
            <v>34.28</v>
          </cell>
          <cell r="G104">
            <v>18.661000000000001</v>
          </cell>
          <cell r="L104">
            <v>42.37</v>
          </cell>
          <cell r="P104">
            <v>31.777000000000001</v>
          </cell>
        </row>
        <row r="105">
          <cell r="C105">
            <v>34.89</v>
          </cell>
          <cell r="G105">
            <v>20.8</v>
          </cell>
          <cell r="L105">
            <v>40.130000000000003</v>
          </cell>
          <cell r="P105">
            <v>30.098000000000003</v>
          </cell>
        </row>
        <row r="106">
          <cell r="C106">
            <v>46.15</v>
          </cell>
          <cell r="G106">
            <v>33.332999999999998</v>
          </cell>
          <cell r="L106">
            <v>40.92</v>
          </cell>
          <cell r="P106">
            <v>30.69</v>
          </cell>
        </row>
        <row r="107">
          <cell r="C107">
            <v>51.02</v>
          </cell>
          <cell r="G107">
            <v>34.875</v>
          </cell>
          <cell r="L107">
            <v>43.53</v>
          </cell>
          <cell r="P107">
            <v>32.648000000000003</v>
          </cell>
        </row>
        <row r="108">
          <cell r="C108">
            <v>45.09</v>
          </cell>
          <cell r="G108">
            <v>31.105</v>
          </cell>
          <cell r="L108">
            <v>43.04</v>
          </cell>
          <cell r="P108">
            <v>32.28</v>
          </cell>
        </row>
        <row r="109">
          <cell r="C109">
            <v>41.44</v>
          </cell>
          <cell r="G109">
            <v>29.004000000000001</v>
          </cell>
          <cell r="L109">
            <v>40.22</v>
          </cell>
          <cell r="P109">
            <v>30.164999999999999</v>
          </cell>
        </row>
        <row r="110">
          <cell r="C110">
            <v>38.86</v>
          </cell>
          <cell r="G110">
            <v>26.245000000000001</v>
          </cell>
          <cell r="L110">
            <v>38.75</v>
          </cell>
          <cell r="P110">
            <v>29.063000000000002</v>
          </cell>
        </row>
        <row r="111">
          <cell r="C111">
            <v>39.78</v>
          </cell>
          <cell r="G111">
            <v>30.189</v>
          </cell>
          <cell r="L111">
            <v>37.04</v>
          </cell>
          <cell r="P111">
            <v>27.78</v>
          </cell>
        </row>
        <row r="112">
          <cell r="C112">
            <v>42.72</v>
          </cell>
          <cell r="G112">
            <v>28.958000000000002</v>
          </cell>
          <cell r="L112">
            <v>37.53</v>
          </cell>
          <cell r="P112">
            <v>28.148</v>
          </cell>
        </row>
        <row r="113">
          <cell r="C113">
            <v>42.15</v>
          </cell>
          <cell r="G113">
            <v>28.483000000000001</v>
          </cell>
          <cell r="L113">
            <v>46.62</v>
          </cell>
          <cell r="P113">
            <v>34.965000000000003</v>
          </cell>
        </row>
        <row r="114">
          <cell r="C114">
            <v>38.9</v>
          </cell>
          <cell r="G114">
            <v>27.29</v>
          </cell>
          <cell r="L114">
            <v>50.56</v>
          </cell>
          <cell r="P114">
            <v>37.92</v>
          </cell>
        </row>
        <row r="115">
          <cell r="C115">
            <v>37.21</v>
          </cell>
          <cell r="G115">
            <v>25.555</v>
          </cell>
          <cell r="L115">
            <v>45.77</v>
          </cell>
          <cell r="P115">
            <v>34.328000000000003</v>
          </cell>
        </row>
        <row r="116">
          <cell r="C116">
            <v>35.229999999999997</v>
          </cell>
          <cell r="G116">
            <v>19.515000000000001</v>
          </cell>
          <cell r="L116">
            <v>42.83</v>
          </cell>
          <cell r="P116">
            <v>32.123000000000005</v>
          </cell>
        </row>
        <row r="117">
          <cell r="C117">
            <v>35.799999999999997</v>
          </cell>
          <cell r="G117">
            <v>21.25</v>
          </cell>
          <cell r="L117">
            <v>40.75</v>
          </cell>
          <cell r="P117">
            <v>30.563000000000002</v>
          </cell>
        </row>
        <row r="118">
          <cell r="C118">
            <v>46.28</v>
          </cell>
          <cell r="G118">
            <v>33.189</v>
          </cell>
          <cell r="L118">
            <v>41.49</v>
          </cell>
          <cell r="P118">
            <v>31.117000000000001</v>
          </cell>
        </row>
        <row r="119">
          <cell r="C119">
            <v>50.82</v>
          </cell>
          <cell r="G119">
            <v>34.405000000000001</v>
          </cell>
          <cell r="L119">
            <v>43.94</v>
          </cell>
          <cell r="P119">
            <v>32.954999999999998</v>
          </cell>
        </row>
        <row r="120">
          <cell r="C120">
            <v>45.3</v>
          </cell>
          <cell r="G120">
            <v>31.195</v>
          </cell>
          <cell r="L120">
            <v>43.49</v>
          </cell>
          <cell r="P120">
            <v>32.617000000000004</v>
          </cell>
        </row>
        <row r="121">
          <cell r="C121">
            <v>41.9</v>
          </cell>
          <cell r="G121">
            <v>29.142000000000003</v>
          </cell>
          <cell r="L121">
            <v>40.869999999999997</v>
          </cell>
          <cell r="P121">
            <v>30.652000000000001</v>
          </cell>
        </row>
        <row r="122">
          <cell r="C122">
            <v>39.5</v>
          </cell>
          <cell r="G122">
            <v>26.412000000000003</v>
          </cell>
          <cell r="L122">
            <v>39.5</v>
          </cell>
          <cell r="P122">
            <v>29.625</v>
          </cell>
        </row>
        <row r="123">
          <cell r="C123">
            <v>40.35</v>
          </cell>
          <cell r="G123">
            <v>30.22</v>
          </cell>
          <cell r="L123">
            <v>37.909999999999997</v>
          </cell>
          <cell r="P123">
            <v>28.433</v>
          </cell>
        </row>
        <row r="124">
          <cell r="C124">
            <v>43.12</v>
          </cell>
          <cell r="G124">
            <v>29.073</v>
          </cell>
          <cell r="L124">
            <v>38.369999999999997</v>
          </cell>
          <cell r="P124">
            <v>28.777000000000001</v>
          </cell>
        </row>
        <row r="125">
          <cell r="C125">
            <v>42.6</v>
          </cell>
          <cell r="G125">
            <v>28.633000000000003</v>
          </cell>
          <cell r="L125">
            <v>46.83</v>
          </cell>
          <cell r="P125">
            <v>35.123000000000005</v>
          </cell>
        </row>
        <row r="126">
          <cell r="C126">
            <v>39.57</v>
          </cell>
          <cell r="G126">
            <v>27.538</v>
          </cell>
          <cell r="L126">
            <v>50.49</v>
          </cell>
          <cell r="P126">
            <v>37.867000000000004</v>
          </cell>
        </row>
        <row r="127">
          <cell r="C127">
            <v>37.99</v>
          </cell>
          <cell r="G127">
            <v>25.956</v>
          </cell>
          <cell r="L127">
            <v>46.04</v>
          </cell>
          <cell r="P127">
            <v>34.53</v>
          </cell>
        </row>
        <row r="128">
          <cell r="C128">
            <v>36.15</v>
          </cell>
          <cell r="G128">
            <v>20.007000000000001</v>
          </cell>
          <cell r="L128">
            <v>43.3</v>
          </cell>
          <cell r="P128">
            <v>32.475000000000001</v>
          </cell>
        </row>
        <row r="129">
          <cell r="C129">
            <v>36.68</v>
          </cell>
          <cell r="G129">
            <v>22.228000000000002</v>
          </cell>
          <cell r="L129">
            <v>41.36</v>
          </cell>
          <cell r="P129">
            <v>31.02</v>
          </cell>
        </row>
        <row r="130">
          <cell r="C130">
            <v>46.44</v>
          </cell>
          <cell r="G130">
            <v>33.018000000000001</v>
          </cell>
          <cell r="L130">
            <v>42.05</v>
          </cell>
          <cell r="P130">
            <v>31.538</v>
          </cell>
        </row>
        <row r="131">
          <cell r="C131">
            <v>50.67</v>
          </cell>
          <cell r="G131">
            <v>34.137</v>
          </cell>
          <cell r="L131">
            <v>44.37</v>
          </cell>
          <cell r="P131">
            <v>33.277999999999999</v>
          </cell>
        </row>
        <row r="132">
          <cell r="C132">
            <v>45.53</v>
          </cell>
          <cell r="G132">
            <v>31.164000000000001</v>
          </cell>
          <cell r="L132">
            <v>43.95</v>
          </cell>
          <cell r="P132">
            <v>32.962000000000003</v>
          </cell>
        </row>
        <row r="133">
          <cell r="C133">
            <v>42.37</v>
          </cell>
          <cell r="G133">
            <v>29.29</v>
          </cell>
          <cell r="L133">
            <v>41.5</v>
          </cell>
          <cell r="P133">
            <v>31.125</v>
          </cell>
        </row>
        <row r="134">
          <cell r="C134">
            <v>40.130000000000003</v>
          </cell>
          <cell r="G134">
            <v>26.727</v>
          </cell>
          <cell r="L134">
            <v>40.229999999999997</v>
          </cell>
          <cell r="P134">
            <v>30.172000000000001</v>
          </cell>
        </row>
        <row r="135">
          <cell r="C135">
            <v>40.92</v>
          </cell>
          <cell r="G135">
            <v>30.28</v>
          </cell>
          <cell r="L135">
            <v>38.75</v>
          </cell>
          <cell r="P135">
            <v>29.063000000000002</v>
          </cell>
        </row>
        <row r="136">
          <cell r="C136">
            <v>43.53</v>
          </cell>
          <cell r="G136">
            <v>29.045000000000002</v>
          </cell>
          <cell r="L136">
            <v>39.18</v>
          </cell>
          <cell r="P136">
            <v>29.385000000000002</v>
          </cell>
        </row>
        <row r="137">
          <cell r="C137">
            <v>43.04</v>
          </cell>
          <cell r="G137">
            <v>28.809000000000001</v>
          </cell>
          <cell r="L137">
            <v>47.05</v>
          </cell>
          <cell r="P137">
            <v>35.288000000000004</v>
          </cell>
        </row>
        <row r="138">
          <cell r="C138">
            <v>40.22</v>
          </cell>
          <cell r="G138">
            <v>27.907</v>
          </cell>
          <cell r="L138">
            <v>50.46</v>
          </cell>
          <cell r="P138">
            <v>37.844999999999999</v>
          </cell>
        </row>
        <row r="139">
          <cell r="C139">
            <v>38.75</v>
          </cell>
          <cell r="G139">
            <v>26.336000000000002</v>
          </cell>
          <cell r="L139">
            <v>46.32</v>
          </cell>
          <cell r="P139">
            <v>34.74</v>
          </cell>
        </row>
        <row r="140">
          <cell r="C140">
            <v>37.04</v>
          </cell>
          <cell r="G140">
            <v>20.789000000000001</v>
          </cell>
          <cell r="L140">
            <v>43.77</v>
          </cell>
          <cell r="P140">
            <v>32.828000000000003</v>
          </cell>
        </row>
        <row r="141">
          <cell r="C141">
            <v>37.53</v>
          </cell>
          <cell r="G141">
            <v>22.881</v>
          </cell>
          <cell r="L141">
            <v>41.97</v>
          </cell>
          <cell r="P141">
            <v>31.477</v>
          </cell>
        </row>
        <row r="142">
          <cell r="C142">
            <v>46.62</v>
          </cell>
          <cell r="G142">
            <v>32.882000000000005</v>
          </cell>
          <cell r="L142">
            <v>42.61</v>
          </cell>
          <cell r="P142">
            <v>31.957000000000001</v>
          </cell>
        </row>
        <row r="143">
          <cell r="C143">
            <v>50.56</v>
          </cell>
          <cell r="G143">
            <v>33.913000000000004</v>
          </cell>
          <cell r="L143">
            <v>44.88</v>
          </cell>
          <cell r="P143">
            <v>33.659999999999997</v>
          </cell>
        </row>
        <row r="144">
          <cell r="C144">
            <v>45.77</v>
          </cell>
          <cell r="G144">
            <v>31.157</v>
          </cell>
          <cell r="L144">
            <v>44.45</v>
          </cell>
          <cell r="P144">
            <v>33.337000000000003</v>
          </cell>
        </row>
        <row r="145">
          <cell r="C145">
            <v>42.83</v>
          </cell>
          <cell r="G145">
            <v>29.315000000000001</v>
          </cell>
          <cell r="L145">
            <v>41.98</v>
          </cell>
          <cell r="P145">
            <v>31.484999999999999</v>
          </cell>
        </row>
        <row r="146">
          <cell r="C146">
            <v>40.75</v>
          </cell>
          <cell r="G146">
            <v>27.199000000000002</v>
          </cell>
          <cell r="L146">
            <v>40.700000000000003</v>
          </cell>
          <cell r="P146">
            <v>30.524999999999999</v>
          </cell>
        </row>
        <row r="147">
          <cell r="C147">
            <v>41.49</v>
          </cell>
          <cell r="G147">
            <v>30.34</v>
          </cell>
          <cell r="L147">
            <v>39.19</v>
          </cell>
          <cell r="P147">
            <v>29.392000000000003</v>
          </cell>
        </row>
        <row r="148">
          <cell r="C148">
            <v>43.94</v>
          </cell>
          <cell r="G148">
            <v>29.203000000000003</v>
          </cell>
          <cell r="L148">
            <v>39.630000000000003</v>
          </cell>
          <cell r="P148">
            <v>29.723000000000003</v>
          </cell>
        </row>
        <row r="149">
          <cell r="C149">
            <v>43.49</v>
          </cell>
          <cell r="G149">
            <v>29.008000000000003</v>
          </cell>
          <cell r="L149">
            <v>47.6</v>
          </cell>
          <cell r="P149">
            <v>35.700000000000003</v>
          </cell>
        </row>
        <row r="150">
          <cell r="C150">
            <v>40.869999999999997</v>
          </cell>
          <cell r="G150">
            <v>28.146000000000001</v>
          </cell>
          <cell r="L150">
            <v>51.04</v>
          </cell>
          <cell r="P150">
            <v>38.28</v>
          </cell>
        </row>
        <row r="151">
          <cell r="C151">
            <v>39.5</v>
          </cell>
          <cell r="G151">
            <v>26.655000000000001</v>
          </cell>
          <cell r="L151">
            <v>46.85</v>
          </cell>
          <cell r="P151">
            <v>35.138000000000005</v>
          </cell>
        </row>
        <row r="152">
          <cell r="C152">
            <v>37.909999999999997</v>
          </cell>
          <cell r="G152">
            <v>21.355</v>
          </cell>
          <cell r="L152">
            <v>44.27</v>
          </cell>
          <cell r="P152">
            <v>33.203000000000003</v>
          </cell>
        </row>
        <row r="153">
          <cell r="C153">
            <v>38.369999999999997</v>
          </cell>
          <cell r="G153">
            <v>23.372</v>
          </cell>
          <cell r="L153">
            <v>42.45</v>
          </cell>
          <cell r="P153">
            <v>31.837000000000003</v>
          </cell>
        </row>
        <row r="154">
          <cell r="C154">
            <v>46.83</v>
          </cell>
          <cell r="G154">
            <v>32.761000000000003</v>
          </cell>
          <cell r="L154">
            <v>43.1</v>
          </cell>
          <cell r="P154">
            <v>32.325000000000003</v>
          </cell>
        </row>
        <row r="155">
          <cell r="C155">
            <v>50.49</v>
          </cell>
          <cell r="G155">
            <v>34.071000000000005</v>
          </cell>
          <cell r="L155">
            <v>45.39</v>
          </cell>
          <cell r="P155">
            <v>34.042000000000002</v>
          </cell>
        </row>
        <row r="156">
          <cell r="C156">
            <v>46.04</v>
          </cell>
          <cell r="G156">
            <v>31.237000000000002</v>
          </cell>
          <cell r="L156">
            <v>44.96</v>
          </cell>
          <cell r="P156">
            <v>33.72</v>
          </cell>
        </row>
        <row r="157">
          <cell r="C157">
            <v>43.3</v>
          </cell>
          <cell r="G157">
            <v>29.479000000000003</v>
          </cell>
          <cell r="L157">
            <v>42.46</v>
          </cell>
          <cell r="P157">
            <v>31.844999999999999</v>
          </cell>
        </row>
        <row r="158">
          <cell r="C158">
            <v>41.36</v>
          </cell>
          <cell r="G158">
            <v>27.46</v>
          </cell>
          <cell r="L158">
            <v>41.16</v>
          </cell>
          <cell r="P158">
            <v>30.87</v>
          </cell>
        </row>
        <row r="159">
          <cell r="C159">
            <v>42.05</v>
          </cell>
          <cell r="G159">
            <v>30.456000000000003</v>
          </cell>
          <cell r="L159">
            <v>39.64</v>
          </cell>
          <cell r="P159">
            <v>29.73</v>
          </cell>
        </row>
        <row r="160">
          <cell r="C160">
            <v>44.37</v>
          </cell>
          <cell r="G160">
            <v>29.355</v>
          </cell>
          <cell r="L160">
            <v>40.08</v>
          </cell>
          <cell r="P160">
            <v>30.06</v>
          </cell>
        </row>
        <row r="161">
          <cell r="C161">
            <v>43.95</v>
          </cell>
          <cell r="G161">
            <v>29.221</v>
          </cell>
          <cell r="L161">
            <v>48.14</v>
          </cell>
          <cell r="P161">
            <v>36.104999999999997</v>
          </cell>
        </row>
      </sheetData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egion"/>
    </sheetNames>
    <sheetDataSet>
      <sheetData sheetId="0">
        <row r="7">
          <cell r="C7">
            <v>27.35</v>
          </cell>
          <cell r="G7">
            <v>22.94</v>
          </cell>
          <cell r="L7">
            <v>21.5</v>
          </cell>
          <cell r="P7">
            <v>17.03</v>
          </cell>
        </row>
        <row r="8">
          <cell r="C8">
            <v>27.35</v>
          </cell>
          <cell r="G8">
            <v>22.94</v>
          </cell>
          <cell r="L8">
            <v>28</v>
          </cell>
          <cell r="P8">
            <v>21</v>
          </cell>
        </row>
        <row r="9">
          <cell r="C9">
            <v>28</v>
          </cell>
          <cell r="G9">
            <v>24</v>
          </cell>
          <cell r="L9">
            <v>30</v>
          </cell>
          <cell r="P9">
            <v>22.498000000000001</v>
          </cell>
        </row>
        <row r="10">
          <cell r="C10">
            <v>28</v>
          </cell>
          <cell r="G10">
            <v>24</v>
          </cell>
          <cell r="L10">
            <v>38</v>
          </cell>
          <cell r="P10">
            <v>28.5</v>
          </cell>
        </row>
        <row r="11">
          <cell r="C11">
            <v>24</v>
          </cell>
          <cell r="G11">
            <v>24</v>
          </cell>
          <cell r="L11">
            <v>37.5</v>
          </cell>
          <cell r="P11">
            <v>28.125</v>
          </cell>
        </row>
        <row r="12">
          <cell r="C12">
            <v>28</v>
          </cell>
          <cell r="G12">
            <v>24</v>
          </cell>
          <cell r="L12">
            <v>36.25</v>
          </cell>
          <cell r="P12">
            <v>27.1875</v>
          </cell>
        </row>
        <row r="13">
          <cell r="C13">
            <v>28</v>
          </cell>
          <cell r="G13">
            <v>24</v>
          </cell>
          <cell r="L13">
            <v>35</v>
          </cell>
          <cell r="P13">
            <v>26.25</v>
          </cell>
        </row>
        <row r="14">
          <cell r="C14">
            <v>28</v>
          </cell>
          <cell r="G14">
            <v>24</v>
          </cell>
          <cell r="L14">
            <v>32.75</v>
          </cell>
          <cell r="P14">
            <v>24.563000000000002</v>
          </cell>
        </row>
        <row r="15">
          <cell r="C15">
            <v>30</v>
          </cell>
          <cell r="G15">
            <v>24.25</v>
          </cell>
          <cell r="L15">
            <v>32.5</v>
          </cell>
          <cell r="P15">
            <v>24.375</v>
          </cell>
        </row>
        <row r="16">
          <cell r="C16">
            <v>30</v>
          </cell>
          <cell r="G16">
            <v>24.25</v>
          </cell>
          <cell r="L16">
            <v>39</v>
          </cell>
          <cell r="P16">
            <v>29.25</v>
          </cell>
        </row>
        <row r="17">
          <cell r="C17">
            <v>30</v>
          </cell>
          <cell r="G17">
            <v>24.25</v>
          </cell>
          <cell r="L17">
            <v>48</v>
          </cell>
          <cell r="P17">
            <v>36</v>
          </cell>
        </row>
        <row r="18">
          <cell r="C18">
            <v>24.25</v>
          </cell>
          <cell r="G18">
            <v>24.25</v>
          </cell>
          <cell r="L18">
            <v>54.25</v>
          </cell>
          <cell r="P18">
            <v>40.6875</v>
          </cell>
        </row>
        <row r="19">
          <cell r="C19">
            <v>30</v>
          </cell>
          <cell r="G19">
            <v>24.25</v>
          </cell>
          <cell r="L19">
            <v>47</v>
          </cell>
          <cell r="P19">
            <v>35.25</v>
          </cell>
        </row>
        <row r="20">
          <cell r="C20">
            <v>30</v>
          </cell>
          <cell r="G20">
            <v>24.25</v>
          </cell>
          <cell r="L20">
            <v>39.5</v>
          </cell>
          <cell r="P20">
            <v>29.625</v>
          </cell>
        </row>
        <row r="21">
          <cell r="C21">
            <v>30</v>
          </cell>
          <cell r="G21">
            <v>24.25</v>
          </cell>
          <cell r="L21">
            <v>38.5</v>
          </cell>
          <cell r="P21">
            <v>28.875</v>
          </cell>
        </row>
        <row r="22">
          <cell r="C22">
            <v>30</v>
          </cell>
          <cell r="G22">
            <v>24.25</v>
          </cell>
          <cell r="L22">
            <v>40.5</v>
          </cell>
          <cell r="P22">
            <v>30.375</v>
          </cell>
        </row>
        <row r="23">
          <cell r="C23">
            <v>30</v>
          </cell>
          <cell r="G23">
            <v>24.25</v>
          </cell>
          <cell r="L23">
            <v>43.25</v>
          </cell>
          <cell r="P23">
            <v>32.4375</v>
          </cell>
        </row>
        <row r="24">
          <cell r="C24">
            <v>30</v>
          </cell>
          <cell r="G24">
            <v>24.25</v>
          </cell>
          <cell r="L24">
            <v>41.25</v>
          </cell>
          <cell r="P24">
            <v>30.9375</v>
          </cell>
        </row>
        <row r="25">
          <cell r="C25">
            <v>24.25</v>
          </cell>
          <cell r="G25">
            <v>24.25</v>
          </cell>
          <cell r="L25">
            <v>39.25</v>
          </cell>
          <cell r="P25">
            <v>29.4375</v>
          </cell>
        </row>
        <row r="26">
          <cell r="C26">
            <v>30</v>
          </cell>
          <cell r="G26">
            <v>24.25</v>
          </cell>
          <cell r="L26">
            <v>35.5</v>
          </cell>
          <cell r="P26">
            <v>26.625</v>
          </cell>
        </row>
        <row r="27">
          <cell r="C27">
            <v>30</v>
          </cell>
          <cell r="G27">
            <v>24.25</v>
          </cell>
          <cell r="L27">
            <v>36</v>
          </cell>
          <cell r="P27">
            <v>27</v>
          </cell>
        </row>
        <row r="28">
          <cell r="C28">
            <v>30</v>
          </cell>
          <cell r="G28">
            <v>24.25</v>
          </cell>
          <cell r="L28">
            <v>41</v>
          </cell>
          <cell r="P28">
            <v>30.75</v>
          </cell>
        </row>
        <row r="29">
          <cell r="C29">
            <v>30</v>
          </cell>
          <cell r="G29">
            <v>24.25</v>
          </cell>
          <cell r="L29">
            <v>51.25</v>
          </cell>
          <cell r="P29">
            <v>38.4375</v>
          </cell>
        </row>
        <row r="30">
          <cell r="C30">
            <v>30</v>
          </cell>
          <cell r="G30">
            <v>24.25</v>
          </cell>
          <cell r="L30">
            <v>59.75</v>
          </cell>
          <cell r="P30">
            <v>44.8125</v>
          </cell>
        </row>
        <row r="31">
          <cell r="C31">
            <v>30</v>
          </cell>
          <cell r="G31">
            <v>24.25</v>
          </cell>
          <cell r="L31">
            <v>54.75</v>
          </cell>
          <cell r="P31">
            <v>41.063000000000002</v>
          </cell>
        </row>
        <row r="32">
          <cell r="C32">
            <v>24.25</v>
          </cell>
          <cell r="G32">
            <v>24.25</v>
          </cell>
          <cell r="L32">
            <v>40</v>
          </cell>
          <cell r="P32">
            <v>30</v>
          </cell>
        </row>
        <row r="33">
          <cell r="C33">
            <v>30</v>
          </cell>
          <cell r="G33">
            <v>24.25</v>
          </cell>
          <cell r="L33">
            <v>40</v>
          </cell>
          <cell r="P33">
            <v>30</v>
          </cell>
        </row>
        <row r="34">
          <cell r="C34">
            <v>30</v>
          </cell>
          <cell r="G34">
            <v>24.25</v>
          </cell>
          <cell r="L34">
            <v>43</v>
          </cell>
          <cell r="P34">
            <v>32.25</v>
          </cell>
        </row>
        <row r="35">
          <cell r="C35">
            <v>30</v>
          </cell>
          <cell r="G35">
            <v>24.25</v>
          </cell>
          <cell r="L35">
            <v>43.73</v>
          </cell>
          <cell r="P35">
            <v>32.797499999999999</v>
          </cell>
        </row>
        <row r="36">
          <cell r="C36">
            <v>30</v>
          </cell>
          <cell r="G36">
            <v>24.897000000000002</v>
          </cell>
          <cell r="L36">
            <v>42.02</v>
          </cell>
          <cell r="P36">
            <v>31.515000000000001</v>
          </cell>
        </row>
        <row r="37">
          <cell r="C37">
            <v>30</v>
          </cell>
          <cell r="G37">
            <v>24.897000000000002</v>
          </cell>
          <cell r="L37">
            <v>40.299999999999997</v>
          </cell>
          <cell r="P37">
            <v>30.225000000000001</v>
          </cell>
        </row>
        <row r="38">
          <cell r="C38">
            <v>30</v>
          </cell>
          <cell r="G38">
            <v>24.897000000000002</v>
          </cell>
          <cell r="L38">
            <v>37.049999999999997</v>
          </cell>
          <cell r="P38">
            <v>27.788</v>
          </cell>
        </row>
        <row r="39">
          <cell r="C39">
            <v>38</v>
          </cell>
          <cell r="G39">
            <v>29.194000000000003</v>
          </cell>
          <cell r="L39">
            <v>37.51</v>
          </cell>
          <cell r="P39">
            <v>28.1325</v>
          </cell>
        </row>
        <row r="40">
          <cell r="C40">
            <v>37.5</v>
          </cell>
          <cell r="G40">
            <v>28.952000000000002</v>
          </cell>
          <cell r="L40">
            <v>41.8</v>
          </cell>
          <cell r="P40">
            <v>31.35</v>
          </cell>
        </row>
        <row r="41">
          <cell r="C41">
            <v>36.25</v>
          </cell>
          <cell r="G41">
            <v>28.232000000000003</v>
          </cell>
          <cell r="L41">
            <v>50.6</v>
          </cell>
          <cell r="P41">
            <v>37.950000000000003</v>
          </cell>
        </row>
        <row r="42">
          <cell r="C42">
            <v>35</v>
          </cell>
          <cell r="G42">
            <v>26.581</v>
          </cell>
          <cell r="L42">
            <v>57.89</v>
          </cell>
          <cell r="P42">
            <v>43.417499999999997</v>
          </cell>
        </row>
        <row r="43">
          <cell r="C43">
            <v>32.75</v>
          </cell>
          <cell r="G43">
            <v>21.633000000000003</v>
          </cell>
          <cell r="L43">
            <v>53.56</v>
          </cell>
          <cell r="P43">
            <v>40.17</v>
          </cell>
        </row>
        <row r="44">
          <cell r="C44">
            <v>32.5</v>
          </cell>
          <cell r="G44">
            <v>23.879000000000001</v>
          </cell>
          <cell r="L44">
            <v>40.659999999999997</v>
          </cell>
          <cell r="P44">
            <v>30.495000000000001</v>
          </cell>
        </row>
        <row r="45">
          <cell r="C45">
            <v>39</v>
          </cell>
          <cell r="G45">
            <v>25.583000000000002</v>
          </cell>
          <cell r="L45">
            <v>40.909999999999997</v>
          </cell>
          <cell r="P45">
            <v>30.683</v>
          </cell>
        </row>
        <row r="46">
          <cell r="C46">
            <v>48</v>
          </cell>
          <cell r="G46">
            <v>30.048000000000002</v>
          </cell>
          <cell r="L46">
            <v>43.8</v>
          </cell>
          <cell r="P46">
            <v>32.85</v>
          </cell>
        </row>
        <row r="47">
          <cell r="C47">
            <v>54.25</v>
          </cell>
          <cell r="G47">
            <v>31.016000000000002</v>
          </cell>
          <cell r="L47">
            <v>44.15</v>
          </cell>
          <cell r="P47">
            <v>33.112499999999997</v>
          </cell>
        </row>
        <row r="48">
          <cell r="C48">
            <v>47</v>
          </cell>
          <cell r="G48">
            <v>30</v>
          </cell>
          <cell r="L48">
            <v>42.68</v>
          </cell>
          <cell r="P48">
            <v>32.01</v>
          </cell>
        </row>
        <row r="49">
          <cell r="C49">
            <v>39.5</v>
          </cell>
          <cell r="G49">
            <v>26.008000000000003</v>
          </cell>
          <cell r="L49">
            <v>41.21</v>
          </cell>
          <cell r="P49">
            <v>30.907499999999999</v>
          </cell>
        </row>
        <row r="50">
          <cell r="C50">
            <v>38.5</v>
          </cell>
          <cell r="G50">
            <v>27.375</v>
          </cell>
          <cell r="L50">
            <v>38.39</v>
          </cell>
          <cell r="P50">
            <v>28.793000000000003</v>
          </cell>
        </row>
        <row r="51">
          <cell r="C51">
            <v>40.5</v>
          </cell>
          <cell r="G51">
            <v>29.161000000000001</v>
          </cell>
          <cell r="L51">
            <v>38.82</v>
          </cell>
          <cell r="P51">
            <v>29.114999999999998</v>
          </cell>
        </row>
        <row r="52">
          <cell r="C52">
            <v>43.25</v>
          </cell>
          <cell r="G52">
            <v>28.552</v>
          </cell>
          <cell r="L52">
            <v>42.5</v>
          </cell>
          <cell r="P52">
            <v>31.875</v>
          </cell>
        </row>
        <row r="53">
          <cell r="C53">
            <v>41.25</v>
          </cell>
          <cell r="G53">
            <v>26.839000000000002</v>
          </cell>
          <cell r="L53">
            <v>50.03</v>
          </cell>
          <cell r="P53">
            <v>37.522500000000001</v>
          </cell>
        </row>
        <row r="54">
          <cell r="C54">
            <v>39.25</v>
          </cell>
          <cell r="G54">
            <v>25.883000000000003</v>
          </cell>
          <cell r="L54">
            <v>56.28</v>
          </cell>
          <cell r="P54">
            <v>42.21</v>
          </cell>
        </row>
        <row r="55">
          <cell r="C55">
            <v>35.5</v>
          </cell>
          <cell r="G55">
            <v>24.883000000000003</v>
          </cell>
          <cell r="L55">
            <v>52.54</v>
          </cell>
          <cell r="P55">
            <v>39.405000000000001</v>
          </cell>
        </row>
        <row r="56">
          <cell r="C56">
            <v>36</v>
          </cell>
          <cell r="G56">
            <v>25.677</v>
          </cell>
          <cell r="L56">
            <v>41.23</v>
          </cell>
          <cell r="P56">
            <v>30.922000000000001</v>
          </cell>
        </row>
        <row r="57">
          <cell r="C57">
            <v>41</v>
          </cell>
          <cell r="G57">
            <v>27.417000000000002</v>
          </cell>
          <cell r="L57">
            <v>41.7</v>
          </cell>
          <cell r="P57">
            <v>31.274999999999999</v>
          </cell>
        </row>
        <row r="58">
          <cell r="C58">
            <v>51.25</v>
          </cell>
          <cell r="G58">
            <v>30.254000000000001</v>
          </cell>
          <cell r="L58">
            <v>44.5</v>
          </cell>
          <cell r="P58">
            <v>33.375</v>
          </cell>
        </row>
        <row r="59">
          <cell r="C59">
            <v>59.75</v>
          </cell>
          <cell r="G59">
            <v>30.181000000000001</v>
          </cell>
          <cell r="L59">
            <v>44.49</v>
          </cell>
          <cell r="P59">
            <v>33.3675</v>
          </cell>
        </row>
        <row r="60">
          <cell r="C60">
            <v>54.75</v>
          </cell>
          <cell r="G60">
            <v>29.313000000000002</v>
          </cell>
          <cell r="L60">
            <v>43.16</v>
          </cell>
          <cell r="P60">
            <v>32.369999999999997</v>
          </cell>
        </row>
        <row r="61">
          <cell r="C61">
            <v>40</v>
          </cell>
          <cell r="G61">
            <v>27.798000000000002</v>
          </cell>
          <cell r="L61">
            <v>41.82</v>
          </cell>
          <cell r="P61">
            <v>31.364999999999998</v>
          </cell>
        </row>
        <row r="62">
          <cell r="C62">
            <v>40</v>
          </cell>
          <cell r="G62">
            <v>27.2</v>
          </cell>
          <cell r="L62">
            <v>39.24</v>
          </cell>
          <cell r="P62">
            <v>29.43</v>
          </cell>
        </row>
        <row r="63">
          <cell r="C63">
            <v>43</v>
          </cell>
          <cell r="G63">
            <v>29.274000000000001</v>
          </cell>
          <cell r="L63">
            <v>39.659999999999997</v>
          </cell>
          <cell r="P63">
            <v>29.745000000000001</v>
          </cell>
        </row>
        <row r="64">
          <cell r="C64">
            <v>43.73</v>
          </cell>
          <cell r="G64">
            <v>28.184999999999999</v>
          </cell>
          <cell r="L64">
            <v>42.99</v>
          </cell>
          <cell r="P64">
            <v>32.2425</v>
          </cell>
        </row>
        <row r="65">
          <cell r="C65">
            <v>42.02</v>
          </cell>
          <cell r="G65">
            <v>26.721</v>
          </cell>
          <cell r="L65">
            <v>49.82</v>
          </cell>
          <cell r="P65">
            <v>37.365000000000002</v>
          </cell>
        </row>
        <row r="66">
          <cell r="C66">
            <v>40.299999999999997</v>
          </cell>
          <cell r="G66">
            <v>26.357000000000003</v>
          </cell>
          <cell r="L66">
            <v>55.48</v>
          </cell>
          <cell r="P66">
            <v>41.61</v>
          </cell>
        </row>
        <row r="67">
          <cell r="C67">
            <v>37.049999999999997</v>
          </cell>
          <cell r="G67">
            <v>25.346</v>
          </cell>
          <cell r="L67">
            <v>52.07</v>
          </cell>
          <cell r="P67">
            <v>39.053000000000004</v>
          </cell>
        </row>
        <row r="68">
          <cell r="C68">
            <v>37.51</v>
          </cell>
          <cell r="G68">
            <v>25.854000000000003</v>
          </cell>
          <cell r="L68">
            <v>41.66</v>
          </cell>
          <cell r="P68">
            <v>31.245000000000001</v>
          </cell>
        </row>
        <row r="69">
          <cell r="C69">
            <v>41.8</v>
          </cell>
          <cell r="G69">
            <v>27.626000000000001</v>
          </cell>
          <cell r="L69">
            <v>42.25</v>
          </cell>
          <cell r="P69">
            <v>31.688000000000002</v>
          </cell>
        </row>
        <row r="70">
          <cell r="C70">
            <v>50.6</v>
          </cell>
          <cell r="G70">
            <v>29.168000000000003</v>
          </cell>
          <cell r="L70">
            <v>45</v>
          </cell>
          <cell r="P70">
            <v>33.75</v>
          </cell>
        </row>
        <row r="71">
          <cell r="C71">
            <v>57.89</v>
          </cell>
          <cell r="G71">
            <v>29.838000000000001</v>
          </cell>
          <cell r="L71">
            <v>44.82</v>
          </cell>
          <cell r="P71">
            <v>33.615000000000002</v>
          </cell>
        </row>
        <row r="72">
          <cell r="C72">
            <v>53.56</v>
          </cell>
          <cell r="G72">
            <v>28.97</v>
          </cell>
          <cell r="L72">
            <v>43.62</v>
          </cell>
          <cell r="P72">
            <v>32.715000000000003</v>
          </cell>
        </row>
        <row r="73">
          <cell r="C73">
            <v>40.659999999999997</v>
          </cell>
          <cell r="G73">
            <v>27.803000000000001</v>
          </cell>
          <cell r="L73">
            <v>42.41</v>
          </cell>
          <cell r="P73">
            <v>31.807500000000001</v>
          </cell>
        </row>
        <row r="74">
          <cell r="C74">
            <v>40.909999999999997</v>
          </cell>
          <cell r="G74">
            <v>27.599</v>
          </cell>
          <cell r="L74">
            <v>40.049999999999997</v>
          </cell>
          <cell r="P74">
            <v>30.038</v>
          </cell>
        </row>
        <row r="75">
          <cell r="C75">
            <v>43.8</v>
          </cell>
          <cell r="G75">
            <v>29.015000000000001</v>
          </cell>
          <cell r="L75">
            <v>40.450000000000003</v>
          </cell>
          <cell r="P75">
            <v>30.337499999999999</v>
          </cell>
        </row>
        <row r="76">
          <cell r="C76">
            <v>44.15</v>
          </cell>
          <cell r="G76">
            <v>28.074000000000002</v>
          </cell>
          <cell r="L76">
            <v>43.47</v>
          </cell>
          <cell r="P76">
            <v>32.602499999999999</v>
          </cell>
        </row>
        <row r="77">
          <cell r="C77">
            <v>42.68</v>
          </cell>
          <cell r="G77">
            <v>27.202000000000002</v>
          </cell>
          <cell r="L77">
            <v>49.65</v>
          </cell>
          <cell r="P77">
            <v>37.237499999999997</v>
          </cell>
        </row>
        <row r="78">
          <cell r="C78">
            <v>41.21</v>
          </cell>
          <cell r="G78">
            <v>26.684000000000001</v>
          </cell>
          <cell r="L78">
            <v>54.78</v>
          </cell>
          <cell r="P78">
            <v>41.085000000000001</v>
          </cell>
        </row>
        <row r="79">
          <cell r="C79">
            <v>38.39</v>
          </cell>
          <cell r="G79">
            <v>25.673999999999999</v>
          </cell>
          <cell r="L79">
            <v>51.67</v>
          </cell>
          <cell r="P79">
            <v>38.752000000000002</v>
          </cell>
        </row>
        <row r="80">
          <cell r="C80">
            <v>38.82</v>
          </cell>
          <cell r="G80">
            <v>26.056000000000001</v>
          </cell>
          <cell r="L80">
            <v>42.07</v>
          </cell>
          <cell r="P80">
            <v>31.552000000000003</v>
          </cell>
        </row>
        <row r="81">
          <cell r="C81">
            <v>42.5</v>
          </cell>
          <cell r="G81">
            <v>27.816000000000003</v>
          </cell>
          <cell r="L81">
            <v>42.77</v>
          </cell>
          <cell r="P81">
            <v>32.078000000000003</v>
          </cell>
        </row>
        <row r="82">
          <cell r="C82">
            <v>50.03</v>
          </cell>
          <cell r="G82">
            <v>28.628</v>
          </cell>
          <cell r="L82">
            <v>45.47</v>
          </cell>
          <cell r="P82">
            <v>34.102000000000004</v>
          </cell>
        </row>
        <row r="83">
          <cell r="C83">
            <v>56.28</v>
          </cell>
          <cell r="G83">
            <v>30.724</v>
          </cell>
          <cell r="L83">
            <v>45.14</v>
          </cell>
          <cell r="P83">
            <v>33.854999999999997</v>
          </cell>
        </row>
        <row r="84">
          <cell r="C84">
            <v>52.54</v>
          </cell>
          <cell r="G84">
            <v>29.184000000000001</v>
          </cell>
          <cell r="L84">
            <v>44.03</v>
          </cell>
          <cell r="P84">
            <v>33.022500000000001</v>
          </cell>
        </row>
        <row r="85">
          <cell r="C85">
            <v>41.23</v>
          </cell>
          <cell r="G85">
            <v>27.996000000000002</v>
          </cell>
          <cell r="L85">
            <v>42.91</v>
          </cell>
          <cell r="P85">
            <v>32.182499999999997</v>
          </cell>
        </row>
        <row r="86">
          <cell r="C86">
            <v>41.7</v>
          </cell>
          <cell r="G86">
            <v>27.802</v>
          </cell>
          <cell r="L86">
            <v>40.71</v>
          </cell>
          <cell r="P86">
            <v>30.532</v>
          </cell>
        </row>
        <row r="87">
          <cell r="C87">
            <v>44.5</v>
          </cell>
          <cell r="G87">
            <v>29.004000000000001</v>
          </cell>
          <cell r="L87">
            <v>41.1</v>
          </cell>
          <cell r="P87">
            <v>30.824999999999999</v>
          </cell>
        </row>
        <row r="88">
          <cell r="C88">
            <v>44.49</v>
          </cell>
          <cell r="G88">
            <v>28.239000000000001</v>
          </cell>
          <cell r="L88">
            <v>43.89</v>
          </cell>
          <cell r="P88">
            <v>32.917499999999997</v>
          </cell>
        </row>
        <row r="89">
          <cell r="C89">
            <v>43.16</v>
          </cell>
          <cell r="G89">
            <v>27.51</v>
          </cell>
          <cell r="L89">
            <v>49.62</v>
          </cell>
          <cell r="P89">
            <v>37.215000000000003</v>
          </cell>
        </row>
        <row r="90">
          <cell r="C90">
            <v>41.82</v>
          </cell>
          <cell r="G90">
            <v>27.057000000000002</v>
          </cell>
          <cell r="L90">
            <v>54.37</v>
          </cell>
          <cell r="P90">
            <v>40.777500000000003</v>
          </cell>
        </row>
        <row r="91">
          <cell r="C91">
            <v>39.24</v>
          </cell>
          <cell r="G91">
            <v>25.897000000000002</v>
          </cell>
          <cell r="L91">
            <v>51.47</v>
          </cell>
          <cell r="P91">
            <v>38.602000000000004</v>
          </cell>
        </row>
        <row r="92">
          <cell r="C92">
            <v>39.659999999999997</v>
          </cell>
          <cell r="G92">
            <v>26.511000000000003</v>
          </cell>
          <cell r="L92">
            <v>42.46</v>
          </cell>
          <cell r="P92">
            <v>31.844999999999999</v>
          </cell>
        </row>
        <row r="93">
          <cell r="C93">
            <v>42.99</v>
          </cell>
          <cell r="G93">
            <v>28.047000000000001</v>
          </cell>
          <cell r="L93">
            <v>43.23</v>
          </cell>
          <cell r="P93">
            <v>32.422000000000004</v>
          </cell>
        </row>
        <row r="94">
          <cell r="C94">
            <v>49.82</v>
          </cell>
          <cell r="G94">
            <v>28.467000000000002</v>
          </cell>
          <cell r="L94">
            <v>45.9</v>
          </cell>
          <cell r="P94">
            <v>34.424999999999997</v>
          </cell>
        </row>
        <row r="95">
          <cell r="C95">
            <v>55.48</v>
          </cell>
          <cell r="G95">
            <v>30.816000000000003</v>
          </cell>
          <cell r="L95">
            <v>45.51</v>
          </cell>
          <cell r="P95">
            <v>34.1325</v>
          </cell>
        </row>
        <row r="96">
          <cell r="C96">
            <v>52.07</v>
          </cell>
          <cell r="G96">
            <v>29.262</v>
          </cell>
          <cell r="L96">
            <v>44.48</v>
          </cell>
          <cell r="P96">
            <v>33.36</v>
          </cell>
        </row>
        <row r="97">
          <cell r="C97">
            <v>41.66</v>
          </cell>
          <cell r="G97">
            <v>28.183</v>
          </cell>
          <cell r="L97">
            <v>43.44</v>
          </cell>
          <cell r="P97">
            <v>32.58</v>
          </cell>
        </row>
        <row r="98">
          <cell r="C98">
            <v>42.25</v>
          </cell>
          <cell r="G98">
            <v>28.024000000000001</v>
          </cell>
          <cell r="L98">
            <v>41.38</v>
          </cell>
          <cell r="P98">
            <v>31.035</v>
          </cell>
        </row>
        <row r="99">
          <cell r="C99">
            <v>45</v>
          </cell>
          <cell r="G99">
            <v>28.785</v>
          </cell>
          <cell r="L99">
            <v>41.76</v>
          </cell>
          <cell r="P99">
            <v>31.32</v>
          </cell>
        </row>
        <row r="100">
          <cell r="C100">
            <v>44.82</v>
          </cell>
          <cell r="G100">
            <v>28.503</v>
          </cell>
          <cell r="L100">
            <v>44.36</v>
          </cell>
          <cell r="P100">
            <v>33.270000000000003</v>
          </cell>
        </row>
        <row r="101">
          <cell r="C101">
            <v>43.62</v>
          </cell>
          <cell r="G101">
            <v>27.668000000000003</v>
          </cell>
          <cell r="L101">
            <v>49.67</v>
          </cell>
          <cell r="P101">
            <v>37.252499999999998</v>
          </cell>
        </row>
        <row r="102">
          <cell r="C102">
            <v>42.41</v>
          </cell>
          <cell r="G102">
            <v>27.269000000000002</v>
          </cell>
          <cell r="L102">
            <v>54.08</v>
          </cell>
          <cell r="P102">
            <v>40.56</v>
          </cell>
        </row>
        <row r="103">
          <cell r="C103">
            <v>40.049999999999997</v>
          </cell>
          <cell r="G103">
            <v>26.254999999999999</v>
          </cell>
          <cell r="L103">
            <v>51.37</v>
          </cell>
          <cell r="P103">
            <v>38.527999999999999</v>
          </cell>
        </row>
        <row r="104">
          <cell r="C104">
            <v>40.450000000000003</v>
          </cell>
          <cell r="G104">
            <v>26.823</v>
          </cell>
          <cell r="L104">
            <v>42.88</v>
          </cell>
          <cell r="P104">
            <v>32.159999999999997</v>
          </cell>
        </row>
        <row r="105">
          <cell r="C105">
            <v>43.47</v>
          </cell>
          <cell r="G105">
            <v>28.217000000000002</v>
          </cell>
          <cell r="L105">
            <v>43.73</v>
          </cell>
          <cell r="P105">
            <v>32.797000000000004</v>
          </cell>
        </row>
        <row r="106">
          <cell r="C106">
            <v>49.65</v>
          </cell>
          <cell r="G106">
            <v>28.253</v>
          </cell>
          <cell r="L106">
            <v>46.37</v>
          </cell>
          <cell r="P106">
            <v>34.777999999999999</v>
          </cell>
        </row>
        <row r="107">
          <cell r="C107">
            <v>54.78</v>
          </cell>
          <cell r="G107">
            <v>30.851000000000003</v>
          </cell>
          <cell r="L107">
            <v>45.88</v>
          </cell>
          <cell r="P107">
            <v>34.409999999999997</v>
          </cell>
        </row>
        <row r="108">
          <cell r="C108">
            <v>51.67</v>
          </cell>
          <cell r="G108">
            <v>28.836000000000002</v>
          </cell>
          <cell r="L108">
            <v>44.92</v>
          </cell>
          <cell r="P108">
            <v>33.69</v>
          </cell>
        </row>
        <row r="109">
          <cell r="C109">
            <v>42.07</v>
          </cell>
          <cell r="G109">
            <v>28.555</v>
          </cell>
          <cell r="L109">
            <v>43.97</v>
          </cell>
          <cell r="P109">
            <v>32.977499999999999</v>
          </cell>
        </row>
        <row r="110">
          <cell r="C110">
            <v>42.77</v>
          </cell>
          <cell r="G110">
            <v>28.148</v>
          </cell>
          <cell r="L110">
            <v>42.04</v>
          </cell>
          <cell r="P110">
            <v>31.53</v>
          </cell>
        </row>
        <row r="111">
          <cell r="C111">
            <v>45.47</v>
          </cell>
          <cell r="G111">
            <v>28.828000000000003</v>
          </cell>
          <cell r="L111">
            <v>42.41</v>
          </cell>
          <cell r="P111">
            <v>31.807500000000001</v>
          </cell>
        </row>
        <row r="112">
          <cell r="C112">
            <v>45.14</v>
          </cell>
          <cell r="G112">
            <v>28.73</v>
          </cell>
          <cell r="L112">
            <v>44.81</v>
          </cell>
          <cell r="P112">
            <v>33.607500000000002</v>
          </cell>
        </row>
        <row r="113">
          <cell r="C113">
            <v>44.03</v>
          </cell>
          <cell r="G113">
            <v>28.043000000000003</v>
          </cell>
          <cell r="L113">
            <v>49.74</v>
          </cell>
          <cell r="P113">
            <v>37.305</v>
          </cell>
        </row>
        <row r="114">
          <cell r="C114">
            <v>42.91</v>
          </cell>
          <cell r="G114">
            <v>27.391000000000002</v>
          </cell>
          <cell r="L114">
            <v>53.82</v>
          </cell>
          <cell r="P114">
            <v>40.365000000000002</v>
          </cell>
        </row>
        <row r="115">
          <cell r="C115">
            <v>40.71</v>
          </cell>
          <cell r="G115">
            <v>26.831</v>
          </cell>
          <cell r="L115">
            <v>51.29</v>
          </cell>
          <cell r="P115">
            <v>38.468000000000004</v>
          </cell>
        </row>
        <row r="116">
          <cell r="C116">
            <v>41.1</v>
          </cell>
          <cell r="G116">
            <v>27.168000000000003</v>
          </cell>
          <cell r="L116">
            <v>43.3</v>
          </cell>
          <cell r="P116">
            <v>32.475000000000001</v>
          </cell>
        </row>
        <row r="117">
          <cell r="C117">
            <v>43.89</v>
          </cell>
          <cell r="G117">
            <v>28.254999999999999</v>
          </cell>
          <cell r="L117">
            <v>44.21</v>
          </cell>
          <cell r="P117">
            <v>33.157000000000004</v>
          </cell>
        </row>
        <row r="118">
          <cell r="C118">
            <v>49.62</v>
          </cell>
          <cell r="G118">
            <v>28.691000000000003</v>
          </cell>
          <cell r="L118">
            <v>46.83</v>
          </cell>
          <cell r="P118">
            <v>35.123000000000005</v>
          </cell>
        </row>
        <row r="119">
          <cell r="C119">
            <v>54.37</v>
          </cell>
          <cell r="G119">
            <v>30.545000000000002</v>
          </cell>
          <cell r="L119">
            <v>46.25</v>
          </cell>
          <cell r="P119">
            <v>34.6875</v>
          </cell>
        </row>
        <row r="120">
          <cell r="C120">
            <v>51.47</v>
          </cell>
          <cell r="G120">
            <v>29.504999999999999</v>
          </cell>
          <cell r="L120">
            <v>45.36</v>
          </cell>
          <cell r="P120">
            <v>34.020000000000003</v>
          </cell>
        </row>
        <row r="121">
          <cell r="C121">
            <v>42.46</v>
          </cell>
          <cell r="G121">
            <v>28.832000000000001</v>
          </cell>
          <cell r="L121">
            <v>44.48</v>
          </cell>
          <cell r="P121">
            <v>33.36</v>
          </cell>
        </row>
        <row r="122">
          <cell r="C122">
            <v>43.23</v>
          </cell>
          <cell r="G122">
            <v>28.247</v>
          </cell>
          <cell r="L122">
            <v>42.67</v>
          </cell>
          <cell r="P122">
            <v>32.002000000000002</v>
          </cell>
        </row>
        <row r="123">
          <cell r="C123">
            <v>45.9</v>
          </cell>
          <cell r="G123">
            <v>29.234000000000002</v>
          </cell>
          <cell r="L123">
            <v>43.03</v>
          </cell>
          <cell r="P123">
            <v>32.272500000000001</v>
          </cell>
        </row>
        <row r="124">
          <cell r="C124">
            <v>45.51</v>
          </cell>
          <cell r="G124">
            <v>28.957000000000001</v>
          </cell>
          <cell r="L124">
            <v>45.26</v>
          </cell>
          <cell r="P124">
            <v>33.945</v>
          </cell>
        </row>
        <row r="125">
          <cell r="C125">
            <v>44.48</v>
          </cell>
          <cell r="G125">
            <v>28.307000000000002</v>
          </cell>
          <cell r="L125">
            <v>49.83</v>
          </cell>
          <cell r="P125">
            <v>37.372500000000002</v>
          </cell>
        </row>
        <row r="126">
          <cell r="C126">
            <v>43.44</v>
          </cell>
          <cell r="G126">
            <v>27.739000000000001</v>
          </cell>
          <cell r="L126">
            <v>53.62</v>
          </cell>
          <cell r="P126">
            <v>40.215000000000003</v>
          </cell>
        </row>
        <row r="127">
          <cell r="C127">
            <v>41.38</v>
          </cell>
          <cell r="G127">
            <v>27.204000000000001</v>
          </cell>
          <cell r="L127">
            <v>51.25</v>
          </cell>
          <cell r="P127">
            <v>38.438000000000002</v>
          </cell>
        </row>
        <row r="128">
          <cell r="C128">
            <v>41.76</v>
          </cell>
          <cell r="G128">
            <v>27.311</v>
          </cell>
          <cell r="L128">
            <v>43.72</v>
          </cell>
          <cell r="P128">
            <v>32.79</v>
          </cell>
        </row>
        <row r="129">
          <cell r="C129">
            <v>44.36</v>
          </cell>
          <cell r="G129">
            <v>28.761000000000003</v>
          </cell>
          <cell r="L129">
            <v>44.69</v>
          </cell>
          <cell r="P129">
            <v>33.517000000000003</v>
          </cell>
        </row>
        <row r="130">
          <cell r="C130">
            <v>49.67</v>
          </cell>
          <cell r="G130">
            <v>28.719000000000001</v>
          </cell>
          <cell r="L130">
            <v>47.28</v>
          </cell>
          <cell r="P130">
            <v>35.46</v>
          </cell>
        </row>
        <row r="131">
          <cell r="C131">
            <v>54.08</v>
          </cell>
          <cell r="G131">
            <v>30.747</v>
          </cell>
          <cell r="L131">
            <v>46.62</v>
          </cell>
          <cell r="P131">
            <v>34.965000000000003</v>
          </cell>
        </row>
        <row r="132">
          <cell r="C132">
            <v>51.37</v>
          </cell>
          <cell r="G132">
            <v>29.69</v>
          </cell>
          <cell r="L132">
            <v>45.8</v>
          </cell>
          <cell r="P132">
            <v>34.35</v>
          </cell>
        </row>
        <row r="133">
          <cell r="C133">
            <v>42.88</v>
          </cell>
          <cell r="G133">
            <v>29.103000000000002</v>
          </cell>
          <cell r="L133">
            <v>44.97</v>
          </cell>
          <cell r="P133">
            <v>33.727499999999999</v>
          </cell>
        </row>
        <row r="134">
          <cell r="C134">
            <v>43.73</v>
          </cell>
          <cell r="G134">
            <v>28.531000000000002</v>
          </cell>
          <cell r="L134">
            <v>43.28</v>
          </cell>
          <cell r="P134">
            <v>32.46</v>
          </cell>
        </row>
        <row r="135">
          <cell r="C135">
            <v>46.37</v>
          </cell>
          <cell r="G135">
            <v>29.384</v>
          </cell>
          <cell r="L135">
            <v>43.64</v>
          </cell>
          <cell r="P135">
            <v>32.729999999999997</v>
          </cell>
        </row>
        <row r="136">
          <cell r="C136">
            <v>45.88</v>
          </cell>
          <cell r="G136">
            <v>28.918000000000003</v>
          </cell>
          <cell r="L136">
            <v>45.7</v>
          </cell>
          <cell r="P136">
            <v>34.274999999999999</v>
          </cell>
        </row>
        <row r="137">
          <cell r="C137">
            <v>44.92</v>
          </cell>
          <cell r="G137">
            <v>28.611000000000001</v>
          </cell>
          <cell r="L137">
            <v>49.94</v>
          </cell>
          <cell r="P137">
            <v>37.454999999999998</v>
          </cell>
        </row>
        <row r="138">
          <cell r="C138">
            <v>43.97</v>
          </cell>
          <cell r="G138">
            <v>28.313000000000002</v>
          </cell>
          <cell r="L138">
            <v>53.45</v>
          </cell>
          <cell r="P138">
            <v>40.087499999999999</v>
          </cell>
        </row>
        <row r="139">
          <cell r="C139">
            <v>42.04</v>
          </cell>
          <cell r="G139">
            <v>27.566000000000003</v>
          </cell>
          <cell r="L139">
            <v>51.24</v>
          </cell>
          <cell r="P139">
            <v>38.43</v>
          </cell>
        </row>
        <row r="140">
          <cell r="C140">
            <v>42.41</v>
          </cell>
          <cell r="G140">
            <v>27.621000000000002</v>
          </cell>
          <cell r="L140">
            <v>44.13</v>
          </cell>
          <cell r="P140">
            <v>33.097000000000001</v>
          </cell>
        </row>
        <row r="141">
          <cell r="C141">
            <v>44.81</v>
          </cell>
          <cell r="G141">
            <v>29.024999999999999</v>
          </cell>
          <cell r="L141">
            <v>45.16</v>
          </cell>
          <cell r="P141">
            <v>33.869999999999997</v>
          </cell>
        </row>
        <row r="142">
          <cell r="C142">
            <v>49.74</v>
          </cell>
          <cell r="G142">
            <v>28.754999999999999</v>
          </cell>
          <cell r="L142">
            <v>47.72</v>
          </cell>
          <cell r="P142">
            <v>35.79</v>
          </cell>
        </row>
        <row r="143">
          <cell r="C143">
            <v>53.82</v>
          </cell>
          <cell r="G143">
            <v>30.956000000000003</v>
          </cell>
          <cell r="L143">
            <v>46.97</v>
          </cell>
          <cell r="P143">
            <v>35.227499999999999</v>
          </cell>
        </row>
        <row r="144">
          <cell r="C144">
            <v>51.29</v>
          </cell>
          <cell r="G144">
            <v>29.883000000000003</v>
          </cell>
          <cell r="L144">
            <v>46.14</v>
          </cell>
          <cell r="P144">
            <v>34.604999999999997</v>
          </cell>
        </row>
        <row r="145">
          <cell r="C145">
            <v>43.3</v>
          </cell>
          <cell r="G145">
            <v>29.202000000000002</v>
          </cell>
          <cell r="L145">
            <v>45.31</v>
          </cell>
          <cell r="P145">
            <v>33.982500000000002</v>
          </cell>
        </row>
        <row r="146">
          <cell r="C146">
            <v>44.21</v>
          </cell>
          <cell r="G146">
            <v>29.014000000000003</v>
          </cell>
          <cell r="L146">
            <v>43.61</v>
          </cell>
          <cell r="P146">
            <v>32.707999999999998</v>
          </cell>
        </row>
        <row r="147">
          <cell r="C147">
            <v>46.83</v>
          </cell>
          <cell r="G147">
            <v>29.551000000000002</v>
          </cell>
          <cell r="L147">
            <v>43.96</v>
          </cell>
          <cell r="P147">
            <v>32.97</v>
          </cell>
        </row>
        <row r="148">
          <cell r="C148">
            <v>46.25</v>
          </cell>
          <cell r="G148">
            <v>29.157</v>
          </cell>
          <cell r="L148">
            <v>46.04</v>
          </cell>
          <cell r="P148">
            <v>34.53</v>
          </cell>
        </row>
        <row r="149">
          <cell r="C149">
            <v>45.36</v>
          </cell>
          <cell r="G149">
            <v>28.902000000000001</v>
          </cell>
          <cell r="L149">
            <v>50.31</v>
          </cell>
          <cell r="P149">
            <v>37.732500000000002</v>
          </cell>
        </row>
        <row r="150">
          <cell r="C150">
            <v>44.48</v>
          </cell>
          <cell r="G150">
            <v>28.617000000000001</v>
          </cell>
          <cell r="L150">
            <v>53.85</v>
          </cell>
          <cell r="P150">
            <v>40.387500000000003</v>
          </cell>
        </row>
        <row r="151">
          <cell r="C151">
            <v>42.67</v>
          </cell>
          <cell r="G151">
            <v>27.87</v>
          </cell>
          <cell r="L151">
            <v>51.62</v>
          </cell>
          <cell r="P151">
            <v>38.715000000000003</v>
          </cell>
        </row>
        <row r="152">
          <cell r="C152">
            <v>43.03</v>
          </cell>
          <cell r="G152">
            <v>27.885000000000002</v>
          </cell>
          <cell r="L152">
            <v>44.47</v>
          </cell>
          <cell r="P152">
            <v>33.352000000000004</v>
          </cell>
        </row>
        <row r="153">
          <cell r="C153">
            <v>45.26</v>
          </cell>
          <cell r="G153">
            <v>29.29</v>
          </cell>
          <cell r="L153">
            <v>45.5</v>
          </cell>
          <cell r="P153">
            <v>34.125</v>
          </cell>
        </row>
        <row r="154">
          <cell r="C154">
            <v>49.83</v>
          </cell>
          <cell r="G154">
            <v>28.478000000000002</v>
          </cell>
          <cell r="L154">
            <v>48.06</v>
          </cell>
          <cell r="P154">
            <v>36.045000000000002</v>
          </cell>
        </row>
        <row r="155">
          <cell r="C155">
            <v>53.62</v>
          </cell>
          <cell r="G155">
            <v>31.655000000000001</v>
          </cell>
          <cell r="L155">
            <v>47.32</v>
          </cell>
          <cell r="P155">
            <v>35.49</v>
          </cell>
        </row>
        <row r="156">
          <cell r="C156">
            <v>51.25</v>
          </cell>
          <cell r="G156">
            <v>30.12</v>
          </cell>
          <cell r="L156">
            <v>46.48</v>
          </cell>
          <cell r="P156">
            <v>34.86</v>
          </cell>
        </row>
        <row r="157">
          <cell r="C157">
            <v>43.72</v>
          </cell>
          <cell r="G157">
            <v>29.457000000000001</v>
          </cell>
          <cell r="L157">
            <v>45.64</v>
          </cell>
          <cell r="P157">
            <v>34.229999999999997</v>
          </cell>
        </row>
        <row r="158">
          <cell r="C158">
            <v>44.69</v>
          </cell>
          <cell r="G158">
            <v>29.268000000000001</v>
          </cell>
          <cell r="L158">
            <v>43.93</v>
          </cell>
          <cell r="P158">
            <v>32.947000000000003</v>
          </cell>
        </row>
        <row r="159">
          <cell r="C159">
            <v>47.28</v>
          </cell>
          <cell r="G159">
            <v>29.733000000000001</v>
          </cell>
          <cell r="L159">
            <v>44.29</v>
          </cell>
          <cell r="P159">
            <v>33.217500000000001</v>
          </cell>
        </row>
        <row r="160">
          <cell r="C160">
            <v>46.62</v>
          </cell>
          <cell r="G160">
            <v>29.382000000000001</v>
          </cell>
          <cell r="L160">
            <v>46.39</v>
          </cell>
          <cell r="P160">
            <v>34.792499999999997</v>
          </cell>
        </row>
        <row r="161">
          <cell r="C161">
            <v>45.8</v>
          </cell>
          <cell r="G161">
            <v>29.208000000000002</v>
          </cell>
          <cell r="L161">
            <v>50.68</v>
          </cell>
          <cell r="P161">
            <v>38.01</v>
          </cell>
        </row>
      </sheetData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egion"/>
    </sheetNames>
    <sheetDataSet>
      <sheetData sheetId="0">
        <row r="7">
          <cell r="C7">
            <v>27.41</v>
          </cell>
          <cell r="G7">
            <v>21.54</v>
          </cell>
          <cell r="L7">
            <v>20.48</v>
          </cell>
          <cell r="P7">
            <v>17.059999999999999</v>
          </cell>
        </row>
        <row r="8">
          <cell r="C8">
            <v>27.41</v>
          </cell>
          <cell r="G8">
            <v>21.54</v>
          </cell>
          <cell r="L8">
            <v>28</v>
          </cell>
          <cell r="P8">
            <v>21</v>
          </cell>
        </row>
        <row r="9">
          <cell r="C9">
            <v>28</v>
          </cell>
          <cell r="G9">
            <v>22.5</v>
          </cell>
          <cell r="L9">
            <v>29</v>
          </cell>
          <cell r="P9">
            <v>21.75</v>
          </cell>
        </row>
        <row r="10">
          <cell r="C10">
            <v>28</v>
          </cell>
          <cell r="G10">
            <v>22.5</v>
          </cell>
          <cell r="L10">
            <v>34.75</v>
          </cell>
          <cell r="P10">
            <v>26.063000000000002</v>
          </cell>
        </row>
        <row r="11">
          <cell r="C11">
            <v>22.5</v>
          </cell>
          <cell r="G11">
            <v>22.5</v>
          </cell>
          <cell r="L11">
            <v>35</v>
          </cell>
          <cell r="P11">
            <v>26.25</v>
          </cell>
        </row>
        <row r="12">
          <cell r="C12">
            <v>28</v>
          </cell>
          <cell r="G12">
            <v>22.5</v>
          </cell>
          <cell r="L12">
            <v>34.25</v>
          </cell>
          <cell r="P12">
            <v>25.688000000000002</v>
          </cell>
        </row>
        <row r="13">
          <cell r="C13">
            <v>28</v>
          </cell>
          <cell r="G13">
            <v>22.5</v>
          </cell>
          <cell r="L13">
            <v>33.5</v>
          </cell>
          <cell r="P13">
            <v>25.125</v>
          </cell>
        </row>
        <row r="14">
          <cell r="C14">
            <v>28</v>
          </cell>
          <cell r="G14">
            <v>22.5</v>
          </cell>
          <cell r="L14">
            <v>32.25</v>
          </cell>
          <cell r="P14">
            <v>24.188000000000002</v>
          </cell>
        </row>
        <row r="15">
          <cell r="C15">
            <v>29</v>
          </cell>
          <cell r="G15">
            <v>21</v>
          </cell>
          <cell r="L15">
            <v>33.75</v>
          </cell>
          <cell r="P15">
            <v>25.313000000000002</v>
          </cell>
        </row>
        <row r="16">
          <cell r="C16">
            <v>29</v>
          </cell>
          <cell r="G16">
            <v>21</v>
          </cell>
          <cell r="L16">
            <v>39.75</v>
          </cell>
          <cell r="P16">
            <v>29.813000000000002</v>
          </cell>
        </row>
        <row r="17">
          <cell r="C17">
            <v>29</v>
          </cell>
          <cell r="G17">
            <v>21</v>
          </cell>
          <cell r="L17">
            <v>49</v>
          </cell>
          <cell r="P17">
            <v>36.75</v>
          </cell>
        </row>
        <row r="18">
          <cell r="C18">
            <v>21</v>
          </cell>
          <cell r="G18">
            <v>21</v>
          </cell>
          <cell r="L18">
            <v>54.75</v>
          </cell>
          <cell r="P18">
            <v>41.0625</v>
          </cell>
        </row>
        <row r="19">
          <cell r="C19">
            <v>29</v>
          </cell>
          <cell r="G19">
            <v>21</v>
          </cell>
          <cell r="L19">
            <v>46.25</v>
          </cell>
          <cell r="P19">
            <v>34.6875</v>
          </cell>
        </row>
        <row r="20">
          <cell r="C20">
            <v>29</v>
          </cell>
          <cell r="G20">
            <v>21</v>
          </cell>
          <cell r="L20">
            <v>38.5</v>
          </cell>
          <cell r="P20">
            <v>28.875</v>
          </cell>
        </row>
        <row r="21">
          <cell r="C21">
            <v>29</v>
          </cell>
          <cell r="G21">
            <v>21</v>
          </cell>
          <cell r="L21">
            <v>37.5</v>
          </cell>
          <cell r="P21">
            <v>28.125</v>
          </cell>
        </row>
        <row r="22">
          <cell r="C22">
            <v>29</v>
          </cell>
          <cell r="G22">
            <v>21</v>
          </cell>
          <cell r="L22">
            <v>39.5</v>
          </cell>
          <cell r="P22">
            <v>29.625</v>
          </cell>
        </row>
        <row r="23">
          <cell r="C23">
            <v>29</v>
          </cell>
          <cell r="G23">
            <v>21</v>
          </cell>
          <cell r="L23">
            <v>40.75</v>
          </cell>
          <cell r="P23">
            <v>30.563000000000002</v>
          </cell>
        </row>
        <row r="24">
          <cell r="C24">
            <v>29</v>
          </cell>
          <cell r="G24">
            <v>21</v>
          </cell>
          <cell r="L24">
            <v>39.25</v>
          </cell>
          <cell r="P24">
            <v>29.438000000000002</v>
          </cell>
        </row>
        <row r="25">
          <cell r="C25">
            <v>21</v>
          </cell>
          <cell r="G25">
            <v>21</v>
          </cell>
          <cell r="L25">
            <v>38.5</v>
          </cell>
          <cell r="P25">
            <v>28.875</v>
          </cell>
        </row>
        <row r="26">
          <cell r="C26">
            <v>29</v>
          </cell>
          <cell r="G26">
            <v>21</v>
          </cell>
          <cell r="L26">
            <v>37.25</v>
          </cell>
          <cell r="P26">
            <v>27.938000000000002</v>
          </cell>
        </row>
        <row r="27">
          <cell r="C27">
            <v>29</v>
          </cell>
          <cell r="G27">
            <v>21</v>
          </cell>
          <cell r="L27">
            <v>38</v>
          </cell>
          <cell r="P27">
            <v>28.5</v>
          </cell>
        </row>
        <row r="28">
          <cell r="C28">
            <v>29</v>
          </cell>
          <cell r="G28">
            <v>21</v>
          </cell>
          <cell r="L28">
            <v>42.5</v>
          </cell>
          <cell r="P28">
            <v>31.875</v>
          </cell>
        </row>
        <row r="29">
          <cell r="C29">
            <v>29</v>
          </cell>
          <cell r="G29">
            <v>21</v>
          </cell>
          <cell r="L29">
            <v>57</v>
          </cell>
          <cell r="P29">
            <v>42.75</v>
          </cell>
        </row>
        <row r="30">
          <cell r="C30">
            <v>29</v>
          </cell>
          <cell r="G30">
            <v>21</v>
          </cell>
          <cell r="L30">
            <v>62.75</v>
          </cell>
          <cell r="P30">
            <v>47.0625</v>
          </cell>
        </row>
        <row r="31">
          <cell r="C31">
            <v>29</v>
          </cell>
          <cell r="G31">
            <v>21</v>
          </cell>
          <cell r="L31">
            <v>49.75</v>
          </cell>
          <cell r="P31">
            <v>37.3125</v>
          </cell>
        </row>
        <row r="32">
          <cell r="C32">
            <v>21</v>
          </cell>
          <cell r="G32">
            <v>21</v>
          </cell>
          <cell r="L32">
            <v>39.5</v>
          </cell>
          <cell r="P32">
            <v>29.625</v>
          </cell>
        </row>
        <row r="33">
          <cell r="C33">
            <v>29</v>
          </cell>
          <cell r="G33">
            <v>21</v>
          </cell>
          <cell r="L33">
            <v>39.25</v>
          </cell>
          <cell r="P33">
            <v>29.438000000000002</v>
          </cell>
        </row>
        <row r="34">
          <cell r="C34">
            <v>29</v>
          </cell>
          <cell r="G34">
            <v>21</v>
          </cell>
          <cell r="L34">
            <v>40.5</v>
          </cell>
          <cell r="P34">
            <v>30.375</v>
          </cell>
        </row>
        <row r="35">
          <cell r="C35">
            <v>29</v>
          </cell>
          <cell r="G35">
            <v>21</v>
          </cell>
          <cell r="L35">
            <v>41.25</v>
          </cell>
          <cell r="P35">
            <v>30.938000000000002</v>
          </cell>
        </row>
        <row r="36">
          <cell r="C36">
            <v>29</v>
          </cell>
          <cell r="G36">
            <v>21</v>
          </cell>
          <cell r="L36">
            <v>39.86</v>
          </cell>
          <cell r="P36">
            <v>29.895</v>
          </cell>
        </row>
        <row r="37">
          <cell r="C37">
            <v>29</v>
          </cell>
          <cell r="G37">
            <v>21</v>
          </cell>
          <cell r="L37">
            <v>39.229999999999997</v>
          </cell>
          <cell r="P37">
            <v>29.422000000000001</v>
          </cell>
        </row>
        <row r="38">
          <cell r="C38">
            <v>29</v>
          </cell>
          <cell r="G38">
            <v>20.75</v>
          </cell>
          <cell r="L38">
            <v>38.01</v>
          </cell>
          <cell r="P38">
            <v>28.508000000000003</v>
          </cell>
        </row>
        <row r="39">
          <cell r="C39">
            <v>34.75</v>
          </cell>
          <cell r="G39">
            <v>23.895</v>
          </cell>
          <cell r="L39">
            <v>38.729999999999997</v>
          </cell>
          <cell r="P39">
            <v>29.047000000000001</v>
          </cell>
        </row>
        <row r="40">
          <cell r="C40">
            <v>35</v>
          </cell>
          <cell r="G40">
            <v>26.581</v>
          </cell>
          <cell r="L40">
            <v>42.9</v>
          </cell>
          <cell r="P40">
            <v>32.174999999999997</v>
          </cell>
        </row>
        <row r="41">
          <cell r="C41">
            <v>34.25</v>
          </cell>
          <cell r="G41">
            <v>25.446000000000002</v>
          </cell>
          <cell r="L41">
            <v>56.37</v>
          </cell>
          <cell r="P41">
            <v>42.277500000000003</v>
          </cell>
        </row>
        <row r="42">
          <cell r="C42">
            <v>33.5</v>
          </cell>
          <cell r="G42">
            <v>24.298000000000002</v>
          </cell>
          <cell r="L42">
            <v>61.66</v>
          </cell>
          <cell r="P42">
            <v>46.244999999999997</v>
          </cell>
        </row>
        <row r="43">
          <cell r="C43">
            <v>32.25</v>
          </cell>
          <cell r="G43">
            <v>24.583000000000002</v>
          </cell>
          <cell r="L43">
            <v>49.61</v>
          </cell>
          <cell r="P43">
            <v>37.207500000000003</v>
          </cell>
        </row>
        <row r="44">
          <cell r="C44">
            <v>33.75</v>
          </cell>
          <cell r="G44">
            <v>25.23</v>
          </cell>
          <cell r="L44">
            <v>40.119999999999997</v>
          </cell>
          <cell r="P44">
            <v>30.09</v>
          </cell>
        </row>
        <row r="45">
          <cell r="C45">
            <v>39.75</v>
          </cell>
          <cell r="G45">
            <v>25.729000000000003</v>
          </cell>
          <cell r="L45">
            <v>39.85</v>
          </cell>
          <cell r="P45">
            <v>29.887</v>
          </cell>
        </row>
        <row r="46">
          <cell r="C46">
            <v>49</v>
          </cell>
          <cell r="G46">
            <v>31.129000000000001</v>
          </cell>
          <cell r="L46">
            <v>41.04</v>
          </cell>
          <cell r="P46">
            <v>30.78</v>
          </cell>
        </row>
        <row r="47">
          <cell r="C47">
            <v>54.75</v>
          </cell>
          <cell r="G47">
            <v>32.177</v>
          </cell>
          <cell r="L47">
            <v>41.54</v>
          </cell>
          <cell r="P47">
            <v>31.155000000000001</v>
          </cell>
        </row>
        <row r="48">
          <cell r="C48">
            <v>46.25</v>
          </cell>
          <cell r="G48">
            <v>27.425000000000001</v>
          </cell>
          <cell r="L48">
            <v>40.14</v>
          </cell>
          <cell r="P48">
            <v>30.105</v>
          </cell>
        </row>
        <row r="49">
          <cell r="C49">
            <v>38.5</v>
          </cell>
          <cell r="G49">
            <v>25.887</v>
          </cell>
          <cell r="L49">
            <v>39.49</v>
          </cell>
          <cell r="P49">
            <v>29.617000000000001</v>
          </cell>
        </row>
        <row r="50">
          <cell r="C50">
            <v>37.5</v>
          </cell>
          <cell r="G50">
            <v>23.958000000000002</v>
          </cell>
          <cell r="L50">
            <v>38.270000000000003</v>
          </cell>
          <cell r="P50">
            <v>28.703000000000003</v>
          </cell>
        </row>
        <row r="51">
          <cell r="C51">
            <v>39.5</v>
          </cell>
          <cell r="G51">
            <v>27.371000000000002</v>
          </cell>
          <cell r="L51">
            <v>38.99</v>
          </cell>
          <cell r="P51">
            <v>29.242000000000001</v>
          </cell>
        </row>
        <row r="52">
          <cell r="C52">
            <v>40.75</v>
          </cell>
          <cell r="G52">
            <v>26.181000000000001</v>
          </cell>
          <cell r="L52">
            <v>43.19</v>
          </cell>
          <cell r="P52">
            <v>32.392000000000003</v>
          </cell>
        </row>
        <row r="53">
          <cell r="C53">
            <v>39.25</v>
          </cell>
          <cell r="G53">
            <v>25.982000000000003</v>
          </cell>
          <cell r="L53">
            <v>56.75</v>
          </cell>
          <cell r="P53">
            <v>42.5625</v>
          </cell>
        </row>
        <row r="54">
          <cell r="C54">
            <v>38.5</v>
          </cell>
          <cell r="G54">
            <v>25.403000000000002</v>
          </cell>
          <cell r="L54">
            <v>62.08</v>
          </cell>
          <cell r="P54">
            <v>46.56</v>
          </cell>
        </row>
        <row r="55">
          <cell r="C55">
            <v>37.25</v>
          </cell>
          <cell r="G55">
            <v>25.167000000000002</v>
          </cell>
          <cell r="L55">
            <v>49.95</v>
          </cell>
          <cell r="P55">
            <v>37.462499999999999</v>
          </cell>
        </row>
        <row r="56">
          <cell r="C56">
            <v>38</v>
          </cell>
          <cell r="G56">
            <v>24.863</v>
          </cell>
          <cell r="L56">
            <v>40.39</v>
          </cell>
          <cell r="P56">
            <v>30.293000000000003</v>
          </cell>
        </row>
        <row r="57">
          <cell r="C57">
            <v>42.5</v>
          </cell>
          <cell r="G57">
            <v>25.708000000000002</v>
          </cell>
          <cell r="L57">
            <v>40.119999999999997</v>
          </cell>
          <cell r="P57">
            <v>30.09</v>
          </cell>
        </row>
        <row r="58">
          <cell r="C58">
            <v>57</v>
          </cell>
          <cell r="G58">
            <v>28.202000000000002</v>
          </cell>
          <cell r="L58">
            <v>41.32</v>
          </cell>
          <cell r="P58">
            <v>30.99</v>
          </cell>
        </row>
        <row r="59">
          <cell r="C59">
            <v>62.75</v>
          </cell>
          <cell r="G59">
            <v>32.100999999999999</v>
          </cell>
          <cell r="L59">
            <v>41.82</v>
          </cell>
          <cell r="P59">
            <v>31.364999999999998</v>
          </cell>
        </row>
        <row r="60">
          <cell r="C60">
            <v>49.75</v>
          </cell>
          <cell r="G60">
            <v>30.563000000000002</v>
          </cell>
          <cell r="L60">
            <v>40.409999999999997</v>
          </cell>
          <cell r="P60">
            <v>30.308</v>
          </cell>
        </row>
        <row r="61">
          <cell r="C61">
            <v>39.5</v>
          </cell>
          <cell r="G61">
            <v>25.065000000000001</v>
          </cell>
          <cell r="L61">
            <v>39.75</v>
          </cell>
          <cell r="P61">
            <v>29.813000000000002</v>
          </cell>
        </row>
        <row r="62">
          <cell r="C62">
            <v>39.25</v>
          </cell>
          <cell r="G62">
            <v>24.274999999999999</v>
          </cell>
          <cell r="L62">
            <v>38.53</v>
          </cell>
          <cell r="P62">
            <v>28.898</v>
          </cell>
        </row>
        <row r="63">
          <cell r="C63">
            <v>40.5</v>
          </cell>
          <cell r="G63">
            <v>27.895</v>
          </cell>
          <cell r="L63">
            <v>39.25</v>
          </cell>
          <cell r="P63">
            <v>29.438000000000002</v>
          </cell>
        </row>
        <row r="64">
          <cell r="C64">
            <v>41.25</v>
          </cell>
          <cell r="G64">
            <v>26.655000000000001</v>
          </cell>
          <cell r="L64">
            <v>43.48</v>
          </cell>
          <cell r="P64">
            <v>32.61</v>
          </cell>
        </row>
        <row r="65">
          <cell r="C65">
            <v>39.86</v>
          </cell>
          <cell r="G65">
            <v>26.271000000000001</v>
          </cell>
          <cell r="L65">
            <v>57.13</v>
          </cell>
          <cell r="P65">
            <v>42.847499999999997</v>
          </cell>
        </row>
        <row r="66">
          <cell r="C66">
            <v>39.229999999999997</v>
          </cell>
          <cell r="G66">
            <v>26.111000000000001</v>
          </cell>
          <cell r="L66">
            <v>62.51</v>
          </cell>
          <cell r="P66">
            <v>46.8825</v>
          </cell>
        </row>
        <row r="67">
          <cell r="C67">
            <v>38.01</v>
          </cell>
          <cell r="G67">
            <v>25.813000000000002</v>
          </cell>
          <cell r="L67">
            <v>50.29</v>
          </cell>
          <cell r="P67">
            <v>37.717500000000001</v>
          </cell>
        </row>
        <row r="68">
          <cell r="C68">
            <v>38.729999999999997</v>
          </cell>
          <cell r="G68">
            <v>25.348000000000003</v>
          </cell>
          <cell r="L68">
            <v>40.659999999999997</v>
          </cell>
          <cell r="P68">
            <v>30.495000000000001</v>
          </cell>
        </row>
        <row r="69">
          <cell r="C69">
            <v>42.9</v>
          </cell>
          <cell r="G69">
            <v>26.404</v>
          </cell>
          <cell r="L69">
            <v>40.4</v>
          </cell>
          <cell r="P69">
            <v>30.3</v>
          </cell>
        </row>
        <row r="70">
          <cell r="C70">
            <v>56.37</v>
          </cell>
          <cell r="G70">
            <v>27.812000000000001</v>
          </cell>
          <cell r="L70">
            <v>41.6</v>
          </cell>
          <cell r="P70">
            <v>31.2</v>
          </cell>
        </row>
        <row r="71">
          <cell r="C71">
            <v>61.66</v>
          </cell>
          <cell r="G71">
            <v>30.91</v>
          </cell>
          <cell r="L71">
            <v>42.1</v>
          </cell>
          <cell r="P71">
            <v>31.574999999999999</v>
          </cell>
        </row>
        <row r="72">
          <cell r="C72">
            <v>49.61</v>
          </cell>
          <cell r="G72">
            <v>29.945</v>
          </cell>
          <cell r="L72">
            <v>40.68</v>
          </cell>
          <cell r="P72">
            <v>30.51</v>
          </cell>
        </row>
        <row r="73">
          <cell r="C73">
            <v>40.119999999999997</v>
          </cell>
          <cell r="G73">
            <v>24.958000000000002</v>
          </cell>
          <cell r="L73">
            <v>40.01</v>
          </cell>
          <cell r="P73">
            <v>30.008000000000003</v>
          </cell>
        </row>
        <row r="74">
          <cell r="C74">
            <v>39.85</v>
          </cell>
          <cell r="G74">
            <v>25.202000000000002</v>
          </cell>
          <cell r="L74">
            <v>38.79</v>
          </cell>
          <cell r="P74">
            <v>29.093</v>
          </cell>
        </row>
        <row r="75">
          <cell r="C75">
            <v>41.04</v>
          </cell>
          <cell r="G75">
            <v>28.399000000000001</v>
          </cell>
          <cell r="L75">
            <v>39.51</v>
          </cell>
          <cell r="P75">
            <v>29.633000000000003</v>
          </cell>
        </row>
        <row r="76">
          <cell r="C76">
            <v>41.54</v>
          </cell>
          <cell r="G76">
            <v>26.793000000000003</v>
          </cell>
          <cell r="L76">
            <v>43.77</v>
          </cell>
          <cell r="P76">
            <v>32.828000000000003</v>
          </cell>
        </row>
        <row r="77">
          <cell r="C77">
            <v>40.14</v>
          </cell>
          <cell r="G77">
            <v>26.769000000000002</v>
          </cell>
          <cell r="L77">
            <v>57.52</v>
          </cell>
          <cell r="P77">
            <v>43.14</v>
          </cell>
        </row>
        <row r="78">
          <cell r="C78">
            <v>39.49</v>
          </cell>
          <cell r="G78">
            <v>26.501000000000001</v>
          </cell>
          <cell r="L78">
            <v>62.93</v>
          </cell>
          <cell r="P78">
            <v>47.197499999999998</v>
          </cell>
        </row>
        <row r="79">
          <cell r="C79">
            <v>38.270000000000003</v>
          </cell>
          <cell r="G79">
            <v>26.254999999999999</v>
          </cell>
          <cell r="L79">
            <v>50.63</v>
          </cell>
          <cell r="P79">
            <v>37.972499999999997</v>
          </cell>
        </row>
        <row r="80">
          <cell r="C80">
            <v>38.99</v>
          </cell>
          <cell r="G80">
            <v>25.813000000000002</v>
          </cell>
          <cell r="L80">
            <v>40.93</v>
          </cell>
          <cell r="P80">
            <v>30.698</v>
          </cell>
        </row>
        <row r="81">
          <cell r="C81">
            <v>43.19</v>
          </cell>
          <cell r="G81">
            <v>26.701000000000001</v>
          </cell>
          <cell r="L81">
            <v>40.67</v>
          </cell>
          <cell r="P81">
            <v>30.503</v>
          </cell>
        </row>
        <row r="82">
          <cell r="C82">
            <v>56.75</v>
          </cell>
          <cell r="G82">
            <v>26.899000000000001</v>
          </cell>
          <cell r="L82">
            <v>41.88</v>
          </cell>
          <cell r="P82">
            <v>31.41</v>
          </cell>
        </row>
        <row r="83">
          <cell r="C83">
            <v>62.08</v>
          </cell>
          <cell r="G83">
            <v>31.099</v>
          </cell>
          <cell r="L83">
            <v>42.38</v>
          </cell>
          <cell r="P83">
            <v>31.785</v>
          </cell>
        </row>
        <row r="84">
          <cell r="C84">
            <v>49.95</v>
          </cell>
          <cell r="G84">
            <v>29.726000000000003</v>
          </cell>
          <cell r="L84">
            <v>40.950000000000003</v>
          </cell>
          <cell r="P84">
            <v>30.712</v>
          </cell>
        </row>
        <row r="85">
          <cell r="C85">
            <v>40.39</v>
          </cell>
          <cell r="G85">
            <v>25.17</v>
          </cell>
          <cell r="L85">
            <v>40.28</v>
          </cell>
          <cell r="P85">
            <v>30.21</v>
          </cell>
        </row>
        <row r="86">
          <cell r="C86">
            <v>40.119999999999997</v>
          </cell>
          <cell r="G86">
            <v>25.668000000000003</v>
          </cell>
          <cell r="L86">
            <v>39.049999999999997</v>
          </cell>
          <cell r="P86">
            <v>29.288</v>
          </cell>
        </row>
        <row r="87">
          <cell r="C87">
            <v>41.32</v>
          </cell>
          <cell r="G87">
            <v>28.754999999999999</v>
          </cell>
          <cell r="L87">
            <v>39.78</v>
          </cell>
          <cell r="P87">
            <v>29.835000000000001</v>
          </cell>
        </row>
        <row r="88">
          <cell r="C88">
            <v>41.82</v>
          </cell>
          <cell r="G88">
            <v>27.128</v>
          </cell>
          <cell r="L88">
            <v>44.06</v>
          </cell>
          <cell r="P88">
            <v>33.045000000000002</v>
          </cell>
        </row>
        <row r="89">
          <cell r="C89">
            <v>40.409999999999997</v>
          </cell>
          <cell r="G89">
            <v>27.096</v>
          </cell>
          <cell r="L89">
            <v>57.9</v>
          </cell>
          <cell r="P89">
            <v>43.424999999999997</v>
          </cell>
        </row>
        <row r="90">
          <cell r="C90">
            <v>39.75</v>
          </cell>
          <cell r="G90">
            <v>26.878</v>
          </cell>
          <cell r="L90">
            <v>63.35</v>
          </cell>
          <cell r="P90">
            <v>47.512500000000003</v>
          </cell>
        </row>
        <row r="91">
          <cell r="C91">
            <v>38.53</v>
          </cell>
          <cell r="G91">
            <v>26.554000000000002</v>
          </cell>
          <cell r="L91">
            <v>50.97</v>
          </cell>
          <cell r="P91">
            <v>38.227499999999999</v>
          </cell>
        </row>
        <row r="92">
          <cell r="C92">
            <v>39.25</v>
          </cell>
          <cell r="G92">
            <v>26.413</v>
          </cell>
          <cell r="L92">
            <v>41.21</v>
          </cell>
          <cell r="P92">
            <v>30.907</v>
          </cell>
        </row>
        <row r="93">
          <cell r="C93">
            <v>43.48</v>
          </cell>
          <cell r="G93">
            <v>26.984999999999999</v>
          </cell>
          <cell r="L93">
            <v>40.94</v>
          </cell>
          <cell r="P93">
            <v>30.704999999999998</v>
          </cell>
        </row>
        <row r="94">
          <cell r="C94">
            <v>57.13</v>
          </cell>
          <cell r="G94">
            <v>26.734000000000002</v>
          </cell>
          <cell r="L94">
            <v>42.16</v>
          </cell>
          <cell r="P94">
            <v>31.62</v>
          </cell>
        </row>
        <row r="95">
          <cell r="C95">
            <v>62.51</v>
          </cell>
          <cell r="G95">
            <v>30.613000000000003</v>
          </cell>
          <cell r="L95">
            <v>42.67</v>
          </cell>
          <cell r="P95">
            <v>32.002000000000002</v>
          </cell>
        </row>
        <row r="96">
          <cell r="C96">
            <v>50.29</v>
          </cell>
          <cell r="G96">
            <v>29.535</v>
          </cell>
          <cell r="L96">
            <v>41.23</v>
          </cell>
          <cell r="P96">
            <v>30.922000000000001</v>
          </cell>
        </row>
        <row r="97">
          <cell r="C97">
            <v>40.659999999999997</v>
          </cell>
          <cell r="G97">
            <v>25.369</v>
          </cell>
          <cell r="L97">
            <v>40.54</v>
          </cell>
          <cell r="P97">
            <v>30.405000000000001</v>
          </cell>
        </row>
        <row r="98">
          <cell r="C98">
            <v>40.4</v>
          </cell>
          <cell r="G98">
            <v>26.104000000000003</v>
          </cell>
          <cell r="L98">
            <v>39.31</v>
          </cell>
          <cell r="P98">
            <v>29.483000000000001</v>
          </cell>
        </row>
        <row r="99">
          <cell r="C99">
            <v>41.6</v>
          </cell>
          <cell r="G99">
            <v>29.023</v>
          </cell>
          <cell r="L99">
            <v>40.04</v>
          </cell>
          <cell r="P99">
            <v>30.03</v>
          </cell>
        </row>
        <row r="100">
          <cell r="C100">
            <v>42.1</v>
          </cell>
          <cell r="G100">
            <v>27.64</v>
          </cell>
          <cell r="L100">
            <v>44.35</v>
          </cell>
          <cell r="P100">
            <v>33.262999999999998</v>
          </cell>
        </row>
        <row r="101">
          <cell r="C101">
            <v>40.68</v>
          </cell>
          <cell r="G101">
            <v>27.411000000000001</v>
          </cell>
          <cell r="L101">
            <v>58.28</v>
          </cell>
          <cell r="P101">
            <v>43.71</v>
          </cell>
        </row>
        <row r="102">
          <cell r="C102">
            <v>40.01</v>
          </cell>
          <cell r="G102">
            <v>27.23</v>
          </cell>
          <cell r="L102">
            <v>63.77</v>
          </cell>
          <cell r="P102">
            <v>47.827500000000001</v>
          </cell>
        </row>
        <row r="103">
          <cell r="C103">
            <v>38.79</v>
          </cell>
          <cell r="G103">
            <v>26.969000000000001</v>
          </cell>
          <cell r="L103">
            <v>51.31</v>
          </cell>
          <cell r="P103">
            <v>38.482500000000002</v>
          </cell>
        </row>
        <row r="104">
          <cell r="C104">
            <v>39.51</v>
          </cell>
          <cell r="G104">
            <v>26.826000000000001</v>
          </cell>
          <cell r="L104">
            <v>41.48</v>
          </cell>
          <cell r="P104">
            <v>31.11</v>
          </cell>
        </row>
        <row r="105">
          <cell r="C105">
            <v>43.77</v>
          </cell>
          <cell r="G105">
            <v>27.256</v>
          </cell>
          <cell r="L105">
            <v>41.22</v>
          </cell>
          <cell r="P105">
            <v>30.914999999999999</v>
          </cell>
        </row>
        <row r="106">
          <cell r="C106">
            <v>57.52</v>
          </cell>
          <cell r="G106">
            <v>26.593</v>
          </cell>
          <cell r="L106">
            <v>42.44</v>
          </cell>
          <cell r="P106">
            <v>31.83</v>
          </cell>
        </row>
        <row r="107">
          <cell r="C107">
            <v>62.93</v>
          </cell>
          <cell r="G107">
            <v>30.192</v>
          </cell>
          <cell r="L107">
            <v>42.95</v>
          </cell>
          <cell r="P107">
            <v>32.212000000000003</v>
          </cell>
        </row>
        <row r="108">
          <cell r="C108">
            <v>50.63</v>
          </cell>
          <cell r="G108">
            <v>28.953000000000003</v>
          </cell>
          <cell r="L108">
            <v>41.5</v>
          </cell>
          <cell r="P108">
            <v>31.125</v>
          </cell>
        </row>
        <row r="109">
          <cell r="C109">
            <v>40.93</v>
          </cell>
          <cell r="G109">
            <v>25.832000000000001</v>
          </cell>
          <cell r="L109">
            <v>40.799999999999997</v>
          </cell>
          <cell r="P109">
            <v>30.6</v>
          </cell>
        </row>
        <row r="110">
          <cell r="C110">
            <v>40.67</v>
          </cell>
          <cell r="G110">
            <v>26.517000000000003</v>
          </cell>
          <cell r="L110">
            <v>39.57</v>
          </cell>
          <cell r="P110">
            <v>29.677000000000003</v>
          </cell>
        </row>
        <row r="111">
          <cell r="C111">
            <v>41.88</v>
          </cell>
          <cell r="G111">
            <v>29.371000000000002</v>
          </cell>
          <cell r="L111">
            <v>40.299999999999997</v>
          </cell>
          <cell r="P111">
            <v>30.225000000000001</v>
          </cell>
        </row>
        <row r="112">
          <cell r="C112">
            <v>42.38</v>
          </cell>
          <cell r="G112">
            <v>27.916</v>
          </cell>
          <cell r="L112">
            <v>44.65</v>
          </cell>
          <cell r="P112">
            <v>33.487000000000002</v>
          </cell>
        </row>
        <row r="113">
          <cell r="C113">
            <v>40.950000000000003</v>
          </cell>
          <cell r="G113">
            <v>27.724</v>
          </cell>
          <cell r="L113">
            <v>58.66</v>
          </cell>
          <cell r="P113">
            <v>43.994999999999997</v>
          </cell>
        </row>
        <row r="114">
          <cell r="C114">
            <v>40.28</v>
          </cell>
          <cell r="G114">
            <v>27.406000000000002</v>
          </cell>
          <cell r="L114">
            <v>64.2</v>
          </cell>
          <cell r="P114">
            <v>48.15</v>
          </cell>
        </row>
        <row r="115">
          <cell r="C115">
            <v>39.049999999999997</v>
          </cell>
          <cell r="G115">
            <v>27.416</v>
          </cell>
          <cell r="L115">
            <v>51.65</v>
          </cell>
          <cell r="P115">
            <v>38.737499999999997</v>
          </cell>
        </row>
        <row r="116">
          <cell r="C116">
            <v>39.78</v>
          </cell>
          <cell r="G116">
            <v>27.17</v>
          </cell>
          <cell r="L116">
            <v>41.75</v>
          </cell>
          <cell r="P116">
            <v>31.313000000000002</v>
          </cell>
        </row>
        <row r="117">
          <cell r="C117">
            <v>44.06</v>
          </cell>
          <cell r="G117">
            <v>27.224</v>
          </cell>
          <cell r="L117">
            <v>41.49</v>
          </cell>
          <cell r="P117">
            <v>31.117000000000001</v>
          </cell>
        </row>
        <row r="118">
          <cell r="C118">
            <v>57.9</v>
          </cell>
          <cell r="G118">
            <v>27.323</v>
          </cell>
          <cell r="L118">
            <v>42.72</v>
          </cell>
          <cell r="P118">
            <v>32.04</v>
          </cell>
        </row>
        <row r="119">
          <cell r="C119">
            <v>63.35</v>
          </cell>
          <cell r="G119">
            <v>29.033000000000001</v>
          </cell>
          <cell r="L119">
            <v>43.23</v>
          </cell>
          <cell r="P119">
            <v>32.422000000000004</v>
          </cell>
        </row>
        <row r="120">
          <cell r="C120">
            <v>50.97</v>
          </cell>
          <cell r="G120">
            <v>29.324999999999999</v>
          </cell>
          <cell r="L120">
            <v>41.77</v>
          </cell>
          <cell r="P120">
            <v>31.328000000000003</v>
          </cell>
        </row>
        <row r="121">
          <cell r="C121">
            <v>41.21</v>
          </cell>
          <cell r="G121">
            <v>26.029</v>
          </cell>
          <cell r="L121">
            <v>41.06</v>
          </cell>
          <cell r="P121">
            <v>30.795000000000002</v>
          </cell>
        </row>
        <row r="122">
          <cell r="C122">
            <v>40.94</v>
          </cell>
          <cell r="G122">
            <v>26.722000000000001</v>
          </cell>
          <cell r="L122">
            <v>39.83</v>
          </cell>
          <cell r="P122">
            <v>29.872</v>
          </cell>
        </row>
        <row r="123">
          <cell r="C123">
            <v>42.16</v>
          </cell>
          <cell r="G123">
            <v>29.729000000000003</v>
          </cell>
          <cell r="L123">
            <v>40.56</v>
          </cell>
          <cell r="P123">
            <v>30.42</v>
          </cell>
        </row>
        <row r="124">
          <cell r="C124">
            <v>42.67</v>
          </cell>
          <cell r="G124">
            <v>28.19</v>
          </cell>
          <cell r="L124">
            <v>44.94</v>
          </cell>
          <cell r="P124">
            <v>33.704999999999998</v>
          </cell>
        </row>
        <row r="125">
          <cell r="C125">
            <v>41.23</v>
          </cell>
          <cell r="G125">
            <v>27.975000000000001</v>
          </cell>
          <cell r="L125">
            <v>59.05</v>
          </cell>
          <cell r="P125">
            <v>44.287500000000001</v>
          </cell>
        </row>
        <row r="126">
          <cell r="C126">
            <v>40.54</v>
          </cell>
          <cell r="G126">
            <v>27.713000000000001</v>
          </cell>
          <cell r="L126">
            <v>64.62</v>
          </cell>
          <cell r="P126">
            <v>48.465000000000003</v>
          </cell>
        </row>
        <row r="127">
          <cell r="C127">
            <v>39.31</v>
          </cell>
          <cell r="G127">
            <v>27.744</v>
          </cell>
          <cell r="L127">
            <v>51.99</v>
          </cell>
          <cell r="P127">
            <v>38.9925</v>
          </cell>
        </row>
        <row r="128">
          <cell r="C128">
            <v>40.04</v>
          </cell>
          <cell r="G128">
            <v>27.381</v>
          </cell>
          <cell r="L128">
            <v>42.02</v>
          </cell>
          <cell r="P128">
            <v>31.515000000000001</v>
          </cell>
        </row>
        <row r="129">
          <cell r="C129">
            <v>44.35</v>
          </cell>
          <cell r="G129">
            <v>27.761000000000003</v>
          </cell>
          <cell r="L129">
            <v>41.77</v>
          </cell>
          <cell r="P129">
            <v>31.328000000000003</v>
          </cell>
        </row>
        <row r="130">
          <cell r="C130">
            <v>58.28</v>
          </cell>
          <cell r="G130">
            <v>27.31</v>
          </cell>
          <cell r="L130">
            <v>43</v>
          </cell>
          <cell r="P130">
            <v>32.25</v>
          </cell>
        </row>
        <row r="131">
          <cell r="C131">
            <v>63.77</v>
          </cell>
          <cell r="G131">
            <v>28.786000000000001</v>
          </cell>
          <cell r="L131">
            <v>43.51</v>
          </cell>
          <cell r="P131">
            <v>32.633000000000003</v>
          </cell>
        </row>
        <row r="132">
          <cell r="C132">
            <v>51.31</v>
          </cell>
          <cell r="G132">
            <v>29.293000000000003</v>
          </cell>
          <cell r="L132">
            <v>42.04</v>
          </cell>
          <cell r="P132">
            <v>31.53</v>
          </cell>
        </row>
        <row r="133">
          <cell r="C133">
            <v>41.48</v>
          </cell>
          <cell r="G133">
            <v>26.229000000000003</v>
          </cell>
          <cell r="L133">
            <v>41.33</v>
          </cell>
          <cell r="P133">
            <v>30.997</v>
          </cell>
        </row>
        <row r="134">
          <cell r="C134">
            <v>41.22</v>
          </cell>
          <cell r="G134">
            <v>27.072000000000003</v>
          </cell>
          <cell r="L134">
            <v>40.090000000000003</v>
          </cell>
          <cell r="P134">
            <v>30.067</v>
          </cell>
        </row>
        <row r="135">
          <cell r="C135">
            <v>42.44</v>
          </cell>
          <cell r="G135">
            <v>30.018000000000001</v>
          </cell>
          <cell r="L135">
            <v>40.83</v>
          </cell>
          <cell r="P135">
            <v>30.622</v>
          </cell>
        </row>
        <row r="136">
          <cell r="C136">
            <v>42.95</v>
          </cell>
          <cell r="G136">
            <v>28.27</v>
          </cell>
          <cell r="L136">
            <v>45.23</v>
          </cell>
          <cell r="P136">
            <v>33.922000000000004</v>
          </cell>
        </row>
        <row r="137">
          <cell r="C137">
            <v>41.5</v>
          </cell>
          <cell r="G137">
            <v>28.239000000000001</v>
          </cell>
          <cell r="L137">
            <v>59.43</v>
          </cell>
          <cell r="P137">
            <v>44.572499999999998</v>
          </cell>
        </row>
        <row r="138">
          <cell r="C138">
            <v>40.799999999999997</v>
          </cell>
          <cell r="G138">
            <v>28.147000000000002</v>
          </cell>
          <cell r="L138">
            <v>65.040000000000006</v>
          </cell>
          <cell r="P138">
            <v>48.78</v>
          </cell>
        </row>
        <row r="139">
          <cell r="C139">
            <v>39.57</v>
          </cell>
          <cell r="G139">
            <v>28.072000000000003</v>
          </cell>
          <cell r="L139">
            <v>52.32</v>
          </cell>
          <cell r="P139">
            <v>39.24</v>
          </cell>
        </row>
        <row r="140">
          <cell r="C140">
            <v>40.299999999999997</v>
          </cell>
          <cell r="G140">
            <v>27.722000000000001</v>
          </cell>
          <cell r="L140">
            <v>42.3</v>
          </cell>
          <cell r="P140">
            <v>31.725000000000001</v>
          </cell>
        </row>
        <row r="141">
          <cell r="C141">
            <v>44.65</v>
          </cell>
          <cell r="G141">
            <v>28.004999999999999</v>
          </cell>
          <cell r="L141">
            <v>42.04</v>
          </cell>
          <cell r="P141">
            <v>31.53</v>
          </cell>
        </row>
        <row r="142">
          <cell r="C142">
            <v>58.66</v>
          </cell>
          <cell r="G142">
            <v>27.298000000000002</v>
          </cell>
          <cell r="L142">
            <v>43.27</v>
          </cell>
          <cell r="P142">
            <v>32.453000000000003</v>
          </cell>
        </row>
        <row r="143">
          <cell r="C143">
            <v>64.2</v>
          </cell>
          <cell r="G143">
            <v>28.563000000000002</v>
          </cell>
          <cell r="L143">
            <v>43.79</v>
          </cell>
          <cell r="P143">
            <v>32.843000000000004</v>
          </cell>
        </row>
        <row r="144">
          <cell r="C144">
            <v>51.65</v>
          </cell>
          <cell r="G144">
            <v>29.261000000000003</v>
          </cell>
          <cell r="L144">
            <v>42.32</v>
          </cell>
          <cell r="P144">
            <v>31.74</v>
          </cell>
        </row>
        <row r="145">
          <cell r="C145">
            <v>41.75</v>
          </cell>
          <cell r="G145">
            <v>26.177</v>
          </cell>
          <cell r="L145">
            <v>41.59</v>
          </cell>
          <cell r="P145">
            <v>31.192</v>
          </cell>
        </row>
        <row r="146">
          <cell r="C146">
            <v>41.49</v>
          </cell>
          <cell r="G146">
            <v>27.552</v>
          </cell>
          <cell r="L146">
            <v>40.35</v>
          </cell>
          <cell r="P146">
            <v>30.262</v>
          </cell>
        </row>
        <row r="147">
          <cell r="C147">
            <v>42.72</v>
          </cell>
          <cell r="G147">
            <v>30.294</v>
          </cell>
          <cell r="L147">
            <v>41.09</v>
          </cell>
          <cell r="P147">
            <v>30.817</v>
          </cell>
        </row>
        <row r="148">
          <cell r="C148">
            <v>43.23</v>
          </cell>
          <cell r="G148">
            <v>28.522000000000002</v>
          </cell>
          <cell r="L148">
            <v>45.52</v>
          </cell>
          <cell r="P148">
            <v>34.14</v>
          </cell>
        </row>
        <row r="149">
          <cell r="C149">
            <v>41.77</v>
          </cell>
          <cell r="G149">
            <v>28.489000000000001</v>
          </cell>
          <cell r="L149">
            <v>59.81</v>
          </cell>
          <cell r="P149">
            <v>44.857500000000002</v>
          </cell>
        </row>
        <row r="150">
          <cell r="C150">
            <v>41.06</v>
          </cell>
          <cell r="G150">
            <v>28.411000000000001</v>
          </cell>
          <cell r="L150">
            <v>65.47</v>
          </cell>
          <cell r="P150">
            <v>49.102499999999999</v>
          </cell>
        </row>
        <row r="151">
          <cell r="C151">
            <v>39.83</v>
          </cell>
          <cell r="G151">
            <v>28.349</v>
          </cell>
          <cell r="L151">
            <v>52.66</v>
          </cell>
          <cell r="P151">
            <v>39.494999999999997</v>
          </cell>
        </row>
        <row r="152">
          <cell r="C152">
            <v>40.56</v>
          </cell>
          <cell r="G152">
            <v>28.007000000000001</v>
          </cell>
          <cell r="L152">
            <v>42.57</v>
          </cell>
          <cell r="P152">
            <v>31.927000000000003</v>
          </cell>
        </row>
        <row r="153">
          <cell r="C153">
            <v>44.94</v>
          </cell>
          <cell r="G153">
            <v>28.238000000000003</v>
          </cell>
          <cell r="L153">
            <v>42.31</v>
          </cell>
          <cell r="P153">
            <v>31.733000000000001</v>
          </cell>
        </row>
        <row r="154">
          <cell r="C154">
            <v>59.05</v>
          </cell>
          <cell r="G154">
            <v>26.523</v>
          </cell>
          <cell r="L154">
            <v>43.55</v>
          </cell>
          <cell r="P154">
            <v>32.663000000000004</v>
          </cell>
        </row>
        <row r="155">
          <cell r="C155">
            <v>64.62</v>
          </cell>
          <cell r="G155">
            <v>29.437000000000001</v>
          </cell>
          <cell r="L155">
            <v>44.08</v>
          </cell>
          <cell r="P155">
            <v>33.06</v>
          </cell>
        </row>
        <row r="156">
          <cell r="C156">
            <v>51.99</v>
          </cell>
          <cell r="G156">
            <v>29.309000000000001</v>
          </cell>
          <cell r="L156">
            <v>42.59</v>
          </cell>
          <cell r="P156">
            <v>31.942</v>
          </cell>
        </row>
        <row r="157">
          <cell r="C157">
            <v>42.02</v>
          </cell>
          <cell r="G157">
            <v>26.389000000000003</v>
          </cell>
          <cell r="L157">
            <v>41.85</v>
          </cell>
          <cell r="P157">
            <v>31.387</v>
          </cell>
        </row>
        <row r="158">
          <cell r="C158">
            <v>41.77</v>
          </cell>
          <cell r="G158">
            <v>27.842000000000002</v>
          </cell>
          <cell r="L158">
            <v>40.61</v>
          </cell>
          <cell r="P158">
            <v>30.457000000000001</v>
          </cell>
        </row>
        <row r="159">
          <cell r="C159">
            <v>43</v>
          </cell>
          <cell r="G159">
            <v>30.544</v>
          </cell>
          <cell r="L159">
            <v>41.35</v>
          </cell>
          <cell r="P159">
            <v>31.012</v>
          </cell>
        </row>
        <row r="160">
          <cell r="C160">
            <v>43.51</v>
          </cell>
          <cell r="G160">
            <v>28.773</v>
          </cell>
          <cell r="L160">
            <v>45.81</v>
          </cell>
          <cell r="P160">
            <v>34.358000000000004</v>
          </cell>
        </row>
        <row r="161">
          <cell r="C161">
            <v>42.04</v>
          </cell>
          <cell r="G161">
            <v>28.761000000000003</v>
          </cell>
          <cell r="L161">
            <v>60.19</v>
          </cell>
          <cell r="P161">
            <v>45.142499999999998</v>
          </cell>
        </row>
      </sheetData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basis"/>
    </sheetNames>
    <sheetDataSet>
      <sheetData sheetId="0">
        <row r="6">
          <cell r="D6">
            <v>28</v>
          </cell>
          <cell r="E6">
            <v>22.4</v>
          </cell>
        </row>
        <row r="7">
          <cell r="D7">
            <v>28</v>
          </cell>
          <cell r="E7">
            <v>22.4</v>
          </cell>
        </row>
        <row r="8">
          <cell r="D8">
            <v>29.25</v>
          </cell>
          <cell r="E8">
            <v>21.75</v>
          </cell>
        </row>
        <row r="9">
          <cell r="D9">
            <v>29.25</v>
          </cell>
          <cell r="E9">
            <v>21.75</v>
          </cell>
        </row>
        <row r="10">
          <cell r="D10">
            <v>22.25</v>
          </cell>
          <cell r="E10">
            <v>21.75</v>
          </cell>
        </row>
        <row r="11">
          <cell r="D11">
            <v>29.25</v>
          </cell>
          <cell r="E11">
            <v>21.75</v>
          </cell>
        </row>
        <row r="12">
          <cell r="D12">
            <v>29.25</v>
          </cell>
          <cell r="E12">
            <v>21.75</v>
          </cell>
        </row>
        <row r="13">
          <cell r="D13">
            <v>29.25</v>
          </cell>
          <cell r="E13">
            <v>21.75</v>
          </cell>
        </row>
        <row r="14">
          <cell r="D14">
            <v>29</v>
          </cell>
          <cell r="E14">
            <v>19.5</v>
          </cell>
        </row>
        <row r="15">
          <cell r="D15">
            <v>29</v>
          </cell>
          <cell r="E15">
            <v>19.5</v>
          </cell>
        </row>
        <row r="16">
          <cell r="D16">
            <v>29</v>
          </cell>
          <cell r="E16">
            <v>19.5</v>
          </cell>
        </row>
        <row r="17">
          <cell r="D17">
            <v>20</v>
          </cell>
          <cell r="E17">
            <v>19.5</v>
          </cell>
        </row>
        <row r="18">
          <cell r="D18">
            <v>29</v>
          </cell>
          <cell r="E18">
            <v>19.5</v>
          </cell>
        </row>
        <row r="19">
          <cell r="D19">
            <v>29</v>
          </cell>
          <cell r="E19">
            <v>19.5</v>
          </cell>
        </row>
        <row r="20">
          <cell r="D20">
            <v>29</v>
          </cell>
          <cell r="E20">
            <v>19.5</v>
          </cell>
        </row>
        <row r="21">
          <cell r="D21">
            <v>29</v>
          </cell>
          <cell r="E21">
            <v>19.5</v>
          </cell>
        </row>
        <row r="22">
          <cell r="D22">
            <v>29</v>
          </cell>
          <cell r="E22">
            <v>19.5</v>
          </cell>
        </row>
        <row r="23">
          <cell r="D23">
            <v>29</v>
          </cell>
          <cell r="E23">
            <v>19.5</v>
          </cell>
        </row>
        <row r="24">
          <cell r="D24">
            <v>20</v>
          </cell>
          <cell r="E24">
            <v>19.5</v>
          </cell>
        </row>
        <row r="25">
          <cell r="D25">
            <v>29</v>
          </cell>
          <cell r="E25">
            <v>19.5</v>
          </cell>
        </row>
        <row r="26">
          <cell r="D26">
            <v>29</v>
          </cell>
          <cell r="E26">
            <v>19.5</v>
          </cell>
        </row>
        <row r="27">
          <cell r="D27">
            <v>29</v>
          </cell>
          <cell r="E27">
            <v>19.5</v>
          </cell>
        </row>
        <row r="28">
          <cell r="D28">
            <v>29</v>
          </cell>
          <cell r="E28">
            <v>19.5</v>
          </cell>
        </row>
        <row r="29">
          <cell r="D29">
            <v>29</v>
          </cell>
          <cell r="E29">
            <v>19.5</v>
          </cell>
        </row>
        <row r="30">
          <cell r="D30">
            <v>29</v>
          </cell>
          <cell r="E30">
            <v>19.5</v>
          </cell>
        </row>
        <row r="31">
          <cell r="D31">
            <v>20</v>
          </cell>
          <cell r="E31">
            <v>19.5</v>
          </cell>
        </row>
        <row r="32">
          <cell r="D32">
            <v>29</v>
          </cell>
          <cell r="E32">
            <v>19.5</v>
          </cell>
        </row>
        <row r="33">
          <cell r="D33">
            <v>29</v>
          </cell>
          <cell r="E33">
            <v>19.5</v>
          </cell>
        </row>
        <row r="34">
          <cell r="D34">
            <v>29</v>
          </cell>
          <cell r="E34">
            <v>19.5</v>
          </cell>
        </row>
        <row r="35">
          <cell r="D35">
            <v>29</v>
          </cell>
          <cell r="E35">
            <v>19.5</v>
          </cell>
        </row>
        <row r="36">
          <cell r="D36">
            <v>29</v>
          </cell>
          <cell r="E36">
            <v>19.5</v>
          </cell>
        </row>
        <row r="37">
          <cell r="D37">
            <v>29</v>
          </cell>
          <cell r="E37">
            <v>18.896000000000001</v>
          </cell>
        </row>
        <row r="38">
          <cell r="D38">
            <v>35</v>
          </cell>
          <cell r="E38">
            <v>22.629000000000001</v>
          </cell>
        </row>
        <row r="39">
          <cell r="D39">
            <v>34.75</v>
          </cell>
          <cell r="E39">
            <v>23.125</v>
          </cell>
        </row>
        <row r="40">
          <cell r="D40">
            <v>34</v>
          </cell>
          <cell r="E40">
            <v>22.862000000000002</v>
          </cell>
        </row>
        <row r="41">
          <cell r="D41">
            <v>33.25</v>
          </cell>
          <cell r="E41">
            <v>22.646000000000001</v>
          </cell>
        </row>
        <row r="42">
          <cell r="D42">
            <v>32.5</v>
          </cell>
          <cell r="E42">
            <v>23.4</v>
          </cell>
        </row>
        <row r="43">
          <cell r="D43">
            <v>38.5</v>
          </cell>
          <cell r="E43">
            <v>22.669</v>
          </cell>
        </row>
        <row r="44">
          <cell r="D44">
            <v>48.5</v>
          </cell>
          <cell r="E44">
            <v>22.625</v>
          </cell>
        </row>
        <row r="45">
          <cell r="D45">
            <v>59</v>
          </cell>
          <cell r="E45">
            <v>33.242000000000004</v>
          </cell>
        </row>
        <row r="46">
          <cell r="D46">
            <v>71</v>
          </cell>
          <cell r="E46">
            <v>35.968000000000004</v>
          </cell>
        </row>
        <row r="47">
          <cell r="D47">
            <v>57</v>
          </cell>
          <cell r="E47">
            <v>29.1</v>
          </cell>
        </row>
        <row r="48">
          <cell r="D48">
            <v>39.5</v>
          </cell>
          <cell r="E48">
            <v>25.54</v>
          </cell>
        </row>
        <row r="49">
          <cell r="D49">
            <v>37</v>
          </cell>
          <cell r="E49">
            <v>22.917000000000002</v>
          </cell>
        </row>
        <row r="50">
          <cell r="D50">
            <v>38</v>
          </cell>
          <cell r="E50">
            <v>22.451000000000001</v>
          </cell>
        </row>
        <row r="51">
          <cell r="D51">
            <v>38</v>
          </cell>
          <cell r="E51">
            <v>24.694000000000003</v>
          </cell>
        </row>
        <row r="52">
          <cell r="D52">
            <v>38</v>
          </cell>
          <cell r="E52">
            <v>24.786000000000001</v>
          </cell>
        </row>
        <row r="53">
          <cell r="D53">
            <v>37.5</v>
          </cell>
          <cell r="E53">
            <v>24.153000000000002</v>
          </cell>
        </row>
        <row r="54">
          <cell r="D54">
            <v>37</v>
          </cell>
          <cell r="E54">
            <v>23.766999999999999</v>
          </cell>
        </row>
        <row r="55">
          <cell r="D55">
            <v>38</v>
          </cell>
          <cell r="E55">
            <v>23.371000000000002</v>
          </cell>
        </row>
        <row r="56">
          <cell r="D56">
            <v>47.5</v>
          </cell>
          <cell r="E56">
            <v>24.833000000000002</v>
          </cell>
        </row>
        <row r="57">
          <cell r="D57">
            <v>59</v>
          </cell>
          <cell r="E57">
            <v>31.177000000000003</v>
          </cell>
        </row>
        <row r="58">
          <cell r="D58">
            <v>69</v>
          </cell>
          <cell r="E58">
            <v>35.532000000000004</v>
          </cell>
        </row>
        <row r="59">
          <cell r="D59">
            <v>56.5</v>
          </cell>
          <cell r="E59">
            <v>32.375</v>
          </cell>
        </row>
        <row r="60">
          <cell r="D60">
            <v>40.25</v>
          </cell>
          <cell r="E60">
            <v>27.114000000000001</v>
          </cell>
        </row>
        <row r="61">
          <cell r="D61">
            <v>38.75</v>
          </cell>
          <cell r="E61">
            <v>22.68</v>
          </cell>
        </row>
        <row r="62">
          <cell r="D62">
            <v>38</v>
          </cell>
          <cell r="E62">
            <v>23.661000000000001</v>
          </cell>
        </row>
        <row r="63">
          <cell r="D63">
            <v>38.9</v>
          </cell>
          <cell r="E63">
            <v>25.298999999999999</v>
          </cell>
        </row>
        <row r="64">
          <cell r="D64">
            <v>38.9</v>
          </cell>
          <cell r="E64">
            <v>25.243000000000002</v>
          </cell>
        </row>
        <row r="65">
          <cell r="D65">
            <v>38.44</v>
          </cell>
          <cell r="E65">
            <v>25.034000000000002</v>
          </cell>
        </row>
        <row r="66">
          <cell r="D66">
            <v>37.979999999999997</v>
          </cell>
          <cell r="E66">
            <v>24.585000000000001</v>
          </cell>
        </row>
        <row r="67">
          <cell r="D67">
            <v>38.9</v>
          </cell>
          <cell r="E67">
            <v>24.012</v>
          </cell>
        </row>
        <row r="68">
          <cell r="D68">
            <v>47.52</v>
          </cell>
          <cell r="E68">
            <v>25.746000000000002</v>
          </cell>
        </row>
        <row r="69">
          <cell r="D69">
            <v>58.06</v>
          </cell>
          <cell r="E69">
            <v>30.314</v>
          </cell>
        </row>
        <row r="70">
          <cell r="D70">
            <v>67.17</v>
          </cell>
          <cell r="E70">
            <v>33.75</v>
          </cell>
        </row>
        <row r="71">
          <cell r="D71">
            <v>55.74</v>
          </cell>
          <cell r="E71">
            <v>31.359000000000002</v>
          </cell>
        </row>
        <row r="72">
          <cell r="D72">
            <v>40.97</v>
          </cell>
          <cell r="E72">
            <v>27.17</v>
          </cell>
        </row>
        <row r="73">
          <cell r="D73">
            <v>39.61</v>
          </cell>
          <cell r="E73">
            <v>23.863</v>
          </cell>
        </row>
        <row r="74">
          <cell r="D74">
            <v>38.94</v>
          </cell>
          <cell r="E74">
            <v>24.472000000000001</v>
          </cell>
        </row>
        <row r="75">
          <cell r="D75">
            <v>39.28</v>
          </cell>
          <cell r="E75">
            <v>25.592000000000002</v>
          </cell>
        </row>
        <row r="76">
          <cell r="D76">
            <v>39.29</v>
          </cell>
          <cell r="E76">
            <v>25.831</v>
          </cell>
        </row>
        <row r="77">
          <cell r="D77">
            <v>38.82</v>
          </cell>
          <cell r="E77">
            <v>25.522000000000002</v>
          </cell>
        </row>
        <row r="78">
          <cell r="D78">
            <v>38.35</v>
          </cell>
          <cell r="E78">
            <v>25.127000000000002</v>
          </cell>
        </row>
        <row r="79">
          <cell r="D79">
            <v>39.29</v>
          </cell>
          <cell r="E79">
            <v>24.577999999999999</v>
          </cell>
        </row>
        <row r="80">
          <cell r="D80">
            <v>47.63</v>
          </cell>
          <cell r="E80">
            <v>25.974</v>
          </cell>
        </row>
        <row r="81">
          <cell r="D81">
            <v>58.03</v>
          </cell>
          <cell r="E81">
            <v>29.208000000000002</v>
          </cell>
        </row>
        <row r="82">
          <cell r="D82">
            <v>66.94</v>
          </cell>
          <cell r="E82">
            <v>33.478999999999999</v>
          </cell>
        </row>
        <row r="83">
          <cell r="D83">
            <v>55.7</v>
          </cell>
          <cell r="E83">
            <v>30.815000000000001</v>
          </cell>
        </row>
        <row r="84">
          <cell r="D84">
            <v>41.33</v>
          </cell>
          <cell r="E84">
            <v>27.42</v>
          </cell>
        </row>
        <row r="85">
          <cell r="D85">
            <v>40.04</v>
          </cell>
          <cell r="E85">
            <v>24.448</v>
          </cell>
        </row>
        <row r="86">
          <cell r="D86">
            <v>39.39</v>
          </cell>
          <cell r="E86">
            <v>25.016000000000002</v>
          </cell>
        </row>
        <row r="87">
          <cell r="D87">
            <v>39.65</v>
          </cell>
          <cell r="E87">
            <v>26.008000000000003</v>
          </cell>
        </row>
        <row r="88">
          <cell r="D88">
            <v>39.65</v>
          </cell>
          <cell r="E88">
            <v>26.25</v>
          </cell>
        </row>
        <row r="89">
          <cell r="D89">
            <v>39.18</v>
          </cell>
          <cell r="E89">
            <v>25.987000000000002</v>
          </cell>
        </row>
        <row r="90">
          <cell r="D90">
            <v>38.71</v>
          </cell>
          <cell r="E90">
            <v>25.484999999999999</v>
          </cell>
        </row>
        <row r="91">
          <cell r="D91">
            <v>39.65</v>
          </cell>
          <cell r="E91">
            <v>25.293000000000003</v>
          </cell>
        </row>
        <row r="92">
          <cell r="D92">
            <v>47.77</v>
          </cell>
          <cell r="E92">
            <v>26.202000000000002</v>
          </cell>
        </row>
        <row r="93">
          <cell r="D93">
            <v>58.07</v>
          </cell>
          <cell r="E93">
            <v>28.761000000000003</v>
          </cell>
        </row>
        <row r="94">
          <cell r="D94">
            <v>66.81</v>
          </cell>
          <cell r="E94">
            <v>32.6</v>
          </cell>
        </row>
        <row r="95">
          <cell r="D95">
            <v>55.72</v>
          </cell>
          <cell r="E95">
            <v>30.342000000000002</v>
          </cell>
        </row>
        <row r="96">
          <cell r="D96">
            <v>41.68</v>
          </cell>
          <cell r="E96">
            <v>27.633000000000003</v>
          </cell>
        </row>
        <row r="97">
          <cell r="D97">
            <v>40.43</v>
          </cell>
          <cell r="E97">
            <v>24.987000000000002</v>
          </cell>
        </row>
        <row r="98">
          <cell r="D98">
            <v>39.81</v>
          </cell>
          <cell r="E98">
            <v>25.323</v>
          </cell>
        </row>
        <row r="99">
          <cell r="D99">
            <v>39.94</v>
          </cell>
          <cell r="E99">
            <v>26.533000000000001</v>
          </cell>
        </row>
        <row r="100">
          <cell r="D100">
            <v>39.94</v>
          </cell>
          <cell r="E100">
            <v>26.612000000000002</v>
          </cell>
        </row>
        <row r="101">
          <cell r="D101">
            <v>39.47</v>
          </cell>
          <cell r="E101">
            <v>26.384</v>
          </cell>
        </row>
        <row r="102">
          <cell r="D102">
            <v>39.01</v>
          </cell>
          <cell r="E102">
            <v>25.946000000000002</v>
          </cell>
        </row>
        <row r="103">
          <cell r="D103">
            <v>39.94</v>
          </cell>
          <cell r="E103">
            <v>25.753</v>
          </cell>
        </row>
        <row r="104">
          <cell r="D104">
            <v>47.96</v>
          </cell>
          <cell r="E104">
            <v>26.447000000000003</v>
          </cell>
        </row>
        <row r="105">
          <cell r="D105">
            <v>58.23</v>
          </cell>
          <cell r="E105">
            <v>28.416</v>
          </cell>
        </row>
        <row r="106">
          <cell r="D106">
            <v>66.900000000000006</v>
          </cell>
          <cell r="E106">
            <v>31.919</v>
          </cell>
        </row>
        <row r="107">
          <cell r="D107">
            <v>55.86</v>
          </cell>
          <cell r="E107">
            <v>29.444000000000003</v>
          </cell>
        </row>
        <row r="108">
          <cell r="D108">
            <v>41.97</v>
          </cell>
          <cell r="E108">
            <v>27.986000000000001</v>
          </cell>
        </row>
        <row r="109">
          <cell r="D109">
            <v>40.75</v>
          </cell>
          <cell r="E109">
            <v>25.47</v>
          </cell>
        </row>
        <row r="110">
          <cell r="D110">
            <v>40.14</v>
          </cell>
          <cell r="E110">
            <v>25.774000000000001</v>
          </cell>
        </row>
        <row r="111">
          <cell r="D111">
            <v>40.22</v>
          </cell>
          <cell r="E111">
            <v>26.838000000000001</v>
          </cell>
        </row>
        <row r="112">
          <cell r="D112">
            <v>40.22</v>
          </cell>
          <cell r="E112">
            <v>26.947000000000003</v>
          </cell>
        </row>
        <row r="113">
          <cell r="D113">
            <v>39.74</v>
          </cell>
          <cell r="E113">
            <v>26.597000000000001</v>
          </cell>
        </row>
        <row r="114">
          <cell r="D114">
            <v>39.270000000000003</v>
          </cell>
          <cell r="E114">
            <v>26.449000000000002</v>
          </cell>
        </row>
        <row r="115">
          <cell r="D115">
            <v>40.229999999999997</v>
          </cell>
          <cell r="E115">
            <v>26.124000000000002</v>
          </cell>
        </row>
        <row r="116">
          <cell r="D116">
            <v>48.17</v>
          </cell>
          <cell r="E116">
            <v>26.216000000000001</v>
          </cell>
        </row>
        <row r="117">
          <cell r="D117">
            <v>58.43</v>
          </cell>
          <cell r="E117">
            <v>28.879000000000001</v>
          </cell>
        </row>
        <row r="118">
          <cell r="D118">
            <v>67.069999999999993</v>
          </cell>
          <cell r="E118">
            <v>30.572000000000003</v>
          </cell>
        </row>
        <row r="119">
          <cell r="D119">
            <v>56.05</v>
          </cell>
          <cell r="E119">
            <v>29.772000000000002</v>
          </cell>
        </row>
        <row r="120">
          <cell r="D120">
            <v>42.24</v>
          </cell>
          <cell r="E120">
            <v>28.173000000000002</v>
          </cell>
        </row>
        <row r="121">
          <cell r="D121">
            <v>41.04</v>
          </cell>
          <cell r="E121">
            <v>25.635000000000002</v>
          </cell>
        </row>
        <row r="122">
          <cell r="D122">
            <v>40.44</v>
          </cell>
          <cell r="E122">
            <v>26.315000000000001</v>
          </cell>
        </row>
        <row r="123">
          <cell r="D123">
            <v>40.49</v>
          </cell>
          <cell r="E123">
            <v>27.133000000000003</v>
          </cell>
        </row>
        <row r="124">
          <cell r="D124">
            <v>40.49</v>
          </cell>
          <cell r="E124">
            <v>27.219000000000001</v>
          </cell>
        </row>
        <row r="125">
          <cell r="D125">
            <v>40.01</v>
          </cell>
          <cell r="E125">
            <v>26.942</v>
          </cell>
        </row>
        <row r="126">
          <cell r="D126">
            <v>39.53</v>
          </cell>
          <cell r="E126">
            <v>26.812000000000001</v>
          </cell>
        </row>
        <row r="127">
          <cell r="D127">
            <v>40.49</v>
          </cell>
          <cell r="E127">
            <v>26.336000000000002</v>
          </cell>
        </row>
        <row r="128">
          <cell r="D128">
            <v>48.39</v>
          </cell>
          <cell r="E128">
            <v>26.882000000000001</v>
          </cell>
        </row>
        <row r="129">
          <cell r="D129">
            <v>58.64</v>
          </cell>
          <cell r="E129">
            <v>28.72</v>
          </cell>
        </row>
        <row r="130">
          <cell r="D130">
            <v>67.25</v>
          </cell>
          <cell r="E130">
            <v>30.136000000000003</v>
          </cell>
        </row>
        <row r="131">
          <cell r="D131">
            <v>56.25</v>
          </cell>
          <cell r="E131">
            <v>29.588000000000001</v>
          </cell>
        </row>
        <row r="132">
          <cell r="D132">
            <v>42.51</v>
          </cell>
          <cell r="E132">
            <v>28.37</v>
          </cell>
        </row>
        <row r="133">
          <cell r="D133">
            <v>41.32</v>
          </cell>
          <cell r="E133">
            <v>26.002000000000002</v>
          </cell>
        </row>
        <row r="134">
          <cell r="D134">
            <v>40.72</v>
          </cell>
          <cell r="E134">
            <v>26.672000000000001</v>
          </cell>
        </row>
        <row r="135">
          <cell r="D135">
            <v>40.700000000000003</v>
          </cell>
          <cell r="E135">
            <v>27.284000000000002</v>
          </cell>
        </row>
        <row r="136">
          <cell r="D136">
            <v>40.700000000000003</v>
          </cell>
          <cell r="E136">
            <v>27.49</v>
          </cell>
        </row>
        <row r="137">
          <cell r="D137">
            <v>40.229999999999997</v>
          </cell>
          <cell r="E137">
            <v>27.346</v>
          </cell>
        </row>
        <row r="138">
          <cell r="D138">
            <v>39.75</v>
          </cell>
          <cell r="E138">
            <v>27.123000000000001</v>
          </cell>
        </row>
        <row r="139">
          <cell r="D139">
            <v>40.71</v>
          </cell>
          <cell r="E139">
            <v>26.661000000000001</v>
          </cell>
        </row>
        <row r="140">
          <cell r="D140">
            <v>48.55</v>
          </cell>
          <cell r="E140">
            <v>27.067</v>
          </cell>
        </row>
        <row r="141">
          <cell r="D141">
            <v>58.81</v>
          </cell>
          <cell r="E141">
            <v>28.555</v>
          </cell>
        </row>
        <row r="142">
          <cell r="D142">
            <v>67.39</v>
          </cell>
          <cell r="E142">
            <v>29.71</v>
          </cell>
        </row>
        <row r="143">
          <cell r="D143">
            <v>56.4</v>
          </cell>
          <cell r="E143">
            <v>29.389000000000003</v>
          </cell>
        </row>
        <row r="144">
          <cell r="D144">
            <v>42.74</v>
          </cell>
          <cell r="E144">
            <v>28.39</v>
          </cell>
        </row>
        <row r="145">
          <cell r="D145">
            <v>41.56</v>
          </cell>
          <cell r="E145">
            <v>26.55</v>
          </cell>
        </row>
        <row r="146">
          <cell r="D146">
            <v>40.97</v>
          </cell>
          <cell r="E146">
            <v>26.981000000000002</v>
          </cell>
        </row>
        <row r="147">
          <cell r="D147">
            <v>40.92</v>
          </cell>
          <cell r="E147">
            <v>27.533000000000001</v>
          </cell>
        </row>
        <row r="148">
          <cell r="D148">
            <v>40.92</v>
          </cell>
          <cell r="E148">
            <v>27.734000000000002</v>
          </cell>
        </row>
        <row r="149">
          <cell r="D149">
            <v>40.44</v>
          </cell>
          <cell r="E149">
            <v>27.602</v>
          </cell>
        </row>
        <row r="150">
          <cell r="D150">
            <v>39.950000000000003</v>
          </cell>
          <cell r="E150">
            <v>27.395</v>
          </cell>
        </row>
        <row r="151">
          <cell r="D151">
            <v>40.93</v>
          </cell>
          <cell r="E151">
            <v>26.937000000000001</v>
          </cell>
        </row>
        <row r="152">
          <cell r="D152">
            <v>48.72</v>
          </cell>
          <cell r="E152">
            <v>27.239000000000001</v>
          </cell>
        </row>
        <row r="153">
          <cell r="D153">
            <v>58.98</v>
          </cell>
          <cell r="E153">
            <v>27.75</v>
          </cell>
        </row>
        <row r="154">
          <cell r="D154">
            <v>67.55</v>
          </cell>
          <cell r="E154">
            <v>30.428000000000001</v>
          </cell>
        </row>
        <row r="155">
          <cell r="D155">
            <v>56.56</v>
          </cell>
          <cell r="E155">
            <v>29.292000000000002</v>
          </cell>
        </row>
        <row r="156">
          <cell r="D156">
            <v>42.96</v>
          </cell>
          <cell r="E156">
            <v>28.557000000000002</v>
          </cell>
        </row>
        <row r="157">
          <cell r="D157">
            <v>41.79</v>
          </cell>
          <cell r="E157">
            <v>26.837</v>
          </cell>
        </row>
        <row r="158">
          <cell r="D158">
            <v>41.2</v>
          </cell>
          <cell r="E158">
            <v>27.252000000000002</v>
          </cell>
        </row>
        <row r="159">
          <cell r="D159">
            <v>41.13</v>
          </cell>
          <cell r="E159">
            <v>27.76</v>
          </cell>
        </row>
        <row r="160">
          <cell r="D160">
            <v>41.13</v>
          </cell>
          <cell r="E160">
            <v>27.974</v>
          </cell>
        </row>
      </sheetData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egion"/>
    </sheetNames>
    <sheetDataSet>
      <sheetData sheetId="0">
        <row r="7">
          <cell r="C7">
            <v>27.35</v>
          </cell>
          <cell r="G7">
            <v>21.54</v>
          </cell>
          <cell r="L7">
            <v>20.48</v>
          </cell>
          <cell r="P7">
            <v>24</v>
          </cell>
        </row>
        <row r="8">
          <cell r="C8">
            <v>27.35</v>
          </cell>
          <cell r="G8">
            <v>21.54</v>
          </cell>
          <cell r="L8">
            <v>25.1</v>
          </cell>
          <cell r="P8">
            <v>27.1875</v>
          </cell>
        </row>
        <row r="9">
          <cell r="C9">
            <v>27.188000000000002</v>
          </cell>
          <cell r="G9">
            <v>27.1875</v>
          </cell>
          <cell r="L9">
            <v>26</v>
          </cell>
          <cell r="P9">
            <v>20.175000000000001</v>
          </cell>
        </row>
        <row r="10">
          <cell r="C10">
            <v>25.5</v>
          </cell>
          <cell r="G10">
            <v>25.5</v>
          </cell>
          <cell r="L10">
            <v>34.75</v>
          </cell>
          <cell r="P10">
            <v>26.063000000000002</v>
          </cell>
        </row>
        <row r="11">
          <cell r="C11">
            <v>27.188000000000002</v>
          </cell>
          <cell r="G11">
            <v>27.1875</v>
          </cell>
          <cell r="L11">
            <v>35</v>
          </cell>
          <cell r="P11">
            <v>26.25</v>
          </cell>
        </row>
        <row r="12">
          <cell r="C12">
            <v>27.1875</v>
          </cell>
          <cell r="G12">
            <v>27.1875</v>
          </cell>
          <cell r="L12">
            <v>34.25</v>
          </cell>
          <cell r="P12">
            <v>25.688000000000002</v>
          </cell>
        </row>
        <row r="13">
          <cell r="C13">
            <v>27.1875</v>
          </cell>
          <cell r="G13">
            <v>27.1875</v>
          </cell>
          <cell r="L13">
            <v>33.5</v>
          </cell>
          <cell r="P13">
            <v>25.125</v>
          </cell>
        </row>
        <row r="14">
          <cell r="C14">
            <v>27.1875</v>
          </cell>
          <cell r="G14">
            <v>27.1875</v>
          </cell>
          <cell r="L14">
            <v>32.25</v>
          </cell>
          <cell r="P14">
            <v>24.1875</v>
          </cell>
        </row>
        <row r="15">
          <cell r="C15">
            <v>24.9</v>
          </cell>
          <cell r="G15">
            <v>18.608000000000001</v>
          </cell>
          <cell r="L15">
            <v>32.5</v>
          </cell>
          <cell r="P15">
            <v>24.375</v>
          </cell>
        </row>
        <row r="16">
          <cell r="C16">
            <v>24.9</v>
          </cell>
          <cell r="G16">
            <v>18.608000000000001</v>
          </cell>
          <cell r="L16">
            <v>39</v>
          </cell>
          <cell r="P16">
            <v>29.25</v>
          </cell>
        </row>
        <row r="17">
          <cell r="C17">
            <v>24.899999618530298</v>
          </cell>
          <cell r="G17">
            <v>24.899999618530298</v>
          </cell>
          <cell r="L17">
            <v>48</v>
          </cell>
          <cell r="P17">
            <v>36</v>
          </cell>
        </row>
        <row r="18">
          <cell r="C18">
            <v>20.174999237060501</v>
          </cell>
          <cell r="G18">
            <v>20.174999237060501</v>
          </cell>
          <cell r="L18">
            <v>54.25</v>
          </cell>
          <cell r="P18">
            <v>40.6875</v>
          </cell>
        </row>
        <row r="19">
          <cell r="C19">
            <v>20.174999237060501</v>
          </cell>
          <cell r="G19">
            <v>20.174999237060501</v>
          </cell>
          <cell r="L19">
            <v>46.25</v>
          </cell>
          <cell r="P19">
            <v>34.688000000000002</v>
          </cell>
        </row>
        <row r="20">
          <cell r="C20">
            <v>20.174999237060501</v>
          </cell>
          <cell r="G20">
            <v>20.174999237060501</v>
          </cell>
          <cell r="L20">
            <v>38.5</v>
          </cell>
          <cell r="P20">
            <v>28.875</v>
          </cell>
        </row>
        <row r="21">
          <cell r="C21">
            <v>20.174999237060501</v>
          </cell>
          <cell r="G21">
            <v>20.174999237060501</v>
          </cell>
          <cell r="L21">
            <v>37.5</v>
          </cell>
          <cell r="P21">
            <v>28.125</v>
          </cell>
        </row>
        <row r="22">
          <cell r="C22">
            <v>20.174999237060501</v>
          </cell>
          <cell r="G22">
            <v>20.174999237060501</v>
          </cell>
          <cell r="L22">
            <v>39.5</v>
          </cell>
          <cell r="P22">
            <v>29.625</v>
          </cell>
        </row>
        <row r="23">
          <cell r="C23">
            <v>20.174999237060501</v>
          </cell>
          <cell r="G23">
            <v>20.174999237060501</v>
          </cell>
          <cell r="L23">
            <v>30.75</v>
          </cell>
          <cell r="P23">
            <v>23.063000000000002</v>
          </cell>
        </row>
        <row r="24">
          <cell r="C24">
            <v>26</v>
          </cell>
          <cell r="G24">
            <v>26</v>
          </cell>
          <cell r="L24">
            <v>29.25</v>
          </cell>
          <cell r="P24">
            <v>21.938000000000002</v>
          </cell>
        </row>
        <row r="25">
          <cell r="C25">
            <v>20.174999237060501</v>
          </cell>
          <cell r="G25">
            <v>20.174999237060501</v>
          </cell>
          <cell r="L25">
            <v>28.5</v>
          </cell>
          <cell r="P25">
            <v>21.375</v>
          </cell>
        </row>
        <row r="26">
          <cell r="C26">
            <v>20.174999237060501</v>
          </cell>
          <cell r="G26">
            <v>20.174999237060501</v>
          </cell>
          <cell r="L26">
            <v>25.5</v>
          </cell>
          <cell r="P26">
            <v>19.125</v>
          </cell>
        </row>
        <row r="27">
          <cell r="C27">
            <v>20.174999237060501</v>
          </cell>
          <cell r="G27">
            <v>20.174999237060501</v>
          </cell>
          <cell r="L27">
            <v>26</v>
          </cell>
          <cell r="P27">
            <v>19.5</v>
          </cell>
        </row>
        <row r="28">
          <cell r="C28">
            <v>20.174999237060501</v>
          </cell>
          <cell r="G28">
            <v>20.174999237060501</v>
          </cell>
          <cell r="L28">
            <v>31</v>
          </cell>
          <cell r="P28">
            <v>23.25</v>
          </cell>
        </row>
        <row r="29">
          <cell r="C29">
            <v>20.174999237060501</v>
          </cell>
          <cell r="G29">
            <v>20.174999237060501</v>
          </cell>
          <cell r="L29">
            <v>41.25</v>
          </cell>
          <cell r="P29">
            <v>30.9375</v>
          </cell>
        </row>
        <row r="30">
          <cell r="C30">
            <v>20.174999237060501</v>
          </cell>
          <cell r="G30">
            <v>20.174999237060501</v>
          </cell>
          <cell r="L30">
            <v>49.75</v>
          </cell>
          <cell r="P30">
            <v>37.3125</v>
          </cell>
        </row>
        <row r="31">
          <cell r="C31">
            <v>26</v>
          </cell>
          <cell r="G31">
            <v>26</v>
          </cell>
          <cell r="L31">
            <v>39.75</v>
          </cell>
          <cell r="P31">
            <v>29.8125</v>
          </cell>
        </row>
        <row r="32">
          <cell r="C32">
            <v>20.174999237060501</v>
          </cell>
          <cell r="G32">
            <v>20.174999237060501</v>
          </cell>
          <cell r="L32">
            <v>29.5</v>
          </cell>
          <cell r="P32">
            <v>22.125</v>
          </cell>
        </row>
        <row r="33">
          <cell r="C33">
            <v>20.174999237060501</v>
          </cell>
          <cell r="G33">
            <v>20.174999237060501</v>
          </cell>
          <cell r="L33">
            <v>29.25</v>
          </cell>
          <cell r="P33">
            <v>21.938000000000002</v>
          </cell>
        </row>
        <row r="34">
          <cell r="C34">
            <v>20.174999237060501</v>
          </cell>
          <cell r="G34">
            <v>20.174999237060501</v>
          </cell>
          <cell r="L34">
            <v>30.5</v>
          </cell>
          <cell r="P34">
            <v>22.875</v>
          </cell>
        </row>
        <row r="35">
          <cell r="C35">
            <v>20.174999237060501</v>
          </cell>
          <cell r="G35">
            <v>20.174999237060501</v>
          </cell>
          <cell r="L35">
            <v>21.5</v>
          </cell>
          <cell r="P35">
            <v>16.125</v>
          </cell>
        </row>
        <row r="36">
          <cell r="C36">
            <v>20.174999237060501</v>
          </cell>
          <cell r="G36">
            <v>20.174999237060501</v>
          </cell>
          <cell r="L36">
            <v>23.25</v>
          </cell>
          <cell r="P36">
            <v>17.438000000000002</v>
          </cell>
        </row>
        <row r="37">
          <cell r="C37">
            <v>20.174999237060501</v>
          </cell>
          <cell r="G37">
            <v>20.174999237060501</v>
          </cell>
          <cell r="L37">
            <v>22</v>
          </cell>
          <cell r="P37">
            <v>16.5</v>
          </cell>
        </row>
        <row r="38">
          <cell r="C38">
            <v>26</v>
          </cell>
          <cell r="G38">
            <v>20.942</v>
          </cell>
          <cell r="L38">
            <v>28.5</v>
          </cell>
          <cell r="P38">
            <v>21.375</v>
          </cell>
        </row>
        <row r="39">
          <cell r="C39">
            <v>34.75</v>
          </cell>
          <cell r="G39">
            <v>23.895</v>
          </cell>
          <cell r="L39">
            <v>28</v>
          </cell>
          <cell r="P39">
            <v>21</v>
          </cell>
        </row>
        <row r="40">
          <cell r="C40">
            <v>35</v>
          </cell>
          <cell r="G40">
            <v>26.581</v>
          </cell>
          <cell r="L40">
            <v>35</v>
          </cell>
          <cell r="P40">
            <v>26.25</v>
          </cell>
        </row>
        <row r="41">
          <cell r="C41">
            <v>34.25</v>
          </cell>
          <cell r="G41">
            <v>25.446000000000002</v>
          </cell>
          <cell r="L41">
            <v>39</v>
          </cell>
          <cell r="P41">
            <v>29.25</v>
          </cell>
        </row>
        <row r="42">
          <cell r="C42">
            <v>33.5</v>
          </cell>
          <cell r="G42">
            <v>24.298000000000002</v>
          </cell>
          <cell r="L42">
            <v>47.75</v>
          </cell>
          <cell r="P42">
            <v>35.8125</v>
          </cell>
        </row>
        <row r="43">
          <cell r="C43">
            <v>32.25</v>
          </cell>
          <cell r="G43">
            <v>21.733000000000001</v>
          </cell>
          <cell r="L43">
            <v>31.5</v>
          </cell>
          <cell r="P43">
            <v>23.625</v>
          </cell>
        </row>
        <row r="44">
          <cell r="C44">
            <v>32.5</v>
          </cell>
          <cell r="G44">
            <v>23.879000000000001</v>
          </cell>
          <cell r="L44">
            <v>32</v>
          </cell>
          <cell r="P44">
            <v>24</v>
          </cell>
        </row>
        <row r="45">
          <cell r="C45">
            <v>39</v>
          </cell>
          <cell r="G45">
            <v>25.583000000000002</v>
          </cell>
          <cell r="L45">
            <v>29.75</v>
          </cell>
          <cell r="P45">
            <v>22.313000000000002</v>
          </cell>
        </row>
        <row r="46">
          <cell r="C46">
            <v>48</v>
          </cell>
          <cell r="G46">
            <v>30.048000000000002</v>
          </cell>
          <cell r="L46">
            <v>30.25</v>
          </cell>
          <cell r="P46">
            <v>22.688000000000002</v>
          </cell>
        </row>
        <row r="47">
          <cell r="C47">
            <v>54.25</v>
          </cell>
          <cell r="G47">
            <v>31.016000000000002</v>
          </cell>
          <cell r="L47">
            <v>21.5</v>
          </cell>
          <cell r="P47">
            <v>16.125</v>
          </cell>
        </row>
        <row r="48">
          <cell r="C48">
            <v>46.25</v>
          </cell>
          <cell r="G48">
            <v>27.425000000000001</v>
          </cell>
          <cell r="L48">
            <v>23.25</v>
          </cell>
          <cell r="P48">
            <v>17.438000000000002</v>
          </cell>
        </row>
        <row r="49">
          <cell r="C49">
            <v>38.5</v>
          </cell>
          <cell r="G49">
            <v>25.887</v>
          </cell>
          <cell r="L49">
            <v>22</v>
          </cell>
          <cell r="P49">
            <v>16.5</v>
          </cell>
        </row>
        <row r="50">
          <cell r="C50">
            <v>37.5</v>
          </cell>
          <cell r="G50">
            <v>23.958000000000002</v>
          </cell>
          <cell r="L50">
            <v>27.5</v>
          </cell>
          <cell r="P50">
            <v>20.625</v>
          </cell>
        </row>
        <row r="51">
          <cell r="C51">
            <v>39.5</v>
          </cell>
          <cell r="G51">
            <v>27.371000000000002</v>
          </cell>
          <cell r="L51">
            <v>27</v>
          </cell>
          <cell r="P51">
            <v>20.25</v>
          </cell>
        </row>
        <row r="52">
          <cell r="C52">
            <v>30.75</v>
          </cell>
          <cell r="G52">
            <v>15.375</v>
          </cell>
          <cell r="L52">
            <v>33</v>
          </cell>
          <cell r="P52">
            <v>24.75</v>
          </cell>
        </row>
        <row r="53">
          <cell r="C53">
            <v>29.25</v>
          </cell>
          <cell r="G53">
            <v>15.268000000000001</v>
          </cell>
          <cell r="L53">
            <v>30</v>
          </cell>
          <cell r="P53">
            <v>22.5</v>
          </cell>
        </row>
        <row r="54">
          <cell r="C54">
            <v>28.5</v>
          </cell>
          <cell r="G54">
            <v>14.597000000000001</v>
          </cell>
          <cell r="L54">
            <v>38.75</v>
          </cell>
          <cell r="P54">
            <v>29.0625</v>
          </cell>
        </row>
        <row r="55">
          <cell r="C55">
            <v>25.5</v>
          </cell>
          <cell r="G55">
            <v>14.217000000000001</v>
          </cell>
          <cell r="L55">
            <v>25.5</v>
          </cell>
          <cell r="P55">
            <v>19.125</v>
          </cell>
        </row>
        <row r="56">
          <cell r="C56">
            <v>26</v>
          </cell>
          <cell r="G56">
            <v>14.54</v>
          </cell>
          <cell r="L56">
            <v>29</v>
          </cell>
          <cell r="P56">
            <v>21.75</v>
          </cell>
        </row>
        <row r="57">
          <cell r="C57">
            <v>31</v>
          </cell>
          <cell r="G57">
            <v>15.25</v>
          </cell>
          <cell r="L57">
            <v>27.25</v>
          </cell>
          <cell r="P57">
            <v>20.438000000000002</v>
          </cell>
        </row>
        <row r="58">
          <cell r="C58">
            <v>41.25</v>
          </cell>
          <cell r="G58">
            <v>18.786000000000001</v>
          </cell>
          <cell r="L58">
            <v>27.75</v>
          </cell>
          <cell r="P58">
            <v>20.813000000000002</v>
          </cell>
        </row>
        <row r="59">
          <cell r="C59">
            <v>49.75</v>
          </cell>
          <cell r="G59">
            <v>19.375</v>
          </cell>
          <cell r="L59">
            <v>21.75</v>
          </cell>
          <cell r="P59">
            <v>16.313000000000002</v>
          </cell>
        </row>
        <row r="60">
          <cell r="C60">
            <v>39.75</v>
          </cell>
          <cell r="G60">
            <v>19.728999999999999</v>
          </cell>
          <cell r="L60">
            <v>23.5</v>
          </cell>
          <cell r="P60">
            <v>17.625</v>
          </cell>
        </row>
        <row r="61">
          <cell r="C61">
            <v>29.5</v>
          </cell>
          <cell r="G61">
            <v>14.419</v>
          </cell>
          <cell r="L61">
            <v>22.25</v>
          </cell>
          <cell r="P61">
            <v>16.688000000000002</v>
          </cell>
        </row>
        <row r="62">
          <cell r="C62">
            <v>29.25</v>
          </cell>
          <cell r="G62">
            <v>13.275</v>
          </cell>
          <cell r="L62">
            <v>27.75</v>
          </cell>
          <cell r="P62">
            <v>20.813000000000002</v>
          </cell>
        </row>
        <row r="63">
          <cell r="C63">
            <v>30.5</v>
          </cell>
          <cell r="G63">
            <v>17.089000000000002</v>
          </cell>
          <cell r="L63">
            <v>27.25</v>
          </cell>
          <cell r="P63">
            <v>20.4375</v>
          </cell>
        </row>
        <row r="64">
          <cell r="C64">
            <v>21.5</v>
          </cell>
          <cell r="G64">
            <v>15.74</v>
          </cell>
          <cell r="L64">
            <v>33.25</v>
          </cell>
          <cell r="P64">
            <v>24.9375</v>
          </cell>
        </row>
        <row r="65">
          <cell r="C65">
            <v>23.25</v>
          </cell>
          <cell r="G65">
            <v>16.315000000000001</v>
          </cell>
          <cell r="L65">
            <v>30.25</v>
          </cell>
          <cell r="P65">
            <v>22.6875</v>
          </cell>
        </row>
        <row r="66">
          <cell r="C66">
            <v>22</v>
          </cell>
          <cell r="G66">
            <v>15.228000000000002</v>
          </cell>
          <cell r="L66">
            <v>39</v>
          </cell>
          <cell r="P66">
            <v>29.25</v>
          </cell>
        </row>
        <row r="67">
          <cell r="C67">
            <v>28.5</v>
          </cell>
          <cell r="G67">
            <v>15.334000000000001</v>
          </cell>
          <cell r="L67">
            <v>25.75</v>
          </cell>
          <cell r="P67">
            <v>19.3125</v>
          </cell>
        </row>
        <row r="68">
          <cell r="C68">
            <v>28</v>
          </cell>
          <cell r="G68">
            <v>12.941000000000001</v>
          </cell>
          <cell r="L68">
            <v>29.25</v>
          </cell>
          <cell r="P68">
            <v>21.938000000000002</v>
          </cell>
        </row>
        <row r="69">
          <cell r="C69">
            <v>35</v>
          </cell>
          <cell r="G69">
            <v>13.3</v>
          </cell>
          <cell r="L69">
            <v>27.5</v>
          </cell>
          <cell r="P69">
            <v>20.625</v>
          </cell>
        </row>
        <row r="70">
          <cell r="C70">
            <v>39</v>
          </cell>
          <cell r="G70">
            <v>14.542</v>
          </cell>
          <cell r="L70">
            <v>28</v>
          </cell>
          <cell r="P70">
            <v>21</v>
          </cell>
        </row>
        <row r="71">
          <cell r="C71">
            <v>47.75</v>
          </cell>
          <cell r="G71">
            <v>18.067</v>
          </cell>
          <cell r="L71">
            <v>31.1</v>
          </cell>
          <cell r="P71">
            <v>23.324999999999999</v>
          </cell>
        </row>
        <row r="72">
          <cell r="C72">
            <v>31.5</v>
          </cell>
          <cell r="G72">
            <v>20.323</v>
          </cell>
          <cell r="L72">
            <v>32.85</v>
          </cell>
          <cell r="P72">
            <v>24.637</v>
          </cell>
        </row>
        <row r="73">
          <cell r="C73">
            <v>32</v>
          </cell>
          <cell r="G73">
            <v>14.457000000000001</v>
          </cell>
          <cell r="L73">
            <v>31.6</v>
          </cell>
          <cell r="P73">
            <v>23.7</v>
          </cell>
        </row>
        <row r="74">
          <cell r="C74">
            <v>29.75</v>
          </cell>
          <cell r="G74">
            <v>12.822000000000001</v>
          </cell>
          <cell r="L74">
            <v>37.1</v>
          </cell>
          <cell r="P74">
            <v>27.824999999999999</v>
          </cell>
        </row>
        <row r="75">
          <cell r="C75">
            <v>30.25</v>
          </cell>
          <cell r="G75">
            <v>16.382999999999999</v>
          </cell>
          <cell r="L75">
            <v>36.6</v>
          </cell>
          <cell r="P75">
            <v>27.45</v>
          </cell>
        </row>
        <row r="76">
          <cell r="C76">
            <v>21.5</v>
          </cell>
          <cell r="G76">
            <v>17.297000000000001</v>
          </cell>
          <cell r="L76">
            <v>43.6</v>
          </cell>
          <cell r="P76">
            <v>32.700000000000003</v>
          </cell>
        </row>
        <row r="77">
          <cell r="C77">
            <v>23.25</v>
          </cell>
          <cell r="G77">
            <v>18.079000000000001</v>
          </cell>
          <cell r="L77">
            <v>50.6</v>
          </cell>
          <cell r="P77">
            <v>37.950000000000003</v>
          </cell>
        </row>
        <row r="78">
          <cell r="C78">
            <v>22</v>
          </cell>
          <cell r="G78">
            <v>16.934999999999999</v>
          </cell>
          <cell r="L78">
            <v>59.35</v>
          </cell>
          <cell r="P78">
            <v>44.512500000000003</v>
          </cell>
        </row>
        <row r="79">
          <cell r="C79">
            <v>27.5</v>
          </cell>
          <cell r="G79">
            <v>16.387</v>
          </cell>
          <cell r="L79">
            <v>42.1</v>
          </cell>
          <cell r="P79">
            <v>31.574999999999999</v>
          </cell>
        </row>
        <row r="80">
          <cell r="C80">
            <v>27</v>
          </cell>
          <cell r="G80">
            <v>13.946000000000002</v>
          </cell>
          <cell r="L80">
            <v>41.6</v>
          </cell>
          <cell r="P80">
            <v>31.2</v>
          </cell>
        </row>
        <row r="81">
          <cell r="C81">
            <v>33</v>
          </cell>
          <cell r="G81">
            <v>11.631</v>
          </cell>
          <cell r="L81">
            <v>39.85</v>
          </cell>
          <cell r="P81">
            <v>29.887</v>
          </cell>
        </row>
        <row r="82">
          <cell r="C82">
            <v>30</v>
          </cell>
          <cell r="G82">
            <v>15.535</v>
          </cell>
          <cell r="L82">
            <v>40.35</v>
          </cell>
          <cell r="P82">
            <v>30.262</v>
          </cell>
        </row>
        <row r="83">
          <cell r="C83">
            <v>38.75</v>
          </cell>
          <cell r="G83">
            <v>19.690000000000001</v>
          </cell>
          <cell r="L83">
            <v>31.45</v>
          </cell>
          <cell r="P83">
            <v>23.587</v>
          </cell>
        </row>
        <row r="84">
          <cell r="C84">
            <v>25.5</v>
          </cell>
          <cell r="G84">
            <v>20.509</v>
          </cell>
          <cell r="L84">
            <v>33.200000000000003</v>
          </cell>
          <cell r="P84">
            <v>24.9</v>
          </cell>
        </row>
        <row r="85">
          <cell r="C85">
            <v>29</v>
          </cell>
          <cell r="G85">
            <v>13.966000000000001</v>
          </cell>
          <cell r="L85">
            <v>31.95</v>
          </cell>
          <cell r="P85">
            <v>23.962</v>
          </cell>
        </row>
        <row r="86">
          <cell r="C86">
            <v>27.25</v>
          </cell>
          <cell r="G86">
            <v>13.257000000000001</v>
          </cell>
          <cell r="L86">
            <v>37.450000000000003</v>
          </cell>
          <cell r="P86">
            <v>28.087</v>
          </cell>
        </row>
        <row r="87">
          <cell r="C87">
            <v>27.75</v>
          </cell>
          <cell r="G87">
            <v>16.792999999999999</v>
          </cell>
          <cell r="L87">
            <v>36.950000000000003</v>
          </cell>
          <cell r="P87">
            <v>27.712499999999999</v>
          </cell>
        </row>
        <row r="88">
          <cell r="C88">
            <v>21.75</v>
          </cell>
          <cell r="G88">
            <v>17.437000000000001</v>
          </cell>
          <cell r="L88">
            <v>43.95</v>
          </cell>
          <cell r="P88">
            <v>32.962499999999999</v>
          </cell>
        </row>
        <row r="89">
          <cell r="C89">
            <v>23.5</v>
          </cell>
          <cell r="G89">
            <v>18.209</v>
          </cell>
          <cell r="L89">
            <v>50.95</v>
          </cell>
          <cell r="P89">
            <v>38.212499999999999</v>
          </cell>
        </row>
        <row r="90">
          <cell r="C90">
            <v>22.25</v>
          </cell>
          <cell r="G90">
            <v>17.074999999999999</v>
          </cell>
          <cell r="L90">
            <v>59.7</v>
          </cell>
          <cell r="P90">
            <v>44.774999999999999</v>
          </cell>
        </row>
        <row r="91">
          <cell r="C91">
            <v>27.75</v>
          </cell>
          <cell r="G91">
            <v>16.335000000000001</v>
          </cell>
          <cell r="L91">
            <v>42.45</v>
          </cell>
          <cell r="P91">
            <v>31.837499999999999</v>
          </cell>
        </row>
        <row r="92">
          <cell r="C92">
            <v>27.25</v>
          </cell>
          <cell r="G92">
            <v>14.345000000000001</v>
          </cell>
          <cell r="L92">
            <v>41.95</v>
          </cell>
          <cell r="P92">
            <v>31.462</v>
          </cell>
        </row>
        <row r="93">
          <cell r="C93">
            <v>33.25</v>
          </cell>
          <cell r="G93">
            <v>11.771000000000001</v>
          </cell>
          <cell r="L93">
            <v>40.200000000000003</v>
          </cell>
          <cell r="P93">
            <v>30.15</v>
          </cell>
        </row>
        <row r="94">
          <cell r="C94">
            <v>30.25</v>
          </cell>
          <cell r="G94">
            <v>15.675000000000001</v>
          </cell>
          <cell r="L94">
            <v>40.700000000000003</v>
          </cell>
          <cell r="P94">
            <v>30.524999999999999</v>
          </cell>
        </row>
        <row r="95">
          <cell r="C95">
            <v>39</v>
          </cell>
          <cell r="G95">
            <v>19.829999999999998</v>
          </cell>
          <cell r="L95">
            <v>31.95</v>
          </cell>
          <cell r="P95">
            <v>23.962</v>
          </cell>
        </row>
        <row r="96">
          <cell r="C96">
            <v>25.75</v>
          </cell>
          <cell r="G96">
            <v>20.626000000000001</v>
          </cell>
          <cell r="L96">
            <v>33.700000000000003</v>
          </cell>
          <cell r="P96">
            <v>25.274999999999999</v>
          </cell>
        </row>
        <row r="97">
          <cell r="C97">
            <v>29.25</v>
          </cell>
          <cell r="G97">
            <v>13.984999999999999</v>
          </cell>
          <cell r="L97">
            <v>32.450000000000003</v>
          </cell>
          <cell r="P97">
            <v>24.337</v>
          </cell>
        </row>
        <row r="98">
          <cell r="C98">
            <v>27.5</v>
          </cell>
          <cell r="G98">
            <v>13.272</v>
          </cell>
          <cell r="L98">
            <v>38</v>
          </cell>
          <cell r="P98">
            <v>28.5</v>
          </cell>
        </row>
        <row r="99">
          <cell r="C99">
            <v>28</v>
          </cell>
          <cell r="G99">
            <v>16.542999999999999</v>
          </cell>
          <cell r="L99">
            <v>37.5</v>
          </cell>
          <cell r="P99">
            <v>28.125</v>
          </cell>
        </row>
        <row r="100">
          <cell r="C100">
            <v>31.1</v>
          </cell>
          <cell r="G100">
            <v>19.154</v>
          </cell>
          <cell r="L100">
            <v>44.5</v>
          </cell>
          <cell r="P100">
            <v>33.375</v>
          </cell>
        </row>
        <row r="101">
          <cell r="C101">
            <v>32.85</v>
          </cell>
          <cell r="G101">
            <v>20.006</v>
          </cell>
          <cell r="L101">
            <v>51.5</v>
          </cell>
          <cell r="P101">
            <v>38.625</v>
          </cell>
        </row>
        <row r="102">
          <cell r="C102">
            <v>31.6</v>
          </cell>
          <cell r="G102">
            <v>18.959</v>
          </cell>
          <cell r="L102">
            <v>60.25</v>
          </cell>
          <cell r="P102">
            <v>45.1875</v>
          </cell>
        </row>
        <row r="103">
          <cell r="C103">
            <v>37.1</v>
          </cell>
          <cell r="G103">
            <v>17.973000000000003</v>
          </cell>
          <cell r="L103">
            <v>42.95</v>
          </cell>
          <cell r="P103">
            <v>32.212499999999999</v>
          </cell>
        </row>
        <row r="104">
          <cell r="C104">
            <v>36.6</v>
          </cell>
          <cell r="G104">
            <v>16.016000000000002</v>
          </cell>
          <cell r="L104">
            <v>42.5</v>
          </cell>
          <cell r="P104">
            <v>31.875</v>
          </cell>
        </row>
        <row r="105">
          <cell r="C105">
            <v>43.6</v>
          </cell>
          <cell r="G105">
            <v>16.36</v>
          </cell>
          <cell r="L105">
            <v>40.75</v>
          </cell>
          <cell r="P105">
            <v>30.563000000000002</v>
          </cell>
        </row>
        <row r="106">
          <cell r="C106">
            <v>50.6</v>
          </cell>
          <cell r="G106">
            <v>21.532</v>
          </cell>
          <cell r="L106">
            <v>41.2</v>
          </cell>
          <cell r="P106">
            <v>30.9</v>
          </cell>
        </row>
        <row r="107">
          <cell r="C107">
            <v>59.35</v>
          </cell>
          <cell r="G107">
            <v>27.229000000000003</v>
          </cell>
          <cell r="L107">
            <v>32.450000000000003</v>
          </cell>
          <cell r="P107">
            <v>24.337</v>
          </cell>
        </row>
        <row r="108">
          <cell r="C108">
            <v>42.1</v>
          </cell>
          <cell r="G108">
            <v>25.868000000000002</v>
          </cell>
          <cell r="L108">
            <v>34.200000000000003</v>
          </cell>
          <cell r="P108">
            <v>25.65</v>
          </cell>
        </row>
        <row r="109">
          <cell r="C109">
            <v>41.6</v>
          </cell>
          <cell r="G109">
            <v>18.727</v>
          </cell>
          <cell r="L109">
            <v>32.950000000000003</v>
          </cell>
          <cell r="P109">
            <v>24.712</v>
          </cell>
        </row>
        <row r="110">
          <cell r="C110">
            <v>39.85</v>
          </cell>
          <cell r="G110">
            <v>16.121000000000002</v>
          </cell>
          <cell r="L110">
            <v>38.75</v>
          </cell>
          <cell r="P110">
            <v>29.063000000000002</v>
          </cell>
        </row>
        <row r="111">
          <cell r="C111">
            <v>40.35</v>
          </cell>
          <cell r="G111">
            <v>19.170999999999999</v>
          </cell>
          <cell r="L111">
            <v>38.25</v>
          </cell>
          <cell r="P111">
            <v>28.6875</v>
          </cell>
        </row>
        <row r="112">
          <cell r="C112">
            <v>31.45</v>
          </cell>
          <cell r="G112">
            <v>19.334</v>
          </cell>
          <cell r="L112">
            <v>45.25</v>
          </cell>
          <cell r="P112">
            <v>33.9375</v>
          </cell>
        </row>
        <row r="113">
          <cell r="C113">
            <v>33.200000000000003</v>
          </cell>
          <cell r="G113">
            <v>20.221</v>
          </cell>
          <cell r="L113">
            <v>52.25</v>
          </cell>
          <cell r="P113">
            <v>39.1875</v>
          </cell>
        </row>
        <row r="114">
          <cell r="C114">
            <v>31.95</v>
          </cell>
          <cell r="G114">
            <v>18.874000000000002</v>
          </cell>
          <cell r="L114">
            <v>61</v>
          </cell>
          <cell r="P114">
            <v>45.75</v>
          </cell>
        </row>
        <row r="115">
          <cell r="C115">
            <v>37.450000000000003</v>
          </cell>
          <cell r="G115">
            <v>18.648</v>
          </cell>
          <cell r="L115">
            <v>43.45</v>
          </cell>
          <cell r="P115">
            <v>32.587499999999999</v>
          </cell>
        </row>
        <row r="116">
          <cell r="C116">
            <v>36.950000000000003</v>
          </cell>
          <cell r="G116">
            <v>16.196000000000002</v>
          </cell>
          <cell r="L116">
            <v>43.25</v>
          </cell>
          <cell r="P116">
            <v>32.438000000000002</v>
          </cell>
        </row>
        <row r="117">
          <cell r="C117">
            <v>43.95</v>
          </cell>
          <cell r="G117">
            <v>15.346</v>
          </cell>
          <cell r="L117">
            <v>41.5</v>
          </cell>
          <cell r="P117">
            <v>31.125</v>
          </cell>
        </row>
        <row r="118">
          <cell r="C118">
            <v>50.95</v>
          </cell>
          <cell r="G118">
            <v>22.476000000000003</v>
          </cell>
          <cell r="L118">
            <v>41.7</v>
          </cell>
          <cell r="P118">
            <v>31.274999999999999</v>
          </cell>
        </row>
        <row r="119">
          <cell r="C119">
            <v>59.7</v>
          </cell>
          <cell r="G119">
            <v>27.092000000000002</v>
          </cell>
          <cell r="L119">
            <v>32.950000000000003</v>
          </cell>
          <cell r="P119">
            <v>24.712</v>
          </cell>
        </row>
        <row r="120">
          <cell r="C120">
            <v>42.45</v>
          </cell>
          <cell r="G120">
            <v>26.918000000000003</v>
          </cell>
          <cell r="L120">
            <v>34.700000000000003</v>
          </cell>
          <cell r="P120">
            <v>26.024999999999999</v>
          </cell>
        </row>
        <row r="121">
          <cell r="C121">
            <v>41.95</v>
          </cell>
          <cell r="G121">
            <v>18.906000000000002</v>
          </cell>
          <cell r="L121">
            <v>33.450000000000003</v>
          </cell>
          <cell r="P121">
            <v>25.087</v>
          </cell>
        </row>
        <row r="122">
          <cell r="C122">
            <v>40.200000000000003</v>
          </cell>
          <cell r="G122">
            <v>15.592000000000001</v>
          </cell>
          <cell r="L122">
            <v>39.25</v>
          </cell>
          <cell r="P122">
            <v>29.438000000000002</v>
          </cell>
        </row>
        <row r="123">
          <cell r="C123">
            <v>40.700000000000003</v>
          </cell>
          <cell r="G123">
            <v>19.945</v>
          </cell>
          <cell r="L123">
            <v>38.75</v>
          </cell>
          <cell r="P123">
            <v>29.0625</v>
          </cell>
        </row>
        <row r="124">
          <cell r="C124">
            <v>31.95</v>
          </cell>
          <cell r="G124">
            <v>19.474</v>
          </cell>
          <cell r="L124">
            <v>45.75</v>
          </cell>
          <cell r="P124">
            <v>34.3125</v>
          </cell>
        </row>
        <row r="125">
          <cell r="C125">
            <v>33.700000000000003</v>
          </cell>
          <cell r="G125">
            <v>20.336000000000002</v>
          </cell>
          <cell r="L125">
            <v>52.75</v>
          </cell>
          <cell r="P125">
            <v>39.5625</v>
          </cell>
        </row>
        <row r="126">
          <cell r="C126">
            <v>32.450000000000003</v>
          </cell>
          <cell r="G126">
            <v>19.013999999999999</v>
          </cell>
          <cell r="L126">
            <v>61.5</v>
          </cell>
          <cell r="P126">
            <v>46.125</v>
          </cell>
        </row>
        <row r="127">
          <cell r="C127">
            <v>38</v>
          </cell>
          <cell r="G127">
            <v>18.798000000000002</v>
          </cell>
          <cell r="L127">
            <v>43.95</v>
          </cell>
          <cell r="P127">
            <v>32.962499999999999</v>
          </cell>
        </row>
        <row r="128">
          <cell r="C128">
            <v>37.5</v>
          </cell>
          <cell r="G128">
            <v>15.753</v>
          </cell>
          <cell r="L128">
            <v>43.75</v>
          </cell>
          <cell r="P128">
            <v>32.813000000000002</v>
          </cell>
        </row>
        <row r="129">
          <cell r="C129">
            <v>44.5</v>
          </cell>
          <cell r="G129">
            <v>16.690000000000001</v>
          </cell>
          <cell r="L129">
            <v>42</v>
          </cell>
          <cell r="P129">
            <v>31.5</v>
          </cell>
        </row>
        <row r="130">
          <cell r="C130">
            <v>51.5</v>
          </cell>
          <cell r="G130">
            <v>22.606000000000002</v>
          </cell>
          <cell r="L130">
            <v>42.2</v>
          </cell>
          <cell r="P130">
            <v>31.65</v>
          </cell>
        </row>
        <row r="131">
          <cell r="C131">
            <v>60.25</v>
          </cell>
          <cell r="G131">
            <v>27.22</v>
          </cell>
          <cell r="L131">
            <v>33.200000000000003</v>
          </cell>
          <cell r="P131">
            <v>24.9</v>
          </cell>
        </row>
        <row r="132">
          <cell r="C132">
            <v>42.95</v>
          </cell>
          <cell r="G132">
            <v>27.006</v>
          </cell>
          <cell r="L132">
            <v>34.950000000000003</v>
          </cell>
          <cell r="P132">
            <v>26.212</v>
          </cell>
        </row>
        <row r="133">
          <cell r="C133">
            <v>42.5</v>
          </cell>
          <cell r="G133">
            <v>19.056000000000001</v>
          </cell>
          <cell r="L133">
            <v>33.700000000000003</v>
          </cell>
          <cell r="P133">
            <v>25.274999999999999</v>
          </cell>
        </row>
        <row r="134">
          <cell r="C134">
            <v>40.75</v>
          </cell>
          <cell r="G134">
            <v>15.712000000000002</v>
          </cell>
          <cell r="L134">
            <v>39.5</v>
          </cell>
          <cell r="P134">
            <v>29.625</v>
          </cell>
        </row>
        <row r="135">
          <cell r="C135">
            <v>41.2</v>
          </cell>
          <cell r="G135">
            <v>20.085000000000001</v>
          </cell>
          <cell r="L135">
            <v>39</v>
          </cell>
          <cell r="P135">
            <v>29.25</v>
          </cell>
        </row>
        <row r="136">
          <cell r="C136">
            <v>32.450000000000003</v>
          </cell>
          <cell r="G136">
            <v>19.314</v>
          </cell>
          <cell r="L136">
            <v>46</v>
          </cell>
          <cell r="P136">
            <v>34.5</v>
          </cell>
        </row>
        <row r="137">
          <cell r="C137">
            <v>34.200000000000003</v>
          </cell>
          <cell r="G137">
            <v>20.545999999999999</v>
          </cell>
          <cell r="L137">
            <v>53</v>
          </cell>
          <cell r="P137">
            <v>39.75</v>
          </cell>
        </row>
        <row r="138">
          <cell r="C138">
            <v>32.950000000000003</v>
          </cell>
          <cell r="G138">
            <v>19.509</v>
          </cell>
          <cell r="L138">
            <v>61.75</v>
          </cell>
          <cell r="P138">
            <v>46.3125</v>
          </cell>
        </row>
        <row r="139">
          <cell r="C139">
            <v>38.75</v>
          </cell>
          <cell r="G139">
            <v>18.958000000000002</v>
          </cell>
          <cell r="L139">
            <v>44.2</v>
          </cell>
          <cell r="P139">
            <v>33.15</v>
          </cell>
        </row>
        <row r="140">
          <cell r="C140">
            <v>38.25</v>
          </cell>
          <cell r="G140">
            <v>15.883000000000001</v>
          </cell>
          <cell r="L140">
            <v>44</v>
          </cell>
          <cell r="P140">
            <v>33</v>
          </cell>
        </row>
        <row r="141">
          <cell r="C141">
            <v>45.25</v>
          </cell>
          <cell r="G141">
            <v>16.91</v>
          </cell>
          <cell r="L141">
            <v>42.25</v>
          </cell>
          <cell r="P141">
            <v>31.688000000000002</v>
          </cell>
        </row>
        <row r="142">
          <cell r="C142">
            <v>52.25</v>
          </cell>
          <cell r="G142">
            <v>22.756</v>
          </cell>
          <cell r="L142">
            <v>42.45</v>
          </cell>
          <cell r="P142">
            <v>31.837000000000003</v>
          </cell>
        </row>
        <row r="143">
          <cell r="C143">
            <v>61</v>
          </cell>
          <cell r="G143">
            <v>27.371000000000002</v>
          </cell>
          <cell r="L143">
            <v>33.950000000000003</v>
          </cell>
          <cell r="P143">
            <v>25.462</v>
          </cell>
        </row>
        <row r="144">
          <cell r="C144">
            <v>43.45</v>
          </cell>
          <cell r="G144">
            <v>27.104000000000003</v>
          </cell>
          <cell r="L144">
            <v>35.700000000000003</v>
          </cell>
          <cell r="P144">
            <v>26.774999999999999</v>
          </cell>
        </row>
        <row r="145">
          <cell r="C145">
            <v>43.25</v>
          </cell>
          <cell r="G145">
            <v>18.545999999999999</v>
          </cell>
          <cell r="L145">
            <v>34.450000000000003</v>
          </cell>
          <cell r="P145">
            <v>25.837</v>
          </cell>
        </row>
        <row r="146">
          <cell r="C146">
            <v>41.5</v>
          </cell>
          <cell r="G146">
            <v>16.57</v>
          </cell>
          <cell r="L146">
            <v>40.25</v>
          </cell>
          <cell r="P146">
            <v>30.188000000000002</v>
          </cell>
        </row>
        <row r="147">
          <cell r="C147">
            <v>41.7</v>
          </cell>
          <cell r="G147">
            <v>20.225000000000001</v>
          </cell>
          <cell r="L147">
            <v>39.75</v>
          </cell>
          <cell r="P147">
            <v>29.8125</v>
          </cell>
        </row>
        <row r="148">
          <cell r="C148">
            <v>32.950000000000003</v>
          </cell>
          <cell r="G148">
            <v>19.513999999999999</v>
          </cell>
          <cell r="L148">
            <v>46.75</v>
          </cell>
          <cell r="P148">
            <v>35.0625</v>
          </cell>
        </row>
        <row r="149">
          <cell r="C149">
            <v>34.700000000000003</v>
          </cell>
          <cell r="G149">
            <v>20.766000000000002</v>
          </cell>
          <cell r="L149">
            <v>53.75</v>
          </cell>
          <cell r="P149">
            <v>40.3125</v>
          </cell>
        </row>
        <row r="150">
          <cell r="C150">
            <v>33.450000000000003</v>
          </cell>
          <cell r="G150">
            <v>19.728999999999999</v>
          </cell>
          <cell r="L150">
            <v>62.5</v>
          </cell>
          <cell r="P150">
            <v>46.875</v>
          </cell>
        </row>
        <row r="151">
          <cell r="C151">
            <v>39.25</v>
          </cell>
          <cell r="G151">
            <v>19.178000000000001</v>
          </cell>
          <cell r="L151">
            <v>44.45</v>
          </cell>
          <cell r="P151">
            <v>33.337499999999999</v>
          </cell>
        </row>
        <row r="152">
          <cell r="C152">
            <v>38.75</v>
          </cell>
          <cell r="G152">
            <v>16.083000000000002</v>
          </cell>
          <cell r="L152">
            <v>44.75</v>
          </cell>
          <cell r="P152">
            <v>33.563000000000002</v>
          </cell>
        </row>
        <row r="153">
          <cell r="C153">
            <v>45.75</v>
          </cell>
          <cell r="G153">
            <v>17.13</v>
          </cell>
          <cell r="L153">
            <v>43</v>
          </cell>
          <cell r="P153">
            <v>32.25</v>
          </cell>
        </row>
        <row r="154">
          <cell r="C154">
            <v>52.75</v>
          </cell>
          <cell r="G154">
            <v>22.152000000000001</v>
          </cell>
          <cell r="L154">
            <v>42.7</v>
          </cell>
          <cell r="P154">
            <v>32.024999999999999</v>
          </cell>
        </row>
        <row r="155">
          <cell r="C155">
            <v>61.5</v>
          </cell>
          <cell r="G155">
            <v>27.939</v>
          </cell>
          <cell r="L155">
            <v>34.700000000000003</v>
          </cell>
          <cell r="P155">
            <v>26.024999999999999</v>
          </cell>
        </row>
        <row r="156">
          <cell r="C156">
            <v>43.95</v>
          </cell>
          <cell r="G156">
            <v>27.273</v>
          </cell>
          <cell r="L156">
            <v>36.450000000000003</v>
          </cell>
          <cell r="P156">
            <v>27.337</v>
          </cell>
        </row>
        <row r="157">
          <cell r="C157">
            <v>43.75</v>
          </cell>
          <cell r="G157">
            <v>18.756</v>
          </cell>
          <cell r="L157">
            <v>35.200000000000003</v>
          </cell>
          <cell r="P157">
            <v>26.4</v>
          </cell>
        </row>
        <row r="158">
          <cell r="C158">
            <v>42</v>
          </cell>
          <cell r="G158">
            <v>16.78</v>
          </cell>
          <cell r="L158">
            <v>41</v>
          </cell>
          <cell r="P158">
            <v>30.75</v>
          </cell>
        </row>
        <row r="159">
          <cell r="C159">
            <v>42.2</v>
          </cell>
          <cell r="G159">
            <v>20.434999999999999</v>
          </cell>
          <cell r="L159">
            <v>40.5</v>
          </cell>
          <cell r="P159">
            <v>30.375</v>
          </cell>
        </row>
        <row r="160">
          <cell r="C160">
            <v>33.200000000000003</v>
          </cell>
          <cell r="G160">
            <v>19.794</v>
          </cell>
          <cell r="L160">
            <v>47.5</v>
          </cell>
          <cell r="P160">
            <v>35.625</v>
          </cell>
        </row>
        <row r="161">
          <cell r="C161">
            <v>34.950000000000003</v>
          </cell>
          <cell r="G161">
            <v>21.071000000000002</v>
          </cell>
          <cell r="L161">
            <v>54.5</v>
          </cell>
          <cell r="P161">
            <v>40.875</v>
          </cell>
        </row>
      </sheetData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egion"/>
    </sheetNames>
    <sheetDataSet>
      <sheetData sheetId="0">
        <row r="7">
          <cell r="C7">
            <v>58</v>
          </cell>
          <cell r="G7">
            <v>29</v>
          </cell>
          <cell r="L7">
            <v>0</v>
          </cell>
          <cell r="P7">
            <v>0</v>
          </cell>
        </row>
        <row r="8">
          <cell r="C8">
            <v>58</v>
          </cell>
          <cell r="G8">
            <v>29</v>
          </cell>
          <cell r="L8">
            <v>0</v>
          </cell>
          <cell r="P8">
            <v>0</v>
          </cell>
        </row>
        <row r="9">
          <cell r="C9">
            <v>58</v>
          </cell>
          <cell r="G9">
            <v>29.004999160766602</v>
          </cell>
          <cell r="L9">
            <v>46.598466530000046</v>
          </cell>
          <cell r="P9">
            <v>46.598466530000046</v>
          </cell>
        </row>
        <row r="10">
          <cell r="C10">
            <v>49</v>
          </cell>
          <cell r="G10">
            <v>28.997501373291016</v>
          </cell>
          <cell r="L10">
            <v>45.251552544731481</v>
          </cell>
          <cell r="P10">
            <v>45.251552544731481</v>
          </cell>
        </row>
        <row r="11">
          <cell r="C11">
            <v>49</v>
          </cell>
          <cell r="G11">
            <v>29.002500534057617</v>
          </cell>
          <cell r="L11">
            <v>52.524019051426379</v>
          </cell>
          <cell r="P11">
            <v>38.382936999119273</v>
          </cell>
        </row>
        <row r="12">
          <cell r="C12">
            <v>58</v>
          </cell>
          <cell r="G12">
            <v>29</v>
          </cell>
          <cell r="L12">
            <v>52.279349692999411</v>
          </cell>
          <cell r="P12">
            <v>38.2041401602688</v>
          </cell>
        </row>
        <row r="13">
          <cell r="C13">
            <v>58</v>
          </cell>
          <cell r="G13">
            <v>28.998849868774414</v>
          </cell>
          <cell r="L13">
            <v>51.064288494432169</v>
          </cell>
          <cell r="P13">
            <v>37.316210822854281</v>
          </cell>
        </row>
        <row r="14">
          <cell r="C14">
            <v>58</v>
          </cell>
          <cell r="G14">
            <v>29</v>
          </cell>
          <cell r="L14">
            <v>47.018147272636199</v>
          </cell>
          <cell r="P14">
            <v>35.733791927203512</v>
          </cell>
        </row>
        <row r="15">
          <cell r="C15">
            <v>52.999996185302734</v>
          </cell>
          <cell r="G15">
            <v>30.728848266601563</v>
          </cell>
          <cell r="L15">
            <v>47.601572505482622</v>
          </cell>
          <cell r="P15">
            <v>36.177195104166799</v>
          </cell>
        </row>
        <row r="16">
          <cell r="C16">
            <v>52.999996185302734</v>
          </cell>
          <cell r="G16">
            <v>30.732497024536134</v>
          </cell>
          <cell r="L16">
            <v>48.538463455774803</v>
          </cell>
          <cell r="P16">
            <v>36.889232226388849</v>
          </cell>
        </row>
        <row r="17">
          <cell r="C17">
            <v>46.599994354248047</v>
          </cell>
          <cell r="G17">
            <v>30.732497024536134</v>
          </cell>
          <cell r="L17">
            <v>47.316589403857101</v>
          </cell>
          <cell r="P17">
            <v>37.45896661138687</v>
          </cell>
        </row>
        <row r="18">
          <cell r="C18">
            <v>46.599994354248047</v>
          </cell>
          <cell r="G18">
            <v>30.732497024536134</v>
          </cell>
          <cell r="L18">
            <v>48.070209187643542</v>
          </cell>
          <cell r="P18">
            <v>38.055582273551131</v>
          </cell>
        </row>
        <row r="19">
          <cell r="C19">
            <v>52.999996185302734</v>
          </cell>
          <cell r="G19">
            <v>30.729996490478516</v>
          </cell>
          <cell r="L19">
            <v>48.070620185653397</v>
          </cell>
          <cell r="P19">
            <v>38.055907646975605</v>
          </cell>
        </row>
        <row r="20">
          <cell r="C20">
            <v>52.999996185302734</v>
          </cell>
          <cell r="G20">
            <v>30.729998397827149</v>
          </cell>
          <cell r="L20">
            <v>49.620397031321744</v>
          </cell>
          <cell r="P20">
            <v>38.481124228371961</v>
          </cell>
        </row>
        <row r="21">
          <cell r="C21">
            <v>52.999996185302734</v>
          </cell>
          <cell r="G21">
            <v>30.729998397827149</v>
          </cell>
          <cell r="L21">
            <v>54.370773286919651</v>
          </cell>
          <cell r="P21">
            <v>42.165089487815244</v>
          </cell>
        </row>
        <row r="22">
          <cell r="C22">
            <v>52.999996185302734</v>
          </cell>
          <cell r="G22">
            <v>30.729998397827149</v>
          </cell>
          <cell r="L22">
            <v>58.205821059339009</v>
          </cell>
          <cell r="P22">
            <v>45.139208168466986</v>
          </cell>
        </row>
        <row r="23">
          <cell r="C23">
            <v>52.999996185302734</v>
          </cell>
          <cell r="G23">
            <v>30.729998397827149</v>
          </cell>
          <cell r="L23">
            <v>50.612978056546396</v>
          </cell>
          <cell r="P23">
            <v>45.675126538834554</v>
          </cell>
        </row>
        <row r="24">
          <cell r="C24">
            <v>46.599994354248047</v>
          </cell>
          <cell r="G24">
            <v>30.729998397827149</v>
          </cell>
          <cell r="L24">
            <v>49.358612584358944</v>
          </cell>
          <cell r="P24">
            <v>44.543138185884899</v>
          </cell>
        </row>
        <row r="25">
          <cell r="C25">
            <v>46.599994354248047</v>
          </cell>
          <cell r="G25">
            <v>30.729998397827149</v>
          </cell>
          <cell r="L25">
            <v>47.905009716114833</v>
          </cell>
          <cell r="P25">
            <v>43.231350231615821</v>
          </cell>
        </row>
        <row r="26">
          <cell r="C26">
            <v>52.999996185302734</v>
          </cell>
          <cell r="G26">
            <v>30.729998397827149</v>
          </cell>
          <cell r="L26">
            <v>45.533561704411667</v>
          </cell>
          <cell r="P26">
            <v>41.091263001542238</v>
          </cell>
        </row>
        <row r="27">
          <cell r="C27">
            <v>52.999996185302734</v>
          </cell>
          <cell r="G27">
            <v>30.734999465942384</v>
          </cell>
          <cell r="L27">
            <v>45.532432851175464</v>
          </cell>
          <cell r="P27">
            <v>41.090244280329081</v>
          </cell>
        </row>
        <row r="28">
          <cell r="C28">
            <v>52.999996185302734</v>
          </cell>
          <cell r="G28">
            <v>30.734999465942384</v>
          </cell>
          <cell r="L28">
            <v>45.867155663497499</v>
          </cell>
          <cell r="P28">
            <v>41.392311208522138</v>
          </cell>
        </row>
        <row r="29">
          <cell r="C29">
            <v>52.999996185302734</v>
          </cell>
          <cell r="G29">
            <v>30.734999465942384</v>
          </cell>
          <cell r="L29">
            <v>46.247243836412579</v>
          </cell>
          <cell r="P29">
            <v>41.735317608469884</v>
          </cell>
        </row>
        <row r="30">
          <cell r="C30">
            <v>52.999996185302734</v>
          </cell>
          <cell r="G30">
            <v>30.727499771118165</v>
          </cell>
          <cell r="L30">
            <v>46.733645390584307</v>
          </cell>
          <cell r="P30">
            <v>42.174265352478521</v>
          </cell>
        </row>
        <row r="31">
          <cell r="C31">
            <v>46.599994354248047</v>
          </cell>
          <cell r="G31">
            <v>30.72500114440918</v>
          </cell>
          <cell r="L31">
            <v>46.730314145878509</v>
          </cell>
          <cell r="P31">
            <v>42.171259107256219</v>
          </cell>
        </row>
        <row r="32">
          <cell r="C32">
            <v>46.599994354248047</v>
          </cell>
          <cell r="G32">
            <v>30.732500839233399</v>
          </cell>
          <cell r="L32">
            <v>46.956768886170657</v>
          </cell>
          <cell r="P32">
            <v>42.375620702154009</v>
          </cell>
        </row>
        <row r="33">
          <cell r="C33">
            <v>52.999996185302734</v>
          </cell>
          <cell r="G33">
            <v>30.732500839233399</v>
          </cell>
          <cell r="L33">
            <v>49.825708320194359</v>
          </cell>
          <cell r="P33">
            <v>44.964663606029056</v>
          </cell>
        </row>
        <row r="34">
          <cell r="C34">
            <v>52.999996185302734</v>
          </cell>
          <cell r="G34">
            <v>30.725445556640626</v>
          </cell>
          <cell r="L34">
            <v>52.06101447868437</v>
          </cell>
          <cell r="P34">
            <v>46.981891114910283</v>
          </cell>
        </row>
        <row r="35">
          <cell r="C35">
            <v>52.999996185302734</v>
          </cell>
          <cell r="G35">
            <v>30.725445556640626</v>
          </cell>
          <cell r="L35">
            <v>47.522338154322092</v>
          </cell>
          <cell r="P35">
            <v>44.953563118953333</v>
          </cell>
        </row>
        <row r="36">
          <cell r="C36">
            <v>46.599994354248047</v>
          </cell>
          <cell r="G36">
            <v>30.725445556640626</v>
          </cell>
          <cell r="L36">
            <v>46.311790228054591</v>
          </cell>
          <cell r="P36">
            <v>43.808450215727319</v>
          </cell>
        </row>
        <row r="37">
          <cell r="C37">
            <v>52.999994354248045</v>
          </cell>
          <cell r="G37">
            <v>30.730307388305665</v>
          </cell>
          <cell r="L37">
            <v>44.385198891500337</v>
          </cell>
          <cell r="P37">
            <v>41.985998951419241</v>
          </cell>
        </row>
        <row r="38">
          <cell r="C38">
            <v>52.999996185302734</v>
          </cell>
          <cell r="G38">
            <v>30.724264165000029</v>
          </cell>
          <cell r="L38">
            <v>41.910440760621682</v>
          </cell>
          <cell r="P38">
            <v>39.645011530317809</v>
          </cell>
        </row>
        <row r="39">
          <cell r="C39">
            <v>60.299999237060547</v>
          </cell>
          <cell r="G39">
            <v>35.414258513268116</v>
          </cell>
          <cell r="L39">
            <v>41.974569751777324</v>
          </cell>
          <cell r="P39">
            <v>39.705674089519093</v>
          </cell>
        </row>
        <row r="40">
          <cell r="C40">
            <v>62.61851348876953</v>
          </cell>
          <cell r="G40">
            <v>25.251932236262682</v>
          </cell>
          <cell r="L40">
            <v>42.492777614831581</v>
          </cell>
          <cell r="P40">
            <v>40.195870716732578</v>
          </cell>
        </row>
        <row r="41">
          <cell r="C41">
            <v>62.334738159179686</v>
          </cell>
          <cell r="G41">
            <v>25.134302737018949</v>
          </cell>
          <cell r="L41">
            <v>43.109292025747422</v>
          </cell>
          <cell r="P41">
            <v>40.779060024355672</v>
          </cell>
        </row>
        <row r="42">
          <cell r="C42">
            <v>60.879052581787107</v>
          </cell>
          <cell r="G42">
            <v>24.550138699246236</v>
          </cell>
          <cell r="L42">
            <v>43.63149027817547</v>
          </cell>
          <cell r="P42">
            <v>41.273031344220044</v>
          </cell>
        </row>
        <row r="43">
          <cell r="C43">
            <v>56.414271850585941</v>
          </cell>
          <cell r="G43">
            <v>23.509073636318099</v>
          </cell>
          <cell r="L43">
            <v>43.547668847332922</v>
          </cell>
          <cell r="P43">
            <v>41.193740801531142</v>
          </cell>
        </row>
        <row r="44">
          <cell r="C44">
            <v>57.119290008544922</v>
          </cell>
          <cell r="G44">
            <v>23.800786252741311</v>
          </cell>
          <cell r="L44">
            <v>43.548857359154056</v>
          </cell>
          <cell r="P44">
            <v>41.194865069470048</v>
          </cell>
        </row>
        <row r="45">
          <cell r="C45">
            <v>58.246156146929756</v>
          </cell>
          <cell r="G45">
            <v>24.269231727887401</v>
          </cell>
          <cell r="L45">
            <v>45.931373833424885</v>
          </cell>
          <cell r="P45">
            <v>43.448596869455969</v>
          </cell>
        </row>
        <row r="46">
          <cell r="C46">
            <v>49.288113962351147</v>
          </cell>
          <cell r="G46">
            <v>24.644056981175574</v>
          </cell>
          <cell r="L46">
            <v>48.01040765107733</v>
          </cell>
          <cell r="P46">
            <v>45.415250480748824</v>
          </cell>
        </row>
        <row r="47">
          <cell r="C47">
            <v>50.073134570462017</v>
          </cell>
          <cell r="G47">
            <v>25.036567285231008</v>
          </cell>
          <cell r="L47">
            <v>46.183355902659841</v>
          </cell>
          <cell r="P47">
            <v>44.863831448298129</v>
          </cell>
        </row>
        <row r="48">
          <cell r="C48">
            <v>50.073562693388951</v>
          </cell>
          <cell r="G48">
            <v>25.036781346694475</v>
          </cell>
          <cell r="L48">
            <v>45.038326082842772</v>
          </cell>
          <cell r="P48">
            <v>43.751516766190122</v>
          </cell>
        </row>
        <row r="49">
          <cell r="C49">
            <v>54.683702850844369</v>
          </cell>
          <cell r="G49">
            <v>25.316529097613135</v>
          </cell>
          <cell r="L49">
            <v>43.21790728221734</v>
          </cell>
          <cell r="P49">
            <v>41.983109931296845</v>
          </cell>
        </row>
        <row r="50">
          <cell r="C50">
            <v>59.918811377421662</v>
          </cell>
          <cell r="G50">
            <v>27.740190452510028</v>
          </cell>
          <cell r="L50">
            <v>40.685243775751637</v>
          </cell>
          <cell r="P50">
            <v>39.52280823930159</v>
          </cell>
        </row>
        <row r="51">
          <cell r="C51">
            <v>64.145190555189927</v>
          </cell>
          <cell r="G51">
            <v>29.696847479254597</v>
          </cell>
          <cell r="L51">
            <v>40.745766875794772</v>
          </cell>
          <cell r="P51">
            <v>39.581602107914918</v>
          </cell>
        </row>
        <row r="52">
          <cell r="C52">
            <v>51.847440935974355</v>
          </cell>
          <cell r="G52">
            <v>30.861571985699022</v>
          </cell>
          <cell r="L52">
            <v>41.235262609922785</v>
          </cell>
          <cell r="P52">
            <v>40.057112249639275</v>
          </cell>
        </row>
        <row r="53">
          <cell r="C53">
            <v>50.562481183977454</v>
          </cell>
          <cell r="G53">
            <v>30.096714990462768</v>
          </cell>
          <cell r="L53">
            <v>41.817805428399915</v>
          </cell>
          <cell r="P53">
            <v>40.623010987588486</v>
          </cell>
        </row>
        <row r="54">
          <cell r="C54">
            <v>49.073424587239579</v>
          </cell>
          <cell r="G54">
            <v>29.210371778118798</v>
          </cell>
          <cell r="L54">
            <v>42.311173680516546</v>
          </cell>
          <cell r="P54">
            <v>41.10228300393036</v>
          </cell>
        </row>
        <row r="55">
          <cell r="C55">
            <v>46.644136380129027</v>
          </cell>
          <cell r="G55">
            <v>27.764366892933946</v>
          </cell>
          <cell r="L55">
            <v>42.23229339560848</v>
          </cell>
          <cell r="P55">
            <v>41.025656441448234</v>
          </cell>
        </row>
        <row r="56">
          <cell r="C56">
            <v>46.64297999388706</v>
          </cell>
          <cell r="G56">
            <v>27.763678567789917</v>
          </cell>
          <cell r="L56">
            <v>42.232946262686426</v>
          </cell>
          <cell r="P56">
            <v>41.0262906551811</v>
          </cell>
        </row>
        <row r="57">
          <cell r="C57">
            <v>46.985866777241341</v>
          </cell>
          <cell r="G57">
            <v>27.967777843596036</v>
          </cell>
          <cell r="L57">
            <v>44.617385519200937</v>
          </cell>
          <cell r="P57">
            <v>43.342603075795196</v>
          </cell>
        </row>
        <row r="58">
          <cell r="C58">
            <v>47.375225393398246</v>
          </cell>
          <cell r="G58">
            <v>28.199538924641814</v>
          </cell>
          <cell r="L58">
            <v>46.599114954788845</v>
          </cell>
          <cell r="P58">
            <v>45.26771167036631</v>
          </cell>
        </row>
        <row r="59">
          <cell r="C59">
            <v>47.873490400110754</v>
          </cell>
          <cell r="G59">
            <v>28.496125238161163</v>
          </cell>
          <cell r="L59">
            <v>43.356261970274261</v>
          </cell>
          <cell r="P59">
            <v>42.001378783703188</v>
          </cell>
        </row>
        <row r="60">
          <cell r="C60">
            <v>47.870077905534082</v>
          </cell>
          <cell r="G60">
            <v>28.494093991389335</v>
          </cell>
          <cell r="L60">
            <v>42.33555716746362</v>
          </cell>
          <cell r="P60">
            <v>41.012571005980384</v>
          </cell>
        </row>
        <row r="61">
          <cell r="C61">
            <v>48.102055932174821</v>
          </cell>
          <cell r="G61">
            <v>28.632176150104062</v>
          </cell>
          <cell r="L61">
            <v>40.694321917504112</v>
          </cell>
          <cell r="P61">
            <v>39.422624357582109</v>
          </cell>
        </row>
        <row r="62">
          <cell r="C62">
            <v>51.040969498735684</v>
          </cell>
          <cell r="G62">
            <v>30.381529463533148</v>
          </cell>
          <cell r="L62">
            <v>38.339410300132919</v>
          </cell>
          <cell r="P62">
            <v>37.141303728253767</v>
          </cell>
        </row>
        <row r="63">
          <cell r="C63">
            <v>53.330795319627889</v>
          </cell>
          <cell r="G63">
            <v>31.744521023588028</v>
          </cell>
          <cell r="L63">
            <v>38.413082787065989</v>
          </cell>
          <cell r="P63">
            <v>37.212673949970174</v>
          </cell>
        </row>
        <row r="64">
          <cell r="C64">
            <v>50.091113189690851</v>
          </cell>
          <cell r="G64">
            <v>32.109687942109524</v>
          </cell>
          <cell r="L64">
            <v>38.881118227221208</v>
          </cell>
          <cell r="P64">
            <v>37.666083282620548</v>
          </cell>
        </row>
        <row r="65">
          <cell r="C65">
            <v>48.815130240381869</v>
          </cell>
          <cell r="G65">
            <v>31.291750154090941</v>
          </cell>
          <cell r="L65">
            <v>39.433027795741481</v>
          </cell>
          <cell r="P65">
            <v>38.200745677124559</v>
          </cell>
        </row>
        <row r="66">
          <cell r="C66">
            <v>46.784398831581441</v>
          </cell>
          <cell r="G66">
            <v>29.989999251013742</v>
          </cell>
          <cell r="L66">
            <v>39.902988108687076</v>
          </cell>
          <cell r="P66">
            <v>38.656019730290602</v>
          </cell>
        </row>
        <row r="67">
          <cell r="C67">
            <v>44.175869990925555</v>
          </cell>
          <cell r="G67">
            <v>28.317865378798434</v>
          </cell>
          <cell r="L67">
            <v>39.848903703012773</v>
          </cell>
          <cell r="P67">
            <v>38.603625462293621</v>
          </cell>
        </row>
        <row r="68">
          <cell r="C68">
            <v>44.243465414035555</v>
          </cell>
          <cell r="G68">
            <v>28.36119577822792</v>
          </cell>
          <cell r="L68">
            <v>39.866388908958356</v>
          </cell>
          <cell r="P68">
            <v>38.620564255553404</v>
          </cell>
        </row>
        <row r="69">
          <cell r="C69">
            <v>44.789684512930585</v>
          </cell>
          <cell r="G69">
            <v>28.711336226237556</v>
          </cell>
          <cell r="L69">
            <v>42.123673999762083</v>
          </cell>
          <cell r="P69">
            <v>40.807309187269517</v>
          </cell>
        </row>
        <row r="70">
          <cell r="C70">
            <v>45.439524027139178</v>
          </cell>
          <cell r="G70">
            <v>29.127900017396907</v>
          </cell>
          <cell r="L70">
            <v>43.938847828142052</v>
          </cell>
          <cell r="P70">
            <v>42.565758833512611</v>
          </cell>
        </row>
        <row r="71">
          <cell r="C71">
            <v>45.989949212130902</v>
          </cell>
          <cell r="G71">
            <v>29.480736674442888</v>
          </cell>
          <cell r="L71">
            <v>44.715072195671894</v>
          </cell>
          <cell r="P71">
            <v>43.317726189557149</v>
          </cell>
        </row>
        <row r="72">
          <cell r="C72">
            <v>45.901596893134702</v>
          </cell>
          <cell r="G72">
            <v>29.424100572522242</v>
          </cell>
          <cell r="L72">
            <v>43.676141028305985</v>
          </cell>
          <cell r="P72">
            <v>42.311261621171425</v>
          </cell>
        </row>
        <row r="73">
          <cell r="C73">
            <v>45.902849648838057</v>
          </cell>
          <cell r="G73">
            <v>29.424903621050035</v>
          </cell>
          <cell r="L73">
            <v>42.01621815832749</v>
          </cell>
          <cell r="P73">
            <v>40.703211340879754</v>
          </cell>
        </row>
        <row r="74">
          <cell r="C74">
            <v>48.414150797393795</v>
          </cell>
          <cell r="G74">
            <v>31.034712049611407</v>
          </cell>
          <cell r="L74">
            <v>39.580060228976116</v>
          </cell>
          <cell r="P74">
            <v>38.343183346820609</v>
          </cell>
        </row>
        <row r="75">
          <cell r="C75">
            <v>50.605564821405828</v>
          </cell>
          <cell r="G75">
            <v>32.439464629106304</v>
          </cell>
          <cell r="L75">
            <v>39.639644881241622</v>
          </cell>
          <cell r="P75">
            <v>38.400905978702824</v>
          </cell>
        </row>
        <row r="76">
          <cell r="C76">
            <v>50.14192926574497</v>
          </cell>
          <cell r="G76">
            <v>32.98811135904274</v>
          </cell>
          <cell r="L76">
            <v>40.093253511022603</v>
          </cell>
          <cell r="P76">
            <v>38.840339338803147</v>
          </cell>
        </row>
        <row r="77">
          <cell r="C77">
            <v>48.898754032800724</v>
          </cell>
          <cell r="G77">
            <v>32.170232916316266</v>
          </cell>
          <cell r="L77">
            <v>40.630415862174011</v>
          </cell>
          <cell r="P77">
            <v>39.360715366481074</v>
          </cell>
        </row>
        <row r="78">
          <cell r="C78">
            <v>46.922299334978831</v>
          </cell>
          <cell r="G78">
            <v>30.869933773012388</v>
          </cell>
          <cell r="L78">
            <v>41.08393808061637</v>
          </cell>
          <cell r="P78">
            <v>39.800065015597106</v>
          </cell>
        </row>
        <row r="79">
          <cell r="C79">
            <v>44.172550385101772</v>
          </cell>
          <cell r="G79">
            <v>29.060888411251167</v>
          </cell>
          <cell r="L79">
            <v>41.012002483241147</v>
          </cell>
          <cell r="P79">
            <v>39.730377405639864</v>
          </cell>
        </row>
        <row r="80">
          <cell r="C80">
            <v>44.238261179434325</v>
          </cell>
          <cell r="G80">
            <v>29.104119196996265</v>
          </cell>
          <cell r="L80">
            <v>41.011686062300932</v>
          </cell>
          <cell r="P80">
            <v>39.730070872854029</v>
          </cell>
        </row>
        <row r="81">
          <cell r="C81">
            <v>44.769713690773308</v>
          </cell>
          <cell r="G81">
            <v>29.453759007087704</v>
          </cell>
          <cell r="L81">
            <v>43.256225687447312</v>
          </cell>
          <cell r="P81">
            <v>41.904468634714583</v>
          </cell>
        </row>
        <row r="82">
          <cell r="C82">
            <v>45.402188750834192</v>
          </cell>
          <cell r="G82">
            <v>29.869861020285654</v>
          </cell>
          <cell r="L82">
            <v>45.070825082533034</v>
          </cell>
          <cell r="P82">
            <v>43.662361798703877</v>
          </cell>
        </row>
        <row r="83">
          <cell r="C83">
            <v>45.937845710275113</v>
          </cell>
          <cell r="G83">
            <v>30.222266914654679</v>
          </cell>
          <cell r="L83">
            <v>45.876337480011003</v>
          </cell>
          <cell r="P83">
            <v>44.442701933760659</v>
          </cell>
        </row>
        <row r="84">
          <cell r="C84">
            <v>45.852204258089202</v>
          </cell>
          <cell r="G84">
            <v>30.165923854006056</v>
          </cell>
          <cell r="L84">
            <v>44.83696421448365</v>
          </cell>
          <cell r="P84">
            <v>43.435809082781034</v>
          </cell>
        </row>
        <row r="85">
          <cell r="C85">
            <v>45.85291308520241</v>
          </cell>
          <cell r="G85">
            <v>30.166390187633162</v>
          </cell>
          <cell r="L85">
            <v>43.176706529364687</v>
          </cell>
          <cell r="P85">
            <v>41.827434450322038</v>
          </cell>
        </row>
        <row r="86">
          <cell r="C86">
            <v>48.441732849418159</v>
          </cell>
          <cell r="G86">
            <v>31.869561085143527</v>
          </cell>
          <cell r="L86">
            <v>40.680594672322783</v>
          </cell>
          <cell r="P86">
            <v>39.409326088812698</v>
          </cell>
        </row>
        <row r="87">
          <cell r="C87">
            <v>50.593324808056465</v>
          </cell>
          <cell r="G87">
            <v>33.285082110563465</v>
          </cell>
          <cell r="L87">
            <v>40.739720354175795</v>
          </cell>
          <cell r="P87">
            <v>39.466604093107804</v>
          </cell>
        </row>
        <row r="88">
          <cell r="C88">
            <v>46.878958255359045</v>
          </cell>
          <cell r="G88">
            <v>28.723523555306699</v>
          </cell>
          <cell r="L88">
            <v>41.19280456116001</v>
          </cell>
          <cell r="P88">
            <v>39.905529418623757</v>
          </cell>
        </row>
        <row r="89">
          <cell r="C89">
            <v>45.775321187320039</v>
          </cell>
          <cell r="G89">
            <v>28.047306623444648</v>
          </cell>
          <cell r="L89">
            <v>41.729435604251613</v>
          </cell>
          <cell r="P89">
            <v>40.425390741618749</v>
          </cell>
        </row>
        <row r="90">
          <cell r="C90">
            <v>44.00073557330132</v>
          </cell>
          <cell r="G90">
            <v>26.959988270346475</v>
          </cell>
          <cell r="L90">
            <v>42.182410113036617</v>
          </cell>
          <cell r="P90">
            <v>40.864209797004222</v>
          </cell>
        </row>
        <row r="91">
          <cell r="C91">
            <v>41.454487387018723</v>
          </cell>
          <cell r="G91">
            <v>25.399859323838058</v>
          </cell>
          <cell r="L91">
            <v>42.109997446388952</v>
          </cell>
          <cell r="P91">
            <v>40.7940600261893</v>
          </cell>
        </row>
        <row r="92">
          <cell r="C92">
            <v>41.534145763515099</v>
          </cell>
          <cell r="G92">
            <v>25.448667346431218</v>
          </cell>
          <cell r="L92">
            <v>42.109208454739388</v>
          </cell>
          <cell r="P92">
            <v>40.79329569052878</v>
          </cell>
        </row>
        <row r="93">
          <cell r="C93">
            <v>42.04020908318293</v>
          </cell>
          <cell r="G93">
            <v>25.758740825534048</v>
          </cell>
          <cell r="L93">
            <v>44.177664645550742</v>
          </cell>
          <cell r="P93">
            <v>42.797112625377281</v>
          </cell>
        </row>
        <row r="94">
          <cell r="C94">
            <v>42.63696130414548</v>
          </cell>
          <cell r="G94">
            <v>26.124380914678731</v>
          </cell>
          <cell r="L94">
            <v>46.016213064082976</v>
          </cell>
          <cell r="P94">
            <v>44.578206405830386</v>
          </cell>
        </row>
        <row r="95">
          <cell r="C95">
            <v>43.145105892517904</v>
          </cell>
          <cell r="G95">
            <v>26.435729622005187</v>
          </cell>
          <cell r="L95">
            <v>46.87792645518936</v>
          </cell>
          <cell r="P95">
            <v>45.412991253464696</v>
          </cell>
        </row>
        <row r="96">
          <cell r="C96">
            <v>43.086627128882562</v>
          </cell>
          <cell r="G96">
            <v>26.399898703245963</v>
          </cell>
          <cell r="L96">
            <v>45.863548322927471</v>
          </cell>
          <cell r="P96">
            <v>44.430312437835987</v>
          </cell>
        </row>
        <row r="97">
          <cell r="C97">
            <v>43.105533007811225</v>
          </cell>
          <cell r="G97">
            <v>26.411482652184912</v>
          </cell>
          <cell r="L97">
            <v>44.223884497283024</v>
          </cell>
          <cell r="P97">
            <v>42.841888106742928</v>
          </cell>
        </row>
        <row r="98">
          <cell r="C98">
            <v>45.546222512242757</v>
          </cell>
          <cell r="G98">
            <v>27.906934024842379</v>
          </cell>
          <cell r="L98">
            <v>41.328269615558973</v>
          </cell>
          <cell r="P98">
            <v>40.036761190072752</v>
          </cell>
        </row>
        <row r="99">
          <cell r="C99">
            <v>47.508879214178599</v>
          </cell>
          <cell r="G99">
            <v>29.109486686144109</v>
          </cell>
          <cell r="L99">
            <v>41.411811503056242</v>
          </cell>
          <cell r="P99">
            <v>40.117692393585735</v>
          </cell>
        </row>
        <row r="100">
          <cell r="C100">
            <v>48.348171811570239</v>
          </cell>
          <cell r="G100">
            <v>29.62373532963263</v>
          </cell>
          <cell r="L100">
            <v>41.892271196024218</v>
          </cell>
          <cell r="P100">
            <v>40.583137721148461</v>
          </cell>
        </row>
        <row r="101">
          <cell r="C101">
            <v>47.224827486855851</v>
          </cell>
          <cell r="G101">
            <v>28.935443431252715</v>
          </cell>
          <cell r="L101">
            <v>42.456914821566073</v>
          </cell>
          <cell r="P101">
            <v>41.130136233392136</v>
          </cell>
        </row>
        <row r="102">
          <cell r="C102">
            <v>45.430035883691602</v>
          </cell>
          <cell r="G102">
            <v>27.835744529891961</v>
          </cell>
          <cell r="L102">
            <v>42.939575465630448</v>
          </cell>
          <cell r="P102">
            <v>41.597713732329495</v>
          </cell>
        </row>
        <row r="103">
          <cell r="C103">
            <v>42.795940122580426</v>
          </cell>
          <cell r="G103">
            <v>26.221789901696678</v>
          </cell>
          <cell r="L103">
            <v>42.894969605085741</v>
          </cell>
          <cell r="P103">
            <v>41.554501804926815</v>
          </cell>
        </row>
        <row r="104">
          <cell r="C104">
            <v>42.860366027842502</v>
          </cell>
          <cell r="G104">
            <v>26.261264733822575</v>
          </cell>
          <cell r="L104">
            <v>42.921997820442648</v>
          </cell>
          <cell r="P104">
            <v>41.580685388553817</v>
          </cell>
        </row>
        <row r="105">
          <cell r="C105">
            <v>43.350830358793189</v>
          </cell>
          <cell r="G105">
            <v>26.561780451052474</v>
          </cell>
          <cell r="L105">
            <v>45.45149133140049</v>
          </cell>
          <cell r="P105">
            <v>44.031132227294222</v>
          </cell>
        </row>
        <row r="106">
          <cell r="C106">
            <v>43.931637150975654</v>
          </cell>
          <cell r="G106">
            <v>26.917650508690283</v>
          </cell>
          <cell r="L106">
            <v>47.310052532883134</v>
          </cell>
          <cell r="P106">
            <v>45.831613391230533</v>
          </cell>
        </row>
        <row r="107">
          <cell r="C107">
            <v>44.422008049666452</v>
          </cell>
          <cell r="G107">
            <v>27.218108978408345</v>
          </cell>
          <cell r="L107">
            <v>48.215472862362112</v>
          </cell>
          <cell r="P107">
            <v>46.708739335413298</v>
          </cell>
        </row>
        <row r="108">
          <cell r="C108">
            <v>44.344227685004491</v>
          </cell>
          <cell r="G108">
            <v>27.17045164514726</v>
          </cell>
          <cell r="L108">
            <v>47.200935648856472</v>
          </cell>
          <cell r="P108">
            <v>45.725906409829705</v>
          </cell>
        </row>
        <row r="109">
          <cell r="C109">
            <v>44.343885554862887</v>
          </cell>
          <cell r="G109">
            <v>27.170242016274365</v>
          </cell>
          <cell r="L109">
            <v>45.555377538597824</v>
          </cell>
          <cell r="P109">
            <v>44.13177199051664</v>
          </cell>
        </row>
        <row r="110">
          <cell r="C110">
            <v>46.770794024552409</v>
          </cell>
          <cell r="G110">
            <v>28.657249517933842</v>
          </cell>
          <cell r="L110">
            <v>42.222087092682884</v>
          </cell>
          <cell r="P110">
            <v>40.902646871036545</v>
          </cell>
        </row>
        <row r="111">
          <cell r="C111">
            <v>48.732829620488843</v>
          </cell>
          <cell r="G111">
            <v>29.859421617178135</v>
          </cell>
          <cell r="L111">
            <v>42.31244596032959</v>
          </cell>
          <cell r="P111">
            <v>40.990182024069291</v>
          </cell>
        </row>
        <row r="112">
          <cell r="C112">
            <v>49.603789900261901</v>
          </cell>
          <cell r="G112">
            <v>30.393073580507288</v>
          </cell>
          <cell r="L112">
            <v>42.803151099843312</v>
          </cell>
          <cell r="P112">
            <v>41.46555262797321</v>
          </cell>
        </row>
        <row r="113">
          <cell r="C113">
            <v>48.479967556910452</v>
          </cell>
          <cell r="G113">
            <v>29.704488792095418</v>
          </cell>
          <cell r="L113">
            <v>43.378663334834819</v>
          </cell>
          <cell r="P113">
            <v>42.023080105621233</v>
          </cell>
        </row>
        <row r="114">
          <cell r="C114">
            <v>46.684813934875571</v>
          </cell>
          <cell r="G114">
            <v>28.604568075704105</v>
          </cell>
          <cell r="L114">
            <v>43.871887327951995</v>
          </cell>
          <cell r="P114">
            <v>42.500890848953496</v>
          </cell>
        </row>
        <row r="115">
          <cell r="C115">
            <v>43.985892989449013</v>
          </cell>
          <cell r="G115">
            <v>26.950893970413844</v>
          </cell>
          <cell r="L115">
            <v>43.833524567841962</v>
          </cell>
          <cell r="P115">
            <v>42.4637269250969</v>
          </cell>
        </row>
        <row r="116">
          <cell r="C116">
            <v>44.049822632952576</v>
          </cell>
          <cell r="G116">
            <v>26.990064734641464</v>
          </cell>
          <cell r="L116">
            <v>43.867193121382762</v>
          </cell>
          <cell r="P116">
            <v>42.49634333633955</v>
          </cell>
        </row>
        <row r="117">
          <cell r="C117">
            <v>44.539719931754263</v>
          </cell>
          <cell r="G117">
            <v>27.290233021768504</v>
          </cell>
          <cell r="L117">
            <v>46.061574728049756</v>
          </cell>
          <cell r="P117">
            <v>44.622150517798204</v>
          </cell>
        </row>
        <row r="118">
          <cell r="C118">
            <v>45.119952247097061</v>
          </cell>
          <cell r="G118">
            <v>27.645751087816691</v>
          </cell>
          <cell r="L118">
            <v>47.94314999295721</v>
          </cell>
          <cell r="P118">
            <v>46.444926555677299</v>
          </cell>
        </row>
        <row r="119">
          <cell r="C119">
            <v>45.609730934720844</v>
          </cell>
          <cell r="G119">
            <v>27.945846699886758</v>
          </cell>
          <cell r="L119">
            <v>40.672458687504395</v>
          </cell>
          <cell r="P119">
            <v>27.828524365134587</v>
          </cell>
        </row>
        <row r="120">
          <cell r="C120">
            <v>45.531434738908054</v>
          </cell>
          <cell r="G120">
            <v>27.897873308232679</v>
          </cell>
          <cell r="L120">
            <v>39.792358909256578</v>
          </cell>
          <cell r="P120">
            <v>27.226350832649242</v>
          </cell>
        </row>
        <row r="121">
          <cell r="C121">
            <v>45.530581641686965</v>
          </cell>
          <cell r="G121">
            <v>27.897350601264844</v>
          </cell>
          <cell r="L121">
            <v>38.369745661341966</v>
          </cell>
          <cell r="P121">
            <v>26.252983873549766</v>
          </cell>
        </row>
        <row r="122">
          <cell r="C122">
            <v>47.767099898001739</v>
          </cell>
          <cell r="G122">
            <v>29.267702827677365</v>
          </cell>
          <cell r="L122">
            <v>35.857437938763354</v>
          </cell>
          <cell r="P122">
            <v>24.534036484417033</v>
          </cell>
        </row>
        <row r="123">
          <cell r="C123">
            <v>49.755030375539718</v>
          </cell>
          <cell r="G123">
            <v>30.485741154954969</v>
          </cell>
          <cell r="L123">
            <v>35.929920964887742</v>
          </cell>
          <cell r="P123">
            <v>24.583630133870564</v>
          </cell>
        </row>
        <row r="124">
          <cell r="C124">
            <v>50.686757979673501</v>
          </cell>
          <cell r="G124">
            <v>31.056626276562952</v>
          </cell>
          <cell r="L124">
            <v>36.346779782905877</v>
          </cell>
          <cell r="P124">
            <v>24.868849325146126</v>
          </cell>
        </row>
        <row r="125">
          <cell r="C125">
            <v>49.589961624165333</v>
          </cell>
          <cell r="G125">
            <v>30.384600763939449</v>
          </cell>
          <cell r="L125">
            <v>36.83667868137713</v>
          </cell>
          <cell r="P125">
            <v>25.20404330831067</v>
          </cell>
        </row>
        <row r="126">
          <cell r="C126">
            <v>47.81707511268727</v>
          </cell>
          <cell r="G126">
            <v>29.298323479450001</v>
          </cell>
          <cell r="L126">
            <v>37.255447099484492</v>
          </cell>
          <cell r="P126">
            <v>25.490569068068336</v>
          </cell>
        </row>
        <row r="127">
          <cell r="C127">
            <v>44.68619152182314</v>
          </cell>
          <cell r="G127">
            <v>27.379978620307821</v>
          </cell>
          <cell r="L127">
            <v>37.216745941873356</v>
          </cell>
          <cell r="P127">
            <v>25.464089328650193</v>
          </cell>
        </row>
        <row r="128">
          <cell r="C128">
            <v>44.776521187679563</v>
          </cell>
          <cell r="G128">
            <v>27.43532512077476</v>
          </cell>
          <cell r="L128">
            <v>37.24019629592329</v>
          </cell>
          <cell r="P128">
            <v>25.480134307736989</v>
          </cell>
        </row>
        <row r="129">
          <cell r="C129">
            <v>45.296018230701186</v>
          </cell>
          <cell r="G129">
            <v>27.753629667366045</v>
          </cell>
          <cell r="L129">
            <v>39.434847981788423</v>
          </cell>
          <cell r="P129">
            <v>26.981738092802608</v>
          </cell>
        </row>
        <row r="130">
          <cell r="C130">
            <v>45.906539150818318</v>
          </cell>
          <cell r="G130">
            <v>28.127706069287523</v>
          </cell>
          <cell r="L130">
            <v>41.04738205489339</v>
          </cell>
          <cell r="P130">
            <v>28.085050879663896</v>
          </cell>
        </row>
        <row r="131">
          <cell r="C131">
            <v>46.428415972212925</v>
          </cell>
          <cell r="G131">
            <v>28.447468745980171</v>
          </cell>
          <cell r="L131">
            <v>40.672458687504395</v>
          </cell>
          <cell r="P131">
            <v>27.828524365134587</v>
          </cell>
        </row>
        <row r="132">
          <cell r="C132">
            <v>46.38018588549896</v>
          </cell>
          <cell r="G132">
            <v>28.417917363369302</v>
          </cell>
          <cell r="L132">
            <v>39.792358909256578</v>
          </cell>
          <cell r="P132">
            <v>27.226350832649242</v>
          </cell>
        </row>
        <row r="133">
          <cell r="C133">
            <v>46.409410143353618</v>
          </cell>
          <cell r="G133">
            <v>28.435823556043253</v>
          </cell>
          <cell r="L133">
            <v>38.369745661341966</v>
          </cell>
          <cell r="P133">
            <v>26.252983873549766</v>
          </cell>
        </row>
        <row r="134">
          <cell r="C134">
            <v>49.14442500207678</v>
          </cell>
          <cell r="G134">
            <v>30.111613007052824</v>
          </cell>
          <cell r="L134">
            <v>35.857437938763354</v>
          </cell>
          <cell r="P134">
            <v>24.534036484417033</v>
          </cell>
        </row>
        <row r="135">
          <cell r="C135">
            <v>51.153994301179893</v>
          </cell>
          <cell r="G135">
            <v>31.342909803035074</v>
          </cell>
          <cell r="L135">
            <v>35.929920964887742</v>
          </cell>
          <cell r="P135">
            <v>24.583630133870564</v>
          </cell>
        </row>
        <row r="136">
          <cell r="C136">
            <v>52.132980032429039</v>
          </cell>
          <cell r="G136">
            <v>31.942750771314898</v>
          </cell>
          <cell r="L136">
            <v>36.346779782905877</v>
          </cell>
          <cell r="P136">
            <v>24.868849325146126</v>
          </cell>
        </row>
        <row r="137">
          <cell r="C137">
            <v>51.036011670326062</v>
          </cell>
          <cell r="G137">
            <v>31.270619867367412</v>
          </cell>
          <cell r="L137">
            <v>36.83667868137713</v>
          </cell>
          <cell r="P137">
            <v>25.20404330831067</v>
          </cell>
        </row>
        <row r="138">
          <cell r="C138">
            <v>49.256751963608899</v>
          </cell>
          <cell r="G138">
            <v>30.180437619321058</v>
          </cell>
          <cell r="L138">
            <v>37.255447099484492</v>
          </cell>
          <cell r="P138">
            <v>25.490569068068336</v>
          </cell>
        </row>
        <row r="139">
          <cell r="C139">
            <v>45.652631668963373</v>
          </cell>
          <cell r="G139">
            <v>27.97213269890241</v>
          </cell>
          <cell r="L139">
            <v>37.216745941873356</v>
          </cell>
          <cell r="P139">
            <v>25.464089328650193</v>
          </cell>
        </row>
        <row r="140">
          <cell r="C140">
            <v>45.750332194606372</v>
          </cell>
          <cell r="G140">
            <v>28.031995448718352</v>
          </cell>
          <cell r="L140">
            <v>37.24019629592329</v>
          </cell>
          <cell r="P140">
            <v>25.480134307736989</v>
          </cell>
        </row>
        <row r="141">
          <cell r="C141">
            <v>46.280907126705586</v>
          </cell>
          <cell r="G141">
            <v>28.357087603646193</v>
          </cell>
          <cell r="L141">
            <v>39.434847981788423</v>
          </cell>
          <cell r="P141">
            <v>26.981738092802608</v>
          </cell>
        </row>
        <row r="142">
          <cell r="C142">
            <v>46.90317973079015</v>
          </cell>
          <cell r="G142">
            <v>28.738364459328068</v>
          </cell>
          <cell r="L142">
            <v>41.04738205489339</v>
          </cell>
          <cell r="P142">
            <v>28.085050879663896</v>
          </cell>
        </row>
        <row r="143">
          <cell r="C143">
            <v>47.4364781733481</v>
          </cell>
          <cell r="G143">
            <v>29.065125354768195</v>
          </cell>
          <cell r="L143">
            <v>40.672458687504395</v>
          </cell>
          <cell r="P143">
            <v>27.828524365134587</v>
          </cell>
        </row>
        <row r="144">
          <cell r="C144">
            <v>47.394998438979123</v>
          </cell>
          <cell r="G144">
            <v>29.039710026195298</v>
          </cell>
          <cell r="L144">
            <v>39.792358909256578</v>
          </cell>
          <cell r="P144">
            <v>27.226350832649242</v>
          </cell>
        </row>
        <row r="145">
          <cell r="C145">
            <v>47.431402562495116</v>
          </cell>
          <cell r="G145">
            <v>29.062015442916078</v>
          </cell>
          <cell r="L145">
            <v>38.369745661341966</v>
          </cell>
          <cell r="P145">
            <v>26.252983873549766</v>
          </cell>
        </row>
        <row r="146">
          <cell r="C146">
            <v>49.804077674703798</v>
          </cell>
          <cell r="G146">
            <v>30.515793257332962</v>
          </cell>
          <cell r="L146">
            <v>35.857437938763354</v>
          </cell>
          <cell r="P146">
            <v>24.534036484417033</v>
          </cell>
        </row>
        <row r="147">
          <cell r="C147">
            <v>51.838530929884982</v>
          </cell>
          <cell r="G147">
            <v>31.762336870334149</v>
          </cell>
          <cell r="L147">
            <v>35.929920964887742</v>
          </cell>
          <cell r="P147">
            <v>24.583630133870564</v>
          </cell>
        </row>
        <row r="148">
          <cell r="C148">
            <v>42.813114407899363</v>
          </cell>
          <cell r="G148">
            <v>27.828524365134587</v>
          </cell>
          <cell r="L148">
            <v>36.346779782905877</v>
          </cell>
          <cell r="P148">
            <v>24.868849325146126</v>
          </cell>
        </row>
        <row r="149">
          <cell r="C149">
            <v>41.886693588691138</v>
          </cell>
          <cell r="G149">
            <v>27.226350832649242</v>
          </cell>
          <cell r="L149">
            <v>36.83667868137713</v>
          </cell>
          <cell r="P149">
            <v>25.20404330831067</v>
          </cell>
        </row>
        <row r="150">
          <cell r="C150">
            <v>40.389205959307333</v>
          </cell>
          <cell r="G150">
            <v>26.252983873549766</v>
          </cell>
          <cell r="L150">
            <v>37.255447099484492</v>
          </cell>
          <cell r="P150">
            <v>25.490569068068336</v>
          </cell>
        </row>
        <row r="151">
          <cell r="C151">
            <v>37.744671514487742</v>
          </cell>
          <cell r="G151">
            <v>24.534036484417033</v>
          </cell>
          <cell r="L151">
            <v>37.216745941873356</v>
          </cell>
          <cell r="P151">
            <v>25.464089328650193</v>
          </cell>
        </row>
        <row r="152">
          <cell r="C152">
            <v>37.820969436723942</v>
          </cell>
          <cell r="G152">
            <v>24.583630133870564</v>
          </cell>
          <cell r="L152">
            <v>37.24019629592329</v>
          </cell>
          <cell r="P152">
            <v>25.480134307736989</v>
          </cell>
        </row>
        <row r="153">
          <cell r="C153">
            <v>38.259768192532505</v>
          </cell>
          <cell r="G153">
            <v>24.868849325146126</v>
          </cell>
          <cell r="L153">
            <v>39.434847981788423</v>
          </cell>
          <cell r="P153">
            <v>26.981738092802608</v>
          </cell>
        </row>
        <row r="154">
          <cell r="C154">
            <v>38.775451243554876</v>
          </cell>
          <cell r="G154">
            <v>25.20404330831067</v>
          </cell>
          <cell r="L154">
            <v>41.04738205489339</v>
          </cell>
          <cell r="P154">
            <v>28.085050879663896</v>
          </cell>
        </row>
        <row r="155">
          <cell r="C155">
            <v>39.216260104720519</v>
          </cell>
          <cell r="G155">
            <v>25.490569068068336</v>
          </cell>
          <cell r="L155">
            <v>40.672458687504395</v>
          </cell>
          <cell r="P155">
            <v>27.828524365134587</v>
          </cell>
        </row>
        <row r="156">
          <cell r="C156">
            <v>39.175522044077219</v>
          </cell>
          <cell r="G156">
            <v>25.464089328650193</v>
          </cell>
          <cell r="L156">
            <v>39.792358909256578</v>
          </cell>
          <cell r="P156">
            <v>27.226350832649242</v>
          </cell>
        </row>
        <row r="157">
          <cell r="C157">
            <v>39.200206627287677</v>
          </cell>
          <cell r="G157">
            <v>25.480134307736989</v>
          </cell>
          <cell r="L157">
            <v>38.369745661341966</v>
          </cell>
          <cell r="P157">
            <v>26.252983873549766</v>
          </cell>
        </row>
        <row r="158">
          <cell r="C158">
            <v>41.510366296619395</v>
          </cell>
          <cell r="G158">
            <v>26.981738092802608</v>
          </cell>
          <cell r="L158">
            <v>35.857437938763354</v>
          </cell>
          <cell r="P158">
            <v>24.534036484417033</v>
          </cell>
        </row>
        <row r="159">
          <cell r="C159">
            <v>43.207770584098306</v>
          </cell>
          <cell r="G159">
            <v>28.085050879663896</v>
          </cell>
          <cell r="L159">
            <v>35.929920964887742</v>
          </cell>
          <cell r="P159">
            <v>24.583630133870564</v>
          </cell>
        </row>
        <row r="160">
          <cell r="C160">
            <v>42.813114407899363</v>
          </cell>
          <cell r="G160">
            <v>27.828524365134587</v>
          </cell>
          <cell r="L160">
            <v>36.346779782905877</v>
          </cell>
          <cell r="P160">
            <v>24.868849325146126</v>
          </cell>
        </row>
        <row r="161">
          <cell r="C161">
            <v>41.886693588691138</v>
          </cell>
          <cell r="G161">
            <v>27.226350832649242</v>
          </cell>
          <cell r="L161">
            <v>36.83667868137713</v>
          </cell>
          <cell r="P161">
            <v>25.20404330831067</v>
          </cell>
        </row>
      </sheetData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websave2"/>
    </sheetNames>
    <definedNames>
      <definedName name="PublishPowerWestPricePeak"/>
    </definedNames>
    <sheetDataSet>
      <sheetData sheetId="0"/>
      <sheetData sheetId="1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definedNames>
      <definedName name="PublishPowerWestPriceOffPeak"/>
      <definedName name="PublishPowerWestPricePeak"/>
    </definedNames>
    <sheetDataSet>
      <sheetData sheetId="0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5" Type="http://schemas.openxmlformats.org/officeDocument/2006/relationships/image" Target="../media/image1.emf"/><Relationship Id="rId4" Type="http://schemas.openxmlformats.org/officeDocument/2006/relationships/control" Target="../activeX/activeX1.xm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1.xml"/><Relationship Id="rId3" Type="http://schemas.openxmlformats.org/officeDocument/2006/relationships/vmlDrawing" Target="../drawings/vmlDrawing2.vml"/><Relationship Id="rId7" Type="http://schemas.openxmlformats.org/officeDocument/2006/relationships/image" Target="../media/image3.emf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6" Type="http://schemas.openxmlformats.org/officeDocument/2006/relationships/control" Target="../activeX/activeX3.xml"/><Relationship Id="rId5" Type="http://schemas.openxmlformats.org/officeDocument/2006/relationships/image" Target="../media/image2.emf"/><Relationship Id="rId4" Type="http://schemas.openxmlformats.org/officeDocument/2006/relationships/control" Target="../activeX/activeX2.xml"/><Relationship Id="rId9" Type="http://schemas.openxmlformats.org/officeDocument/2006/relationships/ctrlProp" Target="../ctrlProps/ctrlProp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Relationship Id="rId6" Type="http://schemas.openxmlformats.org/officeDocument/2006/relationships/ctrlProp" Target="../ctrlProps/ctrlProp5.xml"/><Relationship Id="rId5" Type="http://schemas.openxmlformats.org/officeDocument/2006/relationships/ctrlProp" Target="../ctrlProps/ctrlProp4.xml"/><Relationship Id="rId4" Type="http://schemas.openxmlformats.org/officeDocument/2006/relationships/ctrlProp" Target="../ctrlProps/ctrlProp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7.bin"/><Relationship Id="rId4" Type="http://schemas.openxmlformats.org/officeDocument/2006/relationships/ctrlProp" Target="../ctrlProps/ctrlProp6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8.bin"/><Relationship Id="rId4" Type="http://schemas.openxmlformats.org/officeDocument/2006/relationships/ctrlProp" Target="../ctrlProps/ctrlProp7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9.bin"/><Relationship Id="rId4" Type="http://schemas.openxmlformats.org/officeDocument/2006/relationships/ctrlProp" Target="../ctrlProps/ctrlProp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3.bin"/><Relationship Id="rId4" Type="http://schemas.openxmlformats.org/officeDocument/2006/relationships/ctrlProp" Target="../ctrlProps/ctrlProp9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4.bin"/><Relationship Id="rId4" Type="http://schemas.openxmlformats.org/officeDocument/2006/relationships/ctrlProp" Target="../ctrlProps/ctrlProp10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26.bin"/><Relationship Id="rId4" Type="http://schemas.openxmlformats.org/officeDocument/2006/relationships/ctrlProp" Target="../ctrlProps/ctrlProp11.xml"/></Relationships>
</file>

<file path=xl/worksheets/_rels/sheet2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27.bin"/><Relationship Id="rId4" Type="http://schemas.openxmlformats.org/officeDocument/2006/relationships/ctrlProp" Target="../ctrlProps/ctrlProp12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211">
    <pageSetUpPr fitToPage="1"/>
  </sheetPr>
  <dimension ref="A1:AV161"/>
  <sheetViews>
    <sheetView workbookViewId="0">
      <pane xSplit="1" ySplit="6" topLeftCell="AE7" activePane="bottomRight" state="frozen"/>
      <selection activeCell="F10" sqref="A1:IV65536"/>
      <selection pane="topRight" activeCell="F10" sqref="A1:IV65536"/>
      <selection pane="bottomLeft" activeCell="F10" sqref="A1:IV65536"/>
      <selection pane="bottomRight" sqref="A1:IV65536"/>
    </sheetView>
  </sheetViews>
  <sheetFormatPr defaultColWidth="9.125" defaultRowHeight="13.2" x14ac:dyDescent="0.25"/>
  <cols>
    <col min="1" max="1" width="10.875" style="50" customWidth="1"/>
    <col min="2" max="3" width="9.125" style="40"/>
    <col min="4" max="4" width="9.625" style="40" bestFit="1" customWidth="1"/>
    <col min="5" max="5" width="9.625" style="40" customWidth="1"/>
    <col min="6" max="7" width="9.125" style="40"/>
    <col min="8" max="8" width="15.25" style="40" customWidth="1"/>
    <col min="9" max="12" width="9.125" style="40"/>
    <col min="13" max="13" width="10.375" style="40" customWidth="1"/>
    <col min="14" max="15" width="8.25" style="40" customWidth="1"/>
    <col min="16" max="16" width="3.625" style="40" customWidth="1"/>
    <col min="17" max="21" width="9.125" style="40"/>
    <col min="22" max="22" width="9.75" style="40" customWidth="1"/>
    <col min="23" max="26" width="9.125" style="40"/>
    <col min="27" max="27" width="3" style="40" customWidth="1"/>
    <col min="28" max="31" width="9.125" style="40"/>
    <col min="32" max="32" width="10.25" style="40" bestFit="1" customWidth="1"/>
    <col min="33" max="33" width="9.125" style="40"/>
    <col min="34" max="34" width="4.25" style="40" customWidth="1"/>
    <col min="35" max="35" width="9.125" style="40" bestFit="1"/>
    <col min="36" max="37" width="9.125" style="40"/>
    <col min="38" max="38" width="10.125" style="40" bestFit="1" customWidth="1"/>
    <col min="39" max="39" width="9.125" style="40"/>
    <col min="40" max="40" width="12.125" style="40" customWidth="1"/>
    <col min="41" max="42" width="9.125" style="40"/>
    <col min="43" max="43" width="9" customWidth="1"/>
    <col min="44" max="45" width="9.125" style="40"/>
    <col min="46" max="46" width="11.375" style="40" customWidth="1"/>
    <col min="47" max="47" width="12.625" style="40" customWidth="1"/>
    <col min="48" max="16384" width="9.125" style="40"/>
  </cols>
  <sheetData>
    <row r="1" spans="1:48" x14ac:dyDescent="0.25">
      <c r="B1" s="40" t="s">
        <v>128</v>
      </c>
      <c r="C1" s="40" t="s">
        <v>129</v>
      </c>
      <c r="D1" s="40" t="s">
        <v>130</v>
      </c>
      <c r="E1" s="40" t="s">
        <v>131</v>
      </c>
      <c r="F1" s="40" t="s">
        <v>132</v>
      </c>
      <c r="G1" s="40" t="s">
        <v>133</v>
      </c>
      <c r="I1" s="40" t="s">
        <v>134</v>
      </c>
      <c r="R1" s="40" t="s">
        <v>135</v>
      </c>
    </row>
    <row r="2" spans="1:48" x14ac:dyDescent="0.25">
      <c r="A2" s="50">
        <v>1</v>
      </c>
      <c r="B2" s="40">
        <v>2</v>
      </c>
      <c r="C2" s="40">
        <v>3</v>
      </c>
      <c r="D2" s="40">
        <v>4</v>
      </c>
      <c r="E2" s="40">
        <v>5</v>
      </c>
      <c r="F2" s="40">
        <v>6</v>
      </c>
      <c r="G2" s="40">
        <v>7</v>
      </c>
      <c r="I2" s="40">
        <v>9</v>
      </c>
      <c r="R2" s="40">
        <v>18</v>
      </c>
    </row>
    <row r="4" spans="1:48" ht="16.2" thickBot="1" x14ac:dyDescent="0.35">
      <c r="B4" s="41" t="s">
        <v>137</v>
      </c>
      <c r="C4" s="41"/>
      <c r="D4" s="41"/>
      <c r="E4" s="41"/>
      <c r="F4" s="41"/>
      <c r="G4" s="41"/>
      <c r="H4" s="41"/>
      <c r="I4" s="41"/>
      <c r="J4" s="41"/>
      <c r="K4" s="41"/>
      <c r="L4" s="41"/>
      <c r="M4" s="41"/>
      <c r="N4" s="41"/>
      <c r="O4" s="41"/>
      <c r="Q4" s="42"/>
      <c r="R4" s="42" t="s">
        <v>138</v>
      </c>
      <c r="S4" s="42"/>
      <c r="T4" s="42"/>
      <c r="U4" s="42"/>
      <c r="V4" s="42"/>
      <c r="W4" s="42"/>
      <c r="X4" s="42"/>
      <c r="Y4" s="42"/>
      <c r="Z4" s="42"/>
      <c r="AB4" s="42"/>
      <c r="AC4" s="42"/>
      <c r="AD4" s="42"/>
      <c r="AE4" s="42"/>
      <c r="AF4" s="42"/>
      <c r="AG4" s="42"/>
      <c r="AJ4" s="42"/>
      <c r="AM4" s="81" t="s">
        <v>82</v>
      </c>
    </row>
    <row r="5" spans="1:48" ht="15.75" customHeight="1" x14ac:dyDescent="0.25">
      <c r="B5" s="43"/>
      <c r="C5" s="43"/>
      <c r="D5" s="44"/>
      <c r="E5" s="43"/>
      <c r="F5" s="43"/>
      <c r="G5" s="43"/>
      <c r="H5" s="43"/>
      <c r="I5" s="43"/>
      <c r="J5" s="43"/>
      <c r="K5" s="43"/>
      <c r="L5" s="44"/>
      <c r="M5" s="45"/>
      <c r="N5" s="45"/>
      <c r="O5" s="45"/>
      <c r="Q5" s="45"/>
      <c r="R5" s="45"/>
      <c r="S5" s="45"/>
      <c r="T5" s="45"/>
      <c r="U5" s="45"/>
      <c r="V5" s="45"/>
      <c r="W5" s="46"/>
      <c r="X5" s="47"/>
      <c r="Y5" s="46"/>
      <c r="Z5" s="48"/>
      <c r="AB5" s="45"/>
      <c r="AC5" s="45"/>
      <c r="AD5" s="46"/>
      <c r="AE5" s="47"/>
      <c r="AF5" s="46"/>
      <c r="AG5" s="48"/>
      <c r="AM5" s="80"/>
      <c r="AN5" s="80"/>
      <c r="AO5" s="80"/>
    </row>
    <row r="6" spans="1:48" s="49" customFormat="1" ht="24.75" customHeight="1" x14ac:dyDescent="0.25">
      <c r="A6" s="151"/>
      <c r="B6" s="49" t="s">
        <v>141</v>
      </c>
      <c r="C6" s="49" t="s">
        <v>140</v>
      </c>
      <c r="D6" s="49" t="s">
        <v>139</v>
      </c>
      <c r="E6" s="49" t="s">
        <v>142</v>
      </c>
      <c r="F6" s="49" t="s">
        <v>143</v>
      </c>
      <c r="G6" s="49" t="s">
        <v>145</v>
      </c>
      <c r="I6" s="49" t="s">
        <v>144</v>
      </c>
      <c r="R6" s="49" t="s">
        <v>138</v>
      </c>
      <c r="AJ6" s="69"/>
      <c r="AM6" s="69" t="s">
        <v>84</v>
      </c>
      <c r="AN6" s="69" t="s">
        <v>86</v>
      </c>
      <c r="AO6" s="69"/>
      <c r="AP6" s="69" t="s">
        <v>85</v>
      </c>
      <c r="AR6" s="69" t="s">
        <v>87</v>
      </c>
      <c r="AS6" s="69"/>
      <c r="AT6" s="69" t="s">
        <v>90</v>
      </c>
      <c r="AU6" s="69"/>
    </row>
    <row r="7" spans="1:48" x14ac:dyDescent="0.25">
      <c r="A7" s="50">
        <v>37188</v>
      </c>
      <c r="B7" s="40">
        <v>27</v>
      </c>
      <c r="C7" s="40">
        <v>28.25</v>
      </c>
      <c r="D7" s="40">
        <v>28.3</v>
      </c>
      <c r="E7" s="40">
        <v>27.35</v>
      </c>
      <c r="F7" s="40">
        <v>27.41</v>
      </c>
      <c r="G7" s="40">
        <v>28</v>
      </c>
      <c r="I7" s="40">
        <v>27.35</v>
      </c>
      <c r="R7" s="40">
        <v>58</v>
      </c>
      <c r="AI7" s="50"/>
      <c r="AJ7" s="70"/>
      <c r="AL7" s="50">
        <v>37073</v>
      </c>
      <c r="AM7" s="40">
        <v>9.98</v>
      </c>
      <c r="AN7" s="40">
        <v>0.41800000000000004</v>
      </c>
      <c r="AO7" s="40">
        <v>10.398</v>
      </c>
      <c r="AP7" s="40">
        <v>0.04</v>
      </c>
      <c r="AQ7" s="40">
        <v>10.02</v>
      </c>
      <c r="AR7" s="40">
        <v>0.318</v>
      </c>
      <c r="AS7" s="40">
        <v>10.298</v>
      </c>
      <c r="AT7" s="40">
        <v>0.438</v>
      </c>
      <c r="AU7" s="40">
        <v>10.418000000000001</v>
      </c>
      <c r="AV7" s="50"/>
    </row>
    <row r="8" spans="1:48" x14ac:dyDescent="0.25">
      <c r="A8" s="50">
        <v>37189</v>
      </c>
      <c r="B8" s="40">
        <v>27</v>
      </c>
      <c r="C8" s="40">
        <v>28.25</v>
      </c>
      <c r="D8" s="40">
        <v>28.3</v>
      </c>
      <c r="E8" s="40">
        <v>27.35</v>
      </c>
      <c r="F8" s="40">
        <v>27.41</v>
      </c>
      <c r="G8" s="40">
        <v>28</v>
      </c>
      <c r="I8" s="40">
        <v>27.35</v>
      </c>
      <c r="R8" s="40">
        <v>58</v>
      </c>
      <c r="AI8" s="50"/>
      <c r="AJ8" s="70"/>
      <c r="AL8" s="50">
        <v>37104</v>
      </c>
      <c r="AM8" s="40">
        <v>6.2930000000000001</v>
      </c>
      <c r="AN8" s="40">
        <v>0.43300000000000005</v>
      </c>
      <c r="AO8" s="40">
        <v>6.726</v>
      </c>
      <c r="AP8" s="40">
        <v>0.1</v>
      </c>
      <c r="AQ8" s="40">
        <v>6.3929999999999998</v>
      </c>
      <c r="AR8" s="40">
        <v>0.33300000000000002</v>
      </c>
      <c r="AS8" s="40">
        <v>6.6260000000000003</v>
      </c>
      <c r="AT8" s="40">
        <v>0.46300000000000002</v>
      </c>
      <c r="AU8" s="40">
        <v>6.7560000000000002</v>
      </c>
    </row>
    <row r="9" spans="1:48" x14ac:dyDescent="0.25">
      <c r="A9" s="50">
        <v>37190</v>
      </c>
      <c r="B9" s="40">
        <v>28.25</v>
      </c>
      <c r="C9" s="40">
        <v>28</v>
      </c>
      <c r="D9" s="40">
        <v>28</v>
      </c>
      <c r="E9" s="40">
        <v>28</v>
      </c>
      <c r="F9" s="40">
        <v>28</v>
      </c>
      <c r="G9" s="40">
        <v>29.25</v>
      </c>
      <c r="I9" s="40">
        <v>27.188000000000002</v>
      </c>
      <c r="R9" s="40">
        <v>58</v>
      </c>
      <c r="AI9" s="50"/>
      <c r="AJ9" s="70"/>
      <c r="AL9" s="50">
        <v>37135</v>
      </c>
      <c r="AM9" s="40">
        <v>4.9980000000000002</v>
      </c>
      <c r="AN9" s="40">
        <v>0.38500000000000001</v>
      </c>
      <c r="AO9" s="40">
        <v>5.383</v>
      </c>
      <c r="AP9" s="40">
        <v>0.14499999999999999</v>
      </c>
      <c r="AQ9" s="40">
        <v>5.1429999999999998</v>
      </c>
      <c r="AR9" s="40">
        <v>0.28499999999999998</v>
      </c>
      <c r="AS9" s="40">
        <v>5.2830000000000004</v>
      </c>
      <c r="AT9" s="40">
        <v>0.30499999999999999</v>
      </c>
      <c r="AU9" s="40">
        <v>5.3029999999999999</v>
      </c>
    </row>
    <row r="10" spans="1:48" x14ac:dyDescent="0.25">
      <c r="A10" s="50">
        <v>37193</v>
      </c>
      <c r="B10" s="40">
        <v>28.25</v>
      </c>
      <c r="C10" s="40">
        <v>28</v>
      </c>
      <c r="D10" s="40">
        <v>28</v>
      </c>
      <c r="E10" s="40">
        <v>28</v>
      </c>
      <c r="F10" s="40">
        <v>28</v>
      </c>
      <c r="G10" s="40">
        <v>29.25</v>
      </c>
      <c r="I10" s="40">
        <v>27.1875</v>
      </c>
      <c r="R10" s="40">
        <v>58</v>
      </c>
      <c r="AI10" s="50"/>
      <c r="AJ10" s="70"/>
      <c r="AL10" s="50">
        <v>37165</v>
      </c>
      <c r="AM10" s="40">
        <v>5.3840000000000003</v>
      </c>
      <c r="AN10" s="40">
        <v>0.39</v>
      </c>
      <c r="AO10" s="40">
        <v>5.774</v>
      </c>
      <c r="AP10" s="40">
        <v>0.17499999999999999</v>
      </c>
      <c r="AQ10" s="40">
        <v>5.5590000000000002</v>
      </c>
      <c r="AR10" s="40">
        <v>0.28999999999999998</v>
      </c>
      <c r="AS10" s="40">
        <v>5.6740000000000004</v>
      </c>
      <c r="AT10" s="40">
        <v>0.33</v>
      </c>
      <c r="AU10" s="40">
        <v>5.7140000000000004</v>
      </c>
    </row>
    <row r="11" spans="1:48" x14ac:dyDescent="0.25">
      <c r="A11" s="50">
        <v>37194</v>
      </c>
      <c r="B11" s="40">
        <v>28.25</v>
      </c>
      <c r="C11" s="40">
        <v>28</v>
      </c>
      <c r="D11" s="40">
        <v>28</v>
      </c>
      <c r="E11" s="40">
        <v>28</v>
      </c>
      <c r="F11" s="40">
        <v>28</v>
      </c>
      <c r="G11" s="40">
        <v>29.25</v>
      </c>
      <c r="I11" s="40">
        <v>27.1875</v>
      </c>
      <c r="R11" s="40">
        <v>58</v>
      </c>
      <c r="AI11" s="50"/>
      <c r="AJ11" s="70"/>
      <c r="AL11" s="50">
        <v>37196</v>
      </c>
      <c r="AM11" s="40">
        <v>4.891</v>
      </c>
      <c r="AN11" s="40">
        <v>0.51</v>
      </c>
      <c r="AO11" s="40">
        <v>5.4009999999999998</v>
      </c>
      <c r="AP11" s="40">
        <v>0.16</v>
      </c>
      <c r="AQ11" s="40">
        <v>5.0510000000000002</v>
      </c>
      <c r="AR11" s="40">
        <v>0.41</v>
      </c>
      <c r="AS11" s="40">
        <v>5.3010000000000002</v>
      </c>
      <c r="AT11" s="40">
        <v>0.5</v>
      </c>
      <c r="AU11" s="40">
        <v>5.391</v>
      </c>
    </row>
    <row r="12" spans="1:48" x14ac:dyDescent="0.25">
      <c r="A12" s="50">
        <v>37195</v>
      </c>
      <c r="B12" s="40">
        <v>28.25</v>
      </c>
      <c r="C12" s="40">
        <v>28</v>
      </c>
      <c r="D12" s="40">
        <v>28</v>
      </c>
      <c r="E12" s="40">
        <v>28</v>
      </c>
      <c r="F12" s="40">
        <v>28</v>
      </c>
      <c r="G12" s="40">
        <v>29.25</v>
      </c>
      <c r="I12" s="40">
        <v>27.1875</v>
      </c>
      <c r="R12" s="40">
        <v>58</v>
      </c>
      <c r="AI12" s="50"/>
      <c r="AJ12" s="70"/>
      <c r="AL12" s="50">
        <v>37226</v>
      </c>
      <c r="AM12" s="40">
        <v>3.738</v>
      </c>
      <c r="AN12" s="40">
        <v>0.88</v>
      </c>
      <c r="AO12" s="40">
        <v>4.6180000000000003</v>
      </c>
      <c r="AP12" s="40">
        <v>0.14499999999999999</v>
      </c>
      <c r="AQ12" s="40">
        <v>3.883</v>
      </c>
      <c r="AR12" s="40">
        <v>0.88</v>
      </c>
      <c r="AS12" s="40">
        <v>4.6180000000000003</v>
      </c>
      <c r="AT12" s="40">
        <v>1.2</v>
      </c>
      <c r="AU12" s="40">
        <v>4.9379999999999997</v>
      </c>
    </row>
    <row r="13" spans="1:48" x14ac:dyDescent="0.25">
      <c r="A13" s="50">
        <v>37196</v>
      </c>
      <c r="B13" s="40">
        <v>28</v>
      </c>
      <c r="C13" s="40">
        <v>29.75</v>
      </c>
      <c r="D13" s="40">
        <v>29</v>
      </c>
      <c r="E13" s="40">
        <v>30</v>
      </c>
      <c r="F13" s="40">
        <v>29</v>
      </c>
      <c r="G13" s="40">
        <v>29</v>
      </c>
      <c r="I13" s="40">
        <v>24.9</v>
      </c>
      <c r="R13" s="40">
        <v>52.999996185302734</v>
      </c>
      <c r="AI13" s="50"/>
      <c r="AJ13" s="70"/>
      <c r="AL13" s="50">
        <v>37257</v>
      </c>
      <c r="AM13" s="40">
        <v>3.1819999999999999</v>
      </c>
      <c r="AN13" s="40">
        <v>1.3049999999999999</v>
      </c>
      <c r="AO13" s="40">
        <v>4.4870000000000001</v>
      </c>
      <c r="AP13" s="40">
        <v>0.04</v>
      </c>
      <c r="AQ13" s="40">
        <v>3.222</v>
      </c>
      <c r="AR13" s="40">
        <v>1.3049999999999999</v>
      </c>
      <c r="AS13" s="40">
        <v>4.4870000000000001</v>
      </c>
      <c r="AT13" s="40">
        <v>2.37</v>
      </c>
      <c r="AU13" s="40">
        <v>5.5519999999999996</v>
      </c>
    </row>
    <row r="14" spans="1:48" x14ac:dyDescent="0.25">
      <c r="A14" s="50">
        <v>37197</v>
      </c>
      <c r="B14" s="40">
        <v>28</v>
      </c>
      <c r="C14" s="40">
        <v>29.75</v>
      </c>
      <c r="D14" s="40">
        <v>29</v>
      </c>
      <c r="E14" s="40">
        <v>30</v>
      </c>
      <c r="F14" s="40">
        <v>29</v>
      </c>
      <c r="G14" s="40">
        <v>29</v>
      </c>
      <c r="I14" s="40">
        <v>24.9</v>
      </c>
      <c r="R14" s="40">
        <v>52.999996185302734</v>
      </c>
      <c r="AI14" s="50"/>
      <c r="AJ14" s="70"/>
      <c r="AL14" s="50">
        <v>37288</v>
      </c>
      <c r="AM14" s="40">
        <v>3.1670000000000003</v>
      </c>
      <c r="AN14" s="40">
        <v>1.24</v>
      </c>
      <c r="AO14" s="40">
        <v>4.407</v>
      </c>
      <c r="AP14" s="40">
        <v>0.04</v>
      </c>
      <c r="AQ14" s="40">
        <v>3.2070000000000003</v>
      </c>
      <c r="AR14" s="40">
        <v>1.24</v>
      </c>
      <c r="AS14" s="40">
        <v>4.407</v>
      </c>
      <c r="AT14" s="40">
        <v>2.25</v>
      </c>
      <c r="AU14" s="40">
        <v>5.4169999999999998</v>
      </c>
    </row>
    <row r="15" spans="1:48" x14ac:dyDescent="0.25">
      <c r="A15" s="50">
        <v>37200</v>
      </c>
      <c r="B15" s="40">
        <v>28</v>
      </c>
      <c r="C15" s="40">
        <v>29.75</v>
      </c>
      <c r="D15" s="40">
        <v>29</v>
      </c>
      <c r="E15" s="40">
        <v>30</v>
      </c>
      <c r="F15" s="40">
        <v>29</v>
      </c>
      <c r="G15" s="40">
        <v>29</v>
      </c>
      <c r="I15" s="40">
        <v>20.174999237060501</v>
      </c>
      <c r="R15" s="40">
        <v>52.999996185302734</v>
      </c>
      <c r="AI15" s="50"/>
      <c r="AJ15" s="70"/>
      <c r="AL15" s="50">
        <v>37316</v>
      </c>
      <c r="AM15" s="40">
        <v>2.2949999999999999</v>
      </c>
      <c r="AN15" s="40">
        <v>0.62</v>
      </c>
      <c r="AO15" s="40">
        <v>2.915</v>
      </c>
      <c r="AP15" s="40">
        <v>0.04</v>
      </c>
      <c r="AQ15" s="40">
        <v>2.335</v>
      </c>
      <c r="AR15" s="40">
        <v>0.62</v>
      </c>
      <c r="AS15" s="40">
        <v>2.915</v>
      </c>
      <c r="AT15" s="40">
        <v>0.78500000000000003</v>
      </c>
      <c r="AU15" s="40">
        <v>3.08</v>
      </c>
    </row>
    <row r="16" spans="1:48" x14ac:dyDescent="0.25">
      <c r="A16" s="50">
        <v>37201</v>
      </c>
      <c r="B16" s="40">
        <v>28</v>
      </c>
      <c r="C16" s="40">
        <v>29.75</v>
      </c>
      <c r="D16" s="40">
        <v>29</v>
      </c>
      <c r="E16" s="40">
        <v>30</v>
      </c>
      <c r="F16" s="40">
        <v>29</v>
      </c>
      <c r="G16" s="40">
        <v>29</v>
      </c>
      <c r="I16" s="40">
        <v>20.174999237060501</v>
      </c>
      <c r="R16" s="40">
        <v>52.999996185302734</v>
      </c>
      <c r="AI16" s="50"/>
      <c r="AJ16" s="70"/>
      <c r="AL16" s="50">
        <v>37347</v>
      </c>
      <c r="AM16" s="40">
        <v>1.83</v>
      </c>
      <c r="AN16" s="40">
        <v>0.38</v>
      </c>
      <c r="AO16" s="40">
        <v>2.21</v>
      </c>
      <c r="AP16" s="40">
        <v>0.04</v>
      </c>
      <c r="AQ16" s="40">
        <v>1.87</v>
      </c>
      <c r="AR16" s="40">
        <v>0.38</v>
      </c>
      <c r="AS16" s="40">
        <v>2.21</v>
      </c>
      <c r="AT16" s="40">
        <v>0.43</v>
      </c>
      <c r="AU16" s="40">
        <v>2.2599999999999998</v>
      </c>
    </row>
    <row r="17" spans="1:47" x14ac:dyDescent="0.25">
      <c r="A17" s="50">
        <v>37202</v>
      </c>
      <c r="B17" s="40">
        <v>28</v>
      </c>
      <c r="C17" s="40">
        <v>29.75</v>
      </c>
      <c r="D17" s="40">
        <v>29</v>
      </c>
      <c r="E17" s="40">
        <v>30</v>
      </c>
      <c r="F17" s="40">
        <v>29</v>
      </c>
      <c r="G17" s="40">
        <v>29</v>
      </c>
      <c r="I17" s="40">
        <v>20.174999237060501</v>
      </c>
      <c r="R17" s="40">
        <v>52.999996185302734</v>
      </c>
      <c r="AI17" s="50"/>
      <c r="AJ17" s="70"/>
      <c r="AL17" s="50">
        <v>37377</v>
      </c>
      <c r="AM17" s="40">
        <v>2.681</v>
      </c>
      <c r="AN17" s="40">
        <v>0.33</v>
      </c>
      <c r="AO17" s="40">
        <v>3.0110000000000001</v>
      </c>
      <c r="AP17" s="40">
        <v>0.04</v>
      </c>
      <c r="AQ17" s="40">
        <v>2.7210000000000001</v>
      </c>
      <c r="AR17" s="40">
        <v>0.33</v>
      </c>
      <c r="AS17" s="40">
        <v>3.0110000000000001</v>
      </c>
      <c r="AT17" s="40">
        <v>0.39</v>
      </c>
      <c r="AU17" s="40">
        <v>3.0710000000000002</v>
      </c>
    </row>
    <row r="18" spans="1:47" x14ac:dyDescent="0.25">
      <c r="A18" s="50">
        <v>37203</v>
      </c>
      <c r="B18" s="40">
        <v>28</v>
      </c>
      <c r="C18" s="40">
        <v>29.75</v>
      </c>
      <c r="D18" s="40">
        <v>29</v>
      </c>
      <c r="E18" s="40">
        <v>30</v>
      </c>
      <c r="F18" s="40">
        <v>29</v>
      </c>
      <c r="G18" s="40">
        <v>29</v>
      </c>
      <c r="I18" s="40">
        <v>20.174999237060501</v>
      </c>
      <c r="R18" s="40">
        <v>52.999996185302734</v>
      </c>
      <c r="AI18" s="50"/>
      <c r="AJ18" s="70"/>
      <c r="AL18" s="50">
        <v>37408</v>
      </c>
      <c r="AM18" s="40">
        <v>2.9350000000000001</v>
      </c>
      <c r="AN18" s="40">
        <v>0.32</v>
      </c>
      <c r="AO18" s="40">
        <v>3.2549999999999999</v>
      </c>
      <c r="AP18" s="40">
        <v>0.04</v>
      </c>
      <c r="AQ18" s="40">
        <v>2.9750000000000001</v>
      </c>
      <c r="AR18" s="40">
        <v>0.32</v>
      </c>
      <c r="AS18" s="40">
        <v>3.2549999999999999</v>
      </c>
      <c r="AT18" s="40">
        <v>0.37</v>
      </c>
      <c r="AU18" s="40">
        <v>3.3050000000000002</v>
      </c>
    </row>
    <row r="19" spans="1:47" x14ac:dyDescent="0.25">
      <c r="A19" s="50">
        <v>37204</v>
      </c>
      <c r="B19" s="40">
        <v>28</v>
      </c>
      <c r="C19" s="40">
        <v>29.75</v>
      </c>
      <c r="D19" s="40">
        <v>29</v>
      </c>
      <c r="E19" s="40">
        <v>30</v>
      </c>
      <c r="F19" s="40">
        <v>29</v>
      </c>
      <c r="G19" s="40">
        <v>29</v>
      </c>
      <c r="I19" s="40">
        <v>20.174999237060501</v>
      </c>
      <c r="R19" s="40">
        <v>52.999996185302734</v>
      </c>
      <c r="AI19" s="50"/>
      <c r="AJ19" s="70"/>
      <c r="AL19" s="50">
        <v>37438</v>
      </c>
      <c r="AM19" s="40">
        <v>3.11</v>
      </c>
      <c r="AN19" s="40">
        <v>0.44500000000000001</v>
      </c>
      <c r="AO19" s="40">
        <v>3.5550000000000002</v>
      </c>
      <c r="AP19" s="40">
        <v>0.04</v>
      </c>
      <c r="AQ19" s="40">
        <v>3.15</v>
      </c>
      <c r="AR19" s="40">
        <v>0.34499999999999997</v>
      </c>
      <c r="AS19" s="40">
        <v>3.4550000000000001</v>
      </c>
      <c r="AT19" s="40">
        <v>0.44</v>
      </c>
      <c r="AU19" s="40">
        <v>3.55</v>
      </c>
    </row>
    <row r="20" spans="1:47" x14ac:dyDescent="0.25">
      <c r="A20" s="50">
        <v>37207</v>
      </c>
      <c r="B20" s="40">
        <v>28</v>
      </c>
      <c r="C20" s="40">
        <v>29.75</v>
      </c>
      <c r="D20" s="40">
        <v>29</v>
      </c>
      <c r="E20" s="40">
        <v>30</v>
      </c>
      <c r="F20" s="40">
        <v>29</v>
      </c>
      <c r="G20" s="40">
        <v>29</v>
      </c>
      <c r="I20" s="40">
        <v>20.174999237060501</v>
      </c>
      <c r="R20" s="40">
        <v>52.999996185302734</v>
      </c>
      <c r="AI20" s="50"/>
      <c r="AJ20" s="70"/>
      <c r="AL20" s="50">
        <v>37469</v>
      </c>
      <c r="AM20" s="40">
        <v>3.117</v>
      </c>
      <c r="AN20" s="40">
        <v>0.44500000000000001</v>
      </c>
      <c r="AO20" s="40">
        <v>3.5619999999999998</v>
      </c>
      <c r="AP20" s="40">
        <v>0.1</v>
      </c>
      <c r="AQ20" s="40">
        <v>3.2170000000000001</v>
      </c>
      <c r="AR20" s="40">
        <v>0.34499999999999997</v>
      </c>
      <c r="AS20" s="40">
        <v>3.4619999999999997</v>
      </c>
      <c r="AT20" s="40">
        <v>0.44</v>
      </c>
      <c r="AU20" s="40">
        <v>3.5569999999999999</v>
      </c>
    </row>
    <row r="21" spans="1:47" x14ac:dyDescent="0.25">
      <c r="A21" s="50">
        <v>37208</v>
      </c>
      <c r="B21" s="40">
        <v>28</v>
      </c>
      <c r="C21" s="40">
        <v>29.75</v>
      </c>
      <c r="D21" s="40">
        <v>29</v>
      </c>
      <c r="E21" s="40">
        <v>30</v>
      </c>
      <c r="F21" s="40">
        <v>29</v>
      </c>
      <c r="G21" s="40">
        <v>29</v>
      </c>
      <c r="I21" s="40">
        <v>20.174999237060501</v>
      </c>
      <c r="R21" s="40">
        <v>52.999996185302734</v>
      </c>
      <c r="AI21" s="50"/>
      <c r="AJ21" s="70"/>
      <c r="AL21" s="50">
        <v>37500</v>
      </c>
      <c r="AM21" s="40">
        <v>3.0740000000000003</v>
      </c>
      <c r="AN21" s="40">
        <v>0.43</v>
      </c>
      <c r="AO21" s="40">
        <v>3.5040000000000004</v>
      </c>
      <c r="AP21" s="40">
        <v>0.13500000000000001</v>
      </c>
      <c r="AQ21" s="40">
        <v>3.2090000000000005</v>
      </c>
      <c r="AR21" s="40">
        <v>0.33</v>
      </c>
      <c r="AS21" s="40">
        <v>3.4040000000000004</v>
      </c>
      <c r="AT21" s="40">
        <v>0.39</v>
      </c>
      <c r="AU21" s="40">
        <v>3.4640000000000004</v>
      </c>
    </row>
    <row r="22" spans="1:47" x14ac:dyDescent="0.25">
      <c r="A22" s="50">
        <v>37209</v>
      </c>
      <c r="B22" s="40">
        <v>28</v>
      </c>
      <c r="C22" s="40">
        <v>29.75</v>
      </c>
      <c r="D22" s="40">
        <v>29</v>
      </c>
      <c r="E22" s="40">
        <v>30</v>
      </c>
      <c r="F22" s="40">
        <v>29</v>
      </c>
      <c r="G22" s="40">
        <v>29</v>
      </c>
      <c r="I22" s="40">
        <v>20.174999237060501</v>
      </c>
      <c r="R22" s="40">
        <v>52.999996185302734</v>
      </c>
      <c r="AI22" s="50"/>
      <c r="AJ22" s="70"/>
      <c r="AL22" s="50">
        <v>37530</v>
      </c>
      <c r="AM22" s="40">
        <v>2.9820000000000002</v>
      </c>
      <c r="AN22" s="40">
        <v>0.47</v>
      </c>
      <c r="AO22" s="40">
        <v>3.452</v>
      </c>
      <c r="AP22" s="40">
        <v>0.16</v>
      </c>
      <c r="AQ22" s="40">
        <v>3.1420000000000003</v>
      </c>
      <c r="AR22" s="40">
        <v>0.37</v>
      </c>
      <c r="AS22" s="40">
        <v>3.3520000000000003</v>
      </c>
      <c r="AT22" s="40">
        <v>0.41</v>
      </c>
      <c r="AU22" s="40">
        <v>3.3920000000000003</v>
      </c>
    </row>
    <row r="23" spans="1:47" x14ac:dyDescent="0.25">
      <c r="A23" s="50">
        <v>37210</v>
      </c>
      <c r="B23" s="40">
        <v>28</v>
      </c>
      <c r="C23" s="40">
        <v>29.75</v>
      </c>
      <c r="D23" s="40">
        <v>29</v>
      </c>
      <c r="E23" s="40">
        <v>30</v>
      </c>
      <c r="F23" s="40">
        <v>29</v>
      </c>
      <c r="G23" s="40">
        <v>29</v>
      </c>
      <c r="I23" s="40">
        <v>20.174999237060501</v>
      </c>
      <c r="R23" s="40">
        <v>52.999996185302734</v>
      </c>
      <c r="AI23" s="50"/>
      <c r="AJ23" s="70"/>
      <c r="AL23" s="50">
        <v>37561</v>
      </c>
      <c r="AM23" s="40">
        <v>3.0130000000000003</v>
      </c>
      <c r="AN23" s="40">
        <v>0.64</v>
      </c>
      <c r="AO23" s="40">
        <v>3.6530000000000005</v>
      </c>
      <c r="AP23" s="40">
        <v>0.155</v>
      </c>
      <c r="AQ23" s="40">
        <v>3.1680000000000001</v>
      </c>
      <c r="AR23" s="40">
        <v>0.54</v>
      </c>
      <c r="AS23" s="40">
        <v>3.5530000000000004</v>
      </c>
      <c r="AT23" s="40">
        <v>0.67</v>
      </c>
      <c r="AU23" s="40">
        <v>3.6830000000000003</v>
      </c>
    </row>
    <row r="24" spans="1:47" x14ac:dyDescent="0.25">
      <c r="A24" s="50">
        <v>37211</v>
      </c>
      <c r="B24" s="40">
        <v>28</v>
      </c>
      <c r="C24" s="40">
        <v>29.75</v>
      </c>
      <c r="D24" s="40">
        <v>29</v>
      </c>
      <c r="E24" s="40">
        <v>30</v>
      </c>
      <c r="F24" s="40">
        <v>29</v>
      </c>
      <c r="G24" s="40">
        <v>29</v>
      </c>
      <c r="I24" s="40">
        <v>20.174999237060501</v>
      </c>
      <c r="R24" s="40">
        <v>52.999996185302734</v>
      </c>
      <c r="AI24" s="50"/>
      <c r="AJ24" s="70"/>
      <c r="AL24" s="50">
        <v>37591</v>
      </c>
      <c r="AM24" s="40">
        <v>3.0630000000000002</v>
      </c>
      <c r="AN24" s="40">
        <v>0.88</v>
      </c>
      <c r="AO24" s="40">
        <v>3.9430000000000001</v>
      </c>
      <c r="AP24" s="40">
        <v>0.15</v>
      </c>
      <c r="AQ24" s="40">
        <v>3.2130000000000001</v>
      </c>
      <c r="AR24" s="40">
        <v>0.88</v>
      </c>
      <c r="AS24" s="40">
        <v>3.9430000000000001</v>
      </c>
      <c r="AT24" s="40">
        <v>1.02</v>
      </c>
      <c r="AU24" s="40">
        <v>4.0830000000000002</v>
      </c>
    </row>
    <row r="25" spans="1:47" x14ac:dyDescent="0.25">
      <c r="A25" s="50">
        <v>37214</v>
      </c>
      <c r="B25" s="40">
        <v>28</v>
      </c>
      <c r="C25" s="40">
        <v>29.75</v>
      </c>
      <c r="D25" s="40">
        <v>29</v>
      </c>
      <c r="E25" s="40">
        <v>30</v>
      </c>
      <c r="F25" s="40">
        <v>29</v>
      </c>
      <c r="G25" s="40">
        <v>29</v>
      </c>
      <c r="I25" s="40">
        <v>20.174999237060501</v>
      </c>
      <c r="R25" s="40">
        <v>52.999996185302734</v>
      </c>
      <c r="AI25" s="50"/>
      <c r="AJ25" s="70"/>
      <c r="AL25" s="50">
        <v>37622</v>
      </c>
      <c r="AM25" s="40">
        <v>3.1030000000000002</v>
      </c>
      <c r="AN25" s="40">
        <v>1.1499999999999999</v>
      </c>
      <c r="AO25" s="40">
        <v>4.2530000000000001</v>
      </c>
      <c r="AP25" s="40">
        <v>0.04</v>
      </c>
      <c r="AQ25" s="40">
        <v>3.1430000000000002</v>
      </c>
      <c r="AR25" s="40">
        <v>1.1499999999999999</v>
      </c>
      <c r="AS25" s="40">
        <v>4.2530000000000001</v>
      </c>
      <c r="AT25" s="40">
        <v>1.9</v>
      </c>
      <c r="AU25" s="40">
        <v>5.0030000000000001</v>
      </c>
    </row>
    <row r="26" spans="1:47" x14ac:dyDescent="0.25">
      <c r="A26" s="50">
        <v>37215</v>
      </c>
      <c r="B26" s="40">
        <v>28</v>
      </c>
      <c r="C26" s="40">
        <v>29.75</v>
      </c>
      <c r="D26" s="40">
        <v>29</v>
      </c>
      <c r="E26" s="40">
        <v>30</v>
      </c>
      <c r="F26" s="40">
        <v>29</v>
      </c>
      <c r="G26" s="40">
        <v>29</v>
      </c>
      <c r="I26" s="40">
        <v>20.174999237060501</v>
      </c>
      <c r="R26" s="40">
        <v>52.999996185302734</v>
      </c>
      <c r="AI26" s="50"/>
      <c r="AJ26" s="70"/>
      <c r="AL26" s="50">
        <v>37653</v>
      </c>
      <c r="AM26" s="40">
        <v>3.145</v>
      </c>
      <c r="AN26" s="40">
        <v>1.1499999999999999</v>
      </c>
      <c r="AO26" s="40">
        <v>4.2949999999999999</v>
      </c>
      <c r="AP26" s="40">
        <v>0.04</v>
      </c>
      <c r="AQ26" s="40">
        <v>3.1850000000000001</v>
      </c>
      <c r="AR26" s="40">
        <v>1.1499999999999999</v>
      </c>
      <c r="AS26" s="40">
        <v>4.2949999999999999</v>
      </c>
      <c r="AT26" s="40">
        <v>1.9</v>
      </c>
      <c r="AU26" s="40">
        <v>5.0449999999999999</v>
      </c>
    </row>
    <row r="27" spans="1:47" x14ac:dyDescent="0.25">
      <c r="A27" s="50">
        <v>37216</v>
      </c>
      <c r="B27" s="40">
        <v>28</v>
      </c>
      <c r="C27" s="40">
        <v>29.75</v>
      </c>
      <c r="D27" s="40">
        <v>29</v>
      </c>
      <c r="E27" s="40">
        <v>30</v>
      </c>
      <c r="F27" s="40">
        <v>29</v>
      </c>
      <c r="G27" s="40">
        <v>29</v>
      </c>
      <c r="I27" s="40">
        <v>20.174999237060501</v>
      </c>
      <c r="R27" s="40">
        <v>52.999996185302734</v>
      </c>
      <c r="AI27" s="50"/>
      <c r="AJ27" s="70"/>
      <c r="AL27" s="50">
        <v>37681</v>
      </c>
      <c r="AM27" s="40">
        <v>3.145</v>
      </c>
      <c r="AN27" s="40">
        <v>0.65</v>
      </c>
      <c r="AO27" s="40">
        <v>3.7949999999999999</v>
      </c>
      <c r="AP27" s="40">
        <v>0.04</v>
      </c>
      <c r="AQ27" s="40">
        <v>3.1850000000000001</v>
      </c>
      <c r="AR27" s="40">
        <v>0.65</v>
      </c>
      <c r="AS27" s="40">
        <v>3.7949999999999999</v>
      </c>
      <c r="AT27" s="40">
        <v>0.71</v>
      </c>
      <c r="AU27" s="40">
        <v>3.855</v>
      </c>
    </row>
    <row r="28" spans="1:47" x14ac:dyDescent="0.25">
      <c r="A28" s="50">
        <v>37218</v>
      </c>
      <c r="B28" s="40">
        <v>28</v>
      </c>
      <c r="C28" s="40">
        <v>24.5</v>
      </c>
      <c r="D28" s="40">
        <v>29</v>
      </c>
      <c r="E28" s="40">
        <v>30</v>
      </c>
      <c r="F28" s="40">
        <v>29</v>
      </c>
      <c r="G28" s="40">
        <v>29</v>
      </c>
      <c r="I28" s="40">
        <v>20.174999237060501</v>
      </c>
      <c r="R28" s="40">
        <v>52.999994354248045</v>
      </c>
      <c r="AI28" s="50"/>
      <c r="AJ28" s="70"/>
      <c r="AL28" s="50">
        <v>37712</v>
      </c>
      <c r="AM28" s="40">
        <v>3.1749999999999998</v>
      </c>
      <c r="AN28" s="40">
        <v>0.36</v>
      </c>
      <c r="AO28" s="40">
        <v>3.5350000000000001</v>
      </c>
      <c r="AP28" s="40">
        <v>0.04</v>
      </c>
      <c r="AQ28" s="40">
        <v>3.2149999999999999</v>
      </c>
      <c r="AR28" s="40">
        <v>0.36</v>
      </c>
      <c r="AS28" s="40">
        <v>3.5350000000000001</v>
      </c>
      <c r="AT28" s="40">
        <v>0.38</v>
      </c>
      <c r="AU28" s="40">
        <v>3.5550000000000002</v>
      </c>
    </row>
    <row r="29" spans="1:47" x14ac:dyDescent="0.25">
      <c r="A29" s="50">
        <v>37225</v>
      </c>
      <c r="B29" s="40">
        <v>28</v>
      </c>
      <c r="C29" s="40">
        <v>29.75</v>
      </c>
      <c r="D29" s="40">
        <v>29</v>
      </c>
      <c r="E29" s="40">
        <v>30</v>
      </c>
      <c r="F29" s="40">
        <v>29</v>
      </c>
      <c r="G29" s="40">
        <v>29</v>
      </c>
      <c r="I29" s="40">
        <v>26</v>
      </c>
      <c r="R29" s="40">
        <v>52.999996185302734</v>
      </c>
      <c r="AI29" s="50"/>
      <c r="AJ29" s="70"/>
      <c r="AL29" s="50">
        <v>37742</v>
      </c>
      <c r="AM29" s="40">
        <v>3.36</v>
      </c>
      <c r="AN29" s="40">
        <v>0.32500000000000001</v>
      </c>
      <c r="AO29" s="40">
        <v>3.6850000000000001</v>
      </c>
      <c r="AP29" s="40">
        <v>0.04</v>
      </c>
      <c r="AQ29" s="40">
        <v>3.4</v>
      </c>
      <c r="AR29" s="40">
        <v>0.32500000000000001</v>
      </c>
      <c r="AS29" s="40">
        <v>3.6850000000000001</v>
      </c>
      <c r="AT29" s="40">
        <v>0.33</v>
      </c>
      <c r="AU29" s="40">
        <v>3.69</v>
      </c>
    </row>
    <row r="30" spans="1:47" x14ac:dyDescent="0.25">
      <c r="A30" s="50">
        <v>37226</v>
      </c>
      <c r="B30" s="40">
        <v>33</v>
      </c>
      <c r="C30" s="40">
        <v>38</v>
      </c>
      <c r="D30" s="40">
        <v>37.75</v>
      </c>
      <c r="E30" s="40">
        <v>38</v>
      </c>
      <c r="F30" s="40">
        <v>34.75</v>
      </c>
      <c r="G30" s="40">
        <v>35</v>
      </c>
      <c r="I30" s="40">
        <v>34.75</v>
      </c>
      <c r="R30" s="40">
        <v>60.299999237060547</v>
      </c>
      <c r="AI30" s="50"/>
      <c r="AJ30" s="70"/>
      <c r="AL30" s="50">
        <v>37773</v>
      </c>
      <c r="AM30" s="40">
        <v>3.57</v>
      </c>
      <c r="AN30" s="40">
        <v>0.33500000000000002</v>
      </c>
      <c r="AO30" s="40">
        <v>3.9049999999999998</v>
      </c>
      <c r="AP30" s="40">
        <v>0.04</v>
      </c>
      <c r="AQ30" s="40">
        <v>3.61</v>
      </c>
      <c r="AR30" s="40">
        <v>0.33500000000000002</v>
      </c>
      <c r="AS30" s="40">
        <v>3.9049999999999998</v>
      </c>
      <c r="AT30" s="40">
        <v>0.37</v>
      </c>
      <c r="AU30" s="40">
        <v>3.94</v>
      </c>
    </row>
    <row r="31" spans="1:47" x14ac:dyDescent="0.25">
      <c r="A31" s="50">
        <v>37257</v>
      </c>
      <c r="B31" s="40">
        <v>33.25</v>
      </c>
      <c r="C31" s="40">
        <v>37.75</v>
      </c>
      <c r="D31" s="40">
        <v>37.75</v>
      </c>
      <c r="E31" s="40">
        <v>37.5</v>
      </c>
      <c r="F31" s="40">
        <v>35</v>
      </c>
      <c r="G31" s="40">
        <v>34.75</v>
      </c>
      <c r="I31" s="40">
        <v>35</v>
      </c>
      <c r="R31" s="40">
        <v>62.61851348876953</v>
      </c>
      <c r="AI31" s="50"/>
      <c r="AJ31" s="70"/>
      <c r="AL31" s="50">
        <v>37803</v>
      </c>
      <c r="AM31" s="40">
        <v>3.6949999999999998</v>
      </c>
      <c r="AN31" s="40">
        <v>0.45</v>
      </c>
      <c r="AO31" s="40">
        <v>4.1449999999999996</v>
      </c>
      <c r="AP31" s="40">
        <v>0.04</v>
      </c>
      <c r="AQ31" s="40">
        <v>3.7349999999999999</v>
      </c>
      <c r="AR31" s="40">
        <v>0.35</v>
      </c>
      <c r="AS31" s="40">
        <v>4.0449999999999999</v>
      </c>
      <c r="AT31" s="40">
        <v>0.41</v>
      </c>
      <c r="AU31" s="40">
        <v>4.1050000000000004</v>
      </c>
    </row>
    <row r="32" spans="1:47" x14ac:dyDescent="0.25">
      <c r="A32" s="50">
        <v>37288</v>
      </c>
      <c r="B32" s="40">
        <v>32.75</v>
      </c>
      <c r="C32" s="40">
        <v>35.65</v>
      </c>
      <c r="D32" s="40">
        <v>35.75</v>
      </c>
      <c r="E32" s="40">
        <v>36.25</v>
      </c>
      <c r="F32" s="40">
        <v>34.25</v>
      </c>
      <c r="G32" s="40">
        <v>34</v>
      </c>
      <c r="I32" s="40">
        <v>34.25</v>
      </c>
      <c r="R32" s="40">
        <v>62.334738159179686</v>
      </c>
      <c r="AI32" s="50"/>
      <c r="AJ32" s="70"/>
      <c r="AL32" s="50">
        <v>37834</v>
      </c>
      <c r="AM32" s="40">
        <v>3.613</v>
      </c>
      <c r="AN32" s="40">
        <v>0.45</v>
      </c>
      <c r="AO32" s="40">
        <v>4.0629999999999997</v>
      </c>
      <c r="AP32" s="40">
        <v>0.13</v>
      </c>
      <c r="AQ32" s="40">
        <v>3.7429999999999999</v>
      </c>
      <c r="AR32" s="40">
        <v>0.35</v>
      </c>
      <c r="AS32" s="40">
        <v>3.9630000000000001</v>
      </c>
      <c r="AT32" s="40">
        <v>0.41</v>
      </c>
      <c r="AU32" s="40">
        <v>4.0229999999999997</v>
      </c>
    </row>
    <row r="33" spans="1:47" x14ac:dyDescent="0.25">
      <c r="A33" s="50">
        <v>37316</v>
      </c>
      <c r="B33" s="40">
        <v>32</v>
      </c>
      <c r="C33" s="40">
        <v>32.75</v>
      </c>
      <c r="D33" s="40">
        <v>32.75</v>
      </c>
      <c r="E33" s="40">
        <v>35</v>
      </c>
      <c r="F33" s="40">
        <v>33.5</v>
      </c>
      <c r="G33" s="40">
        <v>33.25</v>
      </c>
      <c r="I33" s="40">
        <v>33.5</v>
      </c>
      <c r="R33" s="40">
        <v>60.879052581787107</v>
      </c>
      <c r="AI33" s="50"/>
      <c r="AJ33" s="70"/>
      <c r="AL33" s="50">
        <v>37865</v>
      </c>
      <c r="AM33" s="40">
        <v>3.5180000000000002</v>
      </c>
      <c r="AN33" s="40">
        <v>0.41499999999999998</v>
      </c>
      <c r="AO33" s="40">
        <v>3.9330000000000003</v>
      </c>
      <c r="AP33" s="40">
        <v>0.13</v>
      </c>
      <c r="AQ33" s="40">
        <v>3.6480000000000001</v>
      </c>
      <c r="AR33" s="40">
        <v>0.315</v>
      </c>
      <c r="AS33" s="40">
        <v>3.8330000000000002</v>
      </c>
      <c r="AT33" s="40">
        <v>0.36</v>
      </c>
      <c r="AU33" s="40">
        <v>3.8780000000000001</v>
      </c>
    </row>
    <row r="34" spans="1:47" x14ac:dyDescent="0.25">
      <c r="A34" s="50">
        <v>37347</v>
      </c>
      <c r="B34" s="40">
        <v>30.5</v>
      </c>
      <c r="C34" s="40">
        <v>32.5</v>
      </c>
      <c r="D34" s="40">
        <v>30.5</v>
      </c>
      <c r="E34" s="40">
        <v>32.75</v>
      </c>
      <c r="F34" s="40">
        <v>32.25</v>
      </c>
      <c r="G34" s="40">
        <v>32.5</v>
      </c>
      <c r="I34" s="40">
        <v>32.25</v>
      </c>
      <c r="R34" s="40">
        <v>56.414271850585941</v>
      </c>
      <c r="AI34" s="50"/>
      <c r="AJ34" s="70"/>
      <c r="AL34" s="50">
        <v>37895</v>
      </c>
      <c r="AM34" s="40">
        <v>3.3930000000000002</v>
      </c>
      <c r="AN34" s="40">
        <v>0.46</v>
      </c>
      <c r="AO34" s="40">
        <v>3.8530000000000002</v>
      </c>
      <c r="AP34" s="40">
        <v>0.13</v>
      </c>
      <c r="AQ34" s="40">
        <v>3.5230000000000001</v>
      </c>
      <c r="AR34" s="40">
        <v>0.36</v>
      </c>
      <c r="AS34" s="40">
        <v>3.7530000000000001</v>
      </c>
      <c r="AT34" s="40">
        <v>0.4</v>
      </c>
      <c r="AU34" s="40">
        <v>3.7930000000000001</v>
      </c>
    </row>
    <row r="35" spans="1:47" x14ac:dyDescent="0.25">
      <c r="A35" s="50">
        <v>37377</v>
      </c>
      <c r="B35" s="40">
        <v>35.5</v>
      </c>
      <c r="C35" s="40">
        <v>31</v>
      </c>
      <c r="D35" s="40">
        <v>28.5</v>
      </c>
      <c r="E35" s="40">
        <v>32.5</v>
      </c>
      <c r="F35" s="40">
        <v>33.75</v>
      </c>
      <c r="G35" s="40">
        <v>38.5</v>
      </c>
      <c r="I35" s="40">
        <v>32.5</v>
      </c>
      <c r="R35" s="40">
        <v>57.119290008544922</v>
      </c>
      <c r="AI35" s="50"/>
      <c r="AJ35" s="70"/>
      <c r="AL35" s="50">
        <v>37926</v>
      </c>
      <c r="AM35" s="40">
        <v>3.3930000000000002</v>
      </c>
      <c r="AN35" s="40">
        <v>0.56000000000000005</v>
      </c>
      <c r="AO35" s="40">
        <v>3.9530000000000003</v>
      </c>
      <c r="AP35" s="40">
        <v>0.13</v>
      </c>
      <c r="AQ35" s="40">
        <v>3.5230000000000001</v>
      </c>
      <c r="AR35" s="40">
        <v>0.46</v>
      </c>
      <c r="AS35" s="40">
        <v>3.8530000000000002</v>
      </c>
      <c r="AT35" s="40">
        <v>0.72</v>
      </c>
      <c r="AU35" s="40">
        <v>4.1130000000000004</v>
      </c>
    </row>
    <row r="36" spans="1:47" x14ac:dyDescent="0.25">
      <c r="A36" s="50">
        <v>37408</v>
      </c>
      <c r="B36" s="40">
        <v>43.5</v>
      </c>
      <c r="C36" s="40">
        <v>32</v>
      </c>
      <c r="D36" s="40">
        <v>29.5</v>
      </c>
      <c r="E36" s="40">
        <v>39</v>
      </c>
      <c r="F36" s="40">
        <v>39.75</v>
      </c>
      <c r="G36" s="40">
        <v>48.5</v>
      </c>
      <c r="I36" s="40">
        <v>39</v>
      </c>
      <c r="R36" s="40">
        <v>58.246156146929756</v>
      </c>
      <c r="AI36" s="50"/>
      <c r="AJ36" s="70"/>
      <c r="AL36" s="50">
        <v>37956</v>
      </c>
      <c r="AM36" s="40">
        <v>3.415</v>
      </c>
      <c r="AN36" s="40">
        <v>0.77</v>
      </c>
      <c r="AO36" s="40">
        <v>4.1849999999999996</v>
      </c>
      <c r="AP36" s="40">
        <v>0.13</v>
      </c>
      <c r="AQ36" s="40">
        <v>3.5449999999999999</v>
      </c>
      <c r="AR36" s="40">
        <v>0.77</v>
      </c>
      <c r="AS36" s="40">
        <v>4.1849999999999996</v>
      </c>
      <c r="AT36" s="40">
        <v>0.97</v>
      </c>
      <c r="AU36" s="40">
        <v>4.3849999999999998</v>
      </c>
    </row>
    <row r="37" spans="1:47" x14ac:dyDescent="0.25">
      <c r="A37" s="50">
        <v>37438</v>
      </c>
      <c r="B37" s="40">
        <v>52</v>
      </c>
      <c r="C37" s="40">
        <v>45.5</v>
      </c>
      <c r="D37" s="40">
        <v>42.5</v>
      </c>
      <c r="E37" s="40">
        <v>48</v>
      </c>
      <c r="F37" s="40">
        <v>49</v>
      </c>
      <c r="G37" s="40">
        <v>59</v>
      </c>
      <c r="I37" s="40">
        <v>48</v>
      </c>
      <c r="R37" s="40">
        <v>49.288113962351147</v>
      </c>
      <c r="AI37" s="50"/>
      <c r="AJ37" s="70"/>
      <c r="AL37" s="50">
        <v>37987</v>
      </c>
      <c r="AM37" s="40">
        <v>3.44</v>
      </c>
      <c r="AN37" s="40">
        <v>1.04</v>
      </c>
      <c r="AO37" s="40">
        <v>4.4800000000000004</v>
      </c>
      <c r="AP37" s="40">
        <v>3.5000000000000003E-2</v>
      </c>
      <c r="AQ37" s="40">
        <v>3.4750000000000001</v>
      </c>
      <c r="AR37" s="40">
        <v>1.04</v>
      </c>
      <c r="AS37" s="40">
        <v>4.4800000000000004</v>
      </c>
      <c r="AT37" s="40">
        <v>1.6</v>
      </c>
      <c r="AU37" s="40">
        <v>5.04</v>
      </c>
    </row>
    <row r="38" spans="1:47" x14ac:dyDescent="0.25">
      <c r="A38" s="50">
        <v>37469</v>
      </c>
      <c r="B38" s="40">
        <v>61</v>
      </c>
      <c r="C38" s="40">
        <v>52</v>
      </c>
      <c r="D38" s="40">
        <v>49.5</v>
      </c>
      <c r="E38" s="40">
        <v>54.25</v>
      </c>
      <c r="F38" s="40">
        <v>54.75</v>
      </c>
      <c r="G38" s="40">
        <v>71</v>
      </c>
      <c r="I38" s="40">
        <v>54.25</v>
      </c>
      <c r="R38" s="40">
        <v>50.073134570462017</v>
      </c>
      <c r="AI38" s="50"/>
      <c r="AJ38" s="70"/>
      <c r="AL38" s="50">
        <v>38018</v>
      </c>
      <c r="AM38" s="40">
        <v>3.472</v>
      </c>
      <c r="AN38" s="40">
        <v>1.04</v>
      </c>
      <c r="AO38" s="40">
        <v>4.5120000000000005</v>
      </c>
      <c r="AP38" s="40">
        <v>3.5000000000000003E-2</v>
      </c>
      <c r="AQ38" s="40">
        <v>3.5070000000000001</v>
      </c>
      <c r="AR38" s="40">
        <v>1.04</v>
      </c>
      <c r="AS38" s="40">
        <v>4.5120000000000005</v>
      </c>
      <c r="AT38" s="40">
        <v>1.6</v>
      </c>
      <c r="AU38" s="40">
        <v>5.0720000000000001</v>
      </c>
    </row>
    <row r="39" spans="1:47" x14ac:dyDescent="0.25">
      <c r="A39" s="50">
        <v>37500</v>
      </c>
      <c r="B39" s="40">
        <v>50</v>
      </c>
      <c r="C39" s="40">
        <v>45.5</v>
      </c>
      <c r="D39" s="40">
        <v>42</v>
      </c>
      <c r="E39" s="40">
        <v>47</v>
      </c>
      <c r="F39" s="40">
        <v>46.25</v>
      </c>
      <c r="G39" s="40">
        <v>57</v>
      </c>
      <c r="I39" s="40">
        <v>46.25</v>
      </c>
      <c r="R39" s="40">
        <v>50.073562693388951</v>
      </c>
      <c r="AI39" s="50"/>
      <c r="AJ39" s="70"/>
      <c r="AL39" s="50">
        <v>38047</v>
      </c>
      <c r="AM39" s="40">
        <v>3.472</v>
      </c>
      <c r="AN39" s="40">
        <v>0.54</v>
      </c>
      <c r="AO39" s="40">
        <v>4.0120000000000005</v>
      </c>
      <c r="AP39" s="40">
        <v>3.5000000000000003E-2</v>
      </c>
      <c r="AQ39" s="40">
        <v>3.5070000000000001</v>
      </c>
      <c r="AR39" s="40">
        <v>0.54</v>
      </c>
      <c r="AS39" s="40">
        <v>4.0120000000000005</v>
      </c>
      <c r="AT39" s="40">
        <v>0.71</v>
      </c>
      <c r="AU39" s="40">
        <v>4.1820000000000004</v>
      </c>
    </row>
    <row r="40" spans="1:47" x14ac:dyDescent="0.25">
      <c r="A40" s="50">
        <v>37530</v>
      </c>
      <c r="B40" s="40">
        <v>37</v>
      </c>
      <c r="C40" s="40">
        <v>38.75</v>
      </c>
      <c r="D40" s="40">
        <v>38.75</v>
      </c>
      <c r="E40" s="40">
        <v>39.5</v>
      </c>
      <c r="F40" s="40">
        <v>38.5</v>
      </c>
      <c r="G40" s="40">
        <v>39.5</v>
      </c>
      <c r="I40" s="40">
        <v>38.5</v>
      </c>
      <c r="R40" s="40">
        <v>54.683702850844369</v>
      </c>
      <c r="AI40" s="50"/>
      <c r="AJ40" s="70"/>
      <c r="AL40" s="50">
        <v>38078</v>
      </c>
      <c r="AM40" s="40">
        <v>3.4870000000000001</v>
      </c>
      <c r="AN40" s="40">
        <v>0.36</v>
      </c>
      <c r="AO40" s="40">
        <v>3.847</v>
      </c>
      <c r="AP40" s="40">
        <v>3.5000000000000003E-2</v>
      </c>
      <c r="AQ40" s="40">
        <v>3.5220000000000002</v>
      </c>
      <c r="AR40" s="40">
        <v>0.36</v>
      </c>
      <c r="AS40" s="40">
        <v>3.847</v>
      </c>
      <c r="AT40" s="40">
        <v>0.38</v>
      </c>
      <c r="AU40" s="40">
        <v>3.867</v>
      </c>
    </row>
    <row r="41" spans="1:47" x14ac:dyDescent="0.25">
      <c r="A41" s="50">
        <v>37561</v>
      </c>
      <c r="B41" s="40">
        <v>35</v>
      </c>
      <c r="C41" s="40">
        <v>35.5</v>
      </c>
      <c r="D41" s="40">
        <v>35.5</v>
      </c>
      <c r="E41" s="40">
        <v>38.5</v>
      </c>
      <c r="F41" s="40">
        <v>37.5</v>
      </c>
      <c r="G41" s="40">
        <v>37</v>
      </c>
      <c r="I41" s="40">
        <v>37.5</v>
      </c>
      <c r="R41" s="40">
        <v>59.918811377421662</v>
      </c>
      <c r="AI41" s="50"/>
      <c r="AJ41" s="70"/>
      <c r="AL41" s="50">
        <v>38108</v>
      </c>
      <c r="AM41" s="40">
        <v>3.65</v>
      </c>
      <c r="AN41" s="40">
        <v>0.32500000000000001</v>
      </c>
      <c r="AO41" s="40">
        <v>3.9750000000000001</v>
      </c>
      <c r="AP41" s="40">
        <v>3.5000000000000003E-2</v>
      </c>
      <c r="AQ41" s="40">
        <v>3.6850000000000001</v>
      </c>
      <c r="AR41" s="40">
        <v>0.32500000000000001</v>
      </c>
      <c r="AS41" s="40">
        <v>3.9750000000000001</v>
      </c>
      <c r="AT41" s="40">
        <v>0.33</v>
      </c>
      <c r="AU41" s="40">
        <v>3.98</v>
      </c>
    </row>
    <row r="42" spans="1:47" x14ac:dyDescent="0.25">
      <c r="A42" s="50">
        <v>37591</v>
      </c>
      <c r="B42" s="40">
        <v>36</v>
      </c>
      <c r="C42" s="40">
        <v>37</v>
      </c>
      <c r="D42" s="40">
        <v>37</v>
      </c>
      <c r="E42" s="40">
        <v>40.5</v>
      </c>
      <c r="F42" s="40">
        <v>39.5</v>
      </c>
      <c r="G42" s="40">
        <v>38</v>
      </c>
      <c r="I42" s="40">
        <v>39.5</v>
      </c>
      <c r="R42" s="40">
        <v>64.145190555189927</v>
      </c>
      <c r="AI42" s="50"/>
      <c r="AJ42" s="70"/>
      <c r="AL42" s="50">
        <v>38139</v>
      </c>
      <c r="AM42" s="40">
        <v>3.7970000000000002</v>
      </c>
      <c r="AN42" s="40">
        <v>0.33500000000000002</v>
      </c>
      <c r="AO42" s="40">
        <v>4.1320000000000006</v>
      </c>
      <c r="AP42" s="40">
        <v>3.5000000000000003E-2</v>
      </c>
      <c r="AQ42" s="40">
        <v>3.8320000000000003</v>
      </c>
      <c r="AR42" s="40">
        <v>0.33500000000000002</v>
      </c>
      <c r="AS42" s="40">
        <v>4.1320000000000006</v>
      </c>
      <c r="AT42" s="40">
        <v>0.37</v>
      </c>
      <c r="AU42" s="40">
        <v>4.1669999999999998</v>
      </c>
    </row>
    <row r="43" spans="1:47" x14ac:dyDescent="0.25">
      <c r="A43" s="50">
        <v>37622</v>
      </c>
      <c r="B43" s="40">
        <v>36</v>
      </c>
      <c r="C43" s="40">
        <v>42</v>
      </c>
      <c r="D43" s="40">
        <v>41.75</v>
      </c>
      <c r="E43" s="40">
        <v>43.25</v>
      </c>
      <c r="F43" s="40">
        <v>40.75</v>
      </c>
      <c r="G43" s="40">
        <v>38</v>
      </c>
      <c r="I43" s="40">
        <v>30.75</v>
      </c>
      <c r="R43" s="40">
        <v>51.847440935974355</v>
      </c>
      <c r="AI43" s="50"/>
      <c r="AJ43" s="70"/>
      <c r="AL43" s="50">
        <v>38169</v>
      </c>
      <c r="AM43" s="40">
        <v>3.8370000000000002</v>
      </c>
      <c r="AN43" s="40">
        <v>0.45</v>
      </c>
      <c r="AO43" s="40">
        <v>4.2869999999999999</v>
      </c>
      <c r="AP43" s="40">
        <v>3.5000000000000003E-2</v>
      </c>
      <c r="AQ43" s="40">
        <v>3.8720000000000003</v>
      </c>
      <c r="AR43" s="40">
        <v>0.35</v>
      </c>
      <c r="AS43" s="40">
        <v>4.1870000000000003</v>
      </c>
      <c r="AT43" s="40">
        <v>0.41</v>
      </c>
      <c r="AU43" s="40">
        <v>4.2469999999999999</v>
      </c>
    </row>
    <row r="44" spans="1:47" x14ac:dyDescent="0.25">
      <c r="A44" s="50">
        <v>37653</v>
      </c>
      <c r="B44" s="40">
        <v>36</v>
      </c>
      <c r="C44" s="40">
        <v>41.25</v>
      </c>
      <c r="D44" s="40">
        <v>40.75</v>
      </c>
      <c r="E44" s="40">
        <v>41.25</v>
      </c>
      <c r="F44" s="40">
        <v>39.25</v>
      </c>
      <c r="G44" s="40">
        <v>38</v>
      </c>
      <c r="I44" s="40">
        <v>29.25</v>
      </c>
      <c r="R44" s="40">
        <v>50.562481183977454</v>
      </c>
      <c r="AI44" s="50"/>
      <c r="AJ44" s="70"/>
      <c r="AL44" s="50">
        <v>38200</v>
      </c>
      <c r="AM44" s="40">
        <v>3.75</v>
      </c>
      <c r="AN44" s="40">
        <v>0.45</v>
      </c>
      <c r="AO44" s="40">
        <v>4.2</v>
      </c>
      <c r="AP44" s="40">
        <v>0.13</v>
      </c>
      <c r="AQ44" s="40">
        <v>3.88</v>
      </c>
      <c r="AR44" s="40">
        <v>0.35</v>
      </c>
      <c r="AS44" s="40">
        <v>4.0999999999999996</v>
      </c>
      <c r="AT44" s="40">
        <v>0.41</v>
      </c>
      <c r="AU44" s="40">
        <v>4.16</v>
      </c>
    </row>
    <row r="45" spans="1:47" x14ac:dyDescent="0.25">
      <c r="A45" s="50">
        <v>37681</v>
      </c>
      <c r="B45" s="40">
        <v>35.5</v>
      </c>
      <c r="C45" s="40">
        <v>35.75</v>
      </c>
      <c r="D45" s="40">
        <v>35</v>
      </c>
      <c r="E45" s="40">
        <v>39.25</v>
      </c>
      <c r="F45" s="40">
        <v>38.5</v>
      </c>
      <c r="G45" s="40">
        <v>37.5</v>
      </c>
      <c r="I45" s="40">
        <v>28.5</v>
      </c>
      <c r="R45" s="40">
        <v>49.073424587239579</v>
      </c>
      <c r="AI45" s="50"/>
      <c r="AJ45" s="70"/>
      <c r="AL45" s="50">
        <v>38231</v>
      </c>
      <c r="AM45" s="40">
        <v>3.6110000000000002</v>
      </c>
      <c r="AN45" s="40">
        <v>0.41499999999999998</v>
      </c>
      <c r="AO45" s="40">
        <v>4.0259999999999998</v>
      </c>
      <c r="AP45" s="40">
        <v>0.13</v>
      </c>
      <c r="AQ45" s="40">
        <v>3.7410000000000001</v>
      </c>
      <c r="AR45" s="40">
        <v>0.315</v>
      </c>
      <c r="AS45" s="40">
        <v>3.9260000000000002</v>
      </c>
      <c r="AT45" s="40">
        <v>0.36</v>
      </c>
      <c r="AU45" s="40">
        <v>3.9710000000000001</v>
      </c>
    </row>
    <row r="46" spans="1:47" x14ac:dyDescent="0.25">
      <c r="A46" s="50">
        <v>37712</v>
      </c>
      <c r="B46" s="40">
        <v>35</v>
      </c>
      <c r="C46" s="40">
        <v>35.5</v>
      </c>
      <c r="D46" s="40">
        <v>32</v>
      </c>
      <c r="E46" s="40">
        <v>35.5</v>
      </c>
      <c r="F46" s="40">
        <v>37.25</v>
      </c>
      <c r="G46" s="40">
        <v>37</v>
      </c>
      <c r="I46" s="40">
        <v>25.5</v>
      </c>
      <c r="R46" s="40">
        <v>46.644136380129027</v>
      </c>
      <c r="AI46" s="50"/>
      <c r="AJ46" s="70"/>
      <c r="AL46" s="50">
        <v>38261</v>
      </c>
      <c r="AM46" s="40">
        <v>3.4570000000000003</v>
      </c>
      <c r="AN46" s="40">
        <v>0.46</v>
      </c>
      <c r="AO46" s="40">
        <v>3.9170000000000003</v>
      </c>
      <c r="AP46" s="40">
        <v>0.13</v>
      </c>
      <c r="AQ46" s="40">
        <v>3.5870000000000002</v>
      </c>
      <c r="AR46" s="40">
        <v>0.36</v>
      </c>
      <c r="AS46" s="40">
        <v>3.8170000000000002</v>
      </c>
      <c r="AT46" s="40">
        <v>0.4</v>
      </c>
      <c r="AU46" s="40">
        <v>3.8570000000000002</v>
      </c>
    </row>
    <row r="47" spans="1:47" x14ac:dyDescent="0.25">
      <c r="A47" s="50">
        <v>37742</v>
      </c>
      <c r="B47" s="40">
        <v>36</v>
      </c>
      <c r="C47" s="40">
        <v>32</v>
      </c>
      <c r="D47" s="40">
        <v>28.5</v>
      </c>
      <c r="E47" s="40">
        <v>36</v>
      </c>
      <c r="F47" s="40">
        <v>38</v>
      </c>
      <c r="G47" s="40">
        <v>38</v>
      </c>
      <c r="I47" s="40">
        <v>26</v>
      </c>
      <c r="R47" s="40">
        <v>46.64297999388706</v>
      </c>
      <c r="AI47" s="50"/>
      <c r="AJ47" s="70"/>
      <c r="AL47" s="50">
        <v>38292</v>
      </c>
      <c r="AM47" s="40">
        <v>3.4620000000000002</v>
      </c>
      <c r="AN47" s="40">
        <v>0.56000000000000005</v>
      </c>
      <c r="AO47" s="40">
        <v>4.0220000000000002</v>
      </c>
      <c r="AP47" s="40">
        <v>0.13</v>
      </c>
      <c r="AQ47" s="40">
        <v>3.5920000000000001</v>
      </c>
      <c r="AR47" s="40">
        <v>0.46</v>
      </c>
      <c r="AS47" s="40">
        <v>3.9220000000000002</v>
      </c>
      <c r="AT47" s="40">
        <v>0.72499999999999998</v>
      </c>
      <c r="AU47" s="40">
        <v>4.1870000000000003</v>
      </c>
    </row>
    <row r="48" spans="1:47" x14ac:dyDescent="0.25">
      <c r="A48" s="50">
        <v>37773</v>
      </c>
      <c r="B48" s="40">
        <v>43</v>
      </c>
      <c r="C48" s="40">
        <v>30.25</v>
      </c>
      <c r="D48" s="40">
        <v>29.5</v>
      </c>
      <c r="E48" s="40">
        <v>41</v>
      </c>
      <c r="F48" s="40">
        <v>42.5</v>
      </c>
      <c r="G48" s="40">
        <v>47.5</v>
      </c>
      <c r="I48" s="40">
        <v>31</v>
      </c>
      <c r="R48" s="40">
        <v>46.985866777241341</v>
      </c>
      <c r="AI48" s="50"/>
      <c r="AJ48" s="70"/>
      <c r="AL48" s="50">
        <v>38322</v>
      </c>
      <c r="AM48" s="40">
        <v>3.5</v>
      </c>
      <c r="AN48" s="40">
        <v>0.77</v>
      </c>
      <c r="AO48" s="40">
        <v>4.2699999999999996</v>
      </c>
      <c r="AP48" s="40">
        <v>0.13</v>
      </c>
      <c r="AQ48" s="40">
        <v>3.63</v>
      </c>
      <c r="AR48" s="40">
        <v>0.77</v>
      </c>
      <c r="AS48" s="40">
        <v>4.2699999999999996</v>
      </c>
      <c r="AT48" s="40">
        <v>0.98</v>
      </c>
      <c r="AU48" s="40">
        <v>4.4800000000000004</v>
      </c>
    </row>
    <row r="49" spans="1:47" x14ac:dyDescent="0.25">
      <c r="A49" s="50">
        <v>37803</v>
      </c>
      <c r="B49" s="40">
        <v>53</v>
      </c>
      <c r="C49" s="40">
        <v>52.5</v>
      </c>
      <c r="D49" s="40">
        <v>48</v>
      </c>
      <c r="E49" s="40">
        <v>51.25</v>
      </c>
      <c r="F49" s="40">
        <v>57</v>
      </c>
      <c r="G49" s="40">
        <v>59</v>
      </c>
      <c r="I49" s="40">
        <v>41.25</v>
      </c>
      <c r="R49" s="40">
        <v>47.375225393398246</v>
      </c>
      <c r="AI49" s="50"/>
      <c r="AJ49" s="70"/>
      <c r="AL49" s="50">
        <v>38353</v>
      </c>
      <c r="AM49" s="40">
        <v>3.5449999999999999</v>
      </c>
      <c r="AN49" s="40">
        <v>1.04</v>
      </c>
      <c r="AO49" s="40">
        <v>4.585</v>
      </c>
      <c r="AP49" s="40">
        <v>4.4999999999999998E-2</v>
      </c>
      <c r="AQ49" s="40">
        <v>3.59</v>
      </c>
      <c r="AR49" s="40">
        <v>1.04</v>
      </c>
      <c r="AS49" s="40">
        <v>4.585</v>
      </c>
      <c r="AT49" s="40">
        <v>1.615</v>
      </c>
      <c r="AU49" s="40">
        <v>5.16</v>
      </c>
    </row>
    <row r="50" spans="1:47" x14ac:dyDescent="0.25">
      <c r="A50" s="50">
        <v>37834</v>
      </c>
      <c r="B50" s="40">
        <v>61</v>
      </c>
      <c r="C50" s="40">
        <v>59.5</v>
      </c>
      <c r="D50" s="40">
        <v>56</v>
      </c>
      <c r="E50" s="40">
        <v>59.75</v>
      </c>
      <c r="F50" s="40">
        <v>62.75</v>
      </c>
      <c r="G50" s="40">
        <v>69</v>
      </c>
      <c r="I50" s="40">
        <v>49.75</v>
      </c>
      <c r="R50" s="40">
        <v>47.873490400110754</v>
      </c>
      <c r="AI50" s="50"/>
      <c r="AJ50" s="70"/>
      <c r="AL50" s="50">
        <v>38384</v>
      </c>
      <c r="AM50" s="40">
        <v>3.5830000000000002</v>
      </c>
      <c r="AN50" s="40">
        <v>1.04</v>
      </c>
      <c r="AO50" s="40">
        <v>4.6230000000000002</v>
      </c>
      <c r="AP50" s="40">
        <v>4.4999999999999998E-2</v>
      </c>
      <c r="AQ50" s="40">
        <v>3.6280000000000001</v>
      </c>
      <c r="AR50" s="40">
        <v>1.04</v>
      </c>
      <c r="AS50" s="40">
        <v>4.6230000000000002</v>
      </c>
      <c r="AT50" s="40">
        <v>1.615</v>
      </c>
      <c r="AU50" s="40">
        <v>5.1980000000000004</v>
      </c>
    </row>
    <row r="51" spans="1:47" x14ac:dyDescent="0.25">
      <c r="A51" s="50">
        <v>37865</v>
      </c>
      <c r="B51" s="40">
        <v>50.5</v>
      </c>
      <c r="C51" s="40">
        <v>49.75</v>
      </c>
      <c r="D51" s="40">
        <v>46.25</v>
      </c>
      <c r="E51" s="40">
        <v>54.75</v>
      </c>
      <c r="F51" s="40">
        <v>49.75</v>
      </c>
      <c r="G51" s="40">
        <v>56.5</v>
      </c>
      <c r="I51" s="40">
        <v>39.75</v>
      </c>
      <c r="R51" s="40">
        <v>47.870077905534082</v>
      </c>
      <c r="AI51" s="50"/>
      <c r="AJ51" s="70"/>
      <c r="AL51" s="50">
        <v>38412</v>
      </c>
      <c r="AM51" s="40">
        <v>3.577</v>
      </c>
      <c r="AN51" s="40">
        <v>0.54</v>
      </c>
      <c r="AO51" s="40">
        <v>4.117</v>
      </c>
      <c r="AP51" s="40">
        <v>4.4999999999999998E-2</v>
      </c>
      <c r="AQ51" s="40">
        <v>3.6219999999999999</v>
      </c>
      <c r="AR51" s="40">
        <v>0.54</v>
      </c>
      <c r="AS51" s="40">
        <v>4.117</v>
      </c>
      <c r="AT51" s="40">
        <v>0.71499999999999997</v>
      </c>
      <c r="AU51" s="40">
        <v>4.2919999999999998</v>
      </c>
    </row>
    <row r="52" spans="1:47" x14ac:dyDescent="0.25">
      <c r="A52" s="50">
        <v>37895</v>
      </c>
      <c r="B52" s="40">
        <v>38</v>
      </c>
      <c r="C52" s="40">
        <v>40.75</v>
      </c>
      <c r="D52" s="40">
        <v>40.25</v>
      </c>
      <c r="E52" s="40">
        <v>40</v>
      </c>
      <c r="F52" s="40">
        <v>39.5</v>
      </c>
      <c r="G52" s="40">
        <v>40.25</v>
      </c>
      <c r="I52" s="40">
        <v>29.5</v>
      </c>
      <c r="R52" s="40">
        <v>48.102055932174821</v>
      </c>
      <c r="AI52" s="50"/>
      <c r="AJ52" s="70"/>
      <c r="AL52" s="50">
        <v>38443</v>
      </c>
      <c r="AM52" s="40">
        <v>3.577</v>
      </c>
      <c r="AN52" s="40">
        <v>0.36</v>
      </c>
      <c r="AO52" s="40">
        <v>3.9369999999999998</v>
      </c>
      <c r="AP52" s="40">
        <v>4.4999999999999998E-2</v>
      </c>
      <c r="AQ52" s="40">
        <v>3.6219999999999999</v>
      </c>
      <c r="AR52" s="40">
        <v>0.36</v>
      </c>
      <c r="AS52" s="40">
        <v>3.9369999999999998</v>
      </c>
      <c r="AT52" s="40">
        <v>0.38</v>
      </c>
      <c r="AU52" s="40">
        <v>3.9569999999999999</v>
      </c>
    </row>
    <row r="53" spans="1:47" x14ac:dyDescent="0.25">
      <c r="A53" s="50">
        <v>37926</v>
      </c>
      <c r="B53" s="40">
        <v>37</v>
      </c>
      <c r="C53" s="40">
        <v>36.5</v>
      </c>
      <c r="D53" s="40">
        <v>36</v>
      </c>
      <c r="E53" s="40">
        <v>40</v>
      </c>
      <c r="F53" s="40">
        <v>39.25</v>
      </c>
      <c r="G53" s="40">
        <v>38.75</v>
      </c>
      <c r="I53" s="40">
        <v>29.25</v>
      </c>
      <c r="R53" s="40">
        <v>51.040969498735684</v>
      </c>
      <c r="AI53" s="50"/>
      <c r="AJ53" s="70"/>
      <c r="AL53" s="50">
        <v>38473</v>
      </c>
      <c r="AM53" s="40">
        <v>3.7250000000000001</v>
      </c>
      <c r="AN53" s="40">
        <v>0.32500000000000001</v>
      </c>
      <c r="AO53" s="40">
        <v>4.05</v>
      </c>
      <c r="AP53" s="40">
        <v>4.4999999999999998E-2</v>
      </c>
      <c r="AQ53" s="40">
        <v>3.77</v>
      </c>
      <c r="AR53" s="40">
        <v>0.32500000000000001</v>
      </c>
      <c r="AS53" s="40">
        <v>4.05</v>
      </c>
      <c r="AT53" s="40">
        <v>0.33</v>
      </c>
      <c r="AU53" s="40">
        <v>4.0549999999999997</v>
      </c>
    </row>
    <row r="54" spans="1:47" x14ac:dyDescent="0.25">
      <c r="A54" s="50">
        <v>37956</v>
      </c>
      <c r="B54" s="40">
        <v>36.5</v>
      </c>
      <c r="C54" s="40">
        <v>37.75</v>
      </c>
      <c r="D54" s="40">
        <v>37.5</v>
      </c>
      <c r="E54" s="40">
        <v>43</v>
      </c>
      <c r="F54" s="40">
        <v>40.5</v>
      </c>
      <c r="G54" s="40">
        <v>38</v>
      </c>
      <c r="I54" s="40">
        <v>30.5</v>
      </c>
      <c r="R54" s="40">
        <v>53.330795319627889</v>
      </c>
      <c r="AI54" s="50"/>
      <c r="AJ54" s="70"/>
      <c r="AL54" s="50">
        <v>38504</v>
      </c>
      <c r="AM54" s="40">
        <v>3.8770000000000002</v>
      </c>
      <c r="AN54" s="40">
        <v>0.33500000000000002</v>
      </c>
      <c r="AO54" s="40">
        <v>4.2120000000000006</v>
      </c>
      <c r="AP54" s="40">
        <v>4.4999999999999998E-2</v>
      </c>
      <c r="AQ54" s="40">
        <v>3.9220000000000002</v>
      </c>
      <c r="AR54" s="40">
        <v>0.33500000000000002</v>
      </c>
      <c r="AS54" s="40">
        <v>4.2120000000000006</v>
      </c>
      <c r="AT54" s="40">
        <v>0.37</v>
      </c>
      <c r="AU54" s="40">
        <v>4.2469999999999999</v>
      </c>
    </row>
    <row r="55" spans="1:47" x14ac:dyDescent="0.25">
      <c r="A55" s="50">
        <v>37987</v>
      </c>
      <c r="B55" s="40">
        <v>36.700000000000003</v>
      </c>
      <c r="C55" s="40">
        <v>42.27</v>
      </c>
      <c r="D55" s="40">
        <v>41.81</v>
      </c>
      <c r="E55" s="40">
        <v>43.73</v>
      </c>
      <c r="F55" s="40">
        <v>41.25</v>
      </c>
      <c r="G55" s="40">
        <v>38.9</v>
      </c>
      <c r="I55" s="40">
        <v>21.5</v>
      </c>
      <c r="R55" s="40">
        <v>50.091113189690851</v>
      </c>
      <c r="AI55" s="50"/>
      <c r="AJ55" s="70"/>
      <c r="AL55" s="50">
        <v>38534</v>
      </c>
      <c r="AM55" s="40">
        <v>3.9370000000000003</v>
      </c>
      <c r="AN55" s="40">
        <v>0.45</v>
      </c>
      <c r="AO55" s="40">
        <v>4.3870000000000005</v>
      </c>
      <c r="AP55" s="40">
        <v>4.4999999999999998E-2</v>
      </c>
      <c r="AQ55" s="40">
        <v>3.9820000000000002</v>
      </c>
      <c r="AR55" s="40">
        <v>0.35</v>
      </c>
      <c r="AS55" s="40">
        <v>4.2869999999999999</v>
      </c>
      <c r="AT55" s="40">
        <v>0.41</v>
      </c>
      <c r="AU55" s="40">
        <v>4.3470000000000004</v>
      </c>
    </row>
    <row r="56" spans="1:47" x14ac:dyDescent="0.25">
      <c r="A56" s="50">
        <v>38018</v>
      </c>
      <c r="B56" s="40">
        <v>36.700000000000003</v>
      </c>
      <c r="C56" s="40">
        <v>41.63</v>
      </c>
      <c r="D56" s="40">
        <v>40.950000000000003</v>
      </c>
      <c r="E56" s="40">
        <v>42.02</v>
      </c>
      <c r="F56" s="40">
        <v>39.86</v>
      </c>
      <c r="G56" s="40">
        <v>38.9</v>
      </c>
      <c r="I56" s="40">
        <v>23.25</v>
      </c>
      <c r="R56" s="40">
        <v>48.815130240381869</v>
      </c>
      <c r="AI56" s="50"/>
      <c r="AJ56" s="70"/>
      <c r="AL56" s="50">
        <v>38565</v>
      </c>
      <c r="AM56" s="40">
        <v>3.85</v>
      </c>
      <c r="AN56" s="40">
        <v>0.45</v>
      </c>
      <c r="AO56" s="40">
        <v>4.3</v>
      </c>
      <c r="AP56" s="40">
        <v>0.13</v>
      </c>
      <c r="AQ56" s="40">
        <v>3.98</v>
      </c>
      <c r="AR56" s="40">
        <v>0.35</v>
      </c>
      <c r="AS56" s="40">
        <v>4.2</v>
      </c>
      <c r="AT56" s="40">
        <v>0.41</v>
      </c>
      <c r="AU56" s="40">
        <v>4.26</v>
      </c>
    </row>
    <row r="57" spans="1:47" x14ac:dyDescent="0.25">
      <c r="A57" s="50">
        <v>38047</v>
      </c>
      <c r="B57" s="40">
        <v>36.24</v>
      </c>
      <c r="C57" s="40">
        <v>36.909999999999997</v>
      </c>
      <c r="D57" s="40">
        <v>36.01</v>
      </c>
      <c r="E57" s="40">
        <v>40.299999999999997</v>
      </c>
      <c r="F57" s="40">
        <v>39.229999999999997</v>
      </c>
      <c r="G57" s="40">
        <v>38.44</v>
      </c>
      <c r="I57" s="40">
        <v>22</v>
      </c>
      <c r="R57" s="40">
        <v>46.784398831581441</v>
      </c>
      <c r="AI57" s="50"/>
      <c r="AJ57" s="70"/>
      <c r="AL57" s="50">
        <v>38596</v>
      </c>
      <c r="AM57" s="40">
        <v>3.7110000000000003</v>
      </c>
      <c r="AN57" s="40">
        <v>0.41499999999999998</v>
      </c>
      <c r="AO57" s="40">
        <v>4.1260000000000003</v>
      </c>
      <c r="AP57" s="40">
        <v>0.13</v>
      </c>
      <c r="AQ57" s="40">
        <v>3.8410000000000002</v>
      </c>
      <c r="AR57" s="40">
        <v>0.315</v>
      </c>
      <c r="AS57" s="40">
        <v>4.0260000000000007</v>
      </c>
      <c r="AT57" s="40">
        <v>0.36</v>
      </c>
      <c r="AU57" s="40">
        <v>4.0710000000000006</v>
      </c>
    </row>
    <row r="58" spans="1:47" x14ac:dyDescent="0.25">
      <c r="A58" s="50">
        <v>38078</v>
      </c>
      <c r="B58" s="40">
        <v>35.78</v>
      </c>
      <c r="C58" s="40">
        <v>36.700000000000003</v>
      </c>
      <c r="D58" s="40">
        <v>33.43</v>
      </c>
      <c r="E58" s="40">
        <v>37.049999999999997</v>
      </c>
      <c r="F58" s="40">
        <v>38.01</v>
      </c>
      <c r="G58" s="40">
        <v>37.979999999999997</v>
      </c>
      <c r="I58" s="40">
        <v>28.5</v>
      </c>
      <c r="R58" s="40">
        <v>44.175869990925555</v>
      </c>
      <c r="AI58" s="50"/>
      <c r="AJ58" s="70"/>
      <c r="AL58" s="50">
        <v>38626</v>
      </c>
      <c r="AM58" s="40">
        <v>3.5570000000000004</v>
      </c>
      <c r="AN58" s="40">
        <v>0.46</v>
      </c>
      <c r="AO58" s="40">
        <v>4.0170000000000003</v>
      </c>
      <c r="AP58" s="40">
        <v>0.13</v>
      </c>
      <c r="AQ58" s="40">
        <v>3.6870000000000003</v>
      </c>
      <c r="AR58" s="40">
        <v>0.36</v>
      </c>
      <c r="AS58" s="40">
        <v>3.9170000000000003</v>
      </c>
      <c r="AT58" s="40">
        <v>0.4</v>
      </c>
      <c r="AU58" s="40">
        <v>3.9570000000000003</v>
      </c>
    </row>
    <row r="59" spans="1:47" x14ac:dyDescent="0.25">
      <c r="A59" s="50">
        <v>38108</v>
      </c>
      <c r="B59" s="40">
        <v>36.700000000000003</v>
      </c>
      <c r="C59" s="40">
        <v>33.69</v>
      </c>
      <c r="D59" s="40">
        <v>30.43</v>
      </c>
      <c r="E59" s="40">
        <v>37.51</v>
      </c>
      <c r="F59" s="40">
        <v>38.729999999999997</v>
      </c>
      <c r="G59" s="40">
        <v>38.9</v>
      </c>
      <c r="I59" s="40">
        <v>28</v>
      </c>
      <c r="R59" s="40">
        <v>44.243465414035555</v>
      </c>
      <c r="AI59" s="50"/>
      <c r="AJ59" s="70"/>
      <c r="AL59" s="50">
        <v>38657</v>
      </c>
      <c r="AM59" s="40">
        <v>3.5620000000000003</v>
      </c>
      <c r="AN59" s="40">
        <v>0.56000000000000005</v>
      </c>
      <c r="AO59" s="40">
        <v>4.1219999999999999</v>
      </c>
      <c r="AP59" s="40">
        <v>0.13</v>
      </c>
      <c r="AQ59" s="40">
        <v>3.6920000000000002</v>
      </c>
      <c r="AR59" s="40">
        <v>0.46</v>
      </c>
      <c r="AS59" s="40">
        <v>4.0220000000000002</v>
      </c>
      <c r="AT59" s="40">
        <v>0.73</v>
      </c>
      <c r="AU59" s="40">
        <v>4.2919999999999998</v>
      </c>
    </row>
    <row r="60" spans="1:47" x14ac:dyDescent="0.25">
      <c r="A60" s="50">
        <v>38139</v>
      </c>
      <c r="B60" s="40">
        <v>43.19</v>
      </c>
      <c r="C60" s="40">
        <v>32.19</v>
      </c>
      <c r="D60" s="40">
        <v>31.29</v>
      </c>
      <c r="E60" s="40">
        <v>41.8</v>
      </c>
      <c r="F60" s="40">
        <v>42.9</v>
      </c>
      <c r="G60" s="40">
        <v>47.52</v>
      </c>
      <c r="I60" s="40">
        <v>35</v>
      </c>
      <c r="R60" s="40">
        <v>44.789684512930585</v>
      </c>
      <c r="AI60" s="50"/>
      <c r="AJ60" s="70"/>
      <c r="AL60" s="50">
        <v>38687</v>
      </c>
      <c r="AM60" s="40">
        <v>3.6</v>
      </c>
      <c r="AN60" s="40">
        <v>0.77</v>
      </c>
      <c r="AO60" s="40">
        <v>4.37</v>
      </c>
      <c r="AP60" s="40">
        <v>0.13</v>
      </c>
      <c r="AQ60" s="40">
        <v>3.73</v>
      </c>
      <c r="AR60" s="40">
        <v>0.77</v>
      </c>
      <c r="AS60" s="40">
        <v>4.37</v>
      </c>
      <c r="AT60" s="40">
        <v>0.98</v>
      </c>
      <c r="AU60" s="40">
        <v>4.58</v>
      </c>
    </row>
    <row r="61" spans="1:47" x14ac:dyDescent="0.25">
      <c r="A61" s="50">
        <v>38169</v>
      </c>
      <c r="B61" s="40">
        <v>52.46</v>
      </c>
      <c r="C61" s="40">
        <v>51.29</v>
      </c>
      <c r="D61" s="40">
        <v>47.17</v>
      </c>
      <c r="E61" s="40">
        <v>50.6</v>
      </c>
      <c r="F61" s="40">
        <v>56.37</v>
      </c>
      <c r="G61" s="40">
        <v>58.06</v>
      </c>
      <c r="I61" s="40">
        <v>39</v>
      </c>
      <c r="R61" s="40">
        <v>45.439524027139178</v>
      </c>
      <c r="AI61" s="50"/>
      <c r="AJ61" s="70"/>
      <c r="AL61" s="50">
        <v>38718</v>
      </c>
      <c r="AM61" s="40">
        <v>3.645</v>
      </c>
      <c r="AN61" s="40">
        <v>1.04</v>
      </c>
      <c r="AO61" s="40">
        <v>4.6849999999999996</v>
      </c>
      <c r="AP61" s="40">
        <v>4.4999999999999998E-2</v>
      </c>
      <c r="AQ61" s="40">
        <v>3.69</v>
      </c>
      <c r="AR61" s="40">
        <v>1.04</v>
      </c>
      <c r="AS61" s="40">
        <v>4.6849999999999996</v>
      </c>
      <c r="AT61" s="40">
        <v>1.6</v>
      </c>
      <c r="AU61" s="40">
        <v>5.2450000000000001</v>
      </c>
    </row>
    <row r="62" spans="1:47" x14ac:dyDescent="0.25">
      <c r="A62" s="50">
        <v>38200</v>
      </c>
      <c r="B62" s="40">
        <v>59.87</v>
      </c>
      <c r="C62" s="40">
        <v>57.31</v>
      </c>
      <c r="D62" s="40">
        <v>54.04</v>
      </c>
      <c r="E62" s="40">
        <v>57.89</v>
      </c>
      <c r="F62" s="40">
        <v>61.66</v>
      </c>
      <c r="G62" s="40">
        <v>67.17</v>
      </c>
      <c r="I62" s="40">
        <v>47.75</v>
      </c>
      <c r="R62" s="40">
        <v>45.989949212130902</v>
      </c>
      <c r="AI62" s="50"/>
      <c r="AJ62" s="70"/>
      <c r="AL62" s="50">
        <v>38749</v>
      </c>
      <c r="AM62" s="40">
        <v>3.6830000000000003</v>
      </c>
      <c r="AN62" s="40">
        <v>1.04</v>
      </c>
      <c r="AO62" s="40">
        <v>4.7230000000000008</v>
      </c>
      <c r="AP62" s="40">
        <v>4.4999999999999998E-2</v>
      </c>
      <c r="AQ62" s="40">
        <v>3.7280000000000002</v>
      </c>
      <c r="AR62" s="40">
        <v>1.04</v>
      </c>
      <c r="AS62" s="40">
        <v>4.7230000000000008</v>
      </c>
      <c r="AT62" s="40">
        <v>1.6</v>
      </c>
      <c r="AU62" s="40">
        <v>5.2830000000000004</v>
      </c>
    </row>
    <row r="63" spans="1:47" x14ac:dyDescent="0.25">
      <c r="A63" s="50">
        <v>38231</v>
      </c>
      <c r="B63" s="40">
        <v>50.14</v>
      </c>
      <c r="C63" s="40">
        <v>48.94</v>
      </c>
      <c r="D63" s="40">
        <v>45.67</v>
      </c>
      <c r="E63" s="40">
        <v>53.56</v>
      </c>
      <c r="F63" s="40">
        <v>49.61</v>
      </c>
      <c r="G63" s="40">
        <v>55.74</v>
      </c>
      <c r="I63" s="40">
        <v>31.5</v>
      </c>
      <c r="R63" s="40">
        <v>45.901596893134702</v>
      </c>
      <c r="AI63" s="50"/>
      <c r="AJ63" s="70"/>
      <c r="AL63" s="50">
        <v>38777</v>
      </c>
      <c r="AM63" s="40">
        <v>3.677</v>
      </c>
      <c r="AN63" s="40">
        <v>0.54</v>
      </c>
      <c r="AO63" s="40">
        <v>4.2170000000000005</v>
      </c>
      <c r="AP63" s="40">
        <v>4.4999999999999998E-2</v>
      </c>
      <c r="AQ63" s="40">
        <v>3.722</v>
      </c>
      <c r="AR63" s="40">
        <v>0.54</v>
      </c>
      <c r="AS63" s="40">
        <v>4.2170000000000005</v>
      </c>
      <c r="AT63" s="40">
        <v>0.72</v>
      </c>
      <c r="AU63" s="40">
        <v>4.3970000000000002</v>
      </c>
    </row>
    <row r="64" spans="1:47" x14ac:dyDescent="0.25">
      <c r="A64" s="50">
        <v>38261</v>
      </c>
      <c r="B64" s="40">
        <v>38.56</v>
      </c>
      <c r="C64" s="40">
        <v>41.21</v>
      </c>
      <c r="D64" s="40">
        <v>40.520000000000003</v>
      </c>
      <c r="E64" s="40">
        <v>40.659999999999997</v>
      </c>
      <c r="F64" s="40">
        <v>40.119999999999997</v>
      </c>
      <c r="G64" s="40">
        <v>40.97</v>
      </c>
      <c r="I64" s="40">
        <v>32</v>
      </c>
      <c r="R64" s="40">
        <v>45.902849648838057</v>
      </c>
      <c r="AI64" s="50"/>
      <c r="AJ64" s="70"/>
      <c r="AL64" s="50">
        <v>38808</v>
      </c>
      <c r="AM64" s="40">
        <v>3.677</v>
      </c>
      <c r="AN64" s="40">
        <v>0.36</v>
      </c>
      <c r="AO64" s="40">
        <v>4.0369999999999999</v>
      </c>
      <c r="AP64" s="40">
        <v>4.4999999999999998E-2</v>
      </c>
      <c r="AQ64" s="40">
        <v>3.722</v>
      </c>
      <c r="AR64" s="40">
        <v>0.36</v>
      </c>
      <c r="AS64" s="40">
        <v>4.0369999999999999</v>
      </c>
      <c r="AT64" s="40">
        <v>0.38</v>
      </c>
      <c r="AU64" s="40">
        <v>4.0570000000000004</v>
      </c>
    </row>
    <row r="65" spans="1:47" x14ac:dyDescent="0.25">
      <c r="A65" s="50">
        <v>38292</v>
      </c>
      <c r="B65" s="40">
        <v>37.630000000000003</v>
      </c>
      <c r="C65" s="40">
        <v>37.57</v>
      </c>
      <c r="D65" s="40">
        <v>36.869999999999997</v>
      </c>
      <c r="E65" s="40">
        <v>40.909999999999997</v>
      </c>
      <c r="F65" s="40">
        <v>39.85</v>
      </c>
      <c r="G65" s="40">
        <v>39.61</v>
      </c>
      <c r="I65" s="40">
        <v>29.75</v>
      </c>
      <c r="R65" s="40">
        <v>48.414150797393795</v>
      </c>
      <c r="AI65" s="50"/>
      <c r="AJ65" s="70"/>
      <c r="AL65" s="50">
        <v>38838</v>
      </c>
      <c r="AM65" s="40">
        <v>3.8250000000000002</v>
      </c>
      <c r="AN65" s="40">
        <v>0.32500000000000001</v>
      </c>
      <c r="AO65" s="40">
        <v>4.1500000000000004</v>
      </c>
      <c r="AP65" s="40">
        <v>4.4999999999999998E-2</v>
      </c>
      <c r="AQ65" s="40">
        <v>3.87</v>
      </c>
      <c r="AR65" s="40">
        <v>0.32500000000000001</v>
      </c>
      <c r="AS65" s="40">
        <v>4.1500000000000004</v>
      </c>
      <c r="AT65" s="40">
        <v>0.33</v>
      </c>
      <c r="AU65" s="40">
        <v>4.1550000000000002</v>
      </c>
    </row>
    <row r="66" spans="1:47" x14ac:dyDescent="0.25">
      <c r="A66" s="50">
        <v>38322</v>
      </c>
      <c r="B66" s="40">
        <v>37.17</v>
      </c>
      <c r="C66" s="40">
        <v>38.64</v>
      </c>
      <c r="D66" s="40">
        <v>38.159999999999997</v>
      </c>
      <c r="E66" s="40">
        <v>43.8</v>
      </c>
      <c r="F66" s="40">
        <v>41.04</v>
      </c>
      <c r="G66" s="40">
        <v>38.94</v>
      </c>
      <c r="I66" s="40">
        <v>30.25</v>
      </c>
      <c r="R66" s="40">
        <v>50.605564821405828</v>
      </c>
      <c r="AI66" s="50"/>
      <c r="AJ66" s="70"/>
      <c r="AL66" s="50">
        <v>38869</v>
      </c>
      <c r="AM66" s="40">
        <v>3.9770000000000003</v>
      </c>
      <c r="AN66" s="40">
        <v>0.33500000000000002</v>
      </c>
      <c r="AO66" s="40">
        <v>4.3120000000000003</v>
      </c>
      <c r="AP66" s="40">
        <v>4.4999999999999998E-2</v>
      </c>
      <c r="AQ66" s="40">
        <v>4.0220000000000002</v>
      </c>
      <c r="AR66" s="40">
        <v>0.33500000000000002</v>
      </c>
      <c r="AS66" s="40">
        <v>4.3120000000000003</v>
      </c>
      <c r="AT66" s="40">
        <v>0.37</v>
      </c>
      <c r="AU66" s="40">
        <v>4.3470000000000004</v>
      </c>
    </row>
    <row r="67" spans="1:47" x14ac:dyDescent="0.25">
      <c r="A67" s="50">
        <v>38353</v>
      </c>
      <c r="B67" s="40">
        <v>36.96</v>
      </c>
      <c r="C67" s="40">
        <v>42.64</v>
      </c>
      <c r="D67" s="40">
        <v>41.85</v>
      </c>
      <c r="E67" s="40">
        <v>44.15</v>
      </c>
      <c r="F67" s="40">
        <v>41.54</v>
      </c>
      <c r="G67" s="40">
        <v>39.28</v>
      </c>
      <c r="I67" s="40">
        <v>21.5</v>
      </c>
      <c r="R67" s="40">
        <v>50.14192926574497</v>
      </c>
      <c r="AI67" s="50"/>
      <c r="AJ67" s="70"/>
      <c r="AL67" s="50">
        <v>38899</v>
      </c>
      <c r="AM67" s="40">
        <v>4.0395000000000003</v>
      </c>
      <c r="AN67" s="40">
        <v>0.45</v>
      </c>
      <c r="AO67" s="40">
        <v>4.4895000000000005</v>
      </c>
      <c r="AP67" s="40">
        <v>4.4999999999999998E-2</v>
      </c>
      <c r="AQ67" s="40">
        <v>4.0845000000000002</v>
      </c>
      <c r="AR67" s="40">
        <v>0.35</v>
      </c>
      <c r="AS67" s="40">
        <v>4.3895</v>
      </c>
      <c r="AT67" s="40">
        <v>0.41</v>
      </c>
      <c r="AU67" s="40">
        <v>4.4495000000000005</v>
      </c>
    </row>
    <row r="68" spans="1:47" x14ac:dyDescent="0.25">
      <c r="A68" s="50">
        <v>38384</v>
      </c>
      <c r="B68" s="40">
        <v>36.97</v>
      </c>
      <c r="C68" s="40">
        <v>42.09</v>
      </c>
      <c r="D68" s="40">
        <v>41.11</v>
      </c>
      <c r="E68" s="40">
        <v>42.68</v>
      </c>
      <c r="F68" s="40">
        <v>40.14</v>
      </c>
      <c r="G68" s="40">
        <v>39.29</v>
      </c>
      <c r="I68" s="40">
        <v>23.25</v>
      </c>
      <c r="R68" s="40">
        <v>48.898754032800724</v>
      </c>
      <c r="AI68" s="50"/>
      <c r="AJ68" s="70"/>
      <c r="AL68" s="50">
        <v>38930</v>
      </c>
      <c r="AM68" s="40">
        <v>3.9525000000000001</v>
      </c>
      <c r="AN68" s="40">
        <v>0.45</v>
      </c>
      <c r="AO68" s="40">
        <v>4.4024999999999999</v>
      </c>
      <c r="AP68" s="40">
        <v>0.13</v>
      </c>
      <c r="AQ68" s="40">
        <v>4.0824999999999996</v>
      </c>
      <c r="AR68" s="40">
        <v>0.35</v>
      </c>
      <c r="AS68" s="40">
        <v>4.3025000000000002</v>
      </c>
      <c r="AT68" s="40">
        <v>0.41</v>
      </c>
      <c r="AU68" s="40">
        <v>4.3624999999999998</v>
      </c>
    </row>
    <row r="69" spans="1:47" x14ac:dyDescent="0.25">
      <c r="A69" s="50">
        <v>38412</v>
      </c>
      <c r="B69" s="40">
        <v>36.5</v>
      </c>
      <c r="C69" s="40">
        <v>38.04</v>
      </c>
      <c r="D69" s="40">
        <v>36.880000000000003</v>
      </c>
      <c r="E69" s="40">
        <v>41.21</v>
      </c>
      <c r="F69" s="40">
        <v>39.49</v>
      </c>
      <c r="G69" s="40">
        <v>38.82</v>
      </c>
      <c r="I69" s="40">
        <v>22</v>
      </c>
      <c r="R69" s="40">
        <v>46.922299334978831</v>
      </c>
      <c r="AI69" s="50"/>
      <c r="AJ69" s="70"/>
      <c r="AL69" s="50">
        <v>38961</v>
      </c>
      <c r="AM69" s="40">
        <v>3.8135000000000003</v>
      </c>
      <c r="AN69" s="40">
        <v>0.41499999999999998</v>
      </c>
      <c r="AO69" s="40">
        <v>4.2285000000000004</v>
      </c>
      <c r="AP69" s="40">
        <v>0.13</v>
      </c>
      <c r="AQ69" s="40">
        <v>3.9435000000000002</v>
      </c>
      <c r="AR69" s="40">
        <v>0.315</v>
      </c>
      <c r="AS69" s="40">
        <v>4.1285000000000007</v>
      </c>
      <c r="AT69" s="40">
        <v>0.36</v>
      </c>
      <c r="AU69" s="40">
        <v>4.1735000000000007</v>
      </c>
    </row>
    <row r="70" spans="1:47" x14ac:dyDescent="0.25">
      <c r="A70" s="50">
        <v>38443</v>
      </c>
      <c r="B70" s="40">
        <v>36.03</v>
      </c>
      <c r="C70" s="40">
        <v>37.86</v>
      </c>
      <c r="D70" s="40">
        <v>34.67</v>
      </c>
      <c r="E70" s="40">
        <v>38.39</v>
      </c>
      <c r="F70" s="40">
        <v>38.270000000000003</v>
      </c>
      <c r="G70" s="40">
        <v>38.35</v>
      </c>
      <c r="I70" s="40">
        <v>27.5</v>
      </c>
      <c r="R70" s="40">
        <v>44.172550385101772</v>
      </c>
      <c r="AI70" s="50"/>
      <c r="AJ70" s="70"/>
      <c r="AL70" s="50">
        <v>38991</v>
      </c>
      <c r="AM70" s="40">
        <v>3.6595</v>
      </c>
      <c r="AN70" s="40">
        <v>0.46</v>
      </c>
      <c r="AO70" s="40">
        <v>4.1195000000000004</v>
      </c>
      <c r="AP70" s="40">
        <v>0.13</v>
      </c>
      <c r="AQ70" s="40">
        <v>3.7894999999999999</v>
      </c>
      <c r="AR70" s="40">
        <v>0.36</v>
      </c>
      <c r="AS70" s="40">
        <v>4.0194999999999999</v>
      </c>
      <c r="AT70" s="40">
        <v>0.4</v>
      </c>
      <c r="AU70" s="40">
        <v>4.0594999999999999</v>
      </c>
    </row>
    <row r="71" spans="1:47" x14ac:dyDescent="0.25">
      <c r="A71" s="50">
        <v>38473</v>
      </c>
      <c r="B71" s="40">
        <v>36.97</v>
      </c>
      <c r="C71" s="40">
        <v>35.28</v>
      </c>
      <c r="D71" s="40">
        <v>32.1</v>
      </c>
      <c r="E71" s="40">
        <v>38.82</v>
      </c>
      <c r="F71" s="40">
        <v>38.99</v>
      </c>
      <c r="G71" s="40">
        <v>39.29</v>
      </c>
      <c r="I71" s="40">
        <v>27</v>
      </c>
      <c r="R71" s="40">
        <v>44.238261179434325</v>
      </c>
      <c r="AI71" s="50"/>
      <c r="AJ71" s="70"/>
      <c r="AL71" s="50">
        <v>39022</v>
      </c>
      <c r="AM71" s="40">
        <v>3.6645000000000003</v>
      </c>
      <c r="AN71" s="40">
        <v>0.56000000000000005</v>
      </c>
      <c r="AO71" s="40">
        <v>4.2245000000000008</v>
      </c>
      <c r="AP71" s="40">
        <v>0.13</v>
      </c>
      <c r="AQ71" s="40">
        <v>3.7945000000000002</v>
      </c>
      <c r="AR71" s="40">
        <v>0.46</v>
      </c>
      <c r="AS71" s="40">
        <v>4.1245000000000003</v>
      </c>
      <c r="AT71" s="40">
        <v>0.73</v>
      </c>
      <c r="AU71" s="40">
        <v>4.3945000000000007</v>
      </c>
    </row>
    <row r="72" spans="1:47" x14ac:dyDescent="0.25">
      <c r="A72" s="50">
        <v>38504</v>
      </c>
      <c r="B72" s="40">
        <v>43.5</v>
      </c>
      <c r="C72" s="40">
        <v>34</v>
      </c>
      <c r="D72" s="40">
        <v>32.83</v>
      </c>
      <c r="E72" s="40">
        <v>42.5</v>
      </c>
      <c r="F72" s="40">
        <v>43.19</v>
      </c>
      <c r="G72" s="40">
        <v>47.63</v>
      </c>
      <c r="I72" s="40">
        <v>33</v>
      </c>
      <c r="R72" s="40">
        <v>44.769713690773308</v>
      </c>
      <c r="AI72" s="50"/>
      <c r="AJ72" s="70"/>
      <c r="AL72" s="50">
        <v>39052</v>
      </c>
      <c r="AM72" s="40">
        <v>3.7025000000000001</v>
      </c>
      <c r="AN72" s="40">
        <v>0.77</v>
      </c>
      <c r="AO72" s="40">
        <v>4.4725000000000001</v>
      </c>
      <c r="AP72" s="40">
        <v>0.13</v>
      </c>
      <c r="AQ72" s="40">
        <v>3.8325</v>
      </c>
      <c r="AR72" s="40">
        <v>0.77</v>
      </c>
      <c r="AS72" s="40">
        <v>4.4725000000000001</v>
      </c>
      <c r="AT72" s="40">
        <v>0.98</v>
      </c>
      <c r="AU72" s="40">
        <v>4.6825000000000001</v>
      </c>
    </row>
    <row r="73" spans="1:47" x14ac:dyDescent="0.25">
      <c r="A73" s="50">
        <v>38534</v>
      </c>
      <c r="B73" s="40">
        <v>52.83</v>
      </c>
      <c r="C73" s="40">
        <v>50.43</v>
      </c>
      <c r="D73" s="40">
        <v>46.46</v>
      </c>
      <c r="E73" s="40">
        <v>50.03</v>
      </c>
      <c r="F73" s="40">
        <v>56.75</v>
      </c>
      <c r="G73" s="40">
        <v>58.03</v>
      </c>
      <c r="I73" s="40">
        <v>30</v>
      </c>
      <c r="R73" s="40">
        <v>45.402188750834192</v>
      </c>
      <c r="AI73" s="50"/>
      <c r="AJ73" s="70"/>
      <c r="AL73" s="50">
        <v>39083</v>
      </c>
      <c r="AM73" s="40">
        <v>3.7475000000000001</v>
      </c>
      <c r="AN73" s="40">
        <v>1.04</v>
      </c>
      <c r="AO73" s="40">
        <v>4.7874999999999996</v>
      </c>
      <c r="AP73" s="40">
        <v>4.4999999999999998E-2</v>
      </c>
      <c r="AQ73" s="40">
        <v>3.7925</v>
      </c>
      <c r="AR73" s="40">
        <v>1.04</v>
      </c>
      <c r="AS73" s="40">
        <v>4.7874999999999996</v>
      </c>
      <c r="AT73" s="40">
        <v>1.6</v>
      </c>
      <c r="AU73" s="40">
        <v>5.3475000000000001</v>
      </c>
    </row>
    <row r="74" spans="1:47" x14ac:dyDescent="0.25">
      <c r="A74" s="50">
        <v>38565</v>
      </c>
      <c r="B74" s="40">
        <v>60.3</v>
      </c>
      <c r="C74" s="40">
        <v>55.61</v>
      </c>
      <c r="D74" s="40">
        <v>52.35</v>
      </c>
      <c r="E74" s="40">
        <v>56.28</v>
      </c>
      <c r="F74" s="40">
        <v>62.08</v>
      </c>
      <c r="G74" s="40">
        <v>66.94</v>
      </c>
      <c r="I74" s="40">
        <v>38.75</v>
      </c>
      <c r="R74" s="40">
        <v>45.937845710275113</v>
      </c>
      <c r="AI74" s="50"/>
      <c r="AJ74" s="70"/>
      <c r="AL74" s="50">
        <v>39114</v>
      </c>
      <c r="AM74" s="40">
        <v>3.7855000000000003</v>
      </c>
      <c r="AN74" s="40">
        <v>1.04</v>
      </c>
      <c r="AO74" s="40">
        <v>4.8254999999999999</v>
      </c>
      <c r="AP74" s="40">
        <v>4.4999999999999998E-2</v>
      </c>
      <c r="AQ74" s="40">
        <v>3.8305000000000002</v>
      </c>
      <c r="AR74" s="40">
        <v>1.04</v>
      </c>
      <c r="AS74" s="40">
        <v>4.8254999999999999</v>
      </c>
      <c r="AT74" s="40">
        <v>1.6</v>
      </c>
      <c r="AU74" s="40">
        <v>5.3855000000000004</v>
      </c>
    </row>
    <row r="75" spans="1:47" x14ac:dyDescent="0.25">
      <c r="A75" s="50">
        <v>38596</v>
      </c>
      <c r="B75" s="40">
        <v>50.5</v>
      </c>
      <c r="C75" s="40">
        <v>48.42</v>
      </c>
      <c r="D75" s="40">
        <v>45.17</v>
      </c>
      <c r="E75" s="40">
        <v>52.54</v>
      </c>
      <c r="F75" s="40">
        <v>49.95</v>
      </c>
      <c r="G75" s="40">
        <v>55.7</v>
      </c>
      <c r="I75" s="40">
        <v>25.5</v>
      </c>
      <c r="R75" s="40">
        <v>45.852204258089202</v>
      </c>
      <c r="AI75" s="50"/>
      <c r="AJ75" s="70"/>
      <c r="AL75" s="50">
        <v>39142</v>
      </c>
      <c r="AM75" s="40">
        <v>3.7795000000000001</v>
      </c>
      <c r="AN75" s="40">
        <v>0.54</v>
      </c>
      <c r="AO75" s="40">
        <v>4.3194999999999997</v>
      </c>
      <c r="AP75" s="40">
        <v>4.4999999999999998E-2</v>
      </c>
      <c r="AQ75" s="40">
        <v>3.8245</v>
      </c>
      <c r="AR75" s="40">
        <v>0.54</v>
      </c>
      <c r="AS75" s="40">
        <v>4.3194999999999997</v>
      </c>
      <c r="AT75" s="40">
        <v>0.72</v>
      </c>
      <c r="AU75" s="40">
        <v>4.4995000000000003</v>
      </c>
    </row>
    <row r="76" spans="1:47" x14ac:dyDescent="0.25">
      <c r="A76" s="50">
        <v>38626</v>
      </c>
      <c r="B76" s="40">
        <v>38.83</v>
      </c>
      <c r="C76" s="40">
        <v>41.78</v>
      </c>
      <c r="D76" s="40">
        <v>40.76</v>
      </c>
      <c r="E76" s="40">
        <v>41.23</v>
      </c>
      <c r="F76" s="40">
        <v>40.39</v>
      </c>
      <c r="G76" s="40">
        <v>41.33</v>
      </c>
      <c r="I76" s="40">
        <v>29</v>
      </c>
      <c r="R76" s="40">
        <v>45.85291308520241</v>
      </c>
      <c r="AI76" s="50"/>
      <c r="AJ76" s="70"/>
      <c r="AL76" s="50">
        <v>39173</v>
      </c>
      <c r="AM76" s="40">
        <v>3.7795000000000001</v>
      </c>
      <c r="AN76" s="40">
        <v>0.36</v>
      </c>
      <c r="AO76" s="40">
        <v>4.1395</v>
      </c>
      <c r="AP76" s="40">
        <v>4.4999999999999998E-2</v>
      </c>
      <c r="AQ76" s="40">
        <v>3.8245</v>
      </c>
      <c r="AR76" s="40">
        <v>0.36</v>
      </c>
      <c r="AS76" s="40">
        <v>4.1395</v>
      </c>
      <c r="AT76" s="40">
        <v>0.38</v>
      </c>
      <c r="AU76" s="40">
        <v>4.1595000000000004</v>
      </c>
    </row>
    <row r="77" spans="1:47" x14ac:dyDescent="0.25">
      <c r="A77" s="50">
        <v>38657</v>
      </c>
      <c r="B77" s="40">
        <v>37.9</v>
      </c>
      <c r="C77" s="40">
        <v>38.64</v>
      </c>
      <c r="D77" s="40">
        <v>37.630000000000003</v>
      </c>
      <c r="E77" s="40">
        <v>41.7</v>
      </c>
      <c r="F77" s="40">
        <v>40.119999999999997</v>
      </c>
      <c r="G77" s="40">
        <v>40.04</v>
      </c>
      <c r="I77" s="40">
        <v>27.25</v>
      </c>
      <c r="R77" s="40">
        <v>48.441732849418159</v>
      </c>
      <c r="AI77" s="50"/>
      <c r="AJ77" s="70"/>
      <c r="AL77" s="50">
        <v>39203</v>
      </c>
      <c r="AM77" s="40">
        <v>3.9275000000000002</v>
      </c>
      <c r="AN77" s="40">
        <v>0.32500000000000001</v>
      </c>
      <c r="AO77" s="40">
        <v>4.2525000000000004</v>
      </c>
      <c r="AP77" s="40">
        <v>4.4999999999999998E-2</v>
      </c>
      <c r="AQ77" s="40">
        <v>3.9725000000000001</v>
      </c>
      <c r="AR77" s="40">
        <v>0.32500000000000001</v>
      </c>
      <c r="AS77" s="40">
        <v>4.2525000000000004</v>
      </c>
      <c r="AT77" s="40">
        <v>0.33</v>
      </c>
      <c r="AU77" s="40">
        <v>4.2575000000000003</v>
      </c>
    </row>
    <row r="78" spans="1:47" x14ac:dyDescent="0.25">
      <c r="A78" s="50">
        <v>38687</v>
      </c>
      <c r="B78" s="40">
        <v>37.43</v>
      </c>
      <c r="C78" s="40">
        <v>39.57</v>
      </c>
      <c r="D78" s="40">
        <v>38.729999999999997</v>
      </c>
      <c r="E78" s="40">
        <v>44.5</v>
      </c>
      <c r="F78" s="40">
        <v>41.32</v>
      </c>
      <c r="G78" s="40">
        <v>39.39</v>
      </c>
      <c r="I78" s="40">
        <v>27.75</v>
      </c>
      <c r="R78" s="40">
        <v>50.593324808056465</v>
      </c>
      <c r="AI78" s="50"/>
      <c r="AJ78" s="70"/>
      <c r="AL78" s="50">
        <v>39234</v>
      </c>
      <c r="AM78" s="40">
        <v>4.0795000000000003</v>
      </c>
      <c r="AN78" s="40">
        <v>0.33500000000000002</v>
      </c>
      <c r="AO78" s="40">
        <v>4.4145000000000003</v>
      </c>
      <c r="AP78" s="40">
        <v>4.4999999999999998E-2</v>
      </c>
      <c r="AQ78" s="40">
        <v>4.1245000000000003</v>
      </c>
      <c r="AR78" s="40">
        <v>0.33500000000000002</v>
      </c>
      <c r="AS78" s="40">
        <v>4.4145000000000003</v>
      </c>
      <c r="AT78" s="40">
        <v>0.37</v>
      </c>
      <c r="AU78" s="40">
        <v>4.4495000000000005</v>
      </c>
    </row>
    <row r="79" spans="1:47" x14ac:dyDescent="0.25">
      <c r="A79" s="50">
        <v>38718</v>
      </c>
      <c r="B79" s="40">
        <v>37.229999999999997</v>
      </c>
      <c r="C79" s="40">
        <v>43.34</v>
      </c>
      <c r="D79" s="40">
        <v>42.08</v>
      </c>
      <c r="E79" s="40">
        <v>44.49</v>
      </c>
      <c r="F79" s="40">
        <v>41.82</v>
      </c>
      <c r="G79" s="40">
        <v>39.65</v>
      </c>
      <c r="I79" s="40">
        <v>21.75</v>
      </c>
      <c r="R79" s="40">
        <v>46.878958255359045</v>
      </c>
      <c r="AI79" s="50"/>
      <c r="AJ79" s="70"/>
      <c r="AL79" s="50">
        <v>39264</v>
      </c>
      <c r="AM79" s="40">
        <v>4.1444999999999999</v>
      </c>
      <c r="AN79" s="40">
        <v>0.45</v>
      </c>
      <c r="AO79" s="40">
        <v>4.5945</v>
      </c>
      <c r="AP79" s="40">
        <v>4.4999999999999998E-2</v>
      </c>
      <c r="AQ79" s="40">
        <v>4.1894999999999998</v>
      </c>
      <c r="AR79" s="40">
        <v>0.35</v>
      </c>
      <c r="AS79" s="40">
        <v>4.4944999999999995</v>
      </c>
      <c r="AT79" s="40">
        <v>0.41</v>
      </c>
      <c r="AU79" s="40">
        <v>4.5545</v>
      </c>
    </row>
    <row r="80" spans="1:47" x14ac:dyDescent="0.25">
      <c r="A80" s="50">
        <v>38749</v>
      </c>
      <c r="B80" s="40">
        <v>37.229999999999997</v>
      </c>
      <c r="C80" s="40">
        <v>42.84</v>
      </c>
      <c r="D80" s="40">
        <v>41.41</v>
      </c>
      <c r="E80" s="40">
        <v>43.16</v>
      </c>
      <c r="F80" s="40">
        <v>40.409999999999997</v>
      </c>
      <c r="G80" s="40">
        <v>39.65</v>
      </c>
      <c r="I80" s="40">
        <v>23.5</v>
      </c>
      <c r="R80" s="40">
        <v>45.775321187320039</v>
      </c>
      <c r="AI80" s="50"/>
      <c r="AJ80" s="70"/>
      <c r="AL80" s="50">
        <v>39295</v>
      </c>
      <c r="AM80" s="40">
        <v>4.0575000000000001</v>
      </c>
      <c r="AN80" s="40">
        <v>0.45</v>
      </c>
      <c r="AO80" s="40">
        <v>4.5075000000000003</v>
      </c>
      <c r="AP80" s="40">
        <v>0.13</v>
      </c>
      <c r="AQ80" s="40">
        <v>4.1875</v>
      </c>
      <c r="AR80" s="40">
        <v>0.35</v>
      </c>
      <c r="AS80" s="40">
        <v>4.4074999999999998</v>
      </c>
      <c r="AT80" s="40">
        <v>0.41</v>
      </c>
      <c r="AU80" s="40">
        <v>4.4675000000000002</v>
      </c>
    </row>
    <row r="81" spans="1:47" x14ac:dyDescent="0.25">
      <c r="A81" s="50">
        <v>38777</v>
      </c>
      <c r="B81" s="40">
        <v>36.76</v>
      </c>
      <c r="C81" s="40">
        <v>39.119999999999997</v>
      </c>
      <c r="D81" s="40">
        <v>37.57</v>
      </c>
      <c r="E81" s="40">
        <v>41.82</v>
      </c>
      <c r="F81" s="40">
        <v>39.75</v>
      </c>
      <c r="G81" s="40">
        <v>39.18</v>
      </c>
      <c r="I81" s="40">
        <v>22.25</v>
      </c>
      <c r="R81" s="40">
        <v>44.00073557330132</v>
      </c>
      <c r="AI81" s="50"/>
      <c r="AJ81" s="70"/>
      <c r="AL81" s="50">
        <v>39326</v>
      </c>
      <c r="AM81" s="40">
        <v>3.9185000000000003</v>
      </c>
      <c r="AN81" s="40">
        <v>0.41499999999999998</v>
      </c>
      <c r="AO81" s="40">
        <v>4.3335000000000008</v>
      </c>
      <c r="AP81" s="40">
        <v>0.13</v>
      </c>
      <c r="AQ81" s="40">
        <v>4.0485000000000007</v>
      </c>
      <c r="AR81" s="40">
        <v>0.315</v>
      </c>
      <c r="AS81" s="40">
        <v>4.2335000000000003</v>
      </c>
      <c r="AT81" s="40">
        <v>0.36</v>
      </c>
      <c r="AU81" s="40">
        <v>4.2785000000000002</v>
      </c>
    </row>
    <row r="82" spans="1:47" x14ac:dyDescent="0.25">
      <c r="A82" s="50">
        <v>38808</v>
      </c>
      <c r="B82" s="40">
        <v>36.29</v>
      </c>
      <c r="C82" s="40">
        <v>38.96</v>
      </c>
      <c r="D82" s="40">
        <v>35.56</v>
      </c>
      <c r="E82" s="40">
        <v>39.24</v>
      </c>
      <c r="F82" s="40">
        <v>38.53</v>
      </c>
      <c r="G82" s="40">
        <v>38.71</v>
      </c>
      <c r="I82" s="40">
        <v>27.75</v>
      </c>
      <c r="R82" s="40">
        <v>41.454487387018723</v>
      </c>
      <c r="AI82" s="50"/>
      <c r="AJ82" s="70"/>
      <c r="AL82" s="50">
        <v>39356</v>
      </c>
      <c r="AM82" s="40">
        <v>3.7645000000000004</v>
      </c>
      <c r="AN82" s="40">
        <v>0.46</v>
      </c>
      <c r="AO82" s="40">
        <v>4.2245000000000008</v>
      </c>
      <c r="AP82" s="40">
        <v>0.13</v>
      </c>
      <c r="AQ82" s="40">
        <v>3.8945000000000003</v>
      </c>
      <c r="AR82" s="40">
        <v>0.36</v>
      </c>
      <c r="AS82" s="40">
        <v>4.1245000000000003</v>
      </c>
      <c r="AT82" s="40">
        <v>0.4</v>
      </c>
      <c r="AU82" s="40">
        <v>4.1645000000000003</v>
      </c>
    </row>
    <row r="83" spans="1:47" x14ac:dyDescent="0.25">
      <c r="A83" s="50">
        <v>38838</v>
      </c>
      <c r="B83" s="40">
        <v>37.229999999999997</v>
      </c>
      <c r="C83" s="40">
        <v>36.6</v>
      </c>
      <c r="D83" s="40">
        <v>33.22</v>
      </c>
      <c r="E83" s="40">
        <v>39.659999999999997</v>
      </c>
      <c r="F83" s="40">
        <v>39.25</v>
      </c>
      <c r="G83" s="40">
        <v>39.65</v>
      </c>
      <c r="I83" s="40">
        <v>27.25</v>
      </c>
      <c r="R83" s="40">
        <v>41.534145763515099</v>
      </c>
      <c r="AI83" s="50"/>
      <c r="AJ83" s="70"/>
      <c r="AL83" s="50">
        <v>39387</v>
      </c>
      <c r="AM83" s="40">
        <v>3.7695000000000003</v>
      </c>
      <c r="AN83" s="40">
        <v>0.56000000000000005</v>
      </c>
      <c r="AO83" s="40">
        <v>4.3295000000000003</v>
      </c>
      <c r="AP83" s="40">
        <v>0.13</v>
      </c>
      <c r="AQ83" s="40">
        <v>3.8995000000000002</v>
      </c>
      <c r="AR83" s="40">
        <v>0.46</v>
      </c>
      <c r="AS83" s="40">
        <v>4.2295000000000007</v>
      </c>
      <c r="AT83" s="40">
        <v>0.73</v>
      </c>
      <c r="AU83" s="40">
        <v>4.4995000000000003</v>
      </c>
    </row>
    <row r="84" spans="1:47" x14ac:dyDescent="0.25">
      <c r="A84" s="50">
        <v>38869</v>
      </c>
      <c r="B84" s="40">
        <v>43.81</v>
      </c>
      <c r="C84" s="40">
        <v>35.42</v>
      </c>
      <c r="D84" s="40">
        <v>33.89</v>
      </c>
      <c r="E84" s="40">
        <v>42.99</v>
      </c>
      <c r="F84" s="40">
        <v>43.48</v>
      </c>
      <c r="G84" s="40">
        <v>47.77</v>
      </c>
      <c r="I84" s="40">
        <v>33.25</v>
      </c>
      <c r="R84" s="40">
        <v>42.04020908318293</v>
      </c>
      <c r="AI84" s="50"/>
      <c r="AJ84" s="70"/>
      <c r="AL84" s="50">
        <v>39417</v>
      </c>
      <c r="AM84" s="40">
        <v>3.8075000000000001</v>
      </c>
      <c r="AN84" s="40">
        <v>0.77</v>
      </c>
      <c r="AO84" s="40">
        <v>4.5774999999999997</v>
      </c>
      <c r="AP84" s="40">
        <v>0.13</v>
      </c>
      <c r="AQ84" s="40">
        <v>3.9375</v>
      </c>
      <c r="AR84" s="40">
        <v>0.77</v>
      </c>
      <c r="AS84" s="40">
        <v>4.5774999999999997</v>
      </c>
      <c r="AT84" s="40">
        <v>0.98</v>
      </c>
      <c r="AU84" s="40">
        <v>4.7874999999999996</v>
      </c>
    </row>
    <row r="85" spans="1:47" x14ac:dyDescent="0.25">
      <c r="A85" s="50">
        <v>38899</v>
      </c>
      <c r="B85" s="40">
        <v>53.21</v>
      </c>
      <c r="C85" s="40">
        <v>50.48</v>
      </c>
      <c r="D85" s="40">
        <v>46.27</v>
      </c>
      <c r="E85" s="40">
        <v>49.82</v>
      </c>
      <c r="F85" s="40">
        <v>57.13</v>
      </c>
      <c r="G85" s="40">
        <v>58.07</v>
      </c>
      <c r="I85" s="40">
        <v>30.25</v>
      </c>
      <c r="R85" s="40">
        <v>42.63696130414548</v>
      </c>
      <c r="AI85" s="50"/>
      <c r="AJ85" s="70"/>
      <c r="AL85" s="50">
        <v>39448</v>
      </c>
      <c r="AM85" s="40">
        <v>3.8525</v>
      </c>
      <c r="AN85" s="40">
        <v>1.04</v>
      </c>
      <c r="AO85" s="40">
        <v>4.8925000000000001</v>
      </c>
      <c r="AP85" s="40">
        <v>4.4999999999999998E-2</v>
      </c>
      <c r="AQ85" s="40">
        <v>3.8975</v>
      </c>
      <c r="AR85" s="40">
        <v>1.04</v>
      </c>
      <c r="AS85" s="40">
        <v>4.8925000000000001</v>
      </c>
      <c r="AT85" s="40">
        <v>1.6</v>
      </c>
      <c r="AU85" s="40">
        <v>5.4524999999999997</v>
      </c>
    </row>
    <row r="86" spans="1:47" x14ac:dyDescent="0.25">
      <c r="A86" s="50">
        <v>38930</v>
      </c>
      <c r="B86" s="40">
        <v>60.73</v>
      </c>
      <c r="C86" s="40">
        <v>55.22</v>
      </c>
      <c r="D86" s="40">
        <v>51.63</v>
      </c>
      <c r="E86" s="40">
        <v>55.48</v>
      </c>
      <c r="F86" s="40">
        <v>62.51</v>
      </c>
      <c r="G86" s="40">
        <v>66.81</v>
      </c>
      <c r="I86" s="40">
        <v>39</v>
      </c>
      <c r="R86" s="40">
        <v>43.145105892517904</v>
      </c>
      <c r="AI86" s="50"/>
      <c r="AJ86" s="70"/>
      <c r="AL86" s="50">
        <v>39479</v>
      </c>
      <c r="AM86" s="40">
        <v>3.8905000000000003</v>
      </c>
      <c r="AN86" s="40">
        <v>1.04</v>
      </c>
      <c r="AO86" s="40">
        <v>4.9305000000000003</v>
      </c>
      <c r="AP86" s="40">
        <v>4.4999999999999998E-2</v>
      </c>
      <c r="AQ86" s="40">
        <v>3.9355000000000002</v>
      </c>
      <c r="AR86" s="40">
        <v>1.04</v>
      </c>
      <c r="AS86" s="40">
        <v>4.9305000000000003</v>
      </c>
      <c r="AT86" s="40">
        <v>1.6</v>
      </c>
      <c r="AU86" s="40">
        <v>5.4905000000000008</v>
      </c>
    </row>
    <row r="87" spans="1:47" x14ac:dyDescent="0.25">
      <c r="A87" s="50">
        <v>38961</v>
      </c>
      <c r="B87" s="40">
        <v>50.86</v>
      </c>
      <c r="C87" s="40">
        <v>48.63</v>
      </c>
      <c r="D87" s="40">
        <v>45.11</v>
      </c>
      <c r="E87" s="40">
        <v>52.07</v>
      </c>
      <c r="F87" s="40">
        <v>50.29</v>
      </c>
      <c r="G87" s="40">
        <v>55.72</v>
      </c>
      <c r="I87" s="40">
        <v>25.75</v>
      </c>
      <c r="R87" s="40">
        <v>43.086627128882562</v>
      </c>
      <c r="AI87" s="50"/>
      <c r="AJ87" s="70"/>
      <c r="AL87" s="50">
        <v>39508</v>
      </c>
      <c r="AM87" s="40">
        <v>3.8845000000000001</v>
      </c>
      <c r="AN87" s="40">
        <v>0.54</v>
      </c>
      <c r="AO87" s="40">
        <v>4.4245000000000001</v>
      </c>
      <c r="AP87" s="40">
        <v>4.4999999999999998E-2</v>
      </c>
      <c r="AQ87" s="40">
        <v>3.9295</v>
      </c>
      <c r="AR87" s="40">
        <v>0.54</v>
      </c>
      <c r="AS87" s="40">
        <v>4.4245000000000001</v>
      </c>
      <c r="AT87" s="40">
        <v>0.72</v>
      </c>
      <c r="AU87" s="40">
        <v>4.6044999999999998</v>
      </c>
    </row>
    <row r="88" spans="1:47" x14ac:dyDescent="0.25">
      <c r="A88" s="50">
        <v>38991</v>
      </c>
      <c r="B88" s="40">
        <v>39.11</v>
      </c>
      <c r="C88" s="40">
        <v>42.55</v>
      </c>
      <c r="D88" s="40">
        <v>41.09</v>
      </c>
      <c r="E88" s="40">
        <v>41.66</v>
      </c>
      <c r="F88" s="40">
        <v>40.659999999999997</v>
      </c>
      <c r="G88" s="40">
        <v>41.68</v>
      </c>
      <c r="I88" s="40">
        <v>29.25</v>
      </c>
      <c r="R88" s="40">
        <v>43.105533007811225</v>
      </c>
      <c r="AI88" s="50"/>
      <c r="AJ88" s="70"/>
      <c r="AL88" s="50">
        <v>39539</v>
      </c>
      <c r="AM88" s="40">
        <v>3.8845000000000001</v>
      </c>
      <c r="AN88" s="40">
        <v>0.36</v>
      </c>
      <c r="AO88" s="40">
        <v>4.2445000000000004</v>
      </c>
      <c r="AP88" s="40">
        <v>4.4999999999999998E-2</v>
      </c>
      <c r="AQ88" s="40">
        <v>3.9295</v>
      </c>
      <c r="AR88" s="40">
        <v>0.36</v>
      </c>
      <c r="AS88" s="40">
        <v>4.2445000000000004</v>
      </c>
      <c r="AT88" s="40">
        <v>0.38</v>
      </c>
      <c r="AU88" s="40">
        <v>4.2645</v>
      </c>
    </row>
    <row r="89" spans="1:47" x14ac:dyDescent="0.25">
      <c r="A89" s="50">
        <v>39022</v>
      </c>
      <c r="B89" s="40">
        <v>38.17</v>
      </c>
      <c r="C89" s="40">
        <v>39.68</v>
      </c>
      <c r="D89" s="40">
        <v>38.25</v>
      </c>
      <c r="E89" s="40">
        <v>42.25</v>
      </c>
      <c r="F89" s="40">
        <v>40.4</v>
      </c>
      <c r="G89" s="40">
        <v>40.43</v>
      </c>
      <c r="I89" s="40">
        <v>27.5</v>
      </c>
      <c r="R89" s="40">
        <v>45.546222512242757</v>
      </c>
      <c r="AI89" s="50"/>
      <c r="AJ89" s="70"/>
      <c r="AL89" s="50">
        <v>39569</v>
      </c>
      <c r="AM89" s="40">
        <v>4.0324999999999998</v>
      </c>
      <c r="AN89" s="40">
        <v>0.32500000000000001</v>
      </c>
      <c r="AO89" s="40">
        <v>4.3574999999999999</v>
      </c>
      <c r="AP89" s="40">
        <v>4.4999999999999998E-2</v>
      </c>
      <c r="AQ89" s="40">
        <v>4.0774999999999997</v>
      </c>
      <c r="AR89" s="40">
        <v>0.32500000000000001</v>
      </c>
      <c r="AS89" s="40">
        <v>4.3574999999999999</v>
      </c>
      <c r="AT89" s="40">
        <v>0.33</v>
      </c>
      <c r="AU89" s="40">
        <v>4.3624999999999998</v>
      </c>
    </row>
    <row r="90" spans="1:47" x14ac:dyDescent="0.25">
      <c r="A90" s="50">
        <v>39052</v>
      </c>
      <c r="B90" s="40">
        <v>37.700000000000003</v>
      </c>
      <c r="C90" s="40">
        <v>40.53</v>
      </c>
      <c r="D90" s="40">
        <v>39.26</v>
      </c>
      <c r="E90" s="40">
        <v>45</v>
      </c>
      <c r="F90" s="40">
        <v>41.6</v>
      </c>
      <c r="G90" s="40">
        <v>39.81</v>
      </c>
      <c r="I90" s="40">
        <v>28</v>
      </c>
      <c r="R90" s="40">
        <v>47.508879214178599</v>
      </c>
      <c r="AI90" s="50"/>
      <c r="AJ90" s="70"/>
      <c r="AL90" s="50">
        <v>39600</v>
      </c>
      <c r="AM90" s="40">
        <v>4.1844999999999999</v>
      </c>
      <c r="AN90" s="40">
        <v>0.33500000000000002</v>
      </c>
      <c r="AO90" s="40">
        <v>4.5194999999999999</v>
      </c>
      <c r="AP90" s="40">
        <v>4.4999999999999998E-2</v>
      </c>
      <c r="AQ90" s="40">
        <v>4.2294999999999998</v>
      </c>
      <c r="AR90" s="40">
        <v>0.33500000000000002</v>
      </c>
      <c r="AS90" s="40">
        <v>4.5194999999999999</v>
      </c>
      <c r="AT90" s="40">
        <v>0.37</v>
      </c>
      <c r="AU90" s="40">
        <v>4.5545</v>
      </c>
    </row>
    <row r="91" spans="1:47" x14ac:dyDescent="0.25">
      <c r="A91" s="50">
        <v>39083</v>
      </c>
      <c r="B91" s="40">
        <v>37.49</v>
      </c>
      <c r="C91" s="40">
        <v>44.03</v>
      </c>
      <c r="D91" s="40">
        <v>42.32</v>
      </c>
      <c r="E91" s="40">
        <v>44.82</v>
      </c>
      <c r="F91" s="40">
        <v>42.1</v>
      </c>
      <c r="G91" s="40">
        <v>39.94</v>
      </c>
      <c r="I91" s="40">
        <v>31.1</v>
      </c>
      <c r="R91" s="40">
        <v>48.348171811570239</v>
      </c>
      <c r="AI91" s="50"/>
      <c r="AJ91" s="70"/>
      <c r="AL91" s="50">
        <v>39630</v>
      </c>
      <c r="AM91" s="40">
        <v>4.2519999999999998</v>
      </c>
      <c r="AN91" s="40">
        <v>0.45</v>
      </c>
      <c r="AO91" s="40">
        <v>4.702</v>
      </c>
      <c r="AP91" s="40">
        <v>4.4999999999999998E-2</v>
      </c>
      <c r="AQ91" s="40">
        <v>4.2969999999999997</v>
      </c>
      <c r="AR91" s="40">
        <v>0.35</v>
      </c>
      <c r="AS91" s="40">
        <v>4.6019999999999994</v>
      </c>
      <c r="AT91" s="40">
        <v>0.41</v>
      </c>
      <c r="AU91" s="40">
        <v>4.6619999999999999</v>
      </c>
    </row>
    <row r="92" spans="1:47" x14ac:dyDescent="0.25">
      <c r="A92" s="50">
        <v>39114</v>
      </c>
      <c r="B92" s="40">
        <v>37.49</v>
      </c>
      <c r="C92" s="40">
        <v>43.58</v>
      </c>
      <c r="D92" s="40">
        <v>41.72</v>
      </c>
      <c r="E92" s="40">
        <v>43.62</v>
      </c>
      <c r="F92" s="40">
        <v>40.68</v>
      </c>
      <c r="G92" s="40">
        <v>39.94</v>
      </c>
      <c r="I92" s="40">
        <v>32.85</v>
      </c>
      <c r="R92" s="40">
        <v>47.224827486855851</v>
      </c>
      <c r="AI92" s="50"/>
      <c r="AJ92" s="70"/>
      <c r="AL92" s="50">
        <v>39661</v>
      </c>
      <c r="AM92" s="40">
        <v>4.165</v>
      </c>
      <c r="AN92" s="40">
        <v>0.45</v>
      </c>
      <c r="AO92" s="40">
        <v>4.6150000000000002</v>
      </c>
      <c r="AP92" s="40">
        <v>0.13</v>
      </c>
      <c r="AQ92" s="40">
        <v>4.2949999999999999</v>
      </c>
      <c r="AR92" s="40">
        <v>0.35</v>
      </c>
      <c r="AS92" s="40">
        <v>4.5149999999999997</v>
      </c>
      <c r="AT92" s="40">
        <v>0.41</v>
      </c>
      <c r="AU92" s="40">
        <v>4.5750000000000002</v>
      </c>
    </row>
    <row r="93" spans="1:47" x14ac:dyDescent="0.25">
      <c r="A93" s="50">
        <v>39142</v>
      </c>
      <c r="B93" s="40">
        <v>37.020000000000003</v>
      </c>
      <c r="C93" s="40">
        <v>40.18</v>
      </c>
      <c r="D93" s="40">
        <v>38.22</v>
      </c>
      <c r="E93" s="40">
        <v>42.41</v>
      </c>
      <c r="F93" s="40">
        <v>40.01</v>
      </c>
      <c r="G93" s="40">
        <v>39.47</v>
      </c>
      <c r="I93" s="40">
        <v>31.6</v>
      </c>
      <c r="R93" s="40">
        <v>45.430035883691602</v>
      </c>
      <c r="AI93" s="50"/>
      <c r="AJ93" s="70"/>
      <c r="AL93" s="50">
        <v>39692</v>
      </c>
      <c r="AM93" s="40">
        <v>4.0259999999999998</v>
      </c>
      <c r="AN93" s="40">
        <v>0.41499999999999998</v>
      </c>
      <c r="AO93" s="40">
        <v>4.4409999999999998</v>
      </c>
      <c r="AP93" s="40">
        <v>0.13</v>
      </c>
      <c r="AQ93" s="40">
        <v>4.1559999999999997</v>
      </c>
      <c r="AR93" s="40">
        <v>0.315</v>
      </c>
      <c r="AS93" s="40">
        <v>4.3410000000000002</v>
      </c>
      <c r="AT93" s="40">
        <v>0.36</v>
      </c>
      <c r="AU93" s="40">
        <v>4.3860000000000001</v>
      </c>
    </row>
    <row r="94" spans="1:47" x14ac:dyDescent="0.25">
      <c r="A94" s="50">
        <v>39173</v>
      </c>
      <c r="B94" s="40">
        <v>36.549999999999997</v>
      </c>
      <c r="C94" s="40">
        <v>40.03</v>
      </c>
      <c r="D94" s="40">
        <v>36.4</v>
      </c>
      <c r="E94" s="40">
        <v>40.049999999999997</v>
      </c>
      <c r="F94" s="40">
        <v>38.79</v>
      </c>
      <c r="G94" s="40">
        <v>39.01</v>
      </c>
      <c r="I94" s="40">
        <v>37.1</v>
      </c>
      <c r="R94" s="40">
        <v>42.795940122580426</v>
      </c>
      <c r="AI94" s="50"/>
      <c r="AJ94" s="70"/>
      <c r="AL94" s="50">
        <v>39722</v>
      </c>
      <c r="AM94" s="40">
        <v>3.8720000000000003</v>
      </c>
      <c r="AN94" s="40">
        <v>0.46</v>
      </c>
      <c r="AO94" s="40">
        <v>4.3320000000000007</v>
      </c>
      <c r="AP94" s="40">
        <v>0.13</v>
      </c>
      <c r="AQ94" s="40">
        <v>4.0020000000000007</v>
      </c>
      <c r="AR94" s="40">
        <v>0.36</v>
      </c>
      <c r="AS94" s="40">
        <v>4.2320000000000002</v>
      </c>
      <c r="AT94" s="40">
        <v>0.4</v>
      </c>
      <c r="AU94" s="40">
        <v>4.2720000000000002</v>
      </c>
    </row>
    <row r="95" spans="1:47" x14ac:dyDescent="0.25">
      <c r="A95" s="50">
        <v>39203</v>
      </c>
      <c r="B95" s="40">
        <v>37.49</v>
      </c>
      <c r="C95" s="40">
        <v>37.869999999999997</v>
      </c>
      <c r="D95" s="40">
        <v>34.28</v>
      </c>
      <c r="E95" s="40">
        <v>40.450000000000003</v>
      </c>
      <c r="F95" s="40">
        <v>39.51</v>
      </c>
      <c r="G95" s="40">
        <v>39.94</v>
      </c>
      <c r="I95" s="40">
        <v>36.6</v>
      </c>
      <c r="R95" s="40">
        <v>42.860366027842502</v>
      </c>
      <c r="AI95" s="50"/>
      <c r="AJ95" s="70"/>
      <c r="AL95" s="50">
        <v>39753</v>
      </c>
      <c r="AM95" s="40">
        <v>3.8770000000000002</v>
      </c>
      <c r="AN95" s="40">
        <v>0.56000000000000005</v>
      </c>
      <c r="AO95" s="40">
        <v>4.4370000000000003</v>
      </c>
      <c r="AP95" s="40">
        <v>0.13</v>
      </c>
      <c r="AQ95" s="40">
        <v>4.0070000000000006</v>
      </c>
      <c r="AR95" s="40">
        <v>0.46</v>
      </c>
      <c r="AS95" s="40">
        <v>4.3370000000000006</v>
      </c>
      <c r="AT95" s="40">
        <v>0.73</v>
      </c>
      <c r="AU95" s="40">
        <v>4.6070000000000002</v>
      </c>
    </row>
    <row r="96" spans="1:47" x14ac:dyDescent="0.25">
      <c r="A96" s="50">
        <v>39234</v>
      </c>
      <c r="B96" s="40">
        <v>44.12</v>
      </c>
      <c r="C96" s="40">
        <v>36.79</v>
      </c>
      <c r="D96" s="40">
        <v>34.89</v>
      </c>
      <c r="E96" s="40">
        <v>43.47</v>
      </c>
      <c r="F96" s="40">
        <v>43.77</v>
      </c>
      <c r="G96" s="40">
        <v>47.96</v>
      </c>
      <c r="I96" s="40">
        <v>43.6</v>
      </c>
      <c r="R96" s="40">
        <v>43.350830358793189</v>
      </c>
      <c r="AI96" s="50"/>
      <c r="AJ96" s="70"/>
      <c r="AL96" s="50">
        <v>39783</v>
      </c>
      <c r="AM96" s="40">
        <v>3.915</v>
      </c>
      <c r="AN96" s="40">
        <v>0.77</v>
      </c>
      <c r="AO96" s="40">
        <v>4.6849999999999996</v>
      </c>
      <c r="AP96" s="40">
        <v>0.13</v>
      </c>
      <c r="AQ96" s="40">
        <v>4.0449999999999999</v>
      </c>
      <c r="AR96" s="40">
        <v>0.77</v>
      </c>
      <c r="AS96" s="40">
        <v>4.6849999999999996</v>
      </c>
      <c r="AT96" s="40">
        <v>0.98</v>
      </c>
      <c r="AU96" s="40">
        <v>4.8949999999999996</v>
      </c>
    </row>
    <row r="97" spans="1:47" x14ac:dyDescent="0.25">
      <c r="A97" s="50">
        <v>39264</v>
      </c>
      <c r="B97" s="40">
        <v>53.59</v>
      </c>
      <c r="C97" s="40">
        <v>50.58</v>
      </c>
      <c r="D97" s="40">
        <v>46.15</v>
      </c>
      <c r="E97" s="40">
        <v>49.65</v>
      </c>
      <c r="F97" s="40">
        <v>57.52</v>
      </c>
      <c r="G97" s="40">
        <v>58.23</v>
      </c>
      <c r="I97" s="40">
        <v>50.6</v>
      </c>
      <c r="R97" s="40">
        <v>43.931637150975654</v>
      </c>
      <c r="AI97" s="50"/>
      <c r="AJ97" s="70"/>
      <c r="AL97" s="50">
        <v>39814</v>
      </c>
      <c r="AM97" s="40">
        <v>3.96</v>
      </c>
      <c r="AN97" s="40">
        <v>1.04</v>
      </c>
      <c r="AO97" s="40">
        <v>5</v>
      </c>
      <c r="AP97" s="40">
        <v>4.4999999999999998E-2</v>
      </c>
      <c r="AQ97" s="40">
        <v>4.0049999999999999</v>
      </c>
      <c r="AR97" s="40">
        <v>1.04</v>
      </c>
      <c r="AS97" s="40">
        <v>5</v>
      </c>
      <c r="AT97" s="40">
        <v>1.6</v>
      </c>
      <c r="AU97" s="40">
        <v>5.56</v>
      </c>
    </row>
    <row r="98" spans="1:47" x14ac:dyDescent="0.25">
      <c r="A98" s="50">
        <v>39295</v>
      </c>
      <c r="B98" s="40">
        <v>61.16</v>
      </c>
      <c r="C98" s="40">
        <v>54.93</v>
      </c>
      <c r="D98" s="40">
        <v>51.02</v>
      </c>
      <c r="E98" s="40">
        <v>54.78</v>
      </c>
      <c r="F98" s="40">
        <v>62.93</v>
      </c>
      <c r="G98" s="40">
        <v>66.900000000000006</v>
      </c>
      <c r="I98" s="40">
        <v>59.35</v>
      </c>
      <c r="R98" s="40">
        <v>44.422008049666452</v>
      </c>
      <c r="AI98" s="50"/>
      <c r="AJ98" s="70"/>
      <c r="AL98" s="50">
        <v>39845</v>
      </c>
      <c r="AM98" s="40">
        <v>3.9980000000000002</v>
      </c>
      <c r="AN98" s="40">
        <v>1.04</v>
      </c>
      <c r="AO98" s="40">
        <v>5.0380000000000003</v>
      </c>
      <c r="AP98" s="40">
        <v>4.4999999999999998E-2</v>
      </c>
      <c r="AQ98" s="40">
        <v>4.0430000000000001</v>
      </c>
      <c r="AR98" s="40">
        <v>1.04</v>
      </c>
      <c r="AS98" s="40">
        <v>5.0380000000000003</v>
      </c>
      <c r="AT98" s="40">
        <v>1.6</v>
      </c>
      <c r="AU98" s="40">
        <v>5.5980000000000008</v>
      </c>
    </row>
    <row r="99" spans="1:47" x14ac:dyDescent="0.25">
      <c r="A99" s="50">
        <v>39326</v>
      </c>
      <c r="B99" s="40">
        <v>51.22</v>
      </c>
      <c r="C99" s="40">
        <v>48.89</v>
      </c>
      <c r="D99" s="40">
        <v>45.09</v>
      </c>
      <c r="E99" s="40">
        <v>51.67</v>
      </c>
      <c r="F99" s="40">
        <v>50.63</v>
      </c>
      <c r="G99" s="40">
        <v>55.86</v>
      </c>
      <c r="I99" s="40">
        <v>42.1</v>
      </c>
      <c r="R99" s="40">
        <v>44.344227685004491</v>
      </c>
      <c r="AI99" s="50"/>
      <c r="AJ99" s="70"/>
      <c r="AL99" s="50">
        <v>39873</v>
      </c>
      <c r="AM99" s="40">
        <v>3.992</v>
      </c>
      <c r="AN99" s="40">
        <v>0.54</v>
      </c>
      <c r="AO99" s="40">
        <v>4.532</v>
      </c>
      <c r="AP99" s="40">
        <v>4.4999999999999998E-2</v>
      </c>
      <c r="AQ99" s="40">
        <v>4.0369999999999999</v>
      </c>
      <c r="AR99" s="40">
        <v>0.54</v>
      </c>
      <c r="AS99" s="40">
        <v>4.532</v>
      </c>
      <c r="AT99" s="40">
        <v>0.72</v>
      </c>
      <c r="AU99" s="40">
        <v>4.7119999999999997</v>
      </c>
    </row>
    <row r="100" spans="1:47" x14ac:dyDescent="0.25">
      <c r="A100" s="50">
        <v>39356</v>
      </c>
      <c r="B100" s="40">
        <v>39.39</v>
      </c>
      <c r="C100" s="40">
        <v>43.32</v>
      </c>
      <c r="D100" s="40">
        <v>41.44</v>
      </c>
      <c r="E100" s="40">
        <v>42.07</v>
      </c>
      <c r="F100" s="40">
        <v>40.93</v>
      </c>
      <c r="G100" s="40">
        <v>41.97</v>
      </c>
      <c r="I100" s="40">
        <v>41.6</v>
      </c>
      <c r="R100" s="40">
        <v>44.343885554862887</v>
      </c>
      <c r="AI100" s="50"/>
      <c r="AJ100" s="70"/>
      <c r="AL100" s="50">
        <v>39904</v>
      </c>
      <c r="AM100" s="40">
        <v>3.992</v>
      </c>
      <c r="AN100" s="40">
        <v>0.36</v>
      </c>
      <c r="AO100" s="40">
        <v>4.3520000000000003</v>
      </c>
      <c r="AP100" s="40">
        <v>4.4999999999999998E-2</v>
      </c>
      <c r="AQ100" s="40">
        <v>4.0369999999999999</v>
      </c>
      <c r="AR100" s="40">
        <v>0.36</v>
      </c>
      <c r="AS100" s="40">
        <v>4.3520000000000003</v>
      </c>
      <c r="AT100" s="40">
        <v>0.38</v>
      </c>
      <c r="AU100" s="40">
        <v>4.3719999999999999</v>
      </c>
    </row>
    <row r="101" spans="1:47" x14ac:dyDescent="0.25">
      <c r="A101" s="50">
        <v>39387</v>
      </c>
      <c r="B101" s="40">
        <v>38.44</v>
      </c>
      <c r="C101" s="40">
        <v>40.700000000000003</v>
      </c>
      <c r="D101" s="40">
        <v>38.86</v>
      </c>
      <c r="E101" s="40">
        <v>42.77</v>
      </c>
      <c r="F101" s="40">
        <v>40.67</v>
      </c>
      <c r="G101" s="40">
        <v>40.75</v>
      </c>
      <c r="I101" s="40">
        <v>39.85</v>
      </c>
      <c r="R101" s="40">
        <v>46.770794024552409</v>
      </c>
      <c r="AI101" s="50"/>
      <c r="AJ101" s="70"/>
      <c r="AL101" s="50">
        <v>39934</v>
      </c>
      <c r="AM101" s="40">
        <v>4.1399999999999997</v>
      </c>
      <c r="AN101" s="40">
        <v>0.32500000000000001</v>
      </c>
      <c r="AO101" s="40">
        <v>4.4649999999999999</v>
      </c>
      <c r="AP101" s="40">
        <v>4.4999999999999998E-2</v>
      </c>
      <c r="AQ101" s="40">
        <v>4.1849999999999996</v>
      </c>
      <c r="AR101" s="40">
        <v>0.32500000000000001</v>
      </c>
      <c r="AS101" s="40">
        <v>4.4649999999999999</v>
      </c>
      <c r="AT101" s="40">
        <v>0.33</v>
      </c>
      <c r="AU101" s="40">
        <v>4.47</v>
      </c>
    </row>
    <row r="102" spans="1:47" x14ac:dyDescent="0.25">
      <c r="A102" s="50">
        <v>39417</v>
      </c>
      <c r="B102" s="40">
        <v>37.97</v>
      </c>
      <c r="C102" s="40">
        <v>41.48</v>
      </c>
      <c r="D102" s="40">
        <v>39.78</v>
      </c>
      <c r="E102" s="40">
        <v>45.47</v>
      </c>
      <c r="F102" s="40">
        <v>41.88</v>
      </c>
      <c r="G102" s="40">
        <v>40.14</v>
      </c>
      <c r="I102" s="40">
        <v>40.35</v>
      </c>
      <c r="R102" s="40">
        <v>48.732829620488843</v>
      </c>
      <c r="AI102" s="50"/>
      <c r="AJ102" s="70"/>
      <c r="AL102" s="50">
        <v>39965</v>
      </c>
      <c r="AM102" s="40">
        <v>4.2919999999999998</v>
      </c>
      <c r="AN102" s="40">
        <v>0.33500000000000002</v>
      </c>
      <c r="AO102" s="40">
        <v>4.6269999999999998</v>
      </c>
      <c r="AP102" s="40">
        <v>4.4999999999999998E-2</v>
      </c>
      <c r="AQ102" s="40">
        <v>4.3369999999999997</v>
      </c>
      <c r="AR102" s="40">
        <v>0.33500000000000002</v>
      </c>
      <c r="AS102" s="40">
        <v>4.6269999999999998</v>
      </c>
      <c r="AT102" s="40">
        <v>0.37</v>
      </c>
      <c r="AU102" s="40">
        <v>4.6619999999999999</v>
      </c>
    </row>
    <row r="103" spans="1:47" x14ac:dyDescent="0.25">
      <c r="A103" s="50">
        <v>39448</v>
      </c>
      <c r="B103" s="40">
        <v>37.76</v>
      </c>
      <c r="C103" s="40">
        <v>44.75</v>
      </c>
      <c r="D103" s="40">
        <v>42.72</v>
      </c>
      <c r="E103" s="40">
        <v>45.14</v>
      </c>
      <c r="F103" s="40">
        <v>42.38</v>
      </c>
      <c r="G103" s="40">
        <v>40.22</v>
      </c>
      <c r="I103" s="40">
        <v>31.45</v>
      </c>
      <c r="R103" s="40">
        <v>49.603789900261901</v>
      </c>
      <c r="AI103" s="50"/>
      <c r="AJ103" s="70"/>
      <c r="AL103" s="50">
        <v>39995</v>
      </c>
      <c r="AM103" s="40">
        <v>4.3620000000000001</v>
      </c>
      <c r="AN103" s="40">
        <v>0.45</v>
      </c>
      <c r="AO103" s="40">
        <v>4.8120000000000003</v>
      </c>
      <c r="AP103" s="40">
        <v>4.4999999999999998E-2</v>
      </c>
      <c r="AQ103" s="40">
        <v>4.407</v>
      </c>
      <c r="AR103" s="40">
        <v>0.35</v>
      </c>
      <c r="AS103" s="40">
        <v>4.7119999999999997</v>
      </c>
      <c r="AT103" s="40">
        <v>0.41</v>
      </c>
      <c r="AU103" s="40">
        <v>4.7720000000000002</v>
      </c>
    </row>
    <row r="104" spans="1:47" x14ac:dyDescent="0.25">
      <c r="A104" s="50">
        <v>39479</v>
      </c>
      <c r="B104" s="40">
        <v>37.76</v>
      </c>
      <c r="C104" s="40">
        <v>44.32</v>
      </c>
      <c r="D104" s="40">
        <v>42.15</v>
      </c>
      <c r="E104" s="40">
        <v>44.03</v>
      </c>
      <c r="F104" s="40">
        <v>40.950000000000003</v>
      </c>
      <c r="G104" s="40">
        <v>40.22</v>
      </c>
      <c r="I104" s="40">
        <v>33.200000000000003</v>
      </c>
      <c r="R104" s="40">
        <v>48.479967556910452</v>
      </c>
      <c r="AI104" s="50"/>
      <c r="AJ104" s="70"/>
      <c r="AL104" s="50">
        <v>40026</v>
      </c>
      <c r="AM104" s="40">
        <v>4.2750000000000004</v>
      </c>
      <c r="AN104" s="40">
        <v>0.45</v>
      </c>
      <c r="AO104" s="40">
        <v>4.7249999999999996</v>
      </c>
      <c r="AP104" s="40">
        <v>0.13</v>
      </c>
      <c r="AQ104" s="40">
        <v>4.4050000000000002</v>
      </c>
      <c r="AR104" s="40">
        <v>0.35</v>
      </c>
      <c r="AS104" s="40">
        <v>4.625</v>
      </c>
      <c r="AT104" s="40">
        <v>0.41</v>
      </c>
      <c r="AU104" s="40">
        <v>4.6849999999999996</v>
      </c>
    </row>
    <row r="105" spans="1:47" x14ac:dyDescent="0.25">
      <c r="A105" s="50">
        <v>39508</v>
      </c>
      <c r="B105" s="40">
        <v>37.28</v>
      </c>
      <c r="C105" s="40">
        <v>41.14</v>
      </c>
      <c r="D105" s="40">
        <v>38.9</v>
      </c>
      <c r="E105" s="40">
        <v>42.91</v>
      </c>
      <c r="F105" s="40">
        <v>40.28</v>
      </c>
      <c r="G105" s="40">
        <v>39.74</v>
      </c>
      <c r="I105" s="40">
        <v>31.95</v>
      </c>
      <c r="R105" s="40">
        <v>46.684813934875571</v>
      </c>
      <c r="AI105" s="50"/>
      <c r="AJ105" s="70"/>
      <c r="AL105" s="50">
        <v>40057</v>
      </c>
      <c r="AM105" s="40">
        <v>4.1360000000000001</v>
      </c>
      <c r="AN105" s="40">
        <v>0.41499999999999998</v>
      </c>
      <c r="AO105" s="40">
        <v>4.5510000000000002</v>
      </c>
      <c r="AP105" s="40">
        <v>0.13</v>
      </c>
      <c r="AQ105" s="40">
        <v>4.266</v>
      </c>
      <c r="AR105" s="40">
        <v>0.315</v>
      </c>
      <c r="AS105" s="40">
        <v>4.4510000000000005</v>
      </c>
      <c r="AT105" s="40">
        <v>0.36</v>
      </c>
      <c r="AU105" s="40">
        <v>4.4960000000000004</v>
      </c>
    </row>
    <row r="106" spans="1:47" x14ac:dyDescent="0.25">
      <c r="A106" s="50">
        <v>39539</v>
      </c>
      <c r="B106" s="40">
        <v>36.799999999999997</v>
      </c>
      <c r="C106" s="40">
        <v>41</v>
      </c>
      <c r="D106" s="40">
        <v>37.21</v>
      </c>
      <c r="E106" s="40">
        <v>40.71</v>
      </c>
      <c r="F106" s="40">
        <v>39.049999999999997</v>
      </c>
      <c r="G106" s="40">
        <v>39.270000000000003</v>
      </c>
      <c r="I106" s="40">
        <v>37.450000000000003</v>
      </c>
      <c r="R106" s="40">
        <v>43.985892989449013</v>
      </c>
      <c r="AI106" s="50"/>
      <c r="AJ106" s="70"/>
      <c r="AL106" s="50">
        <v>40087</v>
      </c>
      <c r="AM106" s="40">
        <v>3.9820000000000002</v>
      </c>
      <c r="AN106" s="40">
        <v>0.46</v>
      </c>
      <c r="AO106" s="40">
        <v>4.4420000000000002</v>
      </c>
      <c r="AP106" s="40">
        <v>0.13</v>
      </c>
      <c r="AQ106" s="40">
        <v>4.1120000000000001</v>
      </c>
      <c r="AR106" s="40">
        <v>0.36</v>
      </c>
      <c r="AS106" s="40">
        <v>4.3420000000000005</v>
      </c>
      <c r="AT106" s="40">
        <v>0.4</v>
      </c>
      <c r="AU106" s="40">
        <v>4.3820000000000006</v>
      </c>
    </row>
    <row r="107" spans="1:47" x14ac:dyDescent="0.25">
      <c r="A107" s="50">
        <v>39569</v>
      </c>
      <c r="B107" s="40">
        <v>37.76</v>
      </c>
      <c r="C107" s="40">
        <v>38.979999999999997</v>
      </c>
      <c r="D107" s="40">
        <v>35.229999999999997</v>
      </c>
      <c r="E107" s="40">
        <v>41.1</v>
      </c>
      <c r="F107" s="40">
        <v>39.78</v>
      </c>
      <c r="G107" s="40">
        <v>40.229999999999997</v>
      </c>
      <c r="I107" s="40">
        <v>36.950000000000003</v>
      </c>
      <c r="R107" s="40">
        <v>44.049822632952576</v>
      </c>
      <c r="AI107" s="50"/>
      <c r="AJ107" s="70"/>
      <c r="AL107" s="50">
        <v>40118</v>
      </c>
      <c r="AM107" s="40">
        <v>3.9870000000000001</v>
      </c>
      <c r="AN107" s="40">
        <v>0.56000000000000005</v>
      </c>
      <c r="AO107" s="40">
        <v>4.5470000000000006</v>
      </c>
      <c r="AP107" s="40">
        <v>0.13</v>
      </c>
      <c r="AQ107" s="40">
        <v>4.117</v>
      </c>
      <c r="AR107" s="40">
        <v>0.46</v>
      </c>
      <c r="AS107" s="40">
        <v>4.4470000000000001</v>
      </c>
      <c r="AT107" s="40">
        <v>0.73</v>
      </c>
      <c r="AU107" s="40">
        <v>4.7170000000000005</v>
      </c>
    </row>
    <row r="108" spans="1:47" x14ac:dyDescent="0.25">
      <c r="A108" s="50">
        <v>39600</v>
      </c>
      <c r="B108" s="40">
        <v>44.43</v>
      </c>
      <c r="C108" s="40">
        <v>37.97</v>
      </c>
      <c r="D108" s="40">
        <v>35.799999999999997</v>
      </c>
      <c r="E108" s="40">
        <v>43.89</v>
      </c>
      <c r="F108" s="40">
        <v>44.06</v>
      </c>
      <c r="G108" s="40">
        <v>48.17</v>
      </c>
      <c r="I108" s="40">
        <v>43.95</v>
      </c>
      <c r="R108" s="40">
        <v>44.539719931754263</v>
      </c>
      <c r="AI108" s="50"/>
      <c r="AJ108" s="70"/>
      <c r="AL108" s="50">
        <v>40148</v>
      </c>
      <c r="AM108" s="40">
        <v>4.0250000000000004</v>
      </c>
      <c r="AN108" s="40">
        <v>0.77</v>
      </c>
      <c r="AO108" s="40">
        <v>4.7949999999999999</v>
      </c>
      <c r="AP108" s="40">
        <v>0.13</v>
      </c>
      <c r="AQ108" s="40">
        <v>4.1550000000000002</v>
      </c>
      <c r="AR108" s="40">
        <v>0.77</v>
      </c>
      <c r="AS108" s="40">
        <v>4.7949999999999999</v>
      </c>
      <c r="AT108" s="40">
        <v>0.98</v>
      </c>
      <c r="AU108" s="40">
        <v>5.0049999999999999</v>
      </c>
    </row>
    <row r="109" spans="1:47" x14ac:dyDescent="0.25">
      <c r="A109" s="50">
        <v>39630</v>
      </c>
      <c r="B109" s="40">
        <v>53.96</v>
      </c>
      <c r="C109" s="40">
        <v>50.88</v>
      </c>
      <c r="D109" s="40">
        <v>46.28</v>
      </c>
      <c r="E109" s="40">
        <v>49.62</v>
      </c>
      <c r="F109" s="40">
        <v>57.9</v>
      </c>
      <c r="G109" s="40">
        <v>58.43</v>
      </c>
      <c r="I109" s="40">
        <v>50.95</v>
      </c>
      <c r="R109" s="40">
        <v>45.119952247097061</v>
      </c>
      <c r="AI109" s="50"/>
      <c r="AJ109" s="70"/>
      <c r="AL109" s="50">
        <v>40179</v>
      </c>
      <c r="AM109" s="40">
        <v>4.07</v>
      </c>
      <c r="AN109" s="40">
        <v>1.04</v>
      </c>
      <c r="AO109" s="40">
        <v>5.1100000000000003</v>
      </c>
      <c r="AP109" s="40">
        <v>4.4999999999999998E-2</v>
      </c>
      <c r="AQ109" s="40">
        <v>4.1150000000000002</v>
      </c>
      <c r="AR109" s="40">
        <v>1.04</v>
      </c>
      <c r="AS109" s="40">
        <v>5.1100000000000003</v>
      </c>
      <c r="AT109" s="40">
        <v>1.6</v>
      </c>
      <c r="AU109" s="40">
        <v>5.67</v>
      </c>
    </row>
    <row r="110" spans="1:47" x14ac:dyDescent="0.25">
      <c r="A110" s="50">
        <v>39661</v>
      </c>
      <c r="B110" s="40">
        <v>61.59</v>
      </c>
      <c r="C110" s="40">
        <v>54.95</v>
      </c>
      <c r="D110" s="40">
        <v>50.82</v>
      </c>
      <c r="E110" s="40">
        <v>54.37</v>
      </c>
      <c r="F110" s="40">
        <v>63.35</v>
      </c>
      <c r="G110" s="40">
        <v>67.069999999999993</v>
      </c>
      <c r="I110" s="40">
        <v>59.7</v>
      </c>
      <c r="R110" s="40">
        <v>45.609730934720844</v>
      </c>
      <c r="AI110" s="50"/>
      <c r="AJ110" s="70"/>
      <c r="AL110" s="50">
        <v>40210</v>
      </c>
      <c r="AM110" s="40">
        <v>4.1080000000000005</v>
      </c>
      <c r="AN110" s="40">
        <v>1.04</v>
      </c>
      <c r="AO110" s="40">
        <v>5.1480000000000006</v>
      </c>
      <c r="AP110" s="40">
        <v>4.4999999999999998E-2</v>
      </c>
      <c r="AQ110" s="40">
        <v>4.1530000000000005</v>
      </c>
      <c r="AR110" s="40">
        <v>1.04</v>
      </c>
      <c r="AS110" s="40">
        <v>5.1480000000000006</v>
      </c>
      <c r="AT110" s="40">
        <v>1.6</v>
      </c>
      <c r="AU110" s="40">
        <v>5.7080000000000002</v>
      </c>
    </row>
    <row r="111" spans="1:47" x14ac:dyDescent="0.25">
      <c r="A111" s="50">
        <v>39692</v>
      </c>
      <c r="B111" s="40">
        <v>51.58</v>
      </c>
      <c r="C111" s="40">
        <v>49.3</v>
      </c>
      <c r="D111" s="40">
        <v>45.3</v>
      </c>
      <c r="E111" s="40">
        <v>51.47</v>
      </c>
      <c r="F111" s="40">
        <v>50.97</v>
      </c>
      <c r="G111" s="40">
        <v>56.05</v>
      </c>
      <c r="I111" s="40">
        <v>42.45</v>
      </c>
      <c r="R111" s="40">
        <v>45.531434738908054</v>
      </c>
      <c r="AI111" s="50"/>
      <c r="AJ111" s="70"/>
      <c r="AL111" s="50">
        <v>40238</v>
      </c>
      <c r="AM111" s="40">
        <v>4.1020000000000003</v>
      </c>
      <c r="AN111" s="40">
        <v>0.54</v>
      </c>
      <c r="AO111" s="40">
        <v>4.6420000000000003</v>
      </c>
      <c r="AP111" s="40">
        <v>4.4999999999999998E-2</v>
      </c>
      <c r="AQ111" s="40">
        <v>4.1470000000000002</v>
      </c>
      <c r="AR111" s="40">
        <v>0.54</v>
      </c>
      <c r="AS111" s="40">
        <v>4.6420000000000003</v>
      </c>
      <c r="AT111" s="40">
        <v>0.72</v>
      </c>
      <c r="AU111" s="40">
        <v>4.8220000000000001</v>
      </c>
    </row>
    <row r="112" spans="1:47" x14ac:dyDescent="0.25">
      <c r="A112" s="50">
        <v>39722</v>
      </c>
      <c r="B112" s="40">
        <v>39.659999999999997</v>
      </c>
      <c r="C112" s="40">
        <v>44.09</v>
      </c>
      <c r="D112" s="40">
        <v>41.9</v>
      </c>
      <c r="E112" s="40">
        <v>42.46</v>
      </c>
      <c r="F112" s="40">
        <v>41.21</v>
      </c>
      <c r="G112" s="40">
        <v>42.24</v>
      </c>
      <c r="I112" s="40">
        <v>41.95</v>
      </c>
      <c r="R112" s="40">
        <v>45.530581641686965</v>
      </c>
      <c r="AI112" s="50"/>
      <c r="AJ112" s="70"/>
      <c r="AL112" s="50">
        <v>40269</v>
      </c>
      <c r="AM112" s="40">
        <v>4.1020000000000003</v>
      </c>
      <c r="AN112" s="40">
        <v>0.36</v>
      </c>
      <c r="AO112" s="40">
        <v>4.4620000000000006</v>
      </c>
      <c r="AP112" s="40">
        <v>4.4999999999999998E-2</v>
      </c>
      <c r="AQ112" s="40">
        <v>4.1470000000000002</v>
      </c>
      <c r="AR112" s="40">
        <v>0.36</v>
      </c>
      <c r="AS112" s="40">
        <v>4.4620000000000006</v>
      </c>
      <c r="AT112" s="40">
        <v>0.38</v>
      </c>
      <c r="AU112" s="40">
        <v>4.4820000000000002</v>
      </c>
    </row>
    <row r="113" spans="1:47" x14ac:dyDescent="0.25">
      <c r="A113" s="50">
        <v>39753</v>
      </c>
      <c r="B113" s="40">
        <v>38.71</v>
      </c>
      <c r="C113" s="40">
        <v>41.63</v>
      </c>
      <c r="D113" s="40">
        <v>39.5</v>
      </c>
      <c r="E113" s="40">
        <v>43.23</v>
      </c>
      <c r="F113" s="40">
        <v>40.94</v>
      </c>
      <c r="G113" s="40">
        <v>41.04</v>
      </c>
      <c r="I113" s="40">
        <v>40.200000000000003</v>
      </c>
      <c r="R113" s="40">
        <v>47.767099898001739</v>
      </c>
      <c r="AI113" s="50"/>
      <c r="AJ113" s="70"/>
      <c r="AL113" s="50">
        <v>40299</v>
      </c>
      <c r="AM113" s="40">
        <v>4.25</v>
      </c>
      <c r="AN113" s="40">
        <v>0.32500000000000001</v>
      </c>
      <c r="AO113" s="40">
        <v>4.5750000000000002</v>
      </c>
      <c r="AP113" s="40">
        <v>4.4999999999999998E-2</v>
      </c>
      <c r="AQ113" s="40">
        <v>4.2949999999999999</v>
      </c>
      <c r="AR113" s="40">
        <v>0.32500000000000001</v>
      </c>
      <c r="AS113" s="40">
        <v>4.5750000000000002</v>
      </c>
      <c r="AT113" s="40">
        <v>0.33</v>
      </c>
      <c r="AU113" s="40">
        <v>4.58</v>
      </c>
    </row>
    <row r="114" spans="1:47" x14ac:dyDescent="0.25">
      <c r="A114" s="50">
        <v>39783</v>
      </c>
      <c r="B114" s="40">
        <v>38.24</v>
      </c>
      <c r="C114" s="40">
        <v>42.36</v>
      </c>
      <c r="D114" s="40">
        <v>40.35</v>
      </c>
      <c r="E114" s="40">
        <v>45.9</v>
      </c>
      <c r="F114" s="40">
        <v>42.16</v>
      </c>
      <c r="G114" s="40">
        <v>40.44</v>
      </c>
      <c r="I114" s="40">
        <v>40.700000000000003</v>
      </c>
      <c r="R114" s="40">
        <v>49.755030375539718</v>
      </c>
      <c r="AI114" s="50"/>
      <c r="AJ114" s="70"/>
      <c r="AL114" s="50">
        <v>40330</v>
      </c>
      <c r="AM114" s="40">
        <v>4.4020000000000001</v>
      </c>
      <c r="AN114" s="40">
        <v>0.33500000000000002</v>
      </c>
      <c r="AO114" s="40">
        <v>4.7370000000000001</v>
      </c>
      <c r="AP114" s="40">
        <v>4.4999999999999998E-2</v>
      </c>
      <c r="AQ114" s="40">
        <v>4.4470000000000001</v>
      </c>
      <c r="AR114" s="40">
        <v>0.33500000000000002</v>
      </c>
      <c r="AS114" s="40">
        <v>4.7370000000000001</v>
      </c>
      <c r="AT114" s="40">
        <v>0.37</v>
      </c>
      <c r="AU114" s="40">
        <v>4.7720000000000002</v>
      </c>
    </row>
    <row r="115" spans="1:47" x14ac:dyDescent="0.25">
      <c r="A115" s="50">
        <v>39814</v>
      </c>
      <c r="B115" s="40">
        <v>38.020000000000003</v>
      </c>
      <c r="C115" s="40">
        <v>45.45</v>
      </c>
      <c r="D115" s="40">
        <v>43.12</v>
      </c>
      <c r="E115" s="40">
        <v>45.51</v>
      </c>
      <c r="F115" s="40">
        <v>42.67</v>
      </c>
      <c r="G115" s="40">
        <v>40.49</v>
      </c>
      <c r="I115" s="40">
        <v>31.95</v>
      </c>
      <c r="R115" s="40">
        <v>50.686757979673501</v>
      </c>
      <c r="AI115" s="50"/>
      <c r="AJ115" s="70"/>
      <c r="AL115" s="50">
        <v>40360</v>
      </c>
      <c r="AM115" s="40">
        <v>4.4744999999999999</v>
      </c>
      <c r="AN115" s="40">
        <v>0.45</v>
      </c>
      <c r="AO115" s="40">
        <v>4.9245000000000001</v>
      </c>
      <c r="AP115" s="40">
        <v>4.4999999999999998E-2</v>
      </c>
      <c r="AQ115" s="40">
        <v>4.5194999999999999</v>
      </c>
      <c r="AR115" s="40">
        <v>0.35</v>
      </c>
      <c r="AS115" s="40">
        <v>4.8244999999999996</v>
      </c>
      <c r="AT115" s="40">
        <v>0.41</v>
      </c>
      <c r="AU115" s="40">
        <v>4.8845000000000001</v>
      </c>
    </row>
    <row r="116" spans="1:47" x14ac:dyDescent="0.25">
      <c r="A116" s="50">
        <v>39845</v>
      </c>
      <c r="B116" s="40">
        <v>38.020000000000003</v>
      </c>
      <c r="C116" s="40">
        <v>45.05</v>
      </c>
      <c r="D116" s="40">
        <v>42.6</v>
      </c>
      <c r="E116" s="40">
        <v>44.48</v>
      </c>
      <c r="F116" s="40">
        <v>41.23</v>
      </c>
      <c r="G116" s="40">
        <v>40.49</v>
      </c>
      <c r="I116" s="40">
        <v>33.700000000000003</v>
      </c>
      <c r="R116" s="40">
        <v>49.589961624165333</v>
      </c>
      <c r="AI116" s="50"/>
      <c r="AJ116" s="70"/>
      <c r="AL116" s="50">
        <v>40391</v>
      </c>
      <c r="AM116" s="40">
        <v>4.3875000000000002</v>
      </c>
      <c r="AN116" s="40">
        <v>0.45</v>
      </c>
      <c r="AO116" s="40">
        <v>4.8375000000000004</v>
      </c>
      <c r="AP116" s="40">
        <v>0.13</v>
      </c>
      <c r="AQ116" s="40">
        <v>4.5175000000000001</v>
      </c>
      <c r="AR116" s="40">
        <v>0.35</v>
      </c>
      <c r="AS116" s="40">
        <v>4.7374999999999998</v>
      </c>
      <c r="AT116" s="40">
        <v>0.41</v>
      </c>
      <c r="AU116" s="40">
        <v>4.7975000000000003</v>
      </c>
    </row>
    <row r="117" spans="1:47" x14ac:dyDescent="0.25">
      <c r="A117" s="50">
        <v>39873</v>
      </c>
      <c r="B117" s="40">
        <v>37.54</v>
      </c>
      <c r="C117" s="40">
        <v>42.08</v>
      </c>
      <c r="D117" s="40">
        <v>39.57</v>
      </c>
      <c r="E117" s="40">
        <v>43.44</v>
      </c>
      <c r="F117" s="40">
        <v>40.54</v>
      </c>
      <c r="G117" s="40">
        <v>40.01</v>
      </c>
      <c r="I117" s="40">
        <v>32.450000000000003</v>
      </c>
      <c r="R117" s="40">
        <v>47.81707511268727</v>
      </c>
      <c r="AI117" s="50"/>
      <c r="AJ117" s="70"/>
      <c r="AL117" s="50">
        <v>40422</v>
      </c>
      <c r="AM117" s="40">
        <v>4.2484999999999999</v>
      </c>
      <c r="AN117" s="40">
        <v>0.41499999999999998</v>
      </c>
      <c r="AO117" s="40">
        <v>4.6635</v>
      </c>
      <c r="AP117" s="40">
        <v>0.13</v>
      </c>
      <c r="AQ117" s="40">
        <v>4.3784999999999998</v>
      </c>
      <c r="AR117" s="40">
        <v>0.315</v>
      </c>
      <c r="AS117" s="40">
        <v>4.5635000000000003</v>
      </c>
      <c r="AT117" s="40">
        <v>0.36</v>
      </c>
      <c r="AU117" s="40">
        <v>4.6085000000000003</v>
      </c>
    </row>
    <row r="118" spans="1:47" x14ac:dyDescent="0.25">
      <c r="A118" s="50">
        <v>39904</v>
      </c>
      <c r="B118" s="40">
        <v>37.06</v>
      </c>
      <c r="C118" s="40">
        <v>41.96</v>
      </c>
      <c r="D118" s="40">
        <v>37.99</v>
      </c>
      <c r="E118" s="40">
        <v>41.38</v>
      </c>
      <c r="F118" s="40">
        <v>39.31</v>
      </c>
      <c r="G118" s="40">
        <v>39.53</v>
      </c>
      <c r="I118" s="40">
        <v>38</v>
      </c>
      <c r="R118" s="40">
        <v>44.68619152182314</v>
      </c>
      <c r="AI118" s="50"/>
      <c r="AJ118" s="70"/>
      <c r="AL118" s="50">
        <v>40452</v>
      </c>
      <c r="AM118" s="40">
        <v>4.0945</v>
      </c>
      <c r="AN118" s="40">
        <v>0.46</v>
      </c>
      <c r="AO118" s="40">
        <v>4.5545</v>
      </c>
      <c r="AP118" s="40">
        <v>0.13</v>
      </c>
      <c r="AQ118" s="40">
        <v>4.2244999999999999</v>
      </c>
      <c r="AR118" s="40">
        <v>0.36</v>
      </c>
      <c r="AS118" s="40">
        <v>4.4545000000000003</v>
      </c>
      <c r="AT118" s="40">
        <v>0.4</v>
      </c>
      <c r="AU118" s="40">
        <v>4.4945000000000004</v>
      </c>
    </row>
    <row r="119" spans="1:47" x14ac:dyDescent="0.25">
      <c r="A119" s="50">
        <v>39934</v>
      </c>
      <c r="B119" s="40">
        <v>38.020000000000003</v>
      </c>
      <c r="C119" s="40">
        <v>40.07</v>
      </c>
      <c r="D119" s="40">
        <v>36.15</v>
      </c>
      <c r="E119" s="40">
        <v>41.76</v>
      </c>
      <c r="F119" s="40">
        <v>40.04</v>
      </c>
      <c r="G119" s="40">
        <v>40.49</v>
      </c>
      <c r="I119" s="40">
        <v>37.5</v>
      </c>
      <c r="R119" s="40">
        <v>44.776521187679563</v>
      </c>
      <c r="AI119" s="50"/>
      <c r="AJ119" s="70"/>
      <c r="AL119" s="50">
        <v>40483</v>
      </c>
      <c r="AM119" s="40">
        <v>4.0994999999999999</v>
      </c>
      <c r="AN119" s="40">
        <v>0.56000000000000005</v>
      </c>
      <c r="AO119" s="40">
        <v>4.6594999999999995</v>
      </c>
      <c r="AP119" s="40">
        <v>0.13</v>
      </c>
      <c r="AQ119" s="40">
        <v>4.2294999999999998</v>
      </c>
      <c r="AR119" s="40">
        <v>0.46</v>
      </c>
      <c r="AS119" s="40">
        <v>4.5594999999999999</v>
      </c>
      <c r="AT119" s="40">
        <v>0.73</v>
      </c>
      <c r="AU119" s="40">
        <v>4.8294999999999995</v>
      </c>
    </row>
    <row r="120" spans="1:47" x14ac:dyDescent="0.25">
      <c r="A120" s="50">
        <v>39965</v>
      </c>
      <c r="B120" s="40">
        <v>44.74</v>
      </c>
      <c r="C120" s="40">
        <v>39.130000000000003</v>
      </c>
      <c r="D120" s="40">
        <v>36.68</v>
      </c>
      <c r="E120" s="40">
        <v>44.36</v>
      </c>
      <c r="F120" s="40">
        <v>44.35</v>
      </c>
      <c r="G120" s="40">
        <v>48.39</v>
      </c>
      <c r="I120" s="40">
        <v>44.5</v>
      </c>
      <c r="R120" s="40">
        <v>45.296018230701186</v>
      </c>
      <c r="AI120" s="50"/>
      <c r="AJ120" s="70"/>
      <c r="AL120" s="50">
        <v>40513</v>
      </c>
      <c r="AM120" s="40">
        <v>4.1375000000000002</v>
      </c>
      <c r="AN120" s="40">
        <v>0.77</v>
      </c>
      <c r="AO120" s="40">
        <v>4.9074999999999998</v>
      </c>
      <c r="AP120" s="40">
        <v>0.13</v>
      </c>
      <c r="AQ120" s="40">
        <v>4.2675000000000001</v>
      </c>
      <c r="AR120" s="40">
        <v>0.77</v>
      </c>
      <c r="AS120" s="40">
        <v>4.9074999999999998</v>
      </c>
      <c r="AT120" s="40">
        <v>0.98</v>
      </c>
      <c r="AU120" s="40">
        <v>5.1174999999999997</v>
      </c>
    </row>
    <row r="121" spans="1:47" x14ac:dyDescent="0.25">
      <c r="A121" s="50">
        <v>39995</v>
      </c>
      <c r="B121" s="40">
        <v>54.34</v>
      </c>
      <c r="C121" s="40">
        <v>51.21</v>
      </c>
      <c r="D121" s="40">
        <v>46.44</v>
      </c>
      <c r="E121" s="40">
        <v>49.67</v>
      </c>
      <c r="F121" s="40">
        <v>58.28</v>
      </c>
      <c r="G121" s="40">
        <v>58.64</v>
      </c>
      <c r="I121" s="40">
        <v>51.5</v>
      </c>
      <c r="R121" s="40">
        <v>45.906539150818318</v>
      </c>
      <c r="AI121" s="50"/>
      <c r="AJ121" s="70"/>
      <c r="AL121" s="50">
        <v>40544</v>
      </c>
      <c r="AM121" s="40">
        <v>4.1825000000000001</v>
      </c>
      <c r="AN121" s="40">
        <v>1.04</v>
      </c>
      <c r="AO121" s="40">
        <v>5.2225000000000001</v>
      </c>
      <c r="AP121" s="40">
        <v>4.4999999999999998E-2</v>
      </c>
      <c r="AQ121" s="40">
        <v>4.2275</v>
      </c>
      <c r="AR121" s="40">
        <v>1.04</v>
      </c>
      <c r="AS121" s="40">
        <v>5.2225000000000001</v>
      </c>
      <c r="AT121" s="40">
        <v>1.6</v>
      </c>
      <c r="AU121" s="40">
        <v>5.7824999999999998</v>
      </c>
    </row>
    <row r="122" spans="1:47" x14ac:dyDescent="0.25">
      <c r="A122" s="50">
        <v>40026</v>
      </c>
      <c r="B122" s="40">
        <v>62.02</v>
      </c>
      <c r="C122" s="40">
        <v>55.02</v>
      </c>
      <c r="D122" s="40">
        <v>50.67</v>
      </c>
      <c r="E122" s="40">
        <v>54.08</v>
      </c>
      <c r="F122" s="40">
        <v>63.77</v>
      </c>
      <c r="G122" s="40">
        <v>67.25</v>
      </c>
      <c r="I122" s="40">
        <v>60.25</v>
      </c>
      <c r="R122" s="40">
        <v>46.428415972212925</v>
      </c>
      <c r="AI122" s="50"/>
      <c r="AJ122" s="70"/>
      <c r="AL122" s="50">
        <v>40575</v>
      </c>
      <c r="AM122" s="40">
        <v>4.2205000000000004</v>
      </c>
      <c r="AN122" s="40">
        <v>1.04</v>
      </c>
      <c r="AO122" s="40">
        <v>5.2605000000000004</v>
      </c>
      <c r="AP122" s="40">
        <v>4.4999999999999998E-2</v>
      </c>
      <c r="AQ122" s="40">
        <v>4.2655000000000003</v>
      </c>
      <c r="AR122" s="40">
        <v>1.04</v>
      </c>
      <c r="AS122" s="40">
        <v>5.2605000000000004</v>
      </c>
      <c r="AT122" s="40">
        <v>1.6</v>
      </c>
      <c r="AU122" s="40">
        <v>5.8205000000000009</v>
      </c>
    </row>
    <row r="123" spans="1:47" x14ac:dyDescent="0.25">
      <c r="A123" s="50">
        <v>40057</v>
      </c>
      <c r="B123" s="40">
        <v>51.94</v>
      </c>
      <c r="C123" s="40">
        <v>49.74</v>
      </c>
      <c r="D123" s="40">
        <v>45.53</v>
      </c>
      <c r="E123" s="40">
        <v>51.37</v>
      </c>
      <c r="F123" s="40">
        <v>51.31</v>
      </c>
      <c r="G123" s="40">
        <v>56.25</v>
      </c>
      <c r="I123" s="40">
        <v>42.95</v>
      </c>
      <c r="R123" s="40">
        <v>46.38018588549896</v>
      </c>
      <c r="AI123" s="50"/>
      <c r="AJ123" s="70"/>
      <c r="AL123" s="50">
        <v>40603</v>
      </c>
      <c r="AM123" s="40">
        <v>4.2145000000000001</v>
      </c>
      <c r="AN123" s="40">
        <v>0.54</v>
      </c>
      <c r="AO123" s="40">
        <v>4.7545000000000002</v>
      </c>
      <c r="AP123" s="40">
        <v>4.4999999999999998E-2</v>
      </c>
      <c r="AQ123" s="40">
        <v>4.2595000000000001</v>
      </c>
      <c r="AR123" s="40">
        <v>0.54</v>
      </c>
      <c r="AS123" s="40">
        <v>4.7545000000000002</v>
      </c>
      <c r="AT123" s="40">
        <v>0.72</v>
      </c>
      <c r="AU123" s="40">
        <v>4.9344999999999999</v>
      </c>
    </row>
    <row r="124" spans="1:47" x14ac:dyDescent="0.25">
      <c r="A124" s="50">
        <v>40087</v>
      </c>
      <c r="B124" s="40">
        <v>39.94</v>
      </c>
      <c r="C124" s="40">
        <v>44.87</v>
      </c>
      <c r="D124" s="40">
        <v>42.37</v>
      </c>
      <c r="E124" s="40">
        <v>42.88</v>
      </c>
      <c r="F124" s="40">
        <v>41.48</v>
      </c>
      <c r="G124" s="40">
        <v>42.51</v>
      </c>
      <c r="I124" s="40">
        <v>42.5</v>
      </c>
      <c r="R124" s="40">
        <v>46.409410143353618</v>
      </c>
      <c r="AI124" s="50"/>
      <c r="AJ124" s="70"/>
      <c r="AL124" s="50">
        <v>40634</v>
      </c>
      <c r="AM124" s="40">
        <v>4.2145000000000001</v>
      </c>
      <c r="AN124" s="40">
        <v>0.36</v>
      </c>
      <c r="AO124" s="40">
        <v>4.5745000000000005</v>
      </c>
      <c r="AP124" s="40">
        <v>4.4999999999999998E-2</v>
      </c>
      <c r="AQ124" s="40">
        <v>4.2595000000000001</v>
      </c>
      <c r="AR124" s="40">
        <v>0.36</v>
      </c>
      <c r="AS124" s="40">
        <v>4.5745000000000005</v>
      </c>
      <c r="AT124" s="40">
        <v>0.38</v>
      </c>
      <c r="AU124" s="40">
        <v>4.5945</v>
      </c>
    </row>
    <row r="125" spans="1:47" x14ac:dyDescent="0.25">
      <c r="A125" s="50">
        <v>40118</v>
      </c>
      <c r="B125" s="40">
        <v>38.979999999999997</v>
      </c>
      <c r="C125" s="40">
        <v>42.57</v>
      </c>
      <c r="D125" s="40">
        <v>40.130000000000003</v>
      </c>
      <c r="E125" s="40">
        <v>43.73</v>
      </c>
      <c r="F125" s="40">
        <v>41.22</v>
      </c>
      <c r="G125" s="40">
        <v>41.32</v>
      </c>
      <c r="I125" s="40">
        <v>40.75</v>
      </c>
      <c r="R125" s="40">
        <v>49.14442500207678</v>
      </c>
      <c r="AI125" s="50"/>
      <c r="AJ125" s="70"/>
      <c r="AL125" s="50">
        <v>40664</v>
      </c>
      <c r="AM125" s="40">
        <v>4.3624999999999998</v>
      </c>
      <c r="AN125" s="40">
        <v>0.32500000000000001</v>
      </c>
      <c r="AO125" s="40">
        <v>4.6875</v>
      </c>
      <c r="AP125" s="40">
        <v>4.4999999999999998E-2</v>
      </c>
      <c r="AQ125" s="40">
        <v>4.4074999999999998</v>
      </c>
      <c r="AR125" s="40">
        <v>0.32500000000000001</v>
      </c>
      <c r="AS125" s="40">
        <v>4.6875</v>
      </c>
      <c r="AT125" s="40">
        <v>0.33</v>
      </c>
      <c r="AU125" s="40">
        <v>4.6924999999999999</v>
      </c>
    </row>
    <row r="126" spans="1:47" x14ac:dyDescent="0.25">
      <c r="A126" s="50">
        <v>40148</v>
      </c>
      <c r="B126" s="40">
        <v>38.5</v>
      </c>
      <c r="C126" s="40">
        <v>43.26</v>
      </c>
      <c r="D126" s="40">
        <v>40.92</v>
      </c>
      <c r="E126" s="40">
        <v>46.37</v>
      </c>
      <c r="F126" s="40">
        <v>42.44</v>
      </c>
      <c r="G126" s="40">
        <v>40.72</v>
      </c>
      <c r="I126" s="40">
        <v>41.2</v>
      </c>
      <c r="R126" s="40">
        <v>51.153994301179893</v>
      </c>
      <c r="AI126" s="50"/>
      <c r="AJ126" s="70"/>
      <c r="AL126" s="50">
        <v>40695</v>
      </c>
      <c r="AM126" s="40">
        <v>4.5145</v>
      </c>
      <c r="AN126" s="40">
        <v>0.33500000000000002</v>
      </c>
      <c r="AO126" s="40">
        <v>4.8494999999999999</v>
      </c>
      <c r="AP126" s="40">
        <v>4.4999999999999998E-2</v>
      </c>
      <c r="AQ126" s="40">
        <v>4.5594999999999999</v>
      </c>
      <c r="AR126" s="40">
        <v>0.33500000000000002</v>
      </c>
      <c r="AS126" s="40">
        <v>4.8494999999999999</v>
      </c>
      <c r="AT126" s="40">
        <v>0.37</v>
      </c>
      <c r="AU126" s="40">
        <v>4.8845000000000001</v>
      </c>
    </row>
    <row r="127" spans="1:47" x14ac:dyDescent="0.25">
      <c r="A127" s="50">
        <v>40179</v>
      </c>
      <c r="B127" s="40">
        <v>38.28</v>
      </c>
      <c r="C127" s="40">
        <v>46.42</v>
      </c>
      <c r="D127" s="40">
        <v>43.53</v>
      </c>
      <c r="E127" s="40">
        <v>45.88</v>
      </c>
      <c r="F127" s="40">
        <v>42.95</v>
      </c>
      <c r="G127" s="40">
        <v>40.700000000000003</v>
      </c>
      <c r="I127" s="40">
        <v>32.450000000000003</v>
      </c>
      <c r="R127" s="40">
        <v>52.132980032429039</v>
      </c>
      <c r="AI127" s="50"/>
      <c r="AJ127" s="70"/>
      <c r="AL127" s="50">
        <v>40725</v>
      </c>
      <c r="AM127" s="40">
        <v>4.5895000000000001</v>
      </c>
      <c r="AN127" s="40">
        <v>0.45</v>
      </c>
      <c r="AO127" s="40">
        <v>5.0395000000000003</v>
      </c>
      <c r="AP127" s="40">
        <v>4.4999999999999998E-2</v>
      </c>
      <c r="AQ127" s="40">
        <v>4.6345000000000001</v>
      </c>
      <c r="AR127" s="40">
        <v>0.35</v>
      </c>
      <c r="AS127" s="40">
        <v>4.9394999999999998</v>
      </c>
      <c r="AT127" s="40">
        <v>0.41</v>
      </c>
      <c r="AU127" s="40">
        <v>4.9995000000000003</v>
      </c>
    </row>
    <row r="128" spans="1:47" x14ac:dyDescent="0.25">
      <c r="A128" s="50">
        <v>40210</v>
      </c>
      <c r="B128" s="40">
        <v>38.28</v>
      </c>
      <c r="C128" s="40">
        <v>46.05</v>
      </c>
      <c r="D128" s="40">
        <v>43.04</v>
      </c>
      <c r="E128" s="40">
        <v>44.92</v>
      </c>
      <c r="F128" s="40">
        <v>41.5</v>
      </c>
      <c r="G128" s="40">
        <v>40.700000000000003</v>
      </c>
      <c r="I128" s="40">
        <v>34.200000000000003</v>
      </c>
      <c r="R128" s="40">
        <v>51.036011670326062</v>
      </c>
      <c r="AI128" s="50"/>
      <c r="AJ128" s="70"/>
      <c r="AL128" s="50">
        <v>40756</v>
      </c>
      <c r="AM128" s="40">
        <v>4.5025000000000004</v>
      </c>
      <c r="AN128" s="40">
        <v>0.45</v>
      </c>
      <c r="AO128" s="40">
        <v>4.9524999999999997</v>
      </c>
      <c r="AP128" s="40">
        <v>0.13</v>
      </c>
      <c r="AQ128" s="40">
        <v>4.6325000000000003</v>
      </c>
      <c r="AR128" s="40">
        <v>0.35</v>
      </c>
      <c r="AS128" s="40">
        <v>4.8525</v>
      </c>
      <c r="AT128" s="40">
        <v>0.41</v>
      </c>
      <c r="AU128" s="40">
        <v>4.9124999999999996</v>
      </c>
    </row>
    <row r="129" spans="1:38" x14ac:dyDescent="0.25">
      <c r="A129" s="50">
        <v>40238</v>
      </c>
      <c r="B129" s="40">
        <v>37.799999999999997</v>
      </c>
      <c r="C129" s="40">
        <v>43.25</v>
      </c>
      <c r="D129" s="40">
        <v>40.22</v>
      </c>
      <c r="E129" s="40">
        <v>43.97</v>
      </c>
      <c r="F129" s="40">
        <v>40.799999999999997</v>
      </c>
      <c r="G129" s="40">
        <v>40.229999999999997</v>
      </c>
      <c r="I129" s="40">
        <v>32.950000000000003</v>
      </c>
      <c r="R129" s="40">
        <v>49.256751963608899</v>
      </c>
      <c r="AI129" s="50"/>
      <c r="AJ129" s="70"/>
      <c r="AL129" s="50"/>
    </row>
    <row r="130" spans="1:38" x14ac:dyDescent="0.25">
      <c r="A130" s="50">
        <v>40269</v>
      </c>
      <c r="B130" s="40">
        <v>37.32</v>
      </c>
      <c r="C130" s="40">
        <v>43.14</v>
      </c>
      <c r="D130" s="40">
        <v>38.75</v>
      </c>
      <c r="E130" s="40">
        <v>42.04</v>
      </c>
      <c r="F130" s="40">
        <v>39.57</v>
      </c>
      <c r="G130" s="40">
        <v>39.75</v>
      </c>
      <c r="I130" s="40">
        <v>38.75</v>
      </c>
      <c r="R130" s="40">
        <v>45.652631668963373</v>
      </c>
      <c r="AI130" s="50"/>
      <c r="AJ130" s="70"/>
      <c r="AL130" s="50"/>
    </row>
    <row r="131" spans="1:38" x14ac:dyDescent="0.25">
      <c r="A131" s="50">
        <v>40299</v>
      </c>
      <c r="B131" s="40">
        <v>38.28</v>
      </c>
      <c r="C131" s="40">
        <v>41.36</v>
      </c>
      <c r="D131" s="40">
        <v>37.04</v>
      </c>
      <c r="E131" s="40">
        <v>42.41</v>
      </c>
      <c r="F131" s="40">
        <v>40.299999999999997</v>
      </c>
      <c r="G131" s="40">
        <v>40.71</v>
      </c>
      <c r="I131" s="40">
        <v>38.25</v>
      </c>
      <c r="R131" s="40">
        <v>45.750332194606372</v>
      </c>
      <c r="AI131" s="50"/>
      <c r="AJ131" s="70"/>
      <c r="AL131" s="50"/>
    </row>
    <row r="132" spans="1:38" x14ac:dyDescent="0.25">
      <c r="A132" s="50">
        <v>40330</v>
      </c>
      <c r="B132" s="40">
        <v>45.05</v>
      </c>
      <c r="C132" s="40">
        <v>40.479999999999997</v>
      </c>
      <c r="D132" s="40">
        <v>37.53</v>
      </c>
      <c r="E132" s="40">
        <v>44.81</v>
      </c>
      <c r="F132" s="40">
        <v>44.65</v>
      </c>
      <c r="G132" s="40">
        <v>48.55</v>
      </c>
      <c r="I132" s="40">
        <v>45.25</v>
      </c>
      <c r="R132" s="40">
        <v>46.280907126705586</v>
      </c>
      <c r="AI132" s="50"/>
      <c r="AJ132" s="70"/>
      <c r="AL132" s="50"/>
    </row>
    <row r="133" spans="1:38" x14ac:dyDescent="0.25">
      <c r="A133" s="50">
        <v>40360</v>
      </c>
      <c r="B133" s="40">
        <v>54.72</v>
      </c>
      <c r="C133" s="40">
        <v>51.84</v>
      </c>
      <c r="D133" s="40">
        <v>46.62</v>
      </c>
      <c r="E133" s="40">
        <v>49.74</v>
      </c>
      <c r="F133" s="40">
        <v>58.66</v>
      </c>
      <c r="G133" s="40">
        <v>58.81</v>
      </c>
      <c r="I133" s="40">
        <v>52.25</v>
      </c>
      <c r="R133" s="40">
        <v>46.90317973079015</v>
      </c>
      <c r="AI133" s="50"/>
      <c r="AJ133" s="70"/>
      <c r="AL133" s="50"/>
    </row>
    <row r="134" spans="1:38" x14ac:dyDescent="0.25">
      <c r="A134" s="50">
        <v>40391</v>
      </c>
      <c r="B134" s="40">
        <v>62.45</v>
      </c>
      <c r="C134" s="40">
        <v>55.42</v>
      </c>
      <c r="D134" s="40">
        <v>50.56</v>
      </c>
      <c r="E134" s="40">
        <v>53.82</v>
      </c>
      <c r="F134" s="40">
        <v>64.2</v>
      </c>
      <c r="G134" s="40">
        <v>67.39</v>
      </c>
      <c r="I134" s="40">
        <v>61</v>
      </c>
      <c r="R134" s="40">
        <v>47.4364781733481</v>
      </c>
      <c r="AI134" s="50"/>
      <c r="AJ134" s="70"/>
      <c r="AL134" s="50"/>
    </row>
    <row r="135" spans="1:38" x14ac:dyDescent="0.25">
      <c r="A135" s="50">
        <v>40422</v>
      </c>
      <c r="B135" s="40">
        <v>52.3</v>
      </c>
      <c r="C135" s="40">
        <v>50.46</v>
      </c>
      <c r="D135" s="40">
        <v>45.77</v>
      </c>
      <c r="E135" s="40">
        <v>51.29</v>
      </c>
      <c r="F135" s="40">
        <v>51.65</v>
      </c>
      <c r="G135" s="40">
        <v>56.4</v>
      </c>
      <c r="I135" s="40">
        <v>43.45</v>
      </c>
      <c r="R135" s="40">
        <v>47.394998438979123</v>
      </c>
      <c r="AI135" s="50"/>
      <c r="AJ135" s="70"/>
      <c r="AL135" s="50"/>
    </row>
    <row r="136" spans="1:38" x14ac:dyDescent="0.25">
      <c r="A136" s="50">
        <v>40452</v>
      </c>
      <c r="B136" s="40">
        <v>40.22</v>
      </c>
      <c r="C136" s="40">
        <v>45.88</v>
      </c>
      <c r="D136" s="40">
        <v>42.83</v>
      </c>
      <c r="E136" s="40">
        <v>43.3</v>
      </c>
      <c r="F136" s="40">
        <v>41.75</v>
      </c>
      <c r="G136" s="40">
        <v>42.74</v>
      </c>
      <c r="I136" s="40">
        <v>43.25</v>
      </c>
      <c r="R136" s="40">
        <v>47.431402562495116</v>
      </c>
      <c r="AI136" s="50"/>
      <c r="AJ136" s="70"/>
      <c r="AL136" s="50"/>
    </row>
    <row r="137" spans="1:38" x14ac:dyDescent="0.25">
      <c r="A137" s="50">
        <v>40483</v>
      </c>
      <c r="B137" s="40">
        <v>39.25</v>
      </c>
      <c r="C137" s="40">
        <v>43.72</v>
      </c>
      <c r="D137" s="40">
        <v>40.75</v>
      </c>
      <c r="E137" s="40">
        <v>44.21</v>
      </c>
      <c r="F137" s="40">
        <v>41.49</v>
      </c>
      <c r="G137" s="40">
        <v>41.56</v>
      </c>
      <c r="I137" s="40">
        <v>41.5</v>
      </c>
      <c r="R137" s="40">
        <v>49.804077674703798</v>
      </c>
      <c r="AI137" s="50"/>
      <c r="AJ137" s="70"/>
      <c r="AL137" s="50"/>
    </row>
    <row r="138" spans="1:38" x14ac:dyDescent="0.25">
      <c r="A138" s="50">
        <v>40513</v>
      </c>
      <c r="B138" s="40">
        <v>38.770000000000003</v>
      </c>
      <c r="C138" s="40">
        <v>44.37</v>
      </c>
      <c r="D138" s="40">
        <v>41.49</v>
      </c>
      <c r="E138" s="40">
        <v>46.83</v>
      </c>
      <c r="F138" s="40">
        <v>42.72</v>
      </c>
      <c r="G138" s="40">
        <v>40.97</v>
      </c>
      <c r="I138" s="40">
        <v>41.7</v>
      </c>
      <c r="R138" s="40">
        <v>51.838530929884982</v>
      </c>
      <c r="AI138" s="50"/>
      <c r="AJ138" s="70"/>
      <c r="AL138" s="50"/>
    </row>
    <row r="139" spans="1:38" x14ac:dyDescent="0.25">
      <c r="A139" s="50">
        <v>40544</v>
      </c>
      <c r="B139" s="40">
        <v>38.549999999999997</v>
      </c>
      <c r="C139" s="40">
        <v>47.39</v>
      </c>
      <c r="D139" s="40">
        <v>43.94</v>
      </c>
      <c r="E139" s="40">
        <v>46.25</v>
      </c>
      <c r="F139" s="40">
        <v>43.23</v>
      </c>
      <c r="G139" s="40">
        <v>40.92</v>
      </c>
      <c r="I139" s="40">
        <v>32.950000000000003</v>
      </c>
      <c r="R139" s="40">
        <v>42.813114407899363</v>
      </c>
      <c r="AI139" s="50"/>
      <c r="AJ139" s="70"/>
      <c r="AL139" s="50"/>
    </row>
    <row r="140" spans="1:38" x14ac:dyDescent="0.25">
      <c r="A140" s="50">
        <v>40575</v>
      </c>
      <c r="B140" s="40">
        <v>38.549999999999997</v>
      </c>
      <c r="C140" s="40">
        <v>47.04</v>
      </c>
      <c r="D140" s="40">
        <v>43.49</v>
      </c>
      <c r="E140" s="40">
        <v>45.36</v>
      </c>
      <c r="F140" s="40">
        <v>41.77</v>
      </c>
      <c r="G140" s="40">
        <v>40.92</v>
      </c>
      <c r="I140" s="40">
        <v>34.700000000000003</v>
      </c>
      <c r="R140" s="40">
        <v>41.886693588691138</v>
      </c>
      <c r="AI140" s="50"/>
      <c r="AJ140" s="70"/>
      <c r="AL140" s="50"/>
    </row>
    <row r="141" spans="1:38" x14ac:dyDescent="0.25">
      <c r="A141" s="50">
        <v>40603</v>
      </c>
      <c r="B141" s="40">
        <v>38.06</v>
      </c>
      <c r="C141" s="40">
        <v>44.42</v>
      </c>
      <c r="D141" s="40">
        <v>40.869999999999997</v>
      </c>
      <c r="E141" s="40">
        <v>44.48</v>
      </c>
      <c r="F141" s="40">
        <v>41.06</v>
      </c>
      <c r="G141" s="40">
        <v>40.44</v>
      </c>
      <c r="I141" s="40">
        <v>33.450000000000003</v>
      </c>
      <c r="R141" s="40">
        <v>40.389205959307333</v>
      </c>
      <c r="AI141" s="50"/>
      <c r="AJ141" s="70"/>
      <c r="AL141" s="50"/>
    </row>
    <row r="142" spans="1:38" x14ac:dyDescent="0.25">
      <c r="A142" s="50">
        <v>40634</v>
      </c>
      <c r="B142" s="40">
        <v>37.57</v>
      </c>
      <c r="C142" s="40">
        <v>44.31</v>
      </c>
      <c r="D142" s="40">
        <v>39.5</v>
      </c>
      <c r="E142" s="40">
        <v>42.67</v>
      </c>
      <c r="F142" s="40">
        <v>39.83</v>
      </c>
      <c r="G142" s="40">
        <v>39.950000000000003</v>
      </c>
      <c r="I142" s="40">
        <v>39.25</v>
      </c>
      <c r="R142" s="40">
        <v>37.744671514487742</v>
      </c>
      <c r="AI142" s="50"/>
      <c r="AJ142" s="70"/>
      <c r="AL142" s="50"/>
    </row>
    <row r="143" spans="1:38" x14ac:dyDescent="0.25">
      <c r="A143" s="50">
        <v>40664</v>
      </c>
      <c r="B143" s="40">
        <v>38.549999999999997</v>
      </c>
      <c r="C143" s="40">
        <v>42.64</v>
      </c>
      <c r="D143" s="40">
        <v>37.909999999999997</v>
      </c>
      <c r="E143" s="40">
        <v>43.03</v>
      </c>
      <c r="F143" s="40">
        <v>40.56</v>
      </c>
      <c r="G143" s="40">
        <v>40.93</v>
      </c>
      <c r="I143" s="40">
        <v>38.75</v>
      </c>
      <c r="R143" s="40">
        <v>37.820969436723942</v>
      </c>
      <c r="AI143" s="50"/>
      <c r="AJ143" s="70"/>
      <c r="AL143" s="50"/>
    </row>
    <row r="144" spans="1:38" x14ac:dyDescent="0.25">
      <c r="A144" s="50">
        <v>40695</v>
      </c>
      <c r="B144" s="40">
        <v>45.36</v>
      </c>
      <c r="C144" s="40">
        <v>41.81</v>
      </c>
      <c r="D144" s="40">
        <v>38.369999999999997</v>
      </c>
      <c r="E144" s="40">
        <v>45.26</v>
      </c>
      <c r="F144" s="40">
        <v>44.94</v>
      </c>
      <c r="G144" s="40">
        <v>48.72</v>
      </c>
      <c r="I144" s="40">
        <v>45.75</v>
      </c>
      <c r="R144" s="40">
        <v>38.259768192532505</v>
      </c>
      <c r="AI144" s="50"/>
      <c r="AJ144" s="70"/>
      <c r="AL144" s="50"/>
    </row>
    <row r="145" spans="1:38" x14ac:dyDescent="0.25">
      <c r="A145" s="50">
        <v>40725</v>
      </c>
      <c r="B145" s="40">
        <v>55.09</v>
      </c>
      <c r="C145" s="40">
        <v>52.49</v>
      </c>
      <c r="D145" s="40">
        <v>46.83</v>
      </c>
      <c r="E145" s="40">
        <v>49.83</v>
      </c>
      <c r="F145" s="40">
        <v>59.05</v>
      </c>
      <c r="G145" s="40">
        <v>58.98</v>
      </c>
      <c r="I145" s="40">
        <v>52.75</v>
      </c>
      <c r="R145" s="40">
        <v>38.775451243554876</v>
      </c>
      <c r="AI145" s="50"/>
      <c r="AJ145" s="70"/>
      <c r="AL145" s="50"/>
    </row>
    <row r="146" spans="1:38" x14ac:dyDescent="0.25">
      <c r="A146" s="50">
        <v>40756</v>
      </c>
      <c r="B146" s="40">
        <v>62.88</v>
      </c>
      <c r="C146" s="40">
        <v>55.86</v>
      </c>
      <c r="D146" s="40">
        <v>50.49</v>
      </c>
      <c r="E146" s="40">
        <v>53.62</v>
      </c>
      <c r="F146" s="40">
        <v>64.62</v>
      </c>
      <c r="G146" s="40">
        <v>67.55</v>
      </c>
      <c r="I146" s="40">
        <v>61.5</v>
      </c>
      <c r="R146" s="40">
        <v>39.216260104720519</v>
      </c>
      <c r="AI146" s="50"/>
      <c r="AJ146" s="70"/>
      <c r="AL146" s="50"/>
    </row>
    <row r="147" spans="1:38" x14ac:dyDescent="0.25">
      <c r="A147" s="50">
        <v>40787</v>
      </c>
      <c r="B147" s="40">
        <v>52.66</v>
      </c>
      <c r="C147" s="40">
        <v>51.2</v>
      </c>
      <c r="D147" s="40">
        <v>46.04</v>
      </c>
      <c r="E147" s="40">
        <v>51.25</v>
      </c>
      <c r="F147" s="40">
        <v>51.99</v>
      </c>
      <c r="G147" s="40">
        <v>56.56</v>
      </c>
      <c r="I147" s="40">
        <v>43.95</v>
      </c>
      <c r="R147" s="40">
        <v>39.175522044077219</v>
      </c>
      <c r="AI147" s="50"/>
      <c r="AJ147" s="70"/>
      <c r="AL147" s="50"/>
    </row>
    <row r="148" spans="1:38" x14ac:dyDescent="0.25">
      <c r="A148" s="50">
        <v>40817</v>
      </c>
      <c r="B148" s="40">
        <v>40.5</v>
      </c>
      <c r="C148" s="40">
        <v>46.89</v>
      </c>
      <c r="D148" s="40">
        <v>43.3</v>
      </c>
      <c r="E148" s="40">
        <v>43.72</v>
      </c>
      <c r="F148" s="40">
        <v>42.02</v>
      </c>
      <c r="G148" s="40">
        <v>42.96</v>
      </c>
      <c r="I148" s="40">
        <v>43.75</v>
      </c>
      <c r="R148" s="40">
        <v>39.200206627287677</v>
      </c>
      <c r="AI148" s="50"/>
      <c r="AJ148" s="70"/>
      <c r="AL148" s="50"/>
    </row>
    <row r="149" spans="1:38" x14ac:dyDescent="0.25">
      <c r="A149" s="50">
        <v>40848</v>
      </c>
      <c r="B149" s="40">
        <v>39.520000000000003</v>
      </c>
      <c r="C149" s="40">
        <v>44.86</v>
      </c>
      <c r="D149" s="40">
        <v>41.36</v>
      </c>
      <c r="E149" s="40">
        <v>44.69</v>
      </c>
      <c r="F149" s="40">
        <v>41.77</v>
      </c>
      <c r="G149" s="40">
        <v>41.79</v>
      </c>
      <c r="I149" s="40">
        <v>42</v>
      </c>
      <c r="R149" s="40">
        <v>41.510366296619395</v>
      </c>
      <c r="AI149" s="50"/>
      <c r="AJ149" s="70"/>
      <c r="AL149" s="50"/>
    </row>
    <row r="150" spans="1:38" x14ac:dyDescent="0.25">
      <c r="A150" s="50">
        <v>40878</v>
      </c>
      <c r="B150" s="40">
        <v>39.04</v>
      </c>
      <c r="C150" s="40">
        <v>45.47</v>
      </c>
      <c r="D150" s="40">
        <v>42.05</v>
      </c>
      <c r="E150" s="40">
        <v>47.28</v>
      </c>
      <c r="F150" s="40">
        <v>43</v>
      </c>
      <c r="G150" s="40">
        <v>41.2</v>
      </c>
      <c r="I150" s="40">
        <v>42.2</v>
      </c>
      <c r="R150" s="40">
        <v>43.207770584098306</v>
      </c>
      <c r="AI150" s="50"/>
      <c r="AJ150" s="70"/>
      <c r="AL150" s="50"/>
    </row>
    <row r="151" spans="1:38" x14ac:dyDescent="0.25">
      <c r="A151" s="50">
        <v>40909</v>
      </c>
      <c r="B151" s="40">
        <v>38.81</v>
      </c>
      <c r="C151" s="40">
        <v>48.36</v>
      </c>
      <c r="D151" s="40">
        <v>44.37</v>
      </c>
      <c r="E151" s="40">
        <v>46.62</v>
      </c>
      <c r="F151" s="40">
        <v>43.51</v>
      </c>
      <c r="G151" s="40">
        <v>41.13</v>
      </c>
      <c r="I151" s="40">
        <v>33.200000000000003</v>
      </c>
      <c r="R151" s="40">
        <v>42.813114407899363</v>
      </c>
      <c r="AI151" s="50"/>
      <c r="AJ151" s="70"/>
      <c r="AL151" s="50"/>
    </row>
    <row r="152" spans="1:38" x14ac:dyDescent="0.25">
      <c r="A152" s="50">
        <v>40940</v>
      </c>
      <c r="B152" s="40">
        <v>38.81</v>
      </c>
      <c r="C152" s="40">
        <v>48.04</v>
      </c>
      <c r="D152" s="40">
        <v>43.95</v>
      </c>
      <c r="E152" s="40">
        <v>45.8</v>
      </c>
      <c r="F152" s="40">
        <v>42.04</v>
      </c>
      <c r="G152" s="40">
        <v>41.13</v>
      </c>
      <c r="I152" s="40">
        <v>34.950000000000003</v>
      </c>
      <c r="R152" s="40">
        <v>41.886693588691138</v>
      </c>
      <c r="AI152" s="50"/>
      <c r="AJ152" s="70"/>
      <c r="AL152" s="50"/>
    </row>
    <row r="153" spans="1:38" x14ac:dyDescent="0.25">
      <c r="AI153" s="50"/>
      <c r="AJ153" s="70"/>
      <c r="AL153" s="50"/>
    </row>
    <row r="154" spans="1:38" x14ac:dyDescent="0.25">
      <c r="AI154" s="50"/>
      <c r="AJ154" s="70"/>
      <c r="AL154" s="50"/>
    </row>
    <row r="155" spans="1:38" x14ac:dyDescent="0.25">
      <c r="AI155" s="50"/>
      <c r="AJ155" s="70"/>
      <c r="AL155" s="50"/>
    </row>
    <row r="156" spans="1:38" x14ac:dyDescent="0.25">
      <c r="AI156" s="50"/>
      <c r="AJ156" s="70"/>
      <c r="AL156" s="50"/>
    </row>
    <row r="157" spans="1:38" x14ac:dyDescent="0.25">
      <c r="AI157" s="50"/>
      <c r="AJ157" s="70"/>
      <c r="AL157" s="50"/>
    </row>
    <row r="158" spans="1:38" x14ac:dyDescent="0.25">
      <c r="AI158" s="50"/>
      <c r="AJ158" s="70"/>
      <c r="AL158" s="50"/>
    </row>
    <row r="159" spans="1:38" x14ac:dyDescent="0.25">
      <c r="AI159" s="50"/>
      <c r="AJ159" s="70"/>
      <c r="AL159" s="50"/>
    </row>
    <row r="160" spans="1:38" x14ac:dyDescent="0.25">
      <c r="AI160" s="50"/>
      <c r="AJ160" s="70"/>
      <c r="AL160" s="50"/>
    </row>
    <row r="161" spans="35:38" ht="12" customHeight="1" x14ac:dyDescent="0.25">
      <c r="AI161" s="50"/>
      <c r="AJ161" s="70"/>
      <c r="AL161" s="50"/>
    </row>
  </sheetData>
  <pageMargins left="0.75" right="0.75" top="1" bottom="1" header="0.5" footer="0.5"/>
  <pageSetup scale="47" orientation="landscape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2">
    <pageSetUpPr fitToPage="1"/>
  </sheetPr>
  <dimension ref="A1:BV121"/>
  <sheetViews>
    <sheetView zoomScaleNormal="100" workbookViewId="0">
      <pane xSplit="1" ySplit="8" topLeftCell="AT16" activePane="bottomRight" state="frozen"/>
      <selection activeCell="E45" sqref="E45"/>
      <selection pane="topRight" activeCell="E45" sqref="E45"/>
      <selection pane="bottomLeft" activeCell="E45" sqref="E45"/>
      <selection pane="bottomRight" activeCell="AZ9" sqref="AZ9:AZ25"/>
    </sheetView>
  </sheetViews>
  <sheetFormatPr defaultColWidth="9.125" defaultRowHeight="10.199999999999999" x14ac:dyDescent="0.2"/>
  <cols>
    <col min="1" max="1" width="22.25" style="3" customWidth="1"/>
    <col min="2" max="7" width="12.125" style="3" customWidth="1"/>
    <col min="8" max="13" width="12.125" style="3" hidden="1" customWidth="1"/>
    <col min="14" max="17" width="10" style="3" hidden="1" customWidth="1"/>
    <col min="18" max="18" width="11.25" style="3" hidden="1" customWidth="1"/>
    <col min="19" max="19" width="11.875" style="3" hidden="1" customWidth="1"/>
    <col min="20" max="28" width="10" style="3" hidden="1" customWidth="1"/>
    <col min="29" max="29" width="12.875" style="3" customWidth="1"/>
    <col min="30" max="30" width="6.875" style="3" hidden="1" customWidth="1"/>
    <col min="31" max="32" width="9.125" style="3"/>
    <col min="33" max="33" width="0" style="3" hidden="1" customWidth="1"/>
    <col min="34" max="51" width="9.125" style="3"/>
    <col min="52" max="52" width="0" style="3" hidden="1" customWidth="1"/>
    <col min="53" max="65" width="9.125" style="3"/>
    <col min="66" max="70" width="0" style="3" hidden="1" customWidth="1"/>
    <col min="71" max="16384" width="9.125" style="3"/>
  </cols>
  <sheetData>
    <row r="1" spans="1:74" x14ac:dyDescent="0.2">
      <c r="A1" s="2" t="s">
        <v>41</v>
      </c>
    </row>
    <row r="2" spans="1:74" x14ac:dyDescent="0.2">
      <c r="A2" s="4">
        <f>PrReportDate</f>
        <v>37187</v>
      </c>
    </row>
    <row r="3" spans="1:74" x14ac:dyDescent="0.2">
      <c r="A3" s="2" t="s">
        <v>92</v>
      </c>
    </row>
    <row r="4" spans="1:74" x14ac:dyDescent="0.2">
      <c r="A4" s="7"/>
    </row>
    <row r="5" spans="1:74" x14ac:dyDescent="0.2">
      <c r="A5" s="7"/>
    </row>
    <row r="7" spans="1:74" x14ac:dyDescent="0.2">
      <c r="B7" s="88">
        <f>WORKDAY(A2, 1, Holidays)</f>
        <v>37188</v>
      </c>
      <c r="C7" s="88">
        <f>WORKDAY(B7, 1, Holidays)</f>
        <v>37189</v>
      </c>
      <c r="D7" s="88">
        <f>WORKDAY(C7, 1, Holidays)</f>
        <v>37190</v>
      </c>
      <c r="E7" s="88">
        <f>WORKDAY(D7, 1, Holidays)</f>
        <v>37193</v>
      </c>
      <c r="F7" s="88">
        <f>WORKDAY(E7, 1, Holidays)</f>
        <v>37194</v>
      </c>
      <c r="G7" s="88">
        <f>WORKDAY(F7, 1, Holidays)</f>
        <v>37195</v>
      </c>
      <c r="H7" s="88">
        <f>WORKDAY(G7, 1, Holidays)</f>
        <v>37196</v>
      </c>
      <c r="I7" s="88">
        <f>WORKDAY(H7, 1, Holidays)</f>
        <v>37197</v>
      </c>
      <c r="J7" s="88">
        <f>WORKDAY(I7, 1, Holidays)</f>
        <v>37200</v>
      </c>
      <c r="K7" s="88">
        <f>WORKDAY(J7, 1, Holidays)</f>
        <v>37201</v>
      </c>
      <c r="L7" s="88">
        <f>WORKDAY(K7, 1, Holidays)</f>
        <v>37202</v>
      </c>
      <c r="M7" s="88">
        <f>WORKDAY(L7, 1, Holidays)</f>
        <v>37203</v>
      </c>
      <c r="N7" s="88">
        <f>WORKDAY(M7, 1, Holidays)</f>
        <v>37204</v>
      </c>
      <c r="O7" s="88">
        <f>WORKDAY(N7, 1, Holidays)</f>
        <v>37207</v>
      </c>
      <c r="P7" s="88">
        <f>WORKDAY(O7, 1, Holidays)</f>
        <v>37208</v>
      </c>
      <c r="Q7" s="88">
        <f>WORKDAY(P7, 1, Holidays)</f>
        <v>37209</v>
      </c>
      <c r="R7" s="88">
        <f>WORKDAY(Q7, 1, Holidays)</f>
        <v>37210</v>
      </c>
      <c r="S7" s="88">
        <f>WORKDAY(R7, 1, Holidays)</f>
        <v>37211</v>
      </c>
      <c r="T7" s="88">
        <f>WORKDAY(S7, 1, Holidays)</f>
        <v>37214</v>
      </c>
      <c r="U7" s="88">
        <f>WORKDAY(T7, 1, Holidays)</f>
        <v>37215</v>
      </c>
      <c r="V7" s="88">
        <f>WORKDAY(U7, 1, Holidays)</f>
        <v>37216</v>
      </c>
      <c r="W7" s="88">
        <f>WORKDAY(V7, 1, Holidays)</f>
        <v>37218</v>
      </c>
      <c r="X7" s="88">
        <f>WORKDAY(W7, 1, Holidays)</f>
        <v>37221</v>
      </c>
      <c r="Y7" s="88">
        <f>WORKDAY(X7, 1, Holidays)</f>
        <v>37222</v>
      </c>
      <c r="Z7" s="88">
        <f>WORKDAY(Y7, 1, Holidays)</f>
        <v>37223</v>
      </c>
      <c r="AA7" s="88">
        <f>WORKDAY(Z7, 1, Holidays)</f>
        <v>37224</v>
      </c>
      <c r="AB7" s="88">
        <f>WORKDAY(AA7, 1, Holidays)</f>
        <v>37225</v>
      </c>
      <c r="AC7" s="88"/>
    </row>
    <row r="8" spans="1:74" s="89" customFormat="1" ht="22.5" customHeight="1" x14ac:dyDescent="0.2">
      <c r="A8" s="122" t="s">
        <v>136</v>
      </c>
      <c r="B8" s="90">
        <f t="shared" ref="B8:AB8" si="0">B7</f>
        <v>37188</v>
      </c>
      <c r="C8" s="90">
        <f t="shared" si="0"/>
        <v>37189</v>
      </c>
      <c r="D8" s="90">
        <f t="shared" si="0"/>
        <v>37190</v>
      </c>
      <c r="E8" s="90">
        <f t="shared" si="0"/>
        <v>37193</v>
      </c>
      <c r="F8" s="90">
        <f t="shared" si="0"/>
        <v>37194</v>
      </c>
      <c r="G8" s="90">
        <f t="shared" si="0"/>
        <v>37195</v>
      </c>
      <c r="H8" s="90">
        <f t="shared" si="0"/>
        <v>37196</v>
      </c>
      <c r="I8" s="90">
        <f t="shared" si="0"/>
        <v>37197</v>
      </c>
      <c r="J8" s="90">
        <f t="shared" si="0"/>
        <v>37200</v>
      </c>
      <c r="K8" s="90">
        <f t="shared" si="0"/>
        <v>37201</v>
      </c>
      <c r="L8" s="90">
        <f t="shared" si="0"/>
        <v>37202</v>
      </c>
      <c r="M8" s="90">
        <f t="shared" si="0"/>
        <v>37203</v>
      </c>
      <c r="N8" s="90">
        <f t="shared" si="0"/>
        <v>37204</v>
      </c>
      <c r="O8" s="90">
        <f t="shared" si="0"/>
        <v>37207</v>
      </c>
      <c r="P8" s="90">
        <f t="shared" si="0"/>
        <v>37208</v>
      </c>
      <c r="Q8" s="90">
        <f t="shared" si="0"/>
        <v>37209</v>
      </c>
      <c r="R8" s="90">
        <f t="shared" si="0"/>
        <v>37210</v>
      </c>
      <c r="S8" s="90">
        <f t="shared" si="0"/>
        <v>37211</v>
      </c>
      <c r="T8" s="90">
        <f t="shared" si="0"/>
        <v>37214</v>
      </c>
      <c r="U8" s="90">
        <f t="shared" si="0"/>
        <v>37215</v>
      </c>
      <c r="V8" s="90">
        <f t="shared" si="0"/>
        <v>37216</v>
      </c>
      <c r="W8" s="90">
        <f t="shared" si="0"/>
        <v>37218</v>
      </c>
      <c r="X8" s="90">
        <f t="shared" si="0"/>
        <v>37221</v>
      </c>
      <c r="Y8" s="90">
        <f t="shared" si="0"/>
        <v>37222</v>
      </c>
      <c r="Z8" s="90">
        <f t="shared" si="0"/>
        <v>37223</v>
      </c>
      <c r="AA8" s="90">
        <f t="shared" si="0"/>
        <v>37224</v>
      </c>
      <c r="AB8" s="90">
        <f t="shared" si="0"/>
        <v>37225</v>
      </c>
      <c r="AC8" s="91" t="s">
        <v>95</v>
      </c>
      <c r="AD8" s="92" t="e">
        <f>#REF!</f>
        <v>#REF!</v>
      </c>
      <c r="AE8" s="92"/>
      <c r="AG8" s="89">
        <v>37154</v>
      </c>
    </row>
    <row r="9" spans="1:74" s="36" customFormat="1" ht="14.1" hidden="1" customHeight="1" x14ac:dyDescent="0.2">
      <c r="A9" s="68" t="s">
        <v>139</v>
      </c>
      <c r="B9" s="101">
        <f>VLOOKUP(B$8,'Curve Summary'!$A$7:$AG$54,4)</f>
        <v>28.3</v>
      </c>
      <c r="C9" s="102">
        <f>VLOOKUP(C$8,'Curve Summary'!$A$7:$AG$54,4)</f>
        <v>28.3</v>
      </c>
      <c r="D9" s="102">
        <f>VLOOKUP(D$8,'Curve Summary'!$A$7:$AG$54,4)</f>
        <v>28</v>
      </c>
      <c r="E9" s="102">
        <f>VLOOKUP(E$8,'Curve Summary'!$A$7:$AG$54,4)</f>
        <v>28</v>
      </c>
      <c r="F9" s="102">
        <f>VLOOKUP(F$8,'Curve Summary'!$A$7:$AG$54,4)</f>
        <v>28</v>
      </c>
      <c r="G9" s="102">
        <f>VLOOKUP(G$8,'Curve Summary'!$A$7:$AG$54,4)</f>
        <v>28</v>
      </c>
      <c r="H9" s="102">
        <f>VLOOKUP(H$8,'Curve Summary'!$A$7:$AG$54,4)</f>
        <v>29</v>
      </c>
      <c r="I9" s="102">
        <f>VLOOKUP(I$8,'Curve Summary'!$A$7:$AG$54,4)</f>
        <v>29</v>
      </c>
      <c r="J9" s="102">
        <f>VLOOKUP(J$8,'Curve Summary'!$A$7:$AG$54,4)</f>
        <v>29</v>
      </c>
      <c r="K9" s="102">
        <f>VLOOKUP(K$8,'Curve Summary'!$A$7:$AG$54,4)</f>
        <v>29</v>
      </c>
      <c r="L9" s="102">
        <f>VLOOKUP(L$8,'Curve Summary'!$A$7:$AG$54,4)</f>
        <v>29</v>
      </c>
      <c r="M9" s="102">
        <f>VLOOKUP(M$8,'Curve Summary'!$A$7:$AG$54,4)</f>
        <v>29</v>
      </c>
      <c r="N9" s="102">
        <f>VLOOKUP(N$8,'Curve Summary'!$A$7:$AG$54,4)</f>
        <v>29</v>
      </c>
      <c r="O9" s="102">
        <f>VLOOKUP(O$8,'Curve Summary'!$A$7:$AG$54,4)</f>
        <v>29</v>
      </c>
      <c r="P9" s="102">
        <f>VLOOKUP(P$8,'Curve Summary'!$A$7:$AG$54,4)</f>
        <v>29</v>
      </c>
      <c r="Q9" s="102">
        <f>VLOOKUP(Q$8,'Curve Summary'!$A$7:$AG$54,4)</f>
        <v>29</v>
      </c>
      <c r="R9" s="102">
        <f>VLOOKUP(R$8,'Curve Summary'!$A$7:$AG$54,4)</f>
        <v>29</v>
      </c>
      <c r="S9" s="102">
        <f>VLOOKUP(S$8,'Curve Summary'!$A$7:$AG$54,4)</f>
        <v>29</v>
      </c>
      <c r="T9" s="102">
        <f>VLOOKUP(T$8,'Curve Summary'!$A$7:$AG$54,4)</f>
        <v>29</v>
      </c>
      <c r="U9" s="102">
        <f>VLOOKUP(U$8,'Curve Summary'!$A$7:$AG$54,4)</f>
        <v>29</v>
      </c>
      <c r="V9" s="102">
        <f>VLOOKUP(V$8,'Curve Summary'!$A$7:$AG$54,4)</f>
        <v>29</v>
      </c>
      <c r="W9" s="103">
        <f>VLOOKUP(W$8,'Curve Summary'!$A$7:$AG$54,4)</f>
        <v>29</v>
      </c>
      <c r="X9" s="102">
        <f>VLOOKUP(X$8,'Curve Summary'!$A$7:$AG$54,4)</f>
        <v>29</v>
      </c>
      <c r="Y9" s="102">
        <f>VLOOKUP(Y$8,'Curve Summary'!$A$7:$AG$54,4)</f>
        <v>29</v>
      </c>
      <c r="Z9" s="102">
        <f>VLOOKUP(Z$8,'Curve Summary'!$A$7:$AG$54,4)</f>
        <v>29</v>
      </c>
      <c r="AA9" s="102">
        <f>VLOOKUP(AA$8,'Curve Summary'!$A$7:$AG$54,4)</f>
        <v>29</v>
      </c>
      <c r="AB9" s="103">
        <f>VLOOKUP(AB$8,'Curve Summary'!$A$7:$AG$54,4)</f>
        <v>29</v>
      </c>
      <c r="AC9" s="104">
        <f t="shared" ref="AC9:AC15" si="1">AVERAGE(B9:B9)</f>
        <v>28.3</v>
      </c>
      <c r="AD9" s="95">
        <v>14.369999885559082</v>
      </c>
      <c r="AE9" s="96"/>
      <c r="AR9" s="96"/>
      <c r="AS9" s="96"/>
      <c r="AT9" s="96"/>
      <c r="AU9" s="96"/>
      <c r="AV9" s="96"/>
      <c r="AW9" s="96"/>
      <c r="AX9" s="96"/>
      <c r="AY9" s="96"/>
      <c r="AZ9" s="96">
        <v>28.3</v>
      </c>
      <c r="BA9" s="96"/>
      <c r="BB9" s="96"/>
      <c r="BC9" s="96"/>
      <c r="BD9" s="96"/>
      <c r="BE9" s="96"/>
      <c r="BF9" s="96"/>
      <c r="BG9" s="96"/>
      <c r="BH9" s="96"/>
      <c r="BI9" s="96"/>
      <c r="BJ9" s="96"/>
      <c r="BK9" s="96"/>
      <c r="BL9" s="96"/>
      <c r="BM9" s="96"/>
      <c r="BN9" s="96"/>
      <c r="BO9" s="96"/>
      <c r="BP9" s="96"/>
      <c r="BQ9" s="96"/>
      <c r="BR9" s="96"/>
      <c r="BS9" s="96"/>
      <c r="BT9" s="96"/>
      <c r="BU9" s="96"/>
      <c r="BV9" s="96"/>
    </row>
    <row r="10" spans="1:74" s="36" customFormat="1" ht="14.1" hidden="1" customHeight="1" x14ac:dyDescent="0.2">
      <c r="A10" s="18" t="s">
        <v>140</v>
      </c>
      <c r="B10" s="98">
        <f>VLOOKUP(B$8,'Curve Summary'!$A$7:$AG$54,3)</f>
        <v>28.25</v>
      </c>
      <c r="C10" s="26">
        <f>VLOOKUP(C$8,'Curve Summary'!$A$7:$AG$54,3)</f>
        <v>28.25</v>
      </c>
      <c r="D10" s="26">
        <f>VLOOKUP(D$8,'Curve Summary'!$A$7:$AG$54,3)</f>
        <v>28</v>
      </c>
      <c r="E10" s="26">
        <f>VLOOKUP(E$8,'Curve Summary'!$A$7:$AG$54,3)</f>
        <v>28</v>
      </c>
      <c r="F10" s="26">
        <f>VLOOKUP(F$8,'Curve Summary'!$A$7:$AG$54,3)</f>
        <v>28</v>
      </c>
      <c r="G10" s="26">
        <f>VLOOKUP(G$8,'Curve Summary'!$A$7:$AG$54,3)</f>
        <v>28</v>
      </c>
      <c r="H10" s="26">
        <f>VLOOKUP(H$8,'Curve Summary'!$A$7:$AG$54,3)</f>
        <v>29.75</v>
      </c>
      <c r="I10" s="26">
        <f>VLOOKUP(I$8,'Curve Summary'!$A$7:$AG$54,3)</f>
        <v>29.75</v>
      </c>
      <c r="J10" s="26">
        <f>VLOOKUP(J$8,'Curve Summary'!$A$7:$AG$54,3)</f>
        <v>29.75</v>
      </c>
      <c r="K10" s="26">
        <f>VLOOKUP(K$8,'Curve Summary'!$A$7:$AG$54,3)</f>
        <v>29.75</v>
      </c>
      <c r="L10" s="26">
        <f>VLOOKUP(L$8,'Curve Summary'!$A$7:$AG$54,3)</f>
        <v>29.75</v>
      </c>
      <c r="M10" s="26">
        <f>VLOOKUP(M$8,'Curve Summary'!$A$7:$AG$54,3)</f>
        <v>29.75</v>
      </c>
      <c r="N10" s="26">
        <f>VLOOKUP(N$8,'Curve Summary'!$A$7:$AG$54,3)</f>
        <v>29.75</v>
      </c>
      <c r="O10" s="26">
        <f>VLOOKUP(O$8,'Curve Summary'!$A$7:$AG$54,3)</f>
        <v>29.75</v>
      </c>
      <c r="P10" s="26">
        <f>VLOOKUP(P$8,'Curve Summary'!$A$7:$AG$54,3)</f>
        <v>29.75</v>
      </c>
      <c r="Q10" s="26">
        <f>VLOOKUP(Q$8,'Curve Summary'!$A$7:$AG$54,3)</f>
        <v>29.75</v>
      </c>
      <c r="R10" s="26">
        <f>VLOOKUP(R$8,'Curve Summary'!$A$7:$AG$54,3)</f>
        <v>29.75</v>
      </c>
      <c r="S10" s="26">
        <f>VLOOKUP(S$8,'Curve Summary'!$A$7:$AG$54,3)</f>
        <v>29.75</v>
      </c>
      <c r="T10" s="26">
        <f>VLOOKUP(T$8,'Curve Summary'!$A$7:$AG$54,3)</f>
        <v>29.75</v>
      </c>
      <c r="U10" s="26">
        <f>VLOOKUP(U$8,'Curve Summary'!$A$7:$AG$54,3)</f>
        <v>29.75</v>
      </c>
      <c r="V10" s="26">
        <f>VLOOKUP(V$8,'Curve Summary'!$A$7:$AG$54,3)</f>
        <v>29.75</v>
      </c>
      <c r="W10" s="93">
        <f>VLOOKUP(W$8,'Curve Summary'!$A$7:$AG$54,3)</f>
        <v>24.5</v>
      </c>
      <c r="X10" s="26">
        <f>VLOOKUP(X$8,'Curve Summary'!$A$7:$AG$54,3)</f>
        <v>24.5</v>
      </c>
      <c r="Y10" s="26">
        <f>VLOOKUP(Y$8,'Curve Summary'!$A$7:$AG$54,3)</f>
        <v>24.5</v>
      </c>
      <c r="Z10" s="26">
        <f>VLOOKUP(Z$8,'Curve Summary'!$A$7:$AG$54,3)</f>
        <v>24.5</v>
      </c>
      <c r="AA10" s="26">
        <f>VLOOKUP(AA$8,'Curve Summary'!$A$7:$AG$54,3)</f>
        <v>24.5</v>
      </c>
      <c r="AB10" s="93">
        <f>VLOOKUP(AB$8,'Curve Summary'!$A$7:$AG$54,3)</f>
        <v>29.75</v>
      </c>
      <c r="AC10" s="105">
        <f t="shared" si="1"/>
        <v>28.25</v>
      </c>
      <c r="AD10" s="97">
        <v>7.4600000381469727</v>
      </c>
      <c r="AE10" s="96"/>
      <c r="AR10" s="96"/>
      <c r="AS10" s="96"/>
      <c r="AT10" s="96"/>
      <c r="AU10" s="96"/>
      <c r="AV10" s="96"/>
      <c r="AW10" s="96"/>
      <c r="AX10" s="96"/>
      <c r="AY10" s="96"/>
      <c r="AZ10" s="96">
        <v>28.25</v>
      </c>
      <c r="BA10" s="96"/>
      <c r="BB10" s="96"/>
      <c r="BC10" s="96"/>
      <c r="BD10" s="96"/>
      <c r="BE10" s="96"/>
      <c r="BF10" s="96"/>
      <c r="BG10" s="96"/>
      <c r="BH10" s="96"/>
      <c r="BI10" s="96"/>
      <c r="BJ10" s="96"/>
      <c r="BK10" s="96"/>
      <c r="BL10" s="96"/>
      <c r="BM10" s="96"/>
      <c r="BN10" s="96"/>
      <c r="BO10" s="96"/>
      <c r="BP10" s="96"/>
      <c r="BQ10" s="96"/>
      <c r="BR10" s="96"/>
      <c r="BS10" s="96"/>
      <c r="BT10" s="96"/>
      <c r="BU10" s="96"/>
      <c r="BV10" s="96"/>
    </row>
    <row r="11" spans="1:74" s="36" customFormat="1" ht="14.1" hidden="1" customHeight="1" x14ac:dyDescent="0.2">
      <c r="A11" s="18" t="s">
        <v>142</v>
      </c>
      <c r="B11" s="98">
        <f>VLOOKUP(B$8,'Curve Summary'!$A$7:$AG$54,5)</f>
        <v>27.35</v>
      </c>
      <c r="C11" s="26">
        <f>VLOOKUP(C$8,'Curve Summary'!$A$7:$AG$54,5)</f>
        <v>27.35</v>
      </c>
      <c r="D11" s="26">
        <f>VLOOKUP(D$8,'Curve Summary'!$A$7:$AG$54,5)</f>
        <v>28</v>
      </c>
      <c r="E11" s="26">
        <f>VLOOKUP(E$8,'Curve Summary'!$A$7:$AG$54,5)</f>
        <v>28</v>
      </c>
      <c r="F11" s="26">
        <f>VLOOKUP(F$8,'Curve Summary'!$A$7:$AG$54,5)</f>
        <v>28</v>
      </c>
      <c r="G11" s="26">
        <f>VLOOKUP(G$8,'Curve Summary'!$A$7:$AG$54,5)</f>
        <v>28</v>
      </c>
      <c r="H11" s="26">
        <f>VLOOKUP(H$8,'Curve Summary'!$A$7:$AG$54,5)</f>
        <v>30</v>
      </c>
      <c r="I11" s="26">
        <f>VLOOKUP(I$8,'Curve Summary'!$A$7:$AG$54,5)</f>
        <v>30</v>
      </c>
      <c r="J11" s="26">
        <f>VLOOKUP(J$8,'Curve Summary'!$A$7:$AG$54,5)</f>
        <v>30</v>
      </c>
      <c r="K11" s="26">
        <f>VLOOKUP(K$8,'Curve Summary'!$A$7:$AG$54,5)</f>
        <v>30</v>
      </c>
      <c r="L11" s="26">
        <f>VLOOKUP(L$8,'Curve Summary'!$A$7:$AG$54,5)</f>
        <v>30</v>
      </c>
      <c r="M11" s="26">
        <f>VLOOKUP(M$8,'Curve Summary'!$A$7:$AG$54,5)</f>
        <v>30</v>
      </c>
      <c r="N11" s="26">
        <f>VLOOKUP(N$8,'Curve Summary'!$A$7:$AG$54,5)</f>
        <v>30</v>
      </c>
      <c r="O11" s="26">
        <f>VLOOKUP(O$8,'Curve Summary'!$A$7:$AG$54,5)</f>
        <v>30</v>
      </c>
      <c r="P11" s="26">
        <f>VLOOKUP(P$8,'Curve Summary'!$A$7:$AG$54,5)</f>
        <v>30</v>
      </c>
      <c r="Q11" s="26">
        <f>VLOOKUP(Q$8,'Curve Summary'!$A$7:$AG$54,5)</f>
        <v>30</v>
      </c>
      <c r="R11" s="26">
        <f>VLOOKUP(R$8,'Curve Summary'!$A$7:$AG$54,5)</f>
        <v>30</v>
      </c>
      <c r="S11" s="26">
        <f>VLOOKUP(S$8,'Curve Summary'!$A$7:$AG$54,5)</f>
        <v>30</v>
      </c>
      <c r="T11" s="26">
        <f>VLOOKUP(T$8,'Curve Summary'!$A$7:$AG$54,5)</f>
        <v>30</v>
      </c>
      <c r="U11" s="26">
        <f>VLOOKUP(U$8,'Curve Summary'!$A$7:$AG$54,5)</f>
        <v>30</v>
      </c>
      <c r="V11" s="26">
        <f>VLOOKUP(V$8,'Curve Summary'!$A$7:$AG$54,5)</f>
        <v>30</v>
      </c>
      <c r="W11" s="93">
        <f>VLOOKUP(W$8,'Curve Summary'!$A$7:$AG$54,5)</f>
        <v>30</v>
      </c>
      <c r="X11" s="26">
        <f>VLOOKUP(X$8,'Curve Summary'!$A$7:$AG$54,5)</f>
        <v>30</v>
      </c>
      <c r="Y11" s="26">
        <f>VLOOKUP(Y$8,'Curve Summary'!$A$7:$AG$54,5)</f>
        <v>30</v>
      </c>
      <c r="Z11" s="26">
        <f>VLOOKUP(Z$8,'Curve Summary'!$A$7:$AG$54,5)</f>
        <v>30</v>
      </c>
      <c r="AA11" s="26">
        <f>VLOOKUP(AA$8,'Curve Summary'!$A$7:$AG$54,5)</f>
        <v>30</v>
      </c>
      <c r="AB11" s="93">
        <f>VLOOKUP(AB$8,'Curve Summary'!$A$7:$AG$54,5)</f>
        <v>30</v>
      </c>
      <c r="AC11" s="105">
        <f t="shared" si="1"/>
        <v>27.35</v>
      </c>
      <c r="AD11" s="97"/>
      <c r="AE11" s="96"/>
      <c r="AR11" s="96"/>
      <c r="AS11" s="96"/>
      <c r="AT11" s="96"/>
      <c r="AU11" s="96"/>
      <c r="AV11" s="96"/>
      <c r="AW11" s="96"/>
      <c r="AX11" s="96"/>
      <c r="AY11" s="96"/>
      <c r="AZ11" s="96">
        <v>27.35</v>
      </c>
      <c r="BA11" s="96"/>
      <c r="BB11" s="96"/>
      <c r="BC11" s="96"/>
      <c r="BD11" s="96"/>
      <c r="BE11" s="96"/>
      <c r="BF11" s="96"/>
      <c r="BG11" s="96"/>
      <c r="BH11" s="96"/>
      <c r="BI11" s="96"/>
      <c r="BJ11" s="96"/>
      <c r="BK11" s="96"/>
      <c r="BL11" s="96"/>
      <c r="BM11" s="96"/>
      <c r="BN11" s="96"/>
      <c r="BO11" s="96"/>
      <c r="BP11" s="96"/>
      <c r="BQ11" s="96"/>
      <c r="BR11" s="96"/>
      <c r="BS11" s="96"/>
      <c r="BT11" s="96"/>
      <c r="BU11" s="96"/>
      <c r="BV11" s="96"/>
    </row>
    <row r="12" spans="1:74" s="36" customFormat="1" ht="14.1" hidden="1" customHeight="1" x14ac:dyDescent="0.2">
      <c r="A12" s="18" t="s">
        <v>144</v>
      </c>
      <c r="B12" s="98">
        <f>VLOOKUP(B$8,'Curve Summary'!$A$7:$AG$54,9)</f>
        <v>27.35</v>
      </c>
      <c r="C12" s="26">
        <f>VLOOKUP(C$8,'Curve Summary'!$A$7:$AG$54,9)</f>
        <v>27.35</v>
      </c>
      <c r="D12" s="26">
        <f>VLOOKUP(D$8,'Curve Summary'!$A$7:$AG$54,9)</f>
        <v>27.188000000000002</v>
      </c>
      <c r="E12" s="26">
        <f>VLOOKUP(E$8,'Curve Summary'!$A$7:$AG$54,9)</f>
        <v>27.1875</v>
      </c>
      <c r="F12" s="26">
        <f>VLOOKUP(F$8,'Curve Summary'!$A$7:$AG$54,9)</f>
        <v>27.1875</v>
      </c>
      <c r="G12" s="26">
        <f>VLOOKUP(G$8,'Curve Summary'!$A$7:$AG$54,9)</f>
        <v>27.1875</v>
      </c>
      <c r="H12" s="26">
        <f>VLOOKUP(H$8,'Curve Summary'!$A$7:$AG$54,9)</f>
        <v>24.9</v>
      </c>
      <c r="I12" s="26">
        <f>VLOOKUP(I$8,'Curve Summary'!$A$7:$AG$54,9)</f>
        <v>24.9</v>
      </c>
      <c r="J12" s="26">
        <f>VLOOKUP(J$8,'Curve Summary'!$A$7:$AG$54,9)</f>
        <v>20.174999237060501</v>
      </c>
      <c r="K12" s="26">
        <f>VLOOKUP(K$8,'Curve Summary'!$A$7:$AG$54,9)</f>
        <v>20.174999237060501</v>
      </c>
      <c r="L12" s="26">
        <f>VLOOKUP(L$8,'Curve Summary'!$A$7:$AG$54,9)</f>
        <v>20.174999237060501</v>
      </c>
      <c r="M12" s="26">
        <f>VLOOKUP(M$8,'Curve Summary'!$A$7:$AG$54,9)</f>
        <v>20.174999237060501</v>
      </c>
      <c r="N12" s="26">
        <f>VLOOKUP(N$8,'Curve Summary'!$A$7:$AG$54,9)</f>
        <v>20.174999237060501</v>
      </c>
      <c r="O12" s="26">
        <f>VLOOKUP(O$8,'Curve Summary'!$A$7:$AG$54,9)</f>
        <v>20.174999237060501</v>
      </c>
      <c r="P12" s="26">
        <f>VLOOKUP(P$8,'Curve Summary'!$A$7:$AG$54,9)</f>
        <v>20.174999237060501</v>
      </c>
      <c r="Q12" s="26">
        <f>VLOOKUP(Q$8,'Curve Summary'!$A$7:$AG$54,9)</f>
        <v>20.174999237060501</v>
      </c>
      <c r="R12" s="26">
        <f>VLOOKUP(R$8,'Curve Summary'!$A$7:$AG$54,9)</f>
        <v>20.174999237060501</v>
      </c>
      <c r="S12" s="26">
        <f>VLOOKUP(S$8,'Curve Summary'!$A$7:$AG$54,9)</f>
        <v>20.174999237060501</v>
      </c>
      <c r="T12" s="26">
        <f>VLOOKUP(T$8,'Curve Summary'!$A$7:$AG$54,9)</f>
        <v>20.174999237060501</v>
      </c>
      <c r="U12" s="26">
        <f>VLOOKUP(U$8,'Curve Summary'!$A$7:$AG$54,9)</f>
        <v>20.174999237060501</v>
      </c>
      <c r="V12" s="26">
        <f>VLOOKUP(V$8,'Curve Summary'!$A$7:$AG$54,9)</f>
        <v>20.174999237060501</v>
      </c>
      <c r="W12" s="93">
        <f>VLOOKUP(W$8,'Curve Summary'!$A$7:$AG$54,9)</f>
        <v>20.174999237060501</v>
      </c>
      <c r="X12" s="26">
        <f>VLOOKUP(X$8,'Curve Summary'!$A$7:$AG$54,9)</f>
        <v>20.174999237060501</v>
      </c>
      <c r="Y12" s="26">
        <f>VLOOKUP(Y$8,'Curve Summary'!$A$7:$AG$54,9)</f>
        <v>20.174999237060501</v>
      </c>
      <c r="Z12" s="26">
        <f>VLOOKUP(Z$8,'Curve Summary'!$A$7:$AG$54,9)</f>
        <v>20.174999237060501</v>
      </c>
      <c r="AA12" s="26">
        <f>VLOOKUP(AA$8,'Curve Summary'!$A$7:$AG$54,9)</f>
        <v>20.174999237060501</v>
      </c>
      <c r="AB12" s="93">
        <f>VLOOKUP(AB$8,'Curve Summary'!$A$7:$AG$54,9)</f>
        <v>26</v>
      </c>
      <c r="AC12" s="105">
        <f t="shared" si="1"/>
        <v>27.35</v>
      </c>
      <c r="AD12" s="97"/>
      <c r="AE12" s="96"/>
      <c r="AR12" s="96"/>
      <c r="AS12" s="96"/>
      <c r="AT12" s="96"/>
      <c r="AU12" s="96"/>
      <c r="AV12" s="96"/>
      <c r="AW12" s="96"/>
      <c r="AX12" s="96"/>
      <c r="AY12" s="96"/>
      <c r="AZ12" s="96">
        <v>27.35</v>
      </c>
      <c r="BA12" s="96"/>
      <c r="BB12" s="96"/>
      <c r="BC12" s="96"/>
      <c r="BD12" s="96"/>
      <c r="BE12" s="96"/>
      <c r="BF12" s="96"/>
      <c r="BG12" s="96"/>
      <c r="BH12" s="96"/>
      <c r="BI12" s="96"/>
      <c r="BJ12" s="96"/>
      <c r="BK12" s="96"/>
      <c r="BL12" s="96"/>
      <c r="BM12" s="96"/>
      <c r="BN12" s="96"/>
      <c r="BO12" s="96"/>
      <c r="BP12" s="96"/>
      <c r="BQ12" s="96"/>
      <c r="BR12" s="96"/>
      <c r="BS12" s="96"/>
      <c r="BT12" s="96"/>
      <c r="BU12" s="96"/>
      <c r="BV12" s="96"/>
    </row>
    <row r="13" spans="1:74" s="36" customFormat="1" ht="14.1" hidden="1" customHeight="1" x14ac:dyDescent="0.2">
      <c r="A13" s="18" t="s">
        <v>143</v>
      </c>
      <c r="B13" s="98">
        <f>VLOOKUP(B$8,'Curve Summary'!$A$7:$AG$54,6)</f>
        <v>27.41</v>
      </c>
      <c r="C13" s="26">
        <f>VLOOKUP(C$8,'Curve Summary'!$A$7:$AG$54,6)</f>
        <v>27.41</v>
      </c>
      <c r="D13" s="26">
        <f>VLOOKUP(D$8,'Curve Summary'!$A$7:$AG$54,6)</f>
        <v>28</v>
      </c>
      <c r="E13" s="26">
        <f>VLOOKUP(E$8,'Curve Summary'!$A$7:$AG$54,6)</f>
        <v>28</v>
      </c>
      <c r="F13" s="26">
        <f>VLOOKUP(F$8,'Curve Summary'!$A$7:$AG$54,6)</f>
        <v>28</v>
      </c>
      <c r="G13" s="26">
        <f>VLOOKUP(G$8,'Curve Summary'!$A$7:$AG$54,6)</f>
        <v>28</v>
      </c>
      <c r="H13" s="26">
        <f>VLOOKUP(H$8,'Curve Summary'!$A$7:$AG$54,6)</f>
        <v>29</v>
      </c>
      <c r="I13" s="26">
        <f>VLOOKUP(I$8,'Curve Summary'!$A$7:$AG$54,6)</f>
        <v>29</v>
      </c>
      <c r="J13" s="26">
        <f>VLOOKUP(J$8,'Curve Summary'!$A$7:$AG$54,6)</f>
        <v>29</v>
      </c>
      <c r="K13" s="26">
        <f>VLOOKUP(K$8,'Curve Summary'!$A$7:$AG$54,6)</f>
        <v>29</v>
      </c>
      <c r="L13" s="26">
        <f>VLOOKUP(L$8,'Curve Summary'!$A$7:$AG$54,6)</f>
        <v>29</v>
      </c>
      <c r="M13" s="26">
        <f>VLOOKUP(M$8,'Curve Summary'!$A$7:$AG$54,6)</f>
        <v>29</v>
      </c>
      <c r="N13" s="26">
        <f>VLOOKUP(N$8,'Curve Summary'!$A$7:$AG$54,6)</f>
        <v>29</v>
      </c>
      <c r="O13" s="26">
        <f>VLOOKUP(O$8,'Curve Summary'!$A$7:$AG$54,6)</f>
        <v>29</v>
      </c>
      <c r="P13" s="26">
        <f>VLOOKUP(P$8,'Curve Summary'!$A$7:$AG$54,6)</f>
        <v>29</v>
      </c>
      <c r="Q13" s="26">
        <f>VLOOKUP(Q$8,'Curve Summary'!$A$7:$AG$54,6)</f>
        <v>29</v>
      </c>
      <c r="R13" s="26">
        <f>VLOOKUP(R$8,'Curve Summary'!$A$7:$AG$54,6)</f>
        <v>29</v>
      </c>
      <c r="S13" s="26">
        <f>VLOOKUP(S$8,'Curve Summary'!$A$7:$AG$54,6)</f>
        <v>29</v>
      </c>
      <c r="T13" s="26">
        <f>VLOOKUP(T$8,'Curve Summary'!$A$7:$AG$54,6)</f>
        <v>29</v>
      </c>
      <c r="U13" s="26">
        <f>VLOOKUP(U$8,'Curve Summary'!$A$7:$AG$54,6)</f>
        <v>29</v>
      </c>
      <c r="V13" s="26">
        <f>VLOOKUP(V$8,'Curve Summary'!$A$7:$AG$54,6)</f>
        <v>29</v>
      </c>
      <c r="W13" s="93">
        <f>VLOOKUP(W$8,'Curve Summary'!$A$7:$AG$54,6)</f>
        <v>29</v>
      </c>
      <c r="X13" s="26">
        <f>VLOOKUP(X$8,'Curve Summary'!$A$7:$AG$54,6)</f>
        <v>29</v>
      </c>
      <c r="Y13" s="26">
        <f>VLOOKUP(Y$8,'Curve Summary'!$A$7:$AG$54,6)</f>
        <v>29</v>
      </c>
      <c r="Z13" s="26">
        <f>VLOOKUP(Z$8,'Curve Summary'!$A$7:$AG$54,6)</f>
        <v>29</v>
      </c>
      <c r="AA13" s="26">
        <f>VLOOKUP(AA$8,'Curve Summary'!$A$7:$AG$54,6)</f>
        <v>29</v>
      </c>
      <c r="AB13" s="93">
        <f>VLOOKUP(AB$8,'Curve Summary'!$A$7:$AG$54,6)</f>
        <v>29</v>
      </c>
      <c r="AC13" s="105">
        <f t="shared" si="1"/>
        <v>27.41</v>
      </c>
      <c r="AD13" s="97"/>
      <c r="AE13" s="96"/>
      <c r="AR13" s="96"/>
      <c r="AS13" s="96"/>
      <c r="AT13" s="96"/>
      <c r="AU13" s="96"/>
      <c r="AV13" s="96"/>
      <c r="AW13" s="96"/>
      <c r="AX13" s="96"/>
      <c r="AY13" s="96"/>
      <c r="AZ13" s="96">
        <v>27.41</v>
      </c>
      <c r="BA13" s="96"/>
      <c r="BB13" s="96"/>
      <c r="BC13" s="96"/>
      <c r="BD13" s="96"/>
      <c r="BE13" s="96"/>
      <c r="BF13" s="96"/>
      <c r="BG13" s="96"/>
      <c r="BH13" s="96"/>
      <c r="BI13" s="96"/>
      <c r="BJ13" s="96"/>
      <c r="BK13" s="96"/>
      <c r="BL13" s="96"/>
      <c r="BM13" s="96"/>
      <c r="BN13" s="96"/>
      <c r="BO13" s="96"/>
      <c r="BP13" s="96"/>
      <c r="BQ13" s="96"/>
      <c r="BR13" s="96"/>
      <c r="BS13" s="96"/>
      <c r="BT13" s="96"/>
      <c r="BU13" s="96"/>
      <c r="BV13" s="96"/>
    </row>
    <row r="14" spans="1:74" s="36" customFormat="1" ht="14.1" hidden="1" customHeight="1" x14ac:dyDescent="0.2">
      <c r="A14" s="18" t="s">
        <v>141</v>
      </c>
      <c r="B14" s="98">
        <f>VLOOKUP(B$8,'Curve Summary'!$A$7:$AG$54,2)</f>
        <v>27</v>
      </c>
      <c r="C14" s="26">
        <f>VLOOKUP(C$8,'Curve Summary'!$A$7:$AG$54,2)</f>
        <v>27</v>
      </c>
      <c r="D14" s="26">
        <f>VLOOKUP(D$8,'Curve Summary'!$A$7:$AG$54,2)</f>
        <v>28.25</v>
      </c>
      <c r="E14" s="26">
        <f>VLOOKUP(E$8,'Curve Summary'!$A$7:$AG$54,2)</f>
        <v>28.25</v>
      </c>
      <c r="F14" s="26">
        <f>VLOOKUP(F$8,'Curve Summary'!$A$7:$AG$54,2)</f>
        <v>28.25</v>
      </c>
      <c r="G14" s="26">
        <f>VLOOKUP(G$8,'Curve Summary'!$A$7:$AG$54,2)</f>
        <v>28.25</v>
      </c>
      <c r="H14" s="26">
        <f>VLOOKUP(H$8,'Curve Summary'!$A$7:$AG$54,2)</f>
        <v>28</v>
      </c>
      <c r="I14" s="26">
        <f>VLOOKUP(I$8,'Curve Summary'!$A$7:$AG$54,2)</f>
        <v>28</v>
      </c>
      <c r="J14" s="26">
        <f>VLOOKUP(J$8,'Curve Summary'!$A$7:$AG$54,2)</f>
        <v>28</v>
      </c>
      <c r="K14" s="26">
        <f>VLOOKUP(K$8,'Curve Summary'!$A$7:$AG$54,2)</f>
        <v>28</v>
      </c>
      <c r="L14" s="26">
        <f>VLOOKUP(L$8,'Curve Summary'!$A$7:$AG$54,2)</f>
        <v>28</v>
      </c>
      <c r="M14" s="26">
        <f>VLOOKUP(M$8,'Curve Summary'!$A$7:$AG$54,2)</f>
        <v>28</v>
      </c>
      <c r="N14" s="26">
        <f>VLOOKUP(N$8,'Curve Summary'!$A$7:$AG$54,2)</f>
        <v>28</v>
      </c>
      <c r="O14" s="26">
        <f>VLOOKUP(O$8,'Curve Summary'!$A$7:$AG$54,2)</f>
        <v>28</v>
      </c>
      <c r="P14" s="26">
        <f>VLOOKUP(P$8,'Curve Summary'!$A$7:$AG$54,2)</f>
        <v>28</v>
      </c>
      <c r="Q14" s="26">
        <f>VLOOKUP(Q$8,'Curve Summary'!$A$7:$AG$54,2)</f>
        <v>28</v>
      </c>
      <c r="R14" s="26">
        <f>VLOOKUP(R$8,'Curve Summary'!$A$7:$AG$54,2)</f>
        <v>28</v>
      </c>
      <c r="S14" s="26">
        <f>VLOOKUP(S$8,'Curve Summary'!$A$7:$AG$54,2)</f>
        <v>28</v>
      </c>
      <c r="T14" s="26">
        <f>VLOOKUP(T$8,'Curve Summary'!$A$7:$AG$54,2)</f>
        <v>28</v>
      </c>
      <c r="U14" s="26">
        <f>VLOOKUP(U$8,'Curve Summary'!$A$7:$AG$54,2)</f>
        <v>28</v>
      </c>
      <c r="V14" s="26">
        <f>VLOOKUP(V$8,'Curve Summary'!$A$7:$AG$54,2)</f>
        <v>28</v>
      </c>
      <c r="W14" s="93">
        <f>VLOOKUP(W$8,'Curve Summary'!$A$7:$AG$54,2)</f>
        <v>28</v>
      </c>
      <c r="X14" s="26">
        <f>VLOOKUP(X$8,'Curve Summary'!$A$7:$AG$54,2)</f>
        <v>28</v>
      </c>
      <c r="Y14" s="26">
        <f>VLOOKUP(Y$8,'Curve Summary'!$A$7:$AG$54,2)</f>
        <v>28</v>
      </c>
      <c r="Z14" s="26">
        <f>VLOOKUP(Z$8,'Curve Summary'!$A$7:$AG$54,2)</f>
        <v>28</v>
      </c>
      <c r="AA14" s="26">
        <f>VLOOKUP(AA$8,'Curve Summary'!$A$7:$AG$54,2)</f>
        <v>28</v>
      </c>
      <c r="AB14" s="93">
        <f>VLOOKUP(AB$8,'Curve Summary'!$A$7:$AG$54,2)</f>
        <v>28</v>
      </c>
      <c r="AC14" s="105">
        <f t="shared" si="1"/>
        <v>27</v>
      </c>
      <c r="AD14" s="97"/>
      <c r="AE14" s="96"/>
      <c r="AR14" s="96"/>
      <c r="AS14" s="96"/>
      <c r="AT14" s="96"/>
      <c r="AU14" s="96"/>
      <c r="AV14" s="96"/>
      <c r="AW14" s="96"/>
      <c r="AX14" s="96"/>
      <c r="AY14" s="96"/>
      <c r="AZ14" s="96">
        <v>27</v>
      </c>
      <c r="BA14" s="96"/>
      <c r="BB14" s="96"/>
      <c r="BC14" s="96"/>
      <c r="BD14" s="96"/>
      <c r="BE14" s="96"/>
      <c r="BF14" s="96"/>
      <c r="BG14" s="96"/>
      <c r="BH14" s="96"/>
      <c r="BI14" s="96"/>
      <c r="BJ14" s="96"/>
      <c r="BK14" s="96"/>
      <c r="BL14" s="96"/>
      <c r="BM14" s="96"/>
      <c r="BN14" s="96"/>
      <c r="BO14" s="96"/>
      <c r="BP14" s="96"/>
      <c r="BQ14" s="96"/>
      <c r="BR14" s="96"/>
      <c r="BS14" s="96"/>
      <c r="BT14" s="96"/>
      <c r="BU14" s="96"/>
      <c r="BV14" s="96"/>
    </row>
    <row r="15" spans="1:74" ht="14.1" hidden="1" customHeight="1" x14ac:dyDescent="0.2">
      <c r="A15" s="18" t="s">
        <v>145</v>
      </c>
      <c r="B15" s="98">
        <f>VLOOKUP(B$8,'Curve Summary'!$A$7:$AG$54,7)</f>
        <v>28</v>
      </c>
      <c r="C15" s="26">
        <f>VLOOKUP(C$8,'Curve Summary'!$A$7:$AG$54,7)</f>
        <v>28</v>
      </c>
      <c r="D15" s="26">
        <f>VLOOKUP(D$8,'Curve Summary'!$A$7:$AG$54,7)</f>
        <v>29.25</v>
      </c>
      <c r="E15" s="26">
        <f>VLOOKUP(E$8,'Curve Summary'!$A$7:$AG$54,7)</f>
        <v>29.25</v>
      </c>
      <c r="F15" s="26">
        <f>VLOOKUP(F$8,'Curve Summary'!$A$7:$AG$54,7)</f>
        <v>29.25</v>
      </c>
      <c r="G15" s="26">
        <f>VLOOKUP(G$8,'Curve Summary'!$A$7:$AG$54,7)</f>
        <v>29.25</v>
      </c>
      <c r="H15" s="26">
        <f>VLOOKUP(H$8,'Curve Summary'!$A$7:$AG$54,7)</f>
        <v>29</v>
      </c>
      <c r="I15" s="26">
        <f>VLOOKUP(I$8,'Curve Summary'!$A$7:$AG$54,7)</f>
        <v>29</v>
      </c>
      <c r="J15" s="26">
        <f>VLOOKUP(J$8,'Curve Summary'!$A$7:$AG$54,7)</f>
        <v>29</v>
      </c>
      <c r="K15" s="26">
        <f>VLOOKUP(K$8,'Curve Summary'!$A$7:$AG$54,7)</f>
        <v>29</v>
      </c>
      <c r="L15" s="26">
        <f>VLOOKUP(L$8,'Curve Summary'!$A$7:$AG$54,7)</f>
        <v>29</v>
      </c>
      <c r="M15" s="26">
        <f>VLOOKUP(M$8,'Curve Summary'!$A$7:$AG$54,7)</f>
        <v>29</v>
      </c>
      <c r="N15" s="26">
        <f>VLOOKUP(N$8,'Curve Summary'!$A$7:$AG$54,7)</f>
        <v>29</v>
      </c>
      <c r="O15" s="26">
        <f>VLOOKUP(O$8,'Curve Summary'!$A$7:$AG$54,7)</f>
        <v>29</v>
      </c>
      <c r="P15" s="26">
        <f>VLOOKUP(P$8,'Curve Summary'!$A$7:$AG$54,7)</f>
        <v>29</v>
      </c>
      <c r="Q15" s="26">
        <f>VLOOKUP(Q$8,'Curve Summary'!$A$7:$AG$54,7)</f>
        <v>29</v>
      </c>
      <c r="R15" s="26">
        <f>VLOOKUP(R$8,'Curve Summary'!$A$7:$AG$54,7)</f>
        <v>29</v>
      </c>
      <c r="S15" s="26">
        <f>VLOOKUP(S$8,'Curve Summary'!$A$7:$AG$54,7)</f>
        <v>29</v>
      </c>
      <c r="T15" s="26">
        <f>VLOOKUP(T$8,'Curve Summary'!$A$7:$AG$54,7)</f>
        <v>29</v>
      </c>
      <c r="U15" s="26">
        <f>VLOOKUP(U$8,'Curve Summary'!$A$7:$AG$54,7)</f>
        <v>29</v>
      </c>
      <c r="V15" s="26">
        <f>VLOOKUP(V$8,'Curve Summary'!$A$7:$AG$54,7)</f>
        <v>29</v>
      </c>
      <c r="W15" s="93">
        <f>VLOOKUP(W$8,'Curve Summary'!$A$7:$AG$54,7)</f>
        <v>29</v>
      </c>
      <c r="X15" s="26">
        <f>VLOOKUP(X$8,'Curve Summary'!$A$7:$AG$54,7)</f>
        <v>29</v>
      </c>
      <c r="Y15" s="26">
        <f>VLOOKUP(Y$8,'Curve Summary'!$A$7:$AG$54,7)</f>
        <v>29</v>
      </c>
      <c r="Z15" s="26">
        <f>VLOOKUP(Z$8,'Curve Summary'!$A$7:$AG$54,7)</f>
        <v>29</v>
      </c>
      <c r="AA15" s="26">
        <f>VLOOKUP(AA$8,'Curve Summary'!$A$7:$AG$54,7)</f>
        <v>29</v>
      </c>
      <c r="AB15" s="93">
        <f>VLOOKUP(AB$8,'Curve Summary'!$A$7:$AG$54,7)</f>
        <v>29</v>
      </c>
      <c r="AC15" s="105">
        <f t="shared" si="1"/>
        <v>28</v>
      </c>
      <c r="AD15" s="93">
        <v>67.5</v>
      </c>
      <c r="AE15" s="94"/>
      <c r="AR15" s="94"/>
      <c r="AS15" s="94"/>
      <c r="AT15" s="94"/>
      <c r="AU15" s="94"/>
      <c r="AV15" s="94"/>
      <c r="AW15" s="94"/>
      <c r="AX15" s="94"/>
      <c r="AY15" s="94"/>
      <c r="AZ15" s="94">
        <v>28</v>
      </c>
      <c r="BA15" s="94"/>
      <c r="BB15" s="94"/>
      <c r="BC15" s="94"/>
      <c r="BD15" s="94"/>
      <c r="BE15" s="94"/>
      <c r="BF15" s="94"/>
      <c r="BG15" s="94"/>
      <c r="BH15" s="94"/>
      <c r="BI15" s="94"/>
      <c r="BJ15" s="94"/>
      <c r="BK15" s="94"/>
      <c r="BL15" s="94"/>
      <c r="BM15" s="94"/>
      <c r="BN15" s="94"/>
      <c r="BO15" s="94"/>
      <c r="BP15" s="94"/>
      <c r="BQ15" s="94"/>
      <c r="BR15" s="94"/>
      <c r="BS15" s="94"/>
      <c r="BT15" s="94"/>
      <c r="BU15" s="94"/>
      <c r="BV15" s="94"/>
    </row>
    <row r="16" spans="1:74" ht="14.1" customHeight="1" x14ac:dyDescent="0.2">
      <c r="A16" s="17"/>
      <c r="B16" s="98"/>
      <c r="C16" s="26"/>
      <c r="D16" s="26"/>
      <c r="E16" s="26"/>
      <c r="F16" s="26"/>
      <c r="G16" s="26"/>
      <c r="H16" s="26"/>
      <c r="I16" s="26"/>
      <c r="J16" s="26"/>
      <c r="K16" s="26"/>
      <c r="L16" s="26"/>
      <c r="M16" s="26"/>
      <c r="N16" s="26"/>
      <c r="O16" s="26"/>
      <c r="P16" s="26"/>
      <c r="Q16" s="26"/>
      <c r="R16" s="26"/>
      <c r="S16" s="26"/>
      <c r="T16" s="26"/>
      <c r="U16" s="26"/>
      <c r="V16" s="26"/>
      <c r="W16" s="93"/>
      <c r="X16" s="26"/>
      <c r="Y16" s="26"/>
      <c r="Z16" s="26"/>
      <c r="AA16" s="26"/>
      <c r="AB16" s="93"/>
      <c r="AC16" s="105"/>
      <c r="AD16" s="93"/>
      <c r="AE16" s="94"/>
      <c r="AR16" s="94"/>
      <c r="AS16" s="94"/>
      <c r="AT16" s="94"/>
      <c r="AU16" s="94"/>
      <c r="AV16" s="94"/>
      <c r="AW16" s="94"/>
      <c r="AX16" s="94"/>
      <c r="AY16" s="94"/>
      <c r="AZ16" s="94"/>
      <c r="BA16" s="94"/>
      <c r="BB16" s="94"/>
      <c r="BC16" s="94"/>
      <c r="BD16" s="94"/>
      <c r="BE16" s="94"/>
      <c r="BF16" s="94"/>
      <c r="BG16" s="94"/>
      <c r="BH16" s="94"/>
      <c r="BI16" s="94"/>
      <c r="BJ16" s="94"/>
      <c r="BK16" s="94"/>
      <c r="BL16" s="94"/>
      <c r="BM16" s="94"/>
      <c r="BN16" s="94"/>
      <c r="BO16" s="94"/>
      <c r="BP16" s="94"/>
      <c r="BQ16" s="94"/>
      <c r="BR16" s="94"/>
      <c r="BS16" s="94"/>
      <c r="BT16" s="94"/>
      <c r="BU16" s="94"/>
      <c r="BV16" s="94"/>
    </row>
    <row r="17" spans="1:74" s="36" customFormat="1" ht="14.1" customHeight="1" x14ac:dyDescent="0.2">
      <c r="A17" s="17" t="s">
        <v>138</v>
      </c>
      <c r="B17" s="134"/>
      <c r="C17" s="22"/>
      <c r="D17" s="22"/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22"/>
      <c r="P17" s="22"/>
      <c r="Q17" s="22"/>
      <c r="R17" s="22"/>
      <c r="S17" s="22"/>
      <c r="T17" s="22"/>
      <c r="U17" s="22"/>
      <c r="V17" s="22"/>
      <c r="W17" s="97"/>
      <c r="X17" s="22"/>
      <c r="Y17" s="22"/>
      <c r="Z17" s="22"/>
      <c r="AA17" s="22"/>
      <c r="AB17" s="97"/>
      <c r="AC17" s="105"/>
      <c r="AD17" s="97"/>
      <c r="AE17" s="96"/>
      <c r="AR17" s="96"/>
      <c r="AS17" s="96"/>
      <c r="AT17" s="96"/>
      <c r="AU17" s="96"/>
      <c r="AV17" s="96"/>
      <c r="AW17" s="96"/>
      <c r="AX17" s="96"/>
      <c r="AY17" s="96"/>
      <c r="AZ17" s="96"/>
      <c r="BA17" s="96"/>
      <c r="BB17" s="96"/>
      <c r="BC17" s="96"/>
      <c r="BD17" s="96"/>
      <c r="BE17" s="96"/>
      <c r="BF17" s="96"/>
      <c r="BG17" s="96"/>
      <c r="BH17" s="96"/>
      <c r="BI17" s="96"/>
      <c r="BJ17" s="96"/>
      <c r="BK17" s="96"/>
      <c r="BL17" s="96"/>
      <c r="BM17" s="96"/>
      <c r="BN17" s="96"/>
      <c r="BO17" s="96"/>
      <c r="BP17" s="96"/>
      <c r="BQ17" s="96"/>
      <c r="BR17" s="96"/>
      <c r="BS17" s="96"/>
      <c r="BT17" s="96"/>
      <c r="BU17" s="96"/>
      <c r="BV17" s="96"/>
    </row>
    <row r="18" spans="1:74" s="36" customFormat="1" ht="14.1" customHeight="1" x14ac:dyDescent="0.2">
      <c r="A18" s="18" t="s">
        <v>138</v>
      </c>
      <c r="B18" s="134">
        <f>IF(ISNUMBER(VLOOKUP(B$8,'Curve Summary ALBERTA'!$A$7:$AG$54,18,FALSE)),VLOOKUP(B$8,'Curve Summary ALBERTA'!$A$7:$AG$54,18,FALSE),0)</f>
        <v>58</v>
      </c>
      <c r="C18" s="134">
        <f>IF(ISNUMBER(VLOOKUP(C$8,'Curve Summary ALBERTA'!$A$7:$AG$54,18,FALSE)),VLOOKUP(C$8,'Curve Summary ALBERTA'!$A$7:$AG$54,18,FALSE),0)</f>
        <v>58</v>
      </c>
      <c r="D18" s="134">
        <f>IF(ISNUMBER(VLOOKUP(D$8,'Curve Summary ALBERTA'!$A$7:$AG$54,18,FALSE)),VLOOKUP(D$8,'Curve Summary ALBERTA'!$A$7:$AG$54,18,FALSE),0)</f>
        <v>58</v>
      </c>
      <c r="E18" s="134">
        <f>IF(ISNUMBER(VLOOKUP(E$8,'Curve Summary ALBERTA'!$A$7:$AG$54,18,FALSE)),VLOOKUP(E$8,'Curve Summary ALBERTA'!$A$7:$AG$54,18,FALSE),0)</f>
        <v>58</v>
      </c>
      <c r="F18" s="134">
        <f>IF(ISNUMBER(VLOOKUP(F$8,'Curve Summary ALBERTA'!$A$7:$AG$54,18,FALSE)),VLOOKUP(F$8,'Curve Summary ALBERTA'!$A$7:$AG$54,18,FALSE),0)</f>
        <v>58</v>
      </c>
      <c r="G18" s="134">
        <f>IF(ISNUMBER(VLOOKUP(G$8,'Curve Summary ALBERTA'!$A$7:$AG$54,18,FALSE)),VLOOKUP(G$8,'Curve Summary ALBERTA'!$A$7:$AG$54,18,FALSE),0)</f>
        <v>58</v>
      </c>
      <c r="H18" s="134">
        <f>IF(ISNUMBER(VLOOKUP(H$8,'Curve Summary ALBERTA'!$A$7:$AG$54,18,FALSE)),VLOOKUP(H$8,'Curve Summary ALBERTA'!$A$7:$AG$54,18,FALSE),0)</f>
        <v>52.999996185302734</v>
      </c>
      <c r="I18" s="134">
        <f>IF(ISNUMBER(VLOOKUP(I$8,'Curve Summary ALBERTA'!$A$7:$AG$54,18,FALSE)),VLOOKUP(I$8,'Curve Summary ALBERTA'!$A$7:$AG$54,18,FALSE),0)</f>
        <v>52.999996185302734</v>
      </c>
      <c r="J18" s="134">
        <f>IF(ISNUMBER(VLOOKUP(J$8,'Curve Summary ALBERTA'!$A$7:$AG$54,18,FALSE)),VLOOKUP(J$8,'Curve Summary ALBERTA'!$A$7:$AG$54,18,FALSE),0)</f>
        <v>52.999996185302734</v>
      </c>
      <c r="K18" s="134">
        <f>IF(ISNUMBER(VLOOKUP(K$8,'Curve Summary ALBERTA'!$A$7:$AG$54,18,FALSE)),VLOOKUP(K$8,'Curve Summary ALBERTA'!$A$7:$AG$54,18,FALSE),0)</f>
        <v>52.999996185302734</v>
      </c>
      <c r="L18" s="134">
        <f>IF(ISNUMBER(VLOOKUP(L$8,'Curve Summary ALBERTA'!$A$7:$AG$54,18,FALSE)),VLOOKUP(L$8,'Curve Summary ALBERTA'!$A$7:$AG$54,18,FALSE),0)</f>
        <v>52.999996185302734</v>
      </c>
      <c r="M18" s="134">
        <f>IF(ISNUMBER(VLOOKUP(M$8,'Curve Summary ALBERTA'!$A$7:$AG$54,18,FALSE)),VLOOKUP(M$8,'Curve Summary ALBERTA'!$A$7:$AG$54,18,FALSE),0)</f>
        <v>52.999996185302734</v>
      </c>
      <c r="N18" s="134">
        <f>IF(ISNUMBER(VLOOKUP(N$8,'Curve Summary ALBERTA'!$A$7:$AG$54,18,FALSE)),VLOOKUP(N$8,'Curve Summary ALBERTA'!$A$7:$AG$54,18,FALSE),0)</f>
        <v>52.999996185302734</v>
      </c>
      <c r="O18" s="134">
        <f>IF(ISNUMBER(VLOOKUP(O$8,'Curve Summary ALBERTA'!$A$7:$AG$54,18,FALSE)),VLOOKUP(O$8,'Curve Summary ALBERTA'!$A$7:$AG$54,18,FALSE),0)</f>
        <v>52.999996185302734</v>
      </c>
      <c r="P18" s="134">
        <f>IF(ISNUMBER(VLOOKUP(P$8,'Curve Summary ALBERTA'!$A$7:$AG$54,18,FALSE)),VLOOKUP(P$8,'Curve Summary ALBERTA'!$A$7:$AG$54,18,FALSE),0)</f>
        <v>52.999996185302734</v>
      </c>
      <c r="Q18" s="134">
        <f>IF(ISNUMBER(VLOOKUP(Q$8,'Curve Summary ALBERTA'!$A$7:$AG$54,18,FALSE)),VLOOKUP(Q$8,'Curve Summary ALBERTA'!$A$7:$AG$54,18,FALSE),0)</f>
        <v>52.999996185302734</v>
      </c>
      <c r="R18" s="134">
        <f>IF(ISNUMBER(VLOOKUP(R$8,'Curve Summary ALBERTA'!$A$7:$AG$54,18,FALSE)),VLOOKUP(R$8,'Curve Summary ALBERTA'!$A$7:$AG$54,18,FALSE),0)</f>
        <v>52.999996185302734</v>
      </c>
      <c r="S18" s="134">
        <f>IF(ISNUMBER(VLOOKUP(S$8,'Curve Summary ALBERTA'!$A$7:$AG$54,18,FALSE)),VLOOKUP(S$8,'Curve Summary ALBERTA'!$A$7:$AG$54,18,FALSE),0)</f>
        <v>52.999996185302734</v>
      </c>
      <c r="T18" s="134">
        <f>IF(ISNUMBER(VLOOKUP(T$8,'Curve Summary ALBERTA'!$A$7:$AG$54,18,FALSE)),VLOOKUP(T$8,'Curve Summary ALBERTA'!$A$7:$AG$54,18,FALSE),0)</f>
        <v>52.999996185302734</v>
      </c>
      <c r="U18" s="134">
        <f>IF(ISNUMBER(VLOOKUP(U$8,'Curve Summary ALBERTA'!$A$7:$AG$54,18,FALSE)),VLOOKUP(U$8,'Curve Summary ALBERTA'!$A$7:$AG$54,18,FALSE),0)</f>
        <v>52.999996185302734</v>
      </c>
      <c r="V18" s="134">
        <f>IF(ISNUMBER(VLOOKUP(V$8,'Curve Summary ALBERTA'!$A$7:$AG$54,18,FALSE)),VLOOKUP(V$8,'Curve Summary ALBERTA'!$A$7:$AG$54,18,FALSE),0)</f>
        <v>52.999996185302734</v>
      </c>
      <c r="W18" s="134">
        <f>IF(ISNUMBER(VLOOKUP(W$8,'Curve Summary ALBERTA'!$A$7:$AG$54,18,FALSE)),VLOOKUP(W$8,'Curve Summary ALBERTA'!$A$7:$AG$54,18,FALSE),0)</f>
        <v>52.999994354248045</v>
      </c>
      <c r="X18" s="134">
        <f>IF(ISNUMBER(VLOOKUP(X$8,'Curve Summary ALBERTA'!$A$7:$AG$54,18,FALSE)),VLOOKUP(X$8,'Curve Summary ALBERTA'!$A$7:$AG$54,18,FALSE),0)</f>
        <v>0</v>
      </c>
      <c r="Y18" s="134">
        <f>IF(ISNUMBER(VLOOKUP(Y$8,'Curve Summary ALBERTA'!$A$7:$AG$54,18,FALSE)),VLOOKUP(Y$8,'Curve Summary ALBERTA'!$A$7:$AG$54,18,FALSE),0)</f>
        <v>0</v>
      </c>
      <c r="Z18" s="134">
        <f>IF(ISNUMBER(VLOOKUP(Z$8,'Curve Summary ALBERTA'!$A$7:$AG$54,18,FALSE)),VLOOKUP(Z$8,'Curve Summary ALBERTA'!$A$7:$AG$54,18,FALSE),0)</f>
        <v>0</v>
      </c>
      <c r="AA18" s="134">
        <f>IF(ISNUMBER(VLOOKUP(AA$8,'Curve Summary ALBERTA'!$A$7:$AG$54,18,FALSE)),VLOOKUP(AA$8,'Curve Summary ALBERTA'!$A$7:$AG$54,18,FALSE),0)</f>
        <v>0</v>
      </c>
      <c r="AB18" s="134">
        <f>IF(ISNUMBER(VLOOKUP(AB$8,'Curve Summary ALBERTA'!$A$7:$AG$54,18,FALSE)),VLOOKUP(AB$8,'Curve Summary ALBERTA'!$A$7:$AG$54,18,FALSE),0)</f>
        <v>52.999996185302734</v>
      </c>
      <c r="AC18" s="105">
        <f>AVERAGE(B18:G18)</f>
        <v>58</v>
      </c>
      <c r="AD18" s="97">
        <v>44</v>
      </c>
      <c r="AE18" s="96"/>
      <c r="AG18" s="134" t="str">
        <f>IF(ISNUMBER(VLOOKUP(AG$8,'Curve Summary ALBERTA'!$A$7:$AG$54,18,FALSE)),VLOOKUP(AG$8,'Curve Summary ALBERTA'!$A$7:$AG$54,18,FALSE),"")</f>
        <v/>
      </c>
      <c r="AR18" s="96"/>
      <c r="AS18" s="96"/>
      <c r="AT18" s="96"/>
      <c r="AU18" s="96"/>
      <c r="AV18" s="96"/>
      <c r="AW18" s="96"/>
      <c r="AX18" s="96"/>
      <c r="AY18" s="96"/>
      <c r="AZ18" s="96">
        <v>58</v>
      </c>
      <c r="BA18" s="96"/>
      <c r="BB18" s="96"/>
      <c r="BC18" s="96"/>
      <c r="BD18" s="96"/>
      <c r="BE18" s="96"/>
      <c r="BF18" s="96"/>
      <c r="BG18" s="96"/>
      <c r="BH18" s="96"/>
      <c r="BI18" s="96"/>
      <c r="BJ18" s="96"/>
      <c r="BK18" s="96"/>
      <c r="BL18" s="96"/>
      <c r="BM18" s="96"/>
      <c r="BN18" s="96"/>
      <c r="BO18" s="96"/>
      <c r="BP18" s="96"/>
      <c r="BQ18" s="96"/>
      <c r="BR18" s="96"/>
      <c r="BS18" s="96"/>
      <c r="BT18" s="96"/>
      <c r="BU18" s="96"/>
      <c r="BV18" s="96"/>
    </row>
    <row r="19" spans="1:74" s="36" customFormat="1" ht="14.1" customHeight="1" x14ac:dyDescent="0.2">
      <c r="A19" s="133"/>
      <c r="B19" s="134"/>
      <c r="C19" s="22"/>
      <c r="D19" s="22"/>
      <c r="E19" s="22"/>
      <c r="F19" s="22"/>
      <c r="G19" s="22"/>
      <c r="H19" s="22"/>
      <c r="I19" s="22"/>
      <c r="J19" s="22"/>
      <c r="K19" s="22"/>
      <c r="L19" s="22"/>
      <c r="M19" s="22"/>
      <c r="N19" s="22"/>
      <c r="O19" s="22"/>
      <c r="P19" s="22"/>
      <c r="Q19" s="22"/>
      <c r="R19" s="22"/>
      <c r="S19" s="22"/>
      <c r="T19" s="22"/>
      <c r="U19" s="22"/>
      <c r="V19" s="22"/>
      <c r="W19" s="97"/>
      <c r="X19" s="22"/>
      <c r="Y19" s="22"/>
      <c r="Z19" s="22"/>
      <c r="AA19" s="22"/>
      <c r="AB19" s="97"/>
      <c r="AC19" s="105"/>
      <c r="AD19" s="97"/>
      <c r="AE19" s="96"/>
      <c r="AR19" s="96"/>
      <c r="AS19" s="96"/>
      <c r="AT19" s="96"/>
      <c r="AU19" s="96"/>
      <c r="AV19" s="96"/>
      <c r="AW19" s="96"/>
      <c r="AX19" s="96"/>
      <c r="AY19" s="96"/>
      <c r="AZ19" s="96"/>
      <c r="BA19" s="96"/>
      <c r="BB19" s="96"/>
      <c r="BC19" s="96"/>
      <c r="BD19" s="96"/>
      <c r="BE19" s="96"/>
      <c r="BF19" s="96"/>
      <c r="BG19" s="96"/>
      <c r="BH19" s="96"/>
      <c r="BI19" s="96"/>
      <c r="BJ19" s="96"/>
      <c r="BK19" s="96"/>
      <c r="BL19" s="96"/>
      <c r="BM19" s="96"/>
      <c r="BN19" s="96"/>
      <c r="BO19" s="96"/>
      <c r="BP19" s="96"/>
      <c r="BQ19" s="96"/>
      <c r="BR19" s="96"/>
      <c r="BS19" s="96"/>
      <c r="BT19" s="96"/>
      <c r="BU19" s="96"/>
      <c r="BV19" s="96"/>
    </row>
    <row r="20" spans="1:74" ht="14.1" customHeight="1" x14ac:dyDescent="0.2">
      <c r="A20" s="17"/>
      <c r="B20" s="98"/>
      <c r="C20" s="26"/>
      <c r="D20" s="26"/>
      <c r="E20" s="26"/>
      <c r="F20" s="26"/>
      <c r="G20" s="26"/>
      <c r="H20" s="26"/>
      <c r="I20" s="26"/>
      <c r="J20" s="26"/>
      <c r="K20" s="26"/>
      <c r="L20" s="26"/>
      <c r="M20" s="26"/>
      <c r="N20" s="26"/>
      <c r="O20" s="26"/>
      <c r="P20" s="26"/>
      <c r="Q20" s="26"/>
      <c r="R20" s="26"/>
      <c r="S20" s="26"/>
      <c r="T20" s="26"/>
      <c r="U20" s="26"/>
      <c r="V20" s="26"/>
      <c r="W20" s="93"/>
      <c r="X20" s="26"/>
      <c r="Y20" s="26"/>
      <c r="Z20" s="26"/>
      <c r="AA20" s="26"/>
      <c r="AB20" s="93"/>
      <c r="AC20" s="105"/>
      <c r="AD20" s="93"/>
      <c r="AE20" s="94"/>
      <c r="AR20" s="94"/>
      <c r="AS20" s="94"/>
      <c r="AT20" s="94"/>
      <c r="AU20" s="94"/>
      <c r="AV20" s="94"/>
      <c r="AW20" s="94"/>
      <c r="AX20" s="94"/>
      <c r="AY20" s="94"/>
      <c r="AZ20" s="94"/>
      <c r="BA20" s="94"/>
      <c r="BB20" s="94"/>
      <c r="BC20" s="94"/>
      <c r="BD20" s="94"/>
      <c r="BE20" s="94"/>
      <c r="BF20" s="94"/>
      <c r="BG20" s="94"/>
      <c r="BH20" s="94"/>
      <c r="BI20" s="94"/>
      <c r="BJ20" s="94"/>
      <c r="BK20" s="94"/>
      <c r="BL20" s="94"/>
      <c r="BM20" s="94"/>
      <c r="BN20" s="94"/>
      <c r="BO20" s="94"/>
      <c r="BP20" s="94"/>
      <c r="BQ20" s="94"/>
      <c r="BR20" s="94"/>
      <c r="BS20" s="94"/>
      <c r="BT20" s="94"/>
      <c r="BU20" s="94"/>
      <c r="BV20" s="94"/>
    </row>
    <row r="21" spans="1:74" ht="14.1" customHeight="1" x14ac:dyDescent="0.2">
      <c r="A21" s="17"/>
      <c r="B21" s="98"/>
      <c r="C21" s="26"/>
      <c r="D21" s="26"/>
      <c r="E21" s="26"/>
      <c r="F21" s="26"/>
      <c r="G21" s="26"/>
      <c r="H21" s="26"/>
      <c r="I21" s="26"/>
      <c r="J21" s="26"/>
      <c r="K21" s="26"/>
      <c r="L21" s="26"/>
      <c r="M21" s="26"/>
      <c r="N21" s="26"/>
      <c r="O21" s="26"/>
      <c r="P21" s="26"/>
      <c r="Q21" s="26"/>
      <c r="R21" s="26"/>
      <c r="S21" s="26"/>
      <c r="T21" s="26"/>
      <c r="U21" s="26"/>
      <c r="V21" s="26"/>
      <c r="W21" s="93"/>
      <c r="X21" s="26"/>
      <c r="Y21" s="26"/>
      <c r="Z21" s="26"/>
      <c r="AA21" s="26"/>
      <c r="AB21" s="93"/>
      <c r="AC21" s="105"/>
      <c r="AD21" s="93"/>
      <c r="AE21" s="94"/>
      <c r="AR21" s="94"/>
      <c r="AS21" s="94"/>
      <c r="AT21" s="94"/>
      <c r="AU21" s="94"/>
      <c r="AV21" s="94"/>
      <c r="AW21" s="94"/>
      <c r="AX21" s="94"/>
      <c r="AY21" s="94"/>
      <c r="AZ21" s="94"/>
      <c r="BA21" s="94"/>
      <c r="BB21" s="94"/>
      <c r="BC21" s="94"/>
      <c r="BD21" s="94"/>
      <c r="BE21" s="94"/>
      <c r="BF21" s="94"/>
      <c r="BG21" s="94"/>
      <c r="BH21" s="94"/>
      <c r="BI21" s="94"/>
      <c r="BJ21" s="94"/>
      <c r="BK21" s="94"/>
      <c r="BL21" s="94"/>
      <c r="BM21" s="94"/>
      <c r="BN21" s="94"/>
      <c r="BO21" s="94"/>
      <c r="BP21" s="94"/>
      <c r="BQ21" s="94"/>
      <c r="BR21" s="94"/>
      <c r="BS21" s="94"/>
      <c r="BT21" s="94"/>
      <c r="BU21" s="94"/>
      <c r="BV21" s="94"/>
    </row>
    <row r="22" spans="1:74" ht="14.1" customHeight="1" x14ac:dyDescent="0.2">
      <c r="A22" s="17"/>
      <c r="B22" s="98"/>
      <c r="C22" s="26"/>
      <c r="D22" s="26"/>
      <c r="E22" s="26"/>
      <c r="F22" s="26"/>
      <c r="G22" s="26"/>
      <c r="H22" s="26"/>
      <c r="I22" s="26"/>
      <c r="J22" s="26"/>
      <c r="K22" s="26"/>
      <c r="L22" s="26"/>
      <c r="M22" s="26"/>
      <c r="N22" s="26"/>
      <c r="O22" s="26"/>
      <c r="P22" s="26"/>
      <c r="Q22" s="26"/>
      <c r="R22" s="26"/>
      <c r="S22" s="26"/>
      <c r="T22" s="26"/>
      <c r="U22" s="26"/>
      <c r="V22" s="26"/>
      <c r="W22" s="93"/>
      <c r="X22" s="26"/>
      <c r="Y22" s="26"/>
      <c r="Z22" s="26"/>
      <c r="AA22" s="26"/>
      <c r="AB22" s="93"/>
      <c r="AC22" s="105"/>
      <c r="AD22" s="93"/>
      <c r="AE22" s="94"/>
      <c r="AR22" s="94"/>
      <c r="AS22" s="94"/>
      <c r="AT22" s="94"/>
      <c r="AU22" s="94"/>
      <c r="AV22" s="94"/>
      <c r="AW22" s="94"/>
      <c r="AX22" s="94"/>
      <c r="AY22" s="94"/>
      <c r="AZ22" s="94"/>
      <c r="BA22" s="94"/>
      <c r="BB22" s="94"/>
      <c r="BC22" s="94"/>
      <c r="BD22" s="94"/>
      <c r="BE22" s="94"/>
      <c r="BF22" s="94"/>
      <c r="BG22" s="94"/>
      <c r="BH22" s="94"/>
      <c r="BI22" s="94"/>
      <c r="BJ22" s="94"/>
      <c r="BK22" s="94"/>
      <c r="BL22" s="94"/>
      <c r="BM22" s="94"/>
      <c r="BN22" s="94"/>
      <c r="BO22" s="94"/>
      <c r="BP22" s="94"/>
      <c r="BQ22" s="94"/>
      <c r="BR22" s="94"/>
      <c r="BS22" s="94"/>
      <c r="BT22" s="94"/>
      <c r="BU22" s="94"/>
      <c r="BV22" s="94"/>
    </row>
    <row r="23" spans="1:74" ht="14.1" customHeight="1" x14ac:dyDescent="0.2">
      <c r="A23" s="17"/>
      <c r="B23" s="98"/>
      <c r="C23" s="26"/>
      <c r="D23" s="26"/>
      <c r="E23" s="26"/>
      <c r="F23" s="26"/>
      <c r="G23" s="26"/>
      <c r="H23" s="26"/>
      <c r="I23" s="26"/>
      <c r="J23" s="26"/>
      <c r="K23" s="26"/>
      <c r="L23" s="26"/>
      <c r="M23" s="26"/>
      <c r="N23" s="26"/>
      <c r="O23" s="26"/>
      <c r="P23" s="26"/>
      <c r="Q23" s="26"/>
      <c r="R23" s="26"/>
      <c r="S23" s="26"/>
      <c r="T23" s="26"/>
      <c r="U23" s="26"/>
      <c r="V23" s="26"/>
      <c r="W23" s="93"/>
      <c r="X23" s="26"/>
      <c r="Y23" s="26"/>
      <c r="Z23" s="26"/>
      <c r="AA23" s="26"/>
      <c r="AB23" s="93"/>
      <c r="AC23" s="105"/>
      <c r="AD23" s="93"/>
      <c r="AE23" s="94"/>
      <c r="AR23" s="94"/>
      <c r="AS23" s="94"/>
      <c r="AT23" s="94"/>
      <c r="AU23" s="94"/>
      <c r="AV23" s="94"/>
      <c r="AW23" s="94"/>
      <c r="AX23" s="94"/>
      <c r="AY23" s="94"/>
      <c r="AZ23" s="94"/>
      <c r="BA23" s="94"/>
      <c r="BB23" s="94"/>
      <c r="BC23" s="94"/>
      <c r="BD23" s="94"/>
      <c r="BE23" s="94"/>
      <c r="BF23" s="94"/>
      <c r="BG23" s="94"/>
      <c r="BH23" s="94"/>
      <c r="BI23" s="94"/>
      <c r="BJ23" s="94"/>
      <c r="BK23" s="94"/>
      <c r="BL23" s="94"/>
      <c r="BM23" s="94"/>
      <c r="BN23" s="94"/>
      <c r="BO23" s="94"/>
      <c r="BP23" s="94"/>
      <c r="BQ23" s="94"/>
      <c r="BR23" s="94"/>
      <c r="BS23" s="94"/>
      <c r="BT23" s="94"/>
      <c r="BU23" s="94"/>
      <c r="BV23" s="94"/>
    </row>
    <row r="24" spans="1:74" ht="14.1" customHeight="1" x14ac:dyDescent="0.2">
      <c r="A24" s="17"/>
      <c r="B24" s="98"/>
      <c r="C24" s="26"/>
      <c r="D24" s="26"/>
      <c r="E24" s="26"/>
      <c r="F24" s="26"/>
      <c r="G24" s="26"/>
      <c r="H24" s="26"/>
      <c r="I24" s="26"/>
      <c r="J24" s="26"/>
      <c r="K24" s="26"/>
      <c r="L24" s="26"/>
      <c r="M24" s="26"/>
      <c r="N24" s="26"/>
      <c r="O24" s="26"/>
      <c r="P24" s="26"/>
      <c r="Q24" s="26"/>
      <c r="R24" s="26"/>
      <c r="S24" s="26"/>
      <c r="T24" s="26"/>
      <c r="U24" s="26"/>
      <c r="V24" s="26"/>
      <c r="W24" s="93"/>
      <c r="X24" s="26"/>
      <c r="Y24" s="26"/>
      <c r="Z24" s="26"/>
      <c r="AA24" s="26"/>
      <c r="AB24" s="93"/>
      <c r="AC24" s="105"/>
      <c r="AD24" s="93"/>
      <c r="AE24" s="94"/>
      <c r="AR24" s="94"/>
      <c r="AS24" s="94"/>
      <c r="AT24" s="94"/>
      <c r="AU24" s="94"/>
      <c r="AV24" s="94"/>
      <c r="AW24" s="94"/>
      <c r="AX24" s="94"/>
      <c r="AY24" s="94"/>
      <c r="AZ24" s="94"/>
      <c r="BA24" s="94"/>
      <c r="BB24" s="94"/>
      <c r="BC24" s="94"/>
      <c r="BD24" s="94"/>
      <c r="BE24" s="94"/>
      <c r="BF24" s="94"/>
      <c r="BG24" s="94"/>
      <c r="BH24" s="94"/>
      <c r="BI24" s="94"/>
      <c r="BJ24" s="94"/>
      <c r="BK24" s="94"/>
      <c r="BL24" s="94"/>
      <c r="BM24" s="94"/>
      <c r="BN24" s="94"/>
      <c r="BO24" s="94"/>
      <c r="BP24" s="94"/>
      <c r="BQ24" s="94"/>
      <c r="BR24" s="94"/>
      <c r="BS24" s="94"/>
      <c r="BT24" s="94"/>
      <c r="BU24" s="94"/>
      <c r="BV24" s="94"/>
    </row>
    <row r="25" spans="1:74" ht="14.1" customHeight="1" thickBot="1" x14ac:dyDescent="0.25">
      <c r="A25" s="27"/>
      <c r="B25" s="108"/>
      <c r="C25" s="99"/>
      <c r="D25" s="99"/>
      <c r="E25" s="99"/>
      <c r="F25" s="99"/>
      <c r="G25" s="99"/>
      <c r="H25" s="99"/>
      <c r="I25" s="99"/>
      <c r="J25" s="99"/>
      <c r="K25" s="99"/>
      <c r="L25" s="99"/>
      <c r="M25" s="99"/>
      <c r="N25" s="99"/>
      <c r="O25" s="99"/>
      <c r="P25" s="99"/>
      <c r="Q25" s="99"/>
      <c r="R25" s="99"/>
      <c r="S25" s="99"/>
      <c r="T25" s="99"/>
      <c r="U25" s="99"/>
      <c r="V25" s="99"/>
      <c r="W25" s="100"/>
      <c r="X25" s="99"/>
      <c r="Y25" s="99"/>
      <c r="Z25" s="99"/>
      <c r="AA25" s="99"/>
      <c r="AB25" s="100"/>
      <c r="AC25" s="109"/>
      <c r="AD25" s="100"/>
      <c r="AE25" s="94"/>
      <c r="AR25" s="94"/>
      <c r="AS25" s="94"/>
      <c r="AT25" s="94"/>
      <c r="AU25" s="94"/>
      <c r="AV25" s="94"/>
      <c r="AW25" s="94"/>
      <c r="AX25" s="94"/>
      <c r="AY25" s="94"/>
      <c r="AZ25" s="94"/>
      <c r="BA25" s="94"/>
      <c r="BB25" s="94"/>
      <c r="BC25" s="94"/>
      <c r="BD25" s="94"/>
      <c r="BE25" s="94"/>
      <c r="BF25" s="94"/>
      <c r="BG25" s="94"/>
      <c r="BH25" s="94"/>
      <c r="BI25" s="94"/>
      <c r="BJ25" s="94"/>
      <c r="BK25" s="94"/>
      <c r="BL25" s="94"/>
      <c r="BM25" s="94"/>
      <c r="BN25" s="94"/>
      <c r="BO25" s="94"/>
      <c r="BP25" s="94"/>
      <c r="BQ25" s="94"/>
      <c r="BR25" s="94"/>
      <c r="BS25" s="94"/>
      <c r="BT25" s="94"/>
      <c r="BU25" s="94"/>
      <c r="BV25" s="94"/>
    </row>
    <row r="26" spans="1:74" x14ac:dyDescent="0.2">
      <c r="A26" s="31"/>
    </row>
    <row r="27" spans="1:74" s="15" customFormat="1" ht="10.8" hidden="1" thickBot="1" x14ac:dyDescent="0.25">
      <c r="A27" s="33" t="s">
        <v>94</v>
      </c>
      <c r="K27" s="24"/>
      <c r="L27" s="24"/>
      <c r="W27" s="24"/>
      <c r="X27" s="24"/>
    </row>
    <row r="28" spans="1:74" s="36" customFormat="1" ht="14.1" hidden="1" customHeight="1" x14ac:dyDescent="0.2">
      <c r="A28" s="68" t="s">
        <v>139</v>
      </c>
      <c r="B28" s="101">
        <f t="shared" ref="B28:AC28" si="2">B9-B47</f>
        <v>25.375000047683717</v>
      </c>
      <c r="C28" s="102">
        <f t="shared" si="2"/>
        <v>25.375000047683717</v>
      </c>
      <c r="D28" s="102">
        <f t="shared" si="2"/>
        <v>25.075000047683716</v>
      </c>
      <c r="E28" s="102">
        <f t="shared" si="2"/>
        <v>25.075000047683716</v>
      </c>
      <c r="F28" s="102">
        <f t="shared" si="2"/>
        <v>25.075000047683716</v>
      </c>
      <c r="G28" s="102">
        <f t="shared" si="2"/>
        <v>25.075000047683716</v>
      </c>
      <c r="H28" s="102">
        <f t="shared" si="2"/>
        <v>26.075000047683716</v>
      </c>
      <c r="I28" s="102">
        <f t="shared" si="2"/>
        <v>26.075000047683716</v>
      </c>
      <c r="J28" s="102">
        <f t="shared" si="2"/>
        <v>27.069999933242798</v>
      </c>
      <c r="K28" s="102">
        <f t="shared" si="2"/>
        <v>27.069999933242798</v>
      </c>
      <c r="L28" s="102">
        <f t="shared" si="2"/>
        <v>27.069999933242798</v>
      </c>
      <c r="M28" s="102">
        <f t="shared" si="2"/>
        <v>27.069999933242798</v>
      </c>
      <c r="N28" s="102">
        <f t="shared" si="2"/>
        <v>27.069999933242798</v>
      </c>
      <c r="O28" s="102">
        <f t="shared" si="2"/>
        <v>27.069999933242798</v>
      </c>
      <c r="P28" s="102">
        <f t="shared" si="2"/>
        <v>27.069999933242798</v>
      </c>
      <c r="Q28" s="102">
        <f t="shared" si="2"/>
        <v>27.069999933242798</v>
      </c>
      <c r="R28" s="102">
        <f t="shared" si="2"/>
        <v>27.069999933242798</v>
      </c>
      <c r="S28" s="102">
        <f t="shared" si="2"/>
        <v>27.069999933242798</v>
      </c>
      <c r="T28" s="102">
        <f t="shared" si="2"/>
        <v>27.069999933242798</v>
      </c>
      <c r="U28" s="102">
        <f t="shared" si="2"/>
        <v>27.069999933242798</v>
      </c>
      <c r="V28" s="102">
        <f t="shared" si="2"/>
        <v>27.069999933242798</v>
      </c>
      <c r="W28" s="26">
        <f t="shared" si="2"/>
        <v>27.069999933242798</v>
      </c>
      <c r="X28" s="26">
        <f t="shared" si="2"/>
        <v>27.069999933242798</v>
      </c>
      <c r="Y28" s="102">
        <f t="shared" si="2"/>
        <v>27.069999933242798</v>
      </c>
      <c r="Z28" s="102">
        <f t="shared" si="2"/>
        <v>27.069999933242798</v>
      </c>
      <c r="AA28" s="102">
        <f t="shared" si="2"/>
        <v>27.069999933242798</v>
      </c>
      <c r="AB28" s="102">
        <f t="shared" si="2"/>
        <v>27.069999933242798</v>
      </c>
      <c r="AC28" s="123">
        <f t="shared" si="2"/>
        <v>0</v>
      </c>
      <c r="AD28" s="95"/>
      <c r="AE28" s="96"/>
      <c r="AR28" s="96"/>
      <c r="AS28" s="96"/>
      <c r="AT28" s="96"/>
      <c r="AU28" s="96"/>
      <c r="AV28" s="96"/>
      <c r="AW28" s="96"/>
      <c r="AX28" s="96"/>
      <c r="AY28" s="96"/>
      <c r="AZ28" s="96"/>
      <c r="BA28" s="96"/>
      <c r="BB28" s="96"/>
      <c r="BC28" s="96"/>
      <c r="BD28" s="96"/>
      <c r="BE28" s="96"/>
      <c r="BF28" s="96"/>
      <c r="BG28" s="96"/>
      <c r="BH28" s="96"/>
      <c r="BI28" s="96"/>
      <c r="BJ28" s="96"/>
      <c r="BK28" s="96"/>
      <c r="BL28" s="96"/>
      <c r="BM28" s="96"/>
      <c r="BN28" s="96"/>
      <c r="BO28" s="96"/>
      <c r="BP28" s="96"/>
      <c r="BQ28" s="96"/>
      <c r="BR28" s="96"/>
      <c r="BS28" s="96"/>
      <c r="BT28" s="96"/>
      <c r="BU28" s="96"/>
      <c r="BV28" s="96"/>
    </row>
    <row r="29" spans="1:74" s="36" customFormat="1" ht="14.1" hidden="1" customHeight="1" x14ac:dyDescent="0.2">
      <c r="A29" s="18" t="s">
        <v>140</v>
      </c>
      <c r="B29" s="98">
        <f t="shared" ref="B29:AC29" si="3">B10-B48</f>
        <v>26.129999876022339</v>
      </c>
      <c r="C29" s="26">
        <f t="shared" si="3"/>
        <v>26.129999876022339</v>
      </c>
      <c r="D29" s="26">
        <f t="shared" si="3"/>
        <v>25.879999876022339</v>
      </c>
      <c r="E29" s="26">
        <f t="shared" si="3"/>
        <v>25.879999876022339</v>
      </c>
      <c r="F29" s="26">
        <f t="shared" si="3"/>
        <v>25.879999876022339</v>
      </c>
      <c r="G29" s="26">
        <f t="shared" si="3"/>
        <v>25.879999876022339</v>
      </c>
      <c r="H29" s="26">
        <f t="shared" si="3"/>
        <v>27.629999876022339</v>
      </c>
      <c r="I29" s="26">
        <f t="shared" si="3"/>
        <v>27.629999876022339</v>
      </c>
      <c r="J29" s="26">
        <f t="shared" si="3"/>
        <v>27.630000114440918</v>
      </c>
      <c r="K29" s="26">
        <f t="shared" si="3"/>
        <v>27.630000114440918</v>
      </c>
      <c r="L29" s="26">
        <f t="shared" si="3"/>
        <v>27.630000114440918</v>
      </c>
      <c r="M29" s="26">
        <f t="shared" si="3"/>
        <v>27.630000114440918</v>
      </c>
      <c r="N29" s="26">
        <f t="shared" si="3"/>
        <v>27.630000114440918</v>
      </c>
      <c r="O29" s="26">
        <f t="shared" si="3"/>
        <v>27.630000114440918</v>
      </c>
      <c r="P29" s="26">
        <f t="shared" si="3"/>
        <v>27.630000114440918</v>
      </c>
      <c r="Q29" s="26">
        <f t="shared" si="3"/>
        <v>27.630000114440918</v>
      </c>
      <c r="R29" s="26">
        <f t="shared" si="3"/>
        <v>27.630000114440918</v>
      </c>
      <c r="S29" s="26">
        <f t="shared" si="3"/>
        <v>27.630000114440918</v>
      </c>
      <c r="T29" s="26">
        <f t="shared" si="3"/>
        <v>27.630000114440918</v>
      </c>
      <c r="U29" s="26">
        <f t="shared" si="3"/>
        <v>27.630000114440918</v>
      </c>
      <c r="V29" s="26">
        <f t="shared" si="3"/>
        <v>27.630000114440918</v>
      </c>
      <c r="W29" s="26">
        <f t="shared" si="3"/>
        <v>22.380000114440918</v>
      </c>
      <c r="X29" s="26">
        <f t="shared" si="3"/>
        <v>22.380000114440918</v>
      </c>
      <c r="Y29" s="26">
        <f t="shared" si="3"/>
        <v>22.380000114440918</v>
      </c>
      <c r="Z29" s="26">
        <f t="shared" si="3"/>
        <v>22.380000114440918</v>
      </c>
      <c r="AA29" s="26">
        <f t="shared" si="3"/>
        <v>22.380000114440918</v>
      </c>
      <c r="AB29" s="26">
        <f t="shared" si="3"/>
        <v>27.630000114440918</v>
      </c>
      <c r="AC29" s="124">
        <f t="shared" si="3"/>
        <v>0</v>
      </c>
      <c r="AD29" s="97"/>
      <c r="AE29" s="96"/>
      <c r="AR29" s="96"/>
      <c r="AS29" s="96"/>
      <c r="AT29" s="96"/>
      <c r="AU29" s="96"/>
      <c r="AV29" s="96"/>
      <c r="AW29" s="96"/>
      <c r="AX29" s="96"/>
      <c r="AY29" s="96"/>
      <c r="AZ29" s="96"/>
      <c r="BA29" s="96"/>
      <c r="BB29" s="96"/>
      <c r="BC29" s="96"/>
      <c r="BD29" s="96"/>
      <c r="BE29" s="96"/>
      <c r="BF29" s="96"/>
      <c r="BG29" s="96"/>
      <c r="BH29" s="96"/>
      <c r="BI29" s="96"/>
      <c r="BJ29" s="96"/>
      <c r="BK29" s="96"/>
      <c r="BL29" s="96"/>
      <c r="BM29" s="96"/>
      <c r="BN29" s="96"/>
      <c r="BO29" s="96"/>
      <c r="BP29" s="96"/>
      <c r="BQ29" s="96"/>
      <c r="BR29" s="96"/>
      <c r="BS29" s="96"/>
      <c r="BT29" s="96"/>
      <c r="BU29" s="96"/>
      <c r="BV29" s="96"/>
    </row>
    <row r="30" spans="1:74" s="36" customFormat="1" ht="14.1" hidden="1" customHeight="1" x14ac:dyDescent="0.2">
      <c r="A30" s="18" t="s">
        <v>142</v>
      </c>
      <c r="B30" s="98">
        <f t="shared" ref="B30:AC30" si="4">B11-B49</f>
        <v>25.659999942779542</v>
      </c>
      <c r="C30" s="26">
        <f t="shared" si="4"/>
        <v>25.659999942779542</v>
      </c>
      <c r="D30" s="26">
        <f t="shared" si="4"/>
        <v>26.309999942779541</v>
      </c>
      <c r="E30" s="26">
        <f t="shared" si="4"/>
        <v>26.309999942779541</v>
      </c>
      <c r="F30" s="26">
        <f t="shared" si="4"/>
        <v>26.309999942779541</v>
      </c>
      <c r="G30" s="26">
        <f t="shared" si="4"/>
        <v>26.309999942779541</v>
      </c>
      <c r="H30" s="26">
        <f t="shared" si="4"/>
        <v>28.309999942779541</v>
      </c>
      <c r="I30" s="26">
        <f t="shared" si="4"/>
        <v>28.309999942779541</v>
      </c>
      <c r="J30" s="26">
        <f t="shared" si="4"/>
        <v>28.309999942779541</v>
      </c>
      <c r="K30" s="26">
        <f t="shared" si="4"/>
        <v>28.309999942779541</v>
      </c>
      <c r="L30" s="26">
        <f t="shared" si="4"/>
        <v>28.309999942779541</v>
      </c>
      <c r="M30" s="26">
        <f t="shared" si="4"/>
        <v>28.309999942779541</v>
      </c>
      <c r="N30" s="26">
        <f t="shared" si="4"/>
        <v>28.309999942779541</v>
      </c>
      <c r="O30" s="26">
        <f t="shared" si="4"/>
        <v>28.309999942779541</v>
      </c>
      <c r="P30" s="26">
        <f t="shared" si="4"/>
        <v>28.309999942779541</v>
      </c>
      <c r="Q30" s="26">
        <f t="shared" si="4"/>
        <v>28.309999942779541</v>
      </c>
      <c r="R30" s="26">
        <f t="shared" si="4"/>
        <v>28.309999942779541</v>
      </c>
      <c r="S30" s="26">
        <f t="shared" si="4"/>
        <v>28.309999942779541</v>
      </c>
      <c r="T30" s="26">
        <f t="shared" si="4"/>
        <v>28.309999942779541</v>
      </c>
      <c r="U30" s="26">
        <f t="shared" si="4"/>
        <v>28.309999942779541</v>
      </c>
      <c r="V30" s="26">
        <f t="shared" si="4"/>
        <v>28.309999942779541</v>
      </c>
      <c r="W30" s="26">
        <f t="shared" si="4"/>
        <v>28.309999942779541</v>
      </c>
      <c r="X30" s="26">
        <f t="shared" si="4"/>
        <v>28.309999942779541</v>
      </c>
      <c r="Y30" s="26">
        <f t="shared" si="4"/>
        <v>28.309999942779541</v>
      </c>
      <c r="Z30" s="26">
        <f t="shared" si="4"/>
        <v>28.309999942779541</v>
      </c>
      <c r="AA30" s="26">
        <f t="shared" si="4"/>
        <v>28.309999942779541</v>
      </c>
      <c r="AB30" s="26">
        <f t="shared" si="4"/>
        <v>28.309999942779541</v>
      </c>
      <c r="AC30" s="124">
        <f t="shared" si="4"/>
        <v>0</v>
      </c>
      <c r="AD30" s="97"/>
      <c r="AE30" s="96"/>
      <c r="AR30" s="96"/>
      <c r="AS30" s="96"/>
      <c r="AT30" s="96"/>
      <c r="AU30" s="96"/>
      <c r="AV30" s="96"/>
      <c r="AW30" s="96"/>
      <c r="AX30" s="96"/>
      <c r="AY30" s="96"/>
      <c r="AZ30" s="96"/>
      <c r="BA30" s="96"/>
      <c r="BB30" s="96"/>
      <c r="BC30" s="96"/>
      <c r="BD30" s="96"/>
      <c r="BE30" s="96"/>
      <c r="BF30" s="96"/>
      <c r="BG30" s="96"/>
      <c r="BH30" s="96"/>
      <c r="BI30" s="96"/>
      <c r="BJ30" s="96"/>
      <c r="BK30" s="96"/>
      <c r="BL30" s="96"/>
      <c r="BM30" s="96"/>
      <c r="BN30" s="96"/>
      <c r="BO30" s="96"/>
      <c r="BP30" s="96"/>
      <c r="BQ30" s="96"/>
      <c r="BR30" s="96"/>
      <c r="BS30" s="96"/>
      <c r="BT30" s="96"/>
      <c r="BU30" s="96"/>
      <c r="BV30" s="96"/>
    </row>
    <row r="31" spans="1:74" s="36" customFormat="1" ht="14.1" hidden="1" customHeight="1" x14ac:dyDescent="0.2">
      <c r="A31" s="18" t="s">
        <v>144</v>
      </c>
      <c r="B31" s="98">
        <f t="shared" ref="B31:AC31" si="5">B12-B50</f>
        <v>22.219999885559083</v>
      </c>
      <c r="C31" s="26">
        <f t="shared" si="5"/>
        <v>22.219999885559083</v>
      </c>
      <c r="D31" s="26">
        <f t="shared" si="5"/>
        <v>22.057999885559084</v>
      </c>
      <c r="E31" s="26">
        <f t="shared" si="5"/>
        <v>22.057499885559082</v>
      </c>
      <c r="F31" s="26">
        <f t="shared" si="5"/>
        <v>22.057499885559082</v>
      </c>
      <c r="G31" s="26">
        <f t="shared" si="5"/>
        <v>22.057499885559082</v>
      </c>
      <c r="H31" s="26">
        <f t="shared" si="5"/>
        <v>19.769999885559081</v>
      </c>
      <c r="I31" s="26">
        <f t="shared" si="5"/>
        <v>19.769999885559081</v>
      </c>
      <c r="J31" s="26">
        <f t="shared" si="5"/>
        <v>14.044999122619583</v>
      </c>
      <c r="K31" s="26">
        <f t="shared" si="5"/>
        <v>14.044999122619583</v>
      </c>
      <c r="L31" s="26">
        <f t="shared" si="5"/>
        <v>14.044999122619583</v>
      </c>
      <c r="M31" s="26">
        <f t="shared" si="5"/>
        <v>14.044999122619583</v>
      </c>
      <c r="N31" s="26">
        <f t="shared" si="5"/>
        <v>14.044999122619583</v>
      </c>
      <c r="O31" s="26">
        <f t="shared" si="5"/>
        <v>14.044999122619583</v>
      </c>
      <c r="P31" s="26">
        <f t="shared" si="5"/>
        <v>14.044999122619583</v>
      </c>
      <c r="Q31" s="26">
        <f t="shared" si="5"/>
        <v>14.044999122619583</v>
      </c>
      <c r="R31" s="26">
        <f t="shared" si="5"/>
        <v>14.044999122619583</v>
      </c>
      <c r="S31" s="26">
        <f t="shared" si="5"/>
        <v>14.044999122619583</v>
      </c>
      <c r="T31" s="26">
        <f t="shared" si="5"/>
        <v>14.044999122619583</v>
      </c>
      <c r="U31" s="26">
        <f t="shared" si="5"/>
        <v>14.044999122619583</v>
      </c>
      <c r="V31" s="26">
        <f t="shared" si="5"/>
        <v>14.044999122619583</v>
      </c>
      <c r="W31" s="26">
        <f t="shared" si="5"/>
        <v>14.044999122619583</v>
      </c>
      <c r="X31" s="26">
        <f t="shared" si="5"/>
        <v>14.044999122619583</v>
      </c>
      <c r="Y31" s="26">
        <f t="shared" si="5"/>
        <v>14.044999122619583</v>
      </c>
      <c r="Z31" s="26">
        <f t="shared" si="5"/>
        <v>14.044999122619583</v>
      </c>
      <c r="AA31" s="26">
        <f t="shared" si="5"/>
        <v>14.044999122619583</v>
      </c>
      <c r="AB31" s="26">
        <f t="shared" si="5"/>
        <v>19.869999885559082</v>
      </c>
      <c r="AC31" s="124">
        <f t="shared" si="5"/>
        <v>0</v>
      </c>
      <c r="AD31" s="97"/>
      <c r="AE31" s="96"/>
      <c r="AR31" s="96"/>
      <c r="AS31" s="96"/>
      <c r="AT31" s="96"/>
      <c r="AU31" s="96"/>
      <c r="AV31" s="96"/>
      <c r="AW31" s="96"/>
      <c r="AX31" s="96"/>
      <c r="AY31" s="96"/>
      <c r="AZ31" s="96"/>
      <c r="BA31" s="96"/>
      <c r="BB31" s="96"/>
      <c r="BC31" s="96"/>
      <c r="BD31" s="96"/>
      <c r="BE31" s="96"/>
      <c r="BF31" s="96"/>
      <c r="BG31" s="96"/>
      <c r="BH31" s="96"/>
      <c r="BI31" s="96"/>
      <c r="BJ31" s="96"/>
      <c r="BK31" s="96"/>
      <c r="BL31" s="96"/>
      <c r="BM31" s="96"/>
      <c r="BN31" s="96"/>
      <c r="BO31" s="96"/>
      <c r="BP31" s="96"/>
      <c r="BQ31" s="96"/>
      <c r="BR31" s="96"/>
      <c r="BS31" s="96"/>
      <c r="BT31" s="96"/>
      <c r="BU31" s="96"/>
      <c r="BV31" s="96"/>
    </row>
    <row r="32" spans="1:74" s="36" customFormat="1" ht="14.1" hidden="1" customHeight="1" x14ac:dyDescent="0.2">
      <c r="A32" s="18" t="s">
        <v>143</v>
      </c>
      <c r="B32" s="98">
        <f t="shared" ref="B32:AC32" si="6">B13-B51</f>
        <v>25.610000762939453</v>
      </c>
      <c r="C32" s="26">
        <f t="shared" si="6"/>
        <v>25.610000762939453</v>
      </c>
      <c r="D32" s="26">
        <f t="shared" si="6"/>
        <v>26.200000762939453</v>
      </c>
      <c r="E32" s="26">
        <f t="shared" si="6"/>
        <v>26.200000762939453</v>
      </c>
      <c r="F32" s="26">
        <f t="shared" si="6"/>
        <v>26.200000762939453</v>
      </c>
      <c r="G32" s="26">
        <f t="shared" si="6"/>
        <v>26.200000762939453</v>
      </c>
      <c r="H32" s="26">
        <f t="shared" si="6"/>
        <v>27.200000762939453</v>
      </c>
      <c r="I32" s="26">
        <f t="shared" si="6"/>
        <v>27.200000762939453</v>
      </c>
      <c r="J32" s="26">
        <f t="shared" si="6"/>
        <v>27.200000762939453</v>
      </c>
      <c r="K32" s="26">
        <f t="shared" si="6"/>
        <v>27.200000762939453</v>
      </c>
      <c r="L32" s="26">
        <f t="shared" si="6"/>
        <v>27.200000762939453</v>
      </c>
      <c r="M32" s="26">
        <f t="shared" si="6"/>
        <v>27.200000762939453</v>
      </c>
      <c r="N32" s="26">
        <f t="shared" si="6"/>
        <v>27.200000762939453</v>
      </c>
      <c r="O32" s="26">
        <f t="shared" si="6"/>
        <v>27.200000762939453</v>
      </c>
      <c r="P32" s="26">
        <f t="shared" si="6"/>
        <v>27.200000762939453</v>
      </c>
      <c r="Q32" s="26">
        <f t="shared" si="6"/>
        <v>27.200000762939453</v>
      </c>
      <c r="R32" s="26">
        <f t="shared" si="6"/>
        <v>27.200000762939453</v>
      </c>
      <c r="S32" s="26">
        <f t="shared" si="6"/>
        <v>27.200000762939453</v>
      </c>
      <c r="T32" s="26">
        <f t="shared" si="6"/>
        <v>27.200000762939453</v>
      </c>
      <c r="U32" s="26">
        <f t="shared" si="6"/>
        <v>27.200000762939453</v>
      </c>
      <c r="V32" s="26">
        <f t="shared" si="6"/>
        <v>27.200000762939453</v>
      </c>
      <c r="W32" s="26">
        <f t="shared" si="6"/>
        <v>27.200000762939453</v>
      </c>
      <c r="X32" s="26">
        <f t="shared" si="6"/>
        <v>27.200000762939453</v>
      </c>
      <c r="Y32" s="26">
        <f t="shared" si="6"/>
        <v>27.200000762939453</v>
      </c>
      <c r="Z32" s="26">
        <f t="shared" si="6"/>
        <v>27.200000762939453</v>
      </c>
      <c r="AA32" s="26">
        <f t="shared" si="6"/>
        <v>27.200000762939453</v>
      </c>
      <c r="AB32" s="26">
        <f t="shared" si="6"/>
        <v>27.200000762939453</v>
      </c>
      <c r="AC32" s="124">
        <f t="shared" si="6"/>
        <v>0</v>
      </c>
      <c r="AD32" s="97"/>
      <c r="AE32" s="96"/>
      <c r="AR32" s="96"/>
      <c r="AS32" s="96"/>
      <c r="AT32" s="96"/>
      <c r="AU32" s="96"/>
      <c r="AV32" s="96"/>
      <c r="AW32" s="96"/>
      <c r="AX32" s="96"/>
      <c r="AY32" s="96"/>
      <c r="AZ32" s="96"/>
      <c r="BA32" s="96"/>
      <c r="BB32" s="96"/>
      <c r="BC32" s="96"/>
      <c r="BD32" s="96"/>
      <c r="BE32" s="96"/>
      <c r="BF32" s="96"/>
      <c r="BG32" s="96"/>
      <c r="BH32" s="96"/>
      <c r="BI32" s="96"/>
      <c r="BJ32" s="96"/>
      <c r="BK32" s="96"/>
      <c r="BL32" s="96"/>
      <c r="BM32" s="96"/>
      <c r="BN32" s="96"/>
      <c r="BO32" s="96"/>
      <c r="BP32" s="96"/>
      <c r="BQ32" s="96"/>
      <c r="BR32" s="96"/>
      <c r="BS32" s="96"/>
      <c r="BT32" s="96"/>
      <c r="BU32" s="96"/>
      <c r="BV32" s="96"/>
    </row>
    <row r="33" spans="1:74" ht="14.1" hidden="1" customHeight="1" x14ac:dyDescent="0.2">
      <c r="A33" s="87" t="s">
        <v>141</v>
      </c>
      <c r="B33" s="108">
        <f t="shared" ref="B33:AC33" si="7">B14-B52</f>
        <v>26.499999523162842</v>
      </c>
      <c r="C33" s="99">
        <f t="shared" si="7"/>
        <v>26.499999523162842</v>
      </c>
      <c r="D33" s="99">
        <f t="shared" si="7"/>
        <v>27.749999523162842</v>
      </c>
      <c r="E33" s="99">
        <f t="shared" si="7"/>
        <v>27.749999523162842</v>
      </c>
      <c r="F33" s="99">
        <f t="shared" si="7"/>
        <v>27.749999523162842</v>
      </c>
      <c r="G33" s="99">
        <f t="shared" si="7"/>
        <v>27.749999523162842</v>
      </c>
      <c r="H33" s="99">
        <f t="shared" si="7"/>
        <v>27.499999523162842</v>
      </c>
      <c r="I33" s="99">
        <f t="shared" si="7"/>
        <v>27.499999523162842</v>
      </c>
      <c r="J33" s="99">
        <f t="shared" si="7"/>
        <v>26</v>
      </c>
      <c r="K33" s="99">
        <f t="shared" si="7"/>
        <v>26</v>
      </c>
      <c r="L33" s="99">
        <f t="shared" si="7"/>
        <v>26</v>
      </c>
      <c r="M33" s="99">
        <f t="shared" si="7"/>
        <v>26</v>
      </c>
      <c r="N33" s="99">
        <f t="shared" si="7"/>
        <v>26</v>
      </c>
      <c r="O33" s="99">
        <f t="shared" si="7"/>
        <v>26</v>
      </c>
      <c r="P33" s="99">
        <f t="shared" si="7"/>
        <v>26</v>
      </c>
      <c r="Q33" s="99">
        <f t="shared" si="7"/>
        <v>26</v>
      </c>
      <c r="R33" s="99">
        <f t="shared" si="7"/>
        <v>26</v>
      </c>
      <c r="S33" s="99">
        <f t="shared" si="7"/>
        <v>26</v>
      </c>
      <c r="T33" s="99">
        <f t="shared" si="7"/>
        <v>26</v>
      </c>
      <c r="U33" s="99">
        <f t="shared" si="7"/>
        <v>26</v>
      </c>
      <c r="V33" s="99">
        <f t="shared" si="7"/>
        <v>26</v>
      </c>
      <c r="W33" s="99">
        <f t="shared" si="7"/>
        <v>26</v>
      </c>
      <c r="X33" s="99">
        <f t="shared" si="7"/>
        <v>26</v>
      </c>
      <c r="Y33" s="99">
        <f t="shared" si="7"/>
        <v>26</v>
      </c>
      <c r="Z33" s="99">
        <f t="shared" si="7"/>
        <v>26</v>
      </c>
      <c r="AA33" s="99">
        <f t="shared" si="7"/>
        <v>26</v>
      </c>
      <c r="AB33" s="99">
        <f t="shared" si="7"/>
        <v>26</v>
      </c>
      <c r="AC33" s="125">
        <f t="shared" si="7"/>
        <v>0</v>
      </c>
      <c r="AD33" s="93"/>
      <c r="AE33" s="94"/>
      <c r="AR33" s="94"/>
      <c r="AS33" s="94"/>
      <c r="AT33" s="94"/>
      <c r="AU33" s="94"/>
      <c r="AV33" s="94"/>
      <c r="AW33" s="94"/>
      <c r="AX33" s="94"/>
      <c r="AY33" s="94"/>
      <c r="AZ33" s="94"/>
      <c r="BA33" s="94"/>
      <c r="BB33" s="94"/>
      <c r="BC33" s="94"/>
      <c r="BD33" s="94"/>
      <c r="BE33" s="94"/>
      <c r="BF33" s="94"/>
      <c r="BG33" s="94"/>
      <c r="BH33" s="94"/>
      <c r="BI33" s="94"/>
      <c r="BJ33" s="94"/>
      <c r="BK33" s="94"/>
      <c r="BL33" s="94"/>
      <c r="BM33" s="94"/>
      <c r="BN33" s="94"/>
      <c r="BO33" s="94"/>
      <c r="BP33" s="94"/>
      <c r="BQ33" s="94"/>
      <c r="BR33" s="94"/>
      <c r="BS33" s="94"/>
      <c r="BT33" s="94"/>
      <c r="BU33" s="94"/>
      <c r="BV33" s="94"/>
    </row>
    <row r="34" spans="1:74" ht="14.1" hidden="1" customHeight="1" x14ac:dyDescent="0.2">
      <c r="A34" s="18" t="s">
        <v>145</v>
      </c>
      <c r="B34" s="101">
        <f t="shared" ref="B34:AB34" si="8">B15-B53</f>
        <v>-11</v>
      </c>
      <c r="C34" s="102">
        <f t="shared" si="8"/>
        <v>-11</v>
      </c>
      <c r="D34" s="102">
        <f t="shared" si="8"/>
        <v>-9.75</v>
      </c>
      <c r="E34" s="102">
        <f t="shared" si="8"/>
        <v>-8.75</v>
      </c>
      <c r="F34" s="102">
        <f t="shared" si="8"/>
        <v>-8.75</v>
      </c>
      <c r="G34" s="102">
        <f t="shared" si="8"/>
        <v>-8.75</v>
      </c>
      <c r="H34" s="102">
        <f t="shared" si="8"/>
        <v>-9</v>
      </c>
      <c r="I34" s="102">
        <f t="shared" si="8"/>
        <v>-9</v>
      </c>
      <c r="J34" s="102">
        <f t="shared" si="8"/>
        <v>-11.25</v>
      </c>
      <c r="K34" s="102">
        <f t="shared" si="8"/>
        <v>-11.25</v>
      </c>
      <c r="L34" s="102">
        <f t="shared" si="8"/>
        <v>-11.25</v>
      </c>
      <c r="M34" s="102">
        <f t="shared" si="8"/>
        <v>-11.25</v>
      </c>
      <c r="N34" s="102">
        <f t="shared" si="8"/>
        <v>-11.25</v>
      </c>
      <c r="O34" s="102">
        <f t="shared" si="8"/>
        <v>-11.25</v>
      </c>
      <c r="P34" s="102">
        <f t="shared" si="8"/>
        <v>-11.25</v>
      </c>
      <c r="Q34" s="102">
        <f t="shared" si="8"/>
        <v>-11.25</v>
      </c>
      <c r="R34" s="102">
        <f t="shared" si="8"/>
        <v>-11.25</v>
      </c>
      <c r="S34" s="102">
        <f t="shared" si="8"/>
        <v>-11.25</v>
      </c>
      <c r="T34" s="102">
        <f t="shared" si="8"/>
        <v>-11.25</v>
      </c>
      <c r="U34" s="102">
        <f t="shared" si="8"/>
        <v>-11.25</v>
      </c>
      <c r="V34" s="102">
        <f t="shared" si="8"/>
        <v>-11.25</v>
      </c>
      <c r="W34" s="26">
        <f t="shared" si="8"/>
        <v>-11.25</v>
      </c>
      <c r="X34" s="26">
        <f t="shared" si="8"/>
        <v>-11.25</v>
      </c>
      <c r="Y34" s="102">
        <f t="shared" si="8"/>
        <v>-11.25</v>
      </c>
      <c r="Z34" s="102">
        <f t="shared" si="8"/>
        <v>-11.25</v>
      </c>
      <c r="AA34" s="102">
        <f t="shared" si="8"/>
        <v>-11.25</v>
      </c>
      <c r="AB34" s="102">
        <f t="shared" si="8"/>
        <v>-11.25</v>
      </c>
      <c r="AC34" s="124">
        <v>0</v>
      </c>
      <c r="AD34" s="93"/>
      <c r="AE34" s="94"/>
      <c r="AR34" s="94"/>
      <c r="AS34" s="94"/>
      <c r="AT34" s="94"/>
      <c r="AU34" s="94"/>
      <c r="AV34" s="94"/>
      <c r="AW34" s="94"/>
      <c r="AX34" s="94"/>
      <c r="AY34" s="94"/>
      <c r="AZ34" s="94"/>
      <c r="BA34" s="94"/>
      <c r="BB34" s="94"/>
      <c r="BC34" s="94"/>
      <c r="BD34" s="94"/>
      <c r="BE34" s="94"/>
      <c r="BF34" s="94"/>
      <c r="BG34" s="94"/>
      <c r="BH34" s="94"/>
      <c r="BI34" s="94"/>
      <c r="BJ34" s="94"/>
      <c r="BK34" s="94"/>
      <c r="BL34" s="94"/>
      <c r="BM34" s="94"/>
      <c r="BN34" s="94"/>
      <c r="BO34" s="94"/>
      <c r="BP34" s="94"/>
      <c r="BQ34" s="94"/>
      <c r="BR34" s="94"/>
      <c r="BS34" s="94"/>
      <c r="BT34" s="94"/>
      <c r="BU34" s="94"/>
      <c r="BV34" s="94"/>
    </row>
    <row r="35" spans="1:74" ht="14.1" hidden="1" customHeight="1" x14ac:dyDescent="0.2">
      <c r="A35" s="17"/>
      <c r="B35" s="98"/>
      <c r="C35" s="26"/>
      <c r="D35" s="26"/>
      <c r="E35" s="26"/>
      <c r="F35" s="26"/>
      <c r="G35" s="26"/>
      <c r="H35" s="26"/>
      <c r="I35" s="26"/>
      <c r="J35" s="26"/>
      <c r="K35" s="26"/>
      <c r="L35" s="26"/>
      <c r="M35" s="26"/>
      <c r="N35" s="26"/>
      <c r="O35" s="26"/>
      <c r="P35" s="26"/>
      <c r="Q35" s="26"/>
      <c r="R35" s="26"/>
      <c r="S35" s="26"/>
      <c r="T35" s="26"/>
      <c r="U35" s="26"/>
      <c r="V35" s="26"/>
      <c r="W35" s="26"/>
      <c r="X35" s="26"/>
      <c r="Y35" s="26"/>
      <c r="Z35" s="26"/>
      <c r="AA35" s="26"/>
      <c r="AB35" s="26"/>
      <c r="AC35" s="124"/>
      <c r="AD35" s="93"/>
      <c r="AE35" s="94"/>
      <c r="AR35" s="94"/>
      <c r="AS35" s="94"/>
      <c r="AT35" s="94"/>
      <c r="AU35" s="94"/>
      <c r="AV35" s="94"/>
      <c r="AW35" s="94"/>
      <c r="AX35" s="94"/>
      <c r="AY35" s="94"/>
      <c r="AZ35" s="94"/>
      <c r="BA35" s="94"/>
      <c r="BB35" s="94"/>
      <c r="BC35" s="94"/>
      <c r="BD35" s="94"/>
      <c r="BE35" s="94"/>
      <c r="BF35" s="94"/>
      <c r="BG35" s="94"/>
      <c r="BH35" s="94"/>
      <c r="BI35" s="94"/>
      <c r="BJ35" s="94"/>
      <c r="BK35" s="94"/>
      <c r="BL35" s="94"/>
      <c r="BM35" s="94"/>
      <c r="BN35" s="94"/>
      <c r="BO35" s="94"/>
      <c r="BP35" s="94"/>
      <c r="BQ35" s="94"/>
      <c r="BR35" s="94"/>
      <c r="BS35" s="94"/>
      <c r="BT35" s="94"/>
      <c r="BU35" s="94"/>
      <c r="BV35" s="94"/>
    </row>
    <row r="36" spans="1:74" ht="14.1" hidden="1" customHeight="1" x14ac:dyDescent="0.2">
      <c r="A36" s="17" t="s">
        <v>138</v>
      </c>
      <c r="B36" s="98"/>
      <c r="C36" s="26"/>
      <c r="D36" s="26"/>
      <c r="E36" s="26"/>
      <c r="F36" s="26"/>
      <c r="G36" s="26"/>
      <c r="H36" s="26"/>
      <c r="I36" s="26"/>
      <c r="J36" s="26"/>
      <c r="K36" s="26"/>
      <c r="L36" s="26"/>
      <c r="M36" s="26"/>
      <c r="N36" s="26"/>
      <c r="O36" s="26"/>
      <c r="P36" s="26"/>
      <c r="Q36" s="26"/>
      <c r="R36" s="26"/>
      <c r="S36" s="26"/>
      <c r="T36" s="26"/>
      <c r="U36" s="26"/>
      <c r="V36" s="26"/>
      <c r="W36" s="26"/>
      <c r="X36" s="26"/>
      <c r="Y36" s="26"/>
      <c r="Z36" s="26"/>
      <c r="AA36" s="26"/>
      <c r="AB36" s="26"/>
      <c r="AC36" s="124"/>
      <c r="AD36" s="93"/>
      <c r="AE36" s="94"/>
      <c r="AR36" s="94"/>
      <c r="AS36" s="94"/>
      <c r="AT36" s="94"/>
      <c r="AU36" s="94"/>
      <c r="AV36" s="94"/>
      <c r="AW36" s="94"/>
      <c r="AX36" s="94"/>
      <c r="AY36" s="94"/>
      <c r="AZ36" s="94"/>
      <c r="BA36" s="94"/>
      <c r="BB36" s="94"/>
      <c r="BC36" s="94"/>
      <c r="BD36" s="94"/>
      <c r="BE36" s="94"/>
      <c r="BF36" s="94"/>
      <c r="BG36" s="94"/>
      <c r="BH36" s="94"/>
      <c r="BI36" s="94"/>
      <c r="BJ36" s="94"/>
      <c r="BK36" s="94"/>
      <c r="BL36" s="94"/>
      <c r="BM36" s="94"/>
      <c r="BN36" s="94"/>
      <c r="BO36" s="94"/>
      <c r="BP36" s="94"/>
      <c r="BQ36" s="94"/>
      <c r="BR36" s="94"/>
      <c r="BS36" s="94"/>
      <c r="BT36" s="94"/>
      <c r="BU36" s="94"/>
      <c r="BV36" s="94"/>
    </row>
    <row r="37" spans="1:74" ht="14.1" hidden="1" customHeight="1" x14ac:dyDescent="0.2">
      <c r="A37" s="18" t="s">
        <v>138</v>
      </c>
      <c r="B37" s="98">
        <f t="shared" ref="B37:AC37" si="9">B18-B56</f>
        <v>24</v>
      </c>
      <c r="C37" s="26">
        <f t="shared" si="9"/>
        <v>25.5</v>
      </c>
      <c r="D37" s="26">
        <f t="shared" si="9"/>
        <v>25.5</v>
      </c>
      <c r="E37" s="26">
        <f t="shared" si="9"/>
        <v>24.6</v>
      </c>
      <c r="F37" s="26">
        <f t="shared" si="9"/>
        <v>24.6</v>
      </c>
      <c r="G37" s="26">
        <f t="shared" si="9"/>
        <v>24.6</v>
      </c>
      <c r="H37" s="26">
        <f t="shared" si="9"/>
        <v>19.599996185302736</v>
      </c>
      <c r="I37" s="26">
        <f t="shared" si="9"/>
        <v>19.599996185302736</v>
      </c>
      <c r="J37" s="26">
        <f t="shared" si="9"/>
        <v>18.999996185302734</v>
      </c>
      <c r="K37" s="26">
        <f t="shared" si="9"/>
        <v>18.999996185302734</v>
      </c>
      <c r="L37" s="26">
        <f t="shared" si="9"/>
        <v>18.999996185302734</v>
      </c>
      <c r="M37" s="26">
        <f t="shared" si="9"/>
        <v>18.999996185302734</v>
      </c>
      <c r="N37" s="26">
        <f t="shared" si="9"/>
        <v>18.999996185302734</v>
      </c>
      <c r="O37" s="26">
        <f t="shared" si="9"/>
        <v>18.999996185302734</v>
      </c>
      <c r="P37" s="26">
        <f t="shared" si="9"/>
        <v>18.999996185302734</v>
      </c>
      <c r="Q37" s="26">
        <f t="shared" si="9"/>
        <v>18.999996185302734</v>
      </c>
      <c r="R37" s="26">
        <f t="shared" si="9"/>
        <v>18.999996185302734</v>
      </c>
      <c r="S37" s="26">
        <f t="shared" si="9"/>
        <v>18.999996185302734</v>
      </c>
      <c r="T37" s="26">
        <f t="shared" si="9"/>
        <v>18.999996185302734</v>
      </c>
      <c r="U37" s="26">
        <f t="shared" si="9"/>
        <v>18.999996185302734</v>
      </c>
      <c r="V37" s="26">
        <f t="shared" si="9"/>
        <v>18.999996185302734</v>
      </c>
      <c r="W37" s="26">
        <f t="shared" si="9"/>
        <v>18.999994354248045</v>
      </c>
      <c r="X37" s="26">
        <f t="shared" si="9"/>
        <v>-34</v>
      </c>
      <c r="Y37" s="26">
        <f t="shared" si="9"/>
        <v>-34</v>
      </c>
      <c r="Z37" s="26">
        <f t="shared" si="9"/>
        <v>-34</v>
      </c>
      <c r="AA37" s="26">
        <f t="shared" si="9"/>
        <v>-34</v>
      </c>
      <c r="AB37" s="26">
        <f t="shared" si="9"/>
        <v>18.999996185302734</v>
      </c>
      <c r="AC37" s="124">
        <f t="shared" si="9"/>
        <v>0.5</v>
      </c>
      <c r="AD37" s="93"/>
      <c r="AE37" s="94"/>
      <c r="AR37" s="94"/>
      <c r="AS37" s="94"/>
      <c r="AT37" s="94"/>
      <c r="AU37" s="94"/>
      <c r="AV37" s="94"/>
      <c r="AW37" s="94"/>
      <c r="AX37" s="94"/>
      <c r="AY37" s="94"/>
      <c r="AZ37" s="94"/>
      <c r="BA37" s="94"/>
      <c r="BB37" s="94"/>
      <c r="BC37" s="94"/>
      <c r="BD37" s="94"/>
      <c r="BE37" s="94"/>
      <c r="BF37" s="94"/>
      <c r="BG37" s="94"/>
      <c r="BH37" s="94"/>
      <c r="BI37" s="94"/>
      <c r="BJ37" s="94"/>
      <c r="BK37" s="94"/>
      <c r="BL37" s="94"/>
      <c r="BM37" s="94"/>
      <c r="BN37" s="94"/>
      <c r="BO37" s="94"/>
      <c r="BP37" s="94"/>
      <c r="BQ37" s="94"/>
      <c r="BR37" s="94"/>
      <c r="BS37" s="94"/>
      <c r="BT37" s="94"/>
      <c r="BU37" s="94"/>
      <c r="BV37" s="94"/>
    </row>
    <row r="38" spans="1:74" ht="14.1" hidden="1" customHeight="1" x14ac:dyDescent="0.2">
      <c r="A38" s="133"/>
      <c r="B38" s="98"/>
      <c r="C38" s="26"/>
      <c r="D38" s="26"/>
      <c r="E38" s="26"/>
      <c r="F38" s="26"/>
      <c r="G38" s="26"/>
      <c r="H38" s="26"/>
      <c r="I38" s="26"/>
      <c r="J38" s="26"/>
      <c r="K38" s="26"/>
      <c r="L38" s="26"/>
      <c r="M38" s="26"/>
      <c r="N38" s="26"/>
      <c r="O38" s="26"/>
      <c r="P38" s="26"/>
      <c r="Q38" s="26"/>
      <c r="R38" s="26"/>
      <c r="S38" s="26"/>
      <c r="T38" s="26"/>
      <c r="U38" s="26"/>
      <c r="V38" s="26"/>
      <c r="W38" s="26"/>
      <c r="X38" s="26"/>
      <c r="Y38" s="26"/>
      <c r="Z38" s="26"/>
      <c r="AA38" s="26"/>
      <c r="AB38" s="26"/>
      <c r="AC38" s="124"/>
      <c r="AD38" s="93"/>
      <c r="AE38" s="94"/>
      <c r="AR38" s="94"/>
      <c r="AS38" s="94"/>
      <c r="AT38" s="94"/>
      <c r="AU38" s="94"/>
      <c r="AV38" s="94"/>
      <c r="AW38" s="94"/>
      <c r="AX38" s="94"/>
      <c r="AY38" s="94"/>
      <c r="AZ38" s="94"/>
      <c r="BA38" s="94"/>
      <c r="BB38" s="94"/>
      <c r="BC38" s="94"/>
      <c r="BD38" s="94"/>
      <c r="BE38" s="94"/>
      <c r="BF38" s="94"/>
      <c r="BG38" s="94"/>
      <c r="BH38" s="94"/>
      <c r="BI38" s="94"/>
      <c r="BJ38" s="94"/>
      <c r="BK38" s="94"/>
      <c r="BL38" s="94"/>
      <c r="BM38" s="94"/>
      <c r="BN38" s="94"/>
      <c r="BO38" s="94"/>
      <c r="BP38" s="94"/>
      <c r="BQ38" s="94"/>
      <c r="BR38" s="94"/>
      <c r="BS38" s="94"/>
      <c r="BT38" s="94"/>
      <c r="BU38" s="94"/>
      <c r="BV38" s="94"/>
    </row>
    <row r="39" spans="1:74" ht="14.1" customHeight="1" x14ac:dyDescent="0.2">
      <c r="A39" s="17"/>
      <c r="B39" s="98"/>
      <c r="C39" s="26"/>
      <c r="D39" s="26"/>
      <c r="E39" s="26"/>
      <c r="F39" s="26"/>
      <c r="G39" s="26"/>
      <c r="H39" s="26"/>
      <c r="I39" s="26"/>
      <c r="J39" s="26"/>
      <c r="K39" s="26"/>
      <c r="L39" s="26"/>
      <c r="M39" s="26"/>
      <c r="N39" s="26"/>
      <c r="O39" s="26"/>
      <c r="P39" s="26"/>
      <c r="Q39" s="26"/>
      <c r="R39" s="26"/>
      <c r="S39" s="26"/>
      <c r="T39" s="26"/>
      <c r="U39" s="26"/>
      <c r="V39" s="26"/>
      <c r="W39" s="26"/>
      <c r="X39" s="26"/>
      <c r="Y39" s="26"/>
      <c r="Z39" s="26"/>
      <c r="AA39" s="26"/>
      <c r="AB39" s="26"/>
      <c r="AC39" s="124"/>
      <c r="AD39" s="93"/>
      <c r="AE39" s="94"/>
      <c r="AR39" s="94"/>
      <c r="AS39" s="94"/>
      <c r="AT39" s="94"/>
      <c r="AU39" s="94"/>
      <c r="AV39" s="94"/>
      <c r="AW39" s="94"/>
      <c r="AX39" s="94"/>
      <c r="AY39" s="94"/>
      <c r="AZ39" s="94"/>
      <c r="BA39" s="94"/>
      <c r="BB39" s="94"/>
      <c r="BC39" s="94"/>
      <c r="BD39" s="94"/>
      <c r="BE39" s="94"/>
      <c r="BF39" s="94"/>
      <c r="BG39" s="94"/>
      <c r="BH39" s="94"/>
      <c r="BI39" s="94"/>
      <c r="BJ39" s="94"/>
      <c r="BK39" s="94"/>
      <c r="BL39" s="94"/>
      <c r="BM39" s="94"/>
      <c r="BN39" s="94"/>
      <c r="BO39" s="94"/>
      <c r="BP39" s="94"/>
      <c r="BQ39" s="94"/>
      <c r="BR39" s="94"/>
      <c r="BS39" s="94"/>
      <c r="BT39" s="94"/>
      <c r="BU39" s="94"/>
      <c r="BV39" s="94"/>
    </row>
    <row r="40" spans="1:74" ht="14.1" customHeight="1" x14ac:dyDescent="0.2">
      <c r="A40" s="17"/>
      <c r="B40" s="98"/>
      <c r="C40" s="26"/>
      <c r="D40" s="26"/>
      <c r="E40" s="26"/>
      <c r="F40" s="26"/>
      <c r="G40" s="26"/>
      <c r="H40" s="26"/>
      <c r="I40" s="26"/>
      <c r="J40" s="26"/>
      <c r="K40" s="26"/>
      <c r="L40" s="26"/>
      <c r="M40" s="26"/>
      <c r="N40" s="26"/>
      <c r="O40" s="26"/>
      <c r="P40" s="26"/>
      <c r="Q40" s="26"/>
      <c r="R40" s="26"/>
      <c r="S40" s="26"/>
      <c r="T40" s="26"/>
      <c r="U40" s="26"/>
      <c r="V40" s="26"/>
      <c r="W40" s="26"/>
      <c r="X40" s="26"/>
      <c r="Y40" s="26"/>
      <c r="Z40" s="26"/>
      <c r="AA40" s="26"/>
      <c r="AB40" s="26"/>
      <c r="AC40" s="124"/>
      <c r="AD40" s="93"/>
      <c r="AE40" s="94"/>
      <c r="AR40" s="94"/>
      <c r="AS40" s="94"/>
      <c r="AT40" s="94"/>
      <c r="AU40" s="94"/>
      <c r="AV40" s="94"/>
      <c r="AW40" s="94"/>
      <c r="AX40" s="94"/>
      <c r="AY40" s="94"/>
      <c r="AZ40" s="94"/>
      <c r="BA40" s="94"/>
      <c r="BB40" s="94"/>
      <c r="BC40" s="94"/>
      <c r="BD40" s="94"/>
      <c r="BE40" s="94"/>
      <c r="BF40" s="94"/>
      <c r="BG40" s="94"/>
      <c r="BH40" s="94"/>
      <c r="BI40" s="94"/>
      <c r="BJ40" s="94"/>
      <c r="BK40" s="94"/>
      <c r="BL40" s="94"/>
      <c r="BM40" s="94"/>
      <c r="BN40" s="94"/>
      <c r="BO40" s="94"/>
      <c r="BP40" s="94"/>
      <c r="BQ40" s="94"/>
      <c r="BR40" s="94"/>
      <c r="BS40" s="94"/>
      <c r="BT40" s="94"/>
      <c r="BU40" s="94"/>
      <c r="BV40" s="94"/>
    </row>
    <row r="41" spans="1:74" ht="14.1" customHeight="1" x14ac:dyDescent="0.2">
      <c r="A41" s="17"/>
      <c r="B41" s="98"/>
      <c r="C41" s="26"/>
      <c r="D41" s="26"/>
      <c r="E41" s="26"/>
      <c r="F41" s="26"/>
      <c r="G41" s="26"/>
      <c r="H41" s="26"/>
      <c r="I41" s="26"/>
      <c r="J41" s="26"/>
      <c r="K41" s="26"/>
      <c r="L41" s="26"/>
      <c r="M41" s="26"/>
      <c r="N41" s="26"/>
      <c r="O41" s="26"/>
      <c r="P41" s="26"/>
      <c r="Q41" s="26"/>
      <c r="R41" s="26"/>
      <c r="S41" s="26"/>
      <c r="T41" s="26"/>
      <c r="U41" s="26"/>
      <c r="V41" s="26"/>
      <c r="W41" s="26"/>
      <c r="X41" s="26"/>
      <c r="Y41" s="26"/>
      <c r="Z41" s="26"/>
      <c r="AA41" s="26"/>
      <c r="AB41" s="26"/>
      <c r="AC41" s="124"/>
      <c r="AD41" s="93"/>
      <c r="AE41" s="94"/>
      <c r="AR41" s="94"/>
      <c r="AS41" s="94"/>
      <c r="AT41" s="94"/>
      <c r="AU41" s="94"/>
      <c r="AV41" s="94"/>
      <c r="AW41" s="94"/>
      <c r="AX41" s="94"/>
      <c r="AY41" s="94"/>
      <c r="AZ41" s="94"/>
      <c r="BA41" s="94"/>
      <c r="BB41" s="94"/>
      <c r="BC41" s="94"/>
      <c r="BD41" s="94"/>
      <c r="BE41" s="94"/>
      <c r="BF41" s="94"/>
      <c r="BG41" s="94"/>
      <c r="BH41" s="94"/>
      <c r="BI41" s="94"/>
      <c r="BJ41" s="94"/>
      <c r="BK41" s="94"/>
      <c r="BL41" s="94"/>
      <c r="BM41" s="94"/>
      <c r="BN41" s="94"/>
      <c r="BO41" s="94"/>
      <c r="BP41" s="94"/>
      <c r="BQ41" s="94"/>
      <c r="BR41" s="94"/>
      <c r="BS41" s="94"/>
      <c r="BT41" s="94"/>
      <c r="BU41" s="94"/>
      <c r="BV41" s="94"/>
    </row>
    <row r="42" spans="1:74" ht="14.1" customHeight="1" x14ac:dyDescent="0.2">
      <c r="A42" s="17"/>
      <c r="B42" s="98"/>
      <c r="C42" s="26"/>
      <c r="D42" s="26"/>
      <c r="E42" s="26"/>
      <c r="F42" s="26"/>
      <c r="G42" s="26"/>
      <c r="H42" s="26"/>
      <c r="I42" s="26"/>
      <c r="J42" s="26"/>
      <c r="K42" s="26"/>
      <c r="L42" s="26"/>
      <c r="M42" s="26"/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  <c r="Z42" s="26"/>
      <c r="AA42" s="26"/>
      <c r="AB42" s="26"/>
      <c r="AC42" s="124"/>
      <c r="AD42" s="93"/>
      <c r="AE42" s="94"/>
      <c r="AR42" s="94"/>
      <c r="AS42" s="94"/>
      <c r="AT42" s="94"/>
      <c r="AU42" s="94"/>
      <c r="AV42" s="94"/>
      <c r="AW42" s="94"/>
      <c r="AX42" s="94"/>
      <c r="AY42" s="94"/>
      <c r="AZ42" s="94"/>
      <c r="BA42" s="94"/>
      <c r="BB42" s="94"/>
      <c r="BC42" s="94"/>
      <c r="BD42" s="94"/>
      <c r="BE42" s="94"/>
      <c r="BF42" s="94"/>
      <c r="BG42" s="94"/>
      <c r="BH42" s="94"/>
      <c r="BI42" s="94"/>
      <c r="BJ42" s="94"/>
      <c r="BK42" s="94"/>
      <c r="BL42" s="94"/>
      <c r="BM42" s="94"/>
      <c r="BN42" s="94"/>
      <c r="BO42" s="94"/>
      <c r="BP42" s="94"/>
      <c r="BQ42" s="94"/>
      <c r="BR42" s="94"/>
      <c r="BS42" s="94"/>
      <c r="BT42" s="94"/>
      <c r="BU42" s="94"/>
      <c r="BV42" s="94"/>
    </row>
    <row r="43" spans="1:74" ht="14.1" customHeight="1" x14ac:dyDescent="0.2">
      <c r="A43" s="17"/>
      <c r="B43" s="98"/>
      <c r="C43" s="26"/>
      <c r="D43" s="26"/>
      <c r="E43" s="26"/>
      <c r="F43" s="26"/>
      <c r="G43" s="26"/>
      <c r="H43" s="26"/>
      <c r="I43" s="26"/>
      <c r="J43" s="26"/>
      <c r="K43" s="26"/>
      <c r="L43" s="26"/>
      <c r="M43" s="26"/>
      <c r="N43" s="26"/>
      <c r="O43" s="26"/>
      <c r="P43" s="26"/>
      <c r="Q43" s="26"/>
      <c r="R43" s="26"/>
      <c r="S43" s="26"/>
      <c r="T43" s="26"/>
      <c r="U43" s="26"/>
      <c r="V43" s="26"/>
      <c r="W43" s="26"/>
      <c r="X43" s="26"/>
      <c r="Y43" s="26"/>
      <c r="Z43" s="26"/>
      <c r="AA43" s="26"/>
      <c r="AB43" s="26"/>
      <c r="AC43" s="124"/>
      <c r="AD43" s="93"/>
      <c r="AE43" s="94"/>
      <c r="AR43" s="94"/>
      <c r="AS43" s="94"/>
      <c r="AT43" s="94"/>
      <c r="AU43" s="94"/>
      <c r="AV43" s="94"/>
      <c r="AW43" s="94"/>
      <c r="AX43" s="94"/>
      <c r="AY43" s="94"/>
      <c r="AZ43" s="94"/>
      <c r="BA43" s="94"/>
      <c r="BB43" s="94"/>
      <c r="BC43" s="94"/>
      <c r="BD43" s="94"/>
      <c r="BE43" s="94"/>
      <c r="BF43" s="94"/>
      <c r="BG43" s="94"/>
      <c r="BH43" s="94"/>
      <c r="BI43" s="94"/>
      <c r="BJ43" s="94"/>
      <c r="BK43" s="94"/>
      <c r="BL43" s="94"/>
      <c r="BM43" s="94"/>
      <c r="BN43" s="94"/>
      <c r="BO43" s="94"/>
      <c r="BP43" s="94"/>
      <c r="BQ43" s="94"/>
      <c r="BR43" s="94"/>
      <c r="BS43" s="94"/>
      <c r="BT43" s="94"/>
      <c r="BU43" s="94"/>
      <c r="BV43" s="94"/>
    </row>
    <row r="44" spans="1:74" ht="14.1" customHeight="1" thickBot="1" x14ac:dyDescent="0.25">
      <c r="A44" s="27"/>
      <c r="B44" s="108"/>
      <c r="C44" s="99"/>
      <c r="D44" s="99"/>
      <c r="E44" s="99"/>
      <c r="F44" s="99"/>
      <c r="G44" s="99"/>
      <c r="H44" s="99"/>
      <c r="I44" s="99"/>
      <c r="J44" s="99"/>
      <c r="K44" s="99"/>
      <c r="L44" s="99"/>
      <c r="M44" s="99"/>
      <c r="N44" s="99"/>
      <c r="O44" s="99"/>
      <c r="P44" s="99"/>
      <c r="Q44" s="99"/>
      <c r="R44" s="99"/>
      <c r="S44" s="99"/>
      <c r="T44" s="99"/>
      <c r="U44" s="99"/>
      <c r="V44" s="99"/>
      <c r="W44" s="99"/>
      <c r="X44" s="99"/>
      <c r="Y44" s="99"/>
      <c r="Z44" s="99"/>
      <c r="AA44" s="99"/>
      <c r="AB44" s="99"/>
      <c r="AC44" s="125"/>
      <c r="AD44" s="100"/>
      <c r="AE44" s="94"/>
      <c r="AR44" s="94"/>
      <c r="AS44" s="94"/>
      <c r="AT44" s="94"/>
      <c r="AU44" s="94"/>
      <c r="AV44" s="94"/>
      <c r="AW44" s="94"/>
      <c r="AX44" s="94"/>
      <c r="AY44" s="94"/>
      <c r="AZ44" s="94"/>
      <c r="BA44" s="94"/>
      <c r="BB44" s="94"/>
      <c r="BC44" s="94"/>
      <c r="BD44" s="94"/>
      <c r="BE44" s="94"/>
      <c r="BF44" s="94"/>
      <c r="BG44" s="94"/>
      <c r="BH44" s="94"/>
      <c r="BI44" s="94"/>
      <c r="BJ44" s="94"/>
      <c r="BK44" s="94"/>
      <c r="BL44" s="94"/>
      <c r="BM44" s="94"/>
      <c r="BN44" s="94"/>
      <c r="BO44" s="94"/>
      <c r="BP44" s="94"/>
      <c r="BQ44" s="94"/>
      <c r="BR44" s="94"/>
      <c r="BS44" s="94"/>
      <c r="BT44" s="94"/>
      <c r="BU44" s="94"/>
      <c r="BV44" s="94"/>
    </row>
    <row r="45" spans="1:74" ht="20.25" customHeight="1" x14ac:dyDescent="0.2">
      <c r="A45" s="35"/>
      <c r="B45" s="26"/>
      <c r="C45" s="26"/>
      <c r="D45" s="26"/>
      <c r="E45" s="26"/>
      <c r="F45" s="26"/>
      <c r="G45" s="26"/>
      <c r="H45" s="26"/>
      <c r="I45" s="26"/>
      <c r="J45" s="26"/>
      <c r="K45" s="26"/>
      <c r="L45" s="26"/>
      <c r="M45" s="26"/>
      <c r="N45" s="26"/>
      <c r="O45" s="26"/>
      <c r="P45" s="26"/>
      <c r="Q45" s="26"/>
      <c r="R45" s="26"/>
      <c r="S45" s="26"/>
      <c r="T45" s="26"/>
      <c r="U45" s="26"/>
      <c r="V45" s="26"/>
      <c r="W45" s="26"/>
      <c r="X45" s="26"/>
      <c r="Y45" s="26"/>
      <c r="Z45" s="26"/>
      <c r="AA45" s="26"/>
      <c r="AB45" s="26"/>
      <c r="AC45" s="22"/>
      <c r="AD45" s="26"/>
      <c r="AE45" s="94"/>
      <c r="AR45" s="94"/>
      <c r="AS45" s="94"/>
      <c r="AT45" s="94"/>
      <c r="AU45" s="94"/>
      <c r="AV45" s="94"/>
      <c r="AW45" s="94"/>
      <c r="AX45" s="94"/>
      <c r="AY45" s="94"/>
      <c r="AZ45" s="94"/>
      <c r="BA45" s="94"/>
      <c r="BB45" s="94"/>
      <c r="BC45" s="94"/>
      <c r="BD45" s="94"/>
      <c r="BE45" s="94"/>
      <c r="BF45" s="94"/>
      <c r="BG45" s="94"/>
      <c r="BH45" s="94"/>
      <c r="BI45" s="94"/>
      <c r="BJ45" s="94"/>
      <c r="BK45" s="94"/>
      <c r="BL45" s="94"/>
      <c r="BM45" s="94"/>
      <c r="BN45" s="94"/>
      <c r="BO45" s="94"/>
      <c r="BP45" s="94"/>
      <c r="BQ45" s="94"/>
      <c r="BR45" s="94"/>
      <c r="BS45" s="94"/>
      <c r="BT45" s="94"/>
      <c r="BU45" s="94"/>
      <c r="BV45" s="94"/>
    </row>
    <row r="46" spans="1:74" ht="12.75" hidden="1" customHeight="1" thickBot="1" x14ac:dyDescent="0.25">
      <c r="A46" s="8">
        <f>'Power Price'!A46</f>
        <v>37186</v>
      </c>
      <c r="K46" s="110"/>
      <c r="L46" s="110"/>
      <c r="M46" s="110"/>
      <c r="N46" s="110"/>
      <c r="O46" s="110"/>
      <c r="P46" s="110"/>
      <c r="Q46" s="110"/>
      <c r="R46" s="110"/>
      <c r="S46" s="110"/>
      <c r="T46" s="110"/>
      <c r="U46" s="110"/>
      <c r="V46" s="110"/>
      <c r="W46" s="110"/>
      <c r="X46" s="110"/>
      <c r="Y46" s="110"/>
      <c r="Z46" s="110"/>
      <c r="AA46" s="110"/>
      <c r="AB46" s="110"/>
      <c r="AC46" s="110"/>
    </row>
    <row r="47" spans="1:74" s="36" customFormat="1" ht="14.1" hidden="1" customHeight="1" x14ac:dyDescent="0.2">
      <c r="A47" s="111" t="s">
        <v>66</v>
      </c>
      <c r="B47" s="112">
        <v>2.9249999523162842</v>
      </c>
      <c r="C47" s="113">
        <v>2.9249999523162842</v>
      </c>
      <c r="D47" s="113">
        <v>2.9249999523162842</v>
      </c>
      <c r="E47" s="113">
        <v>2.9249999523162842</v>
      </c>
      <c r="F47" s="113">
        <v>2.9249999523162842</v>
      </c>
      <c r="G47" s="113">
        <v>2.9249999523162842</v>
      </c>
      <c r="H47" s="113">
        <v>2.9249999523162842</v>
      </c>
      <c r="I47" s="113">
        <v>2.9249999523162842</v>
      </c>
      <c r="J47" s="113">
        <v>1.9300000667572021</v>
      </c>
      <c r="K47" s="26">
        <v>1.9300000667572021</v>
      </c>
      <c r="L47" s="26">
        <v>1.9300000667572021</v>
      </c>
      <c r="M47" s="26">
        <v>1.9300000667572021</v>
      </c>
      <c r="N47" s="26">
        <v>1.9300000667572021</v>
      </c>
      <c r="O47" s="26">
        <v>1.9300000667572021</v>
      </c>
      <c r="P47" s="26">
        <v>1.9300000667572021</v>
      </c>
      <c r="Q47" s="26">
        <v>1.9300000667572021</v>
      </c>
      <c r="R47" s="26">
        <v>1.9300000667572021</v>
      </c>
      <c r="S47" s="26">
        <v>1.9300000667572021</v>
      </c>
      <c r="T47" s="26">
        <v>1.9300000667572021</v>
      </c>
      <c r="U47" s="26">
        <v>1.9300000667572021</v>
      </c>
      <c r="V47" s="26">
        <v>1.9300000667572021</v>
      </c>
      <c r="W47" s="93">
        <v>1.9300000667572021</v>
      </c>
      <c r="X47" s="94">
        <v>1.9300000667572021</v>
      </c>
      <c r="Y47" s="94">
        <v>1.9300000667572021</v>
      </c>
      <c r="Z47" s="94">
        <v>1.9300000667572021</v>
      </c>
      <c r="AA47" s="94">
        <v>1.9300000667572021</v>
      </c>
      <c r="AB47" s="94">
        <v>1.9300000667572021</v>
      </c>
      <c r="AC47" s="104">
        <v>28.3</v>
      </c>
      <c r="AD47" s="95">
        <v>14.369999885559082</v>
      </c>
      <c r="AE47" s="96"/>
      <c r="AR47" s="96"/>
      <c r="AS47" s="96"/>
      <c r="AT47" s="96"/>
      <c r="AU47" s="96"/>
      <c r="AV47" s="96"/>
      <c r="AW47" s="96"/>
      <c r="AX47" s="96"/>
      <c r="AY47" s="96"/>
      <c r="AZ47" s="96"/>
      <c r="BA47" s="96"/>
      <c r="BB47" s="96"/>
      <c r="BC47" s="96"/>
      <c r="BD47" s="96"/>
      <c r="BE47" s="96"/>
      <c r="BF47" s="96"/>
      <c r="BG47" s="96"/>
      <c r="BH47" s="96"/>
      <c r="BI47" s="96"/>
      <c r="BJ47" s="96"/>
      <c r="BK47" s="96"/>
      <c r="BL47" s="96"/>
      <c r="BM47" s="96"/>
      <c r="BN47" s="96"/>
      <c r="BO47" s="96"/>
      <c r="BP47" s="96"/>
      <c r="BQ47" s="96"/>
      <c r="BR47" s="96"/>
      <c r="BS47" s="96"/>
      <c r="BT47" s="96"/>
      <c r="BU47" s="96"/>
      <c r="BV47" s="96"/>
    </row>
    <row r="48" spans="1:74" s="36" customFormat="1" ht="14.1" hidden="1" customHeight="1" x14ac:dyDescent="0.2">
      <c r="A48" s="114" t="s">
        <v>77</v>
      </c>
      <c r="B48" s="115">
        <v>2.1200001239776611</v>
      </c>
      <c r="C48" s="26">
        <v>2.1200001239776611</v>
      </c>
      <c r="D48" s="26">
        <v>2.1200001239776611</v>
      </c>
      <c r="E48" s="26">
        <v>2.1200001239776611</v>
      </c>
      <c r="F48" s="26">
        <v>2.1200001239776611</v>
      </c>
      <c r="G48" s="26">
        <v>2.1200001239776611</v>
      </c>
      <c r="H48" s="26">
        <v>2.1200001239776611</v>
      </c>
      <c r="I48" s="26">
        <v>2.1200001239776611</v>
      </c>
      <c r="J48" s="26">
        <v>2.119999885559082</v>
      </c>
      <c r="K48" s="26">
        <v>2.119999885559082</v>
      </c>
      <c r="L48" s="26">
        <v>2.119999885559082</v>
      </c>
      <c r="M48" s="26">
        <v>2.119999885559082</v>
      </c>
      <c r="N48" s="26">
        <v>2.119999885559082</v>
      </c>
      <c r="O48" s="26">
        <v>2.119999885559082</v>
      </c>
      <c r="P48" s="26">
        <v>2.119999885559082</v>
      </c>
      <c r="Q48" s="26">
        <v>2.119999885559082</v>
      </c>
      <c r="R48" s="26">
        <v>2.119999885559082</v>
      </c>
      <c r="S48" s="26">
        <v>2.119999885559082</v>
      </c>
      <c r="T48" s="26">
        <v>2.119999885559082</v>
      </c>
      <c r="U48" s="26">
        <v>2.119999885559082</v>
      </c>
      <c r="V48" s="26">
        <v>2.119999885559082</v>
      </c>
      <c r="W48" s="93">
        <v>2.119999885559082</v>
      </c>
      <c r="X48" s="94">
        <v>2.119999885559082</v>
      </c>
      <c r="Y48" s="94">
        <v>2.119999885559082</v>
      </c>
      <c r="Z48" s="94">
        <v>2.119999885559082</v>
      </c>
      <c r="AA48" s="94">
        <v>2.119999885559082</v>
      </c>
      <c r="AB48" s="94">
        <v>2.119999885559082</v>
      </c>
      <c r="AC48" s="105">
        <v>28.25</v>
      </c>
      <c r="AD48" s="97">
        <v>7.4600000381469727</v>
      </c>
      <c r="AE48" s="96"/>
      <c r="AR48" s="96"/>
      <c r="AS48" s="96"/>
      <c r="AT48" s="96"/>
      <c r="AU48" s="96"/>
      <c r="AV48" s="96"/>
      <c r="AW48" s="96"/>
      <c r="AX48" s="96"/>
      <c r="AY48" s="96"/>
      <c r="AZ48" s="96"/>
      <c r="BA48" s="96"/>
      <c r="BB48" s="96"/>
      <c r="BC48" s="96"/>
      <c r="BD48" s="96"/>
      <c r="BE48" s="96"/>
      <c r="BF48" s="96"/>
      <c r="BG48" s="96"/>
      <c r="BH48" s="96"/>
      <c r="BI48" s="96"/>
      <c r="BJ48" s="96"/>
      <c r="BK48" s="96"/>
      <c r="BL48" s="96"/>
      <c r="BM48" s="96"/>
      <c r="BN48" s="96"/>
      <c r="BO48" s="96"/>
      <c r="BP48" s="96"/>
      <c r="BQ48" s="96"/>
      <c r="BR48" s="96"/>
      <c r="BS48" s="96"/>
      <c r="BT48" s="96"/>
      <c r="BU48" s="96"/>
      <c r="BV48" s="96"/>
    </row>
    <row r="49" spans="1:74" ht="14.1" hidden="1" customHeight="1" x14ac:dyDescent="0.2">
      <c r="A49" s="114" t="s">
        <v>56</v>
      </c>
      <c r="B49" s="115">
        <v>1.690000057220459</v>
      </c>
      <c r="C49" s="26">
        <v>1.690000057220459</v>
      </c>
      <c r="D49" s="26">
        <v>1.690000057220459</v>
      </c>
      <c r="E49" s="26">
        <v>1.690000057220459</v>
      </c>
      <c r="F49" s="26">
        <v>1.690000057220459</v>
      </c>
      <c r="G49" s="26">
        <v>1.690000057220459</v>
      </c>
      <c r="H49" s="26">
        <v>1.690000057220459</v>
      </c>
      <c r="I49" s="26">
        <v>1.690000057220459</v>
      </c>
      <c r="J49" s="26">
        <v>1.690000057220459</v>
      </c>
      <c r="K49" s="26">
        <v>1.690000057220459</v>
      </c>
      <c r="L49" s="26">
        <v>1.690000057220459</v>
      </c>
      <c r="M49" s="26">
        <v>1.690000057220459</v>
      </c>
      <c r="N49" s="26">
        <v>1.690000057220459</v>
      </c>
      <c r="O49" s="26">
        <v>1.690000057220459</v>
      </c>
      <c r="P49" s="26">
        <v>1.690000057220459</v>
      </c>
      <c r="Q49" s="26">
        <v>1.690000057220459</v>
      </c>
      <c r="R49" s="26">
        <v>1.690000057220459</v>
      </c>
      <c r="S49" s="26">
        <v>1.690000057220459</v>
      </c>
      <c r="T49" s="26">
        <v>1.690000057220459</v>
      </c>
      <c r="U49" s="26">
        <v>1.690000057220459</v>
      </c>
      <c r="V49" s="26">
        <v>1.690000057220459</v>
      </c>
      <c r="W49" s="93">
        <v>1.690000057220459</v>
      </c>
      <c r="X49" s="94">
        <v>1.690000057220459</v>
      </c>
      <c r="Y49" s="94">
        <v>1.690000057220459</v>
      </c>
      <c r="Z49" s="94">
        <v>1.690000057220459</v>
      </c>
      <c r="AA49" s="94">
        <v>1.690000057220459</v>
      </c>
      <c r="AB49" s="94">
        <v>1.690000057220459</v>
      </c>
      <c r="AC49" s="105">
        <v>27.35</v>
      </c>
      <c r="AD49" s="93"/>
      <c r="AE49" s="94"/>
      <c r="AR49" s="94"/>
      <c r="AS49" s="94"/>
      <c r="AT49" s="94"/>
      <c r="AU49" s="94"/>
      <c r="AV49" s="94"/>
      <c r="AW49" s="94"/>
      <c r="AX49" s="94"/>
      <c r="AY49" s="94"/>
      <c r="AZ49" s="94"/>
      <c r="BA49" s="94"/>
      <c r="BB49" s="94"/>
      <c r="BC49" s="94"/>
      <c r="BD49" s="94"/>
      <c r="BE49" s="94"/>
      <c r="BF49" s="94"/>
      <c r="BG49" s="94"/>
      <c r="BH49" s="94"/>
      <c r="BI49" s="94"/>
      <c r="BJ49" s="94"/>
      <c r="BK49" s="94"/>
      <c r="BL49" s="94"/>
      <c r="BM49" s="94"/>
      <c r="BN49" s="94"/>
      <c r="BO49" s="94"/>
      <c r="BP49" s="94"/>
      <c r="BQ49" s="94"/>
      <c r="BR49" s="94"/>
      <c r="BS49" s="94"/>
      <c r="BT49" s="94"/>
      <c r="BU49" s="94"/>
      <c r="BV49" s="94"/>
    </row>
    <row r="50" spans="1:74" ht="14.1" hidden="1" customHeight="1" x14ac:dyDescent="0.2">
      <c r="A50" s="114" t="s">
        <v>67</v>
      </c>
      <c r="B50" s="115">
        <v>5.130000114440918</v>
      </c>
      <c r="C50" s="26">
        <v>5.130000114440918</v>
      </c>
      <c r="D50" s="26">
        <v>5.130000114440918</v>
      </c>
      <c r="E50" s="26">
        <v>5.130000114440918</v>
      </c>
      <c r="F50" s="26">
        <v>5.130000114440918</v>
      </c>
      <c r="G50" s="26">
        <v>5.130000114440918</v>
      </c>
      <c r="H50" s="26">
        <v>5.130000114440918</v>
      </c>
      <c r="I50" s="26">
        <v>5.130000114440918</v>
      </c>
      <c r="J50" s="26">
        <v>6.130000114440918</v>
      </c>
      <c r="K50" s="26">
        <v>6.130000114440918</v>
      </c>
      <c r="L50" s="26">
        <v>6.130000114440918</v>
      </c>
      <c r="M50" s="26">
        <v>6.130000114440918</v>
      </c>
      <c r="N50" s="26">
        <v>6.130000114440918</v>
      </c>
      <c r="O50" s="26">
        <v>6.130000114440918</v>
      </c>
      <c r="P50" s="26">
        <v>6.130000114440918</v>
      </c>
      <c r="Q50" s="26">
        <v>6.130000114440918</v>
      </c>
      <c r="R50" s="26">
        <v>6.130000114440918</v>
      </c>
      <c r="S50" s="26">
        <v>6.130000114440918</v>
      </c>
      <c r="T50" s="26">
        <v>6.130000114440918</v>
      </c>
      <c r="U50" s="26">
        <v>6.130000114440918</v>
      </c>
      <c r="V50" s="26">
        <v>6.130000114440918</v>
      </c>
      <c r="W50" s="93">
        <v>6.130000114440918</v>
      </c>
      <c r="X50" s="94">
        <v>6.130000114440918</v>
      </c>
      <c r="Y50" s="94">
        <v>6.130000114440918</v>
      </c>
      <c r="Z50" s="94">
        <v>6.130000114440918</v>
      </c>
      <c r="AA50" s="94">
        <v>6.130000114440918</v>
      </c>
      <c r="AB50" s="94">
        <v>6.130000114440918</v>
      </c>
      <c r="AC50" s="105">
        <v>27.35</v>
      </c>
      <c r="AD50" s="93"/>
      <c r="AE50" s="94"/>
      <c r="AR50" s="94"/>
      <c r="AS50" s="94"/>
      <c r="AT50" s="94"/>
      <c r="AU50" s="94"/>
      <c r="AV50" s="94"/>
      <c r="AW50" s="94"/>
      <c r="AX50" s="94"/>
      <c r="AY50" s="94"/>
      <c r="AZ50" s="94"/>
      <c r="BA50" s="94"/>
      <c r="BB50" s="94"/>
      <c r="BC50" s="94"/>
      <c r="BD50" s="94"/>
      <c r="BE50" s="94"/>
      <c r="BF50" s="94"/>
      <c r="BG50" s="94"/>
      <c r="BH50" s="94"/>
      <c r="BI50" s="94"/>
      <c r="BJ50" s="94"/>
      <c r="BK50" s="94"/>
      <c r="BL50" s="94"/>
      <c r="BM50" s="94"/>
      <c r="BN50" s="94"/>
      <c r="BO50" s="94"/>
      <c r="BP50" s="94"/>
      <c r="BQ50" s="94"/>
      <c r="BR50" s="94"/>
      <c r="BS50" s="94"/>
      <c r="BT50" s="94"/>
      <c r="BU50" s="94"/>
      <c r="BV50" s="94"/>
    </row>
    <row r="51" spans="1:74" ht="14.1" hidden="1" customHeight="1" x14ac:dyDescent="0.2">
      <c r="A51" s="114" t="s">
        <v>79</v>
      </c>
      <c r="B51" s="115">
        <v>1.7999992370605469</v>
      </c>
      <c r="C51" s="26">
        <v>1.7999992370605469</v>
      </c>
      <c r="D51" s="26">
        <v>1.7999992370605469</v>
      </c>
      <c r="E51" s="26">
        <v>1.7999992370605469</v>
      </c>
      <c r="F51" s="26">
        <v>1.7999992370605469</v>
      </c>
      <c r="G51" s="26">
        <v>1.7999992370605469</v>
      </c>
      <c r="H51" s="26">
        <v>1.7999992370605469</v>
      </c>
      <c r="I51" s="26">
        <v>1.7999992370605469</v>
      </c>
      <c r="J51" s="26">
        <v>1.7999992370605469</v>
      </c>
      <c r="K51" s="26">
        <v>1.7999992370605469</v>
      </c>
      <c r="L51" s="26">
        <v>1.7999992370605469</v>
      </c>
      <c r="M51" s="26">
        <v>1.7999992370605469</v>
      </c>
      <c r="N51" s="26">
        <v>1.7999992370605469</v>
      </c>
      <c r="O51" s="26">
        <v>1.7999992370605469</v>
      </c>
      <c r="P51" s="26">
        <v>1.7999992370605469</v>
      </c>
      <c r="Q51" s="26">
        <v>1.7999992370605469</v>
      </c>
      <c r="R51" s="26">
        <v>1.7999992370605469</v>
      </c>
      <c r="S51" s="26">
        <v>1.7999992370605469</v>
      </c>
      <c r="T51" s="26">
        <v>1.7999992370605469</v>
      </c>
      <c r="U51" s="26">
        <v>1.7999992370605469</v>
      </c>
      <c r="V51" s="26">
        <v>1.7999992370605469</v>
      </c>
      <c r="W51" s="93">
        <v>1.7999992370605469</v>
      </c>
      <c r="X51" s="94">
        <v>1.7999992370605469</v>
      </c>
      <c r="Y51" s="94">
        <v>1.7999992370605469</v>
      </c>
      <c r="Z51" s="94">
        <v>1.7999992370605469</v>
      </c>
      <c r="AA51" s="94">
        <v>1.7999992370605469</v>
      </c>
      <c r="AB51" s="94">
        <v>1.7999992370605469</v>
      </c>
      <c r="AC51" s="105">
        <v>27.41</v>
      </c>
      <c r="AD51" s="93"/>
      <c r="AE51" s="94"/>
      <c r="AR51" s="94"/>
      <c r="AS51" s="94"/>
      <c r="AT51" s="94"/>
      <c r="AU51" s="94"/>
      <c r="AV51" s="94"/>
      <c r="AW51" s="94"/>
      <c r="AX51" s="94"/>
      <c r="AY51" s="94"/>
      <c r="AZ51" s="94"/>
      <c r="BA51" s="94"/>
      <c r="BB51" s="94"/>
      <c r="BC51" s="94"/>
      <c r="BD51" s="94"/>
      <c r="BE51" s="94"/>
      <c r="BF51" s="94"/>
      <c r="BG51" s="94"/>
      <c r="BH51" s="94"/>
      <c r="BI51" s="94"/>
      <c r="BJ51" s="94"/>
      <c r="BK51" s="94"/>
      <c r="BL51" s="94"/>
      <c r="BM51" s="94"/>
      <c r="BN51" s="94"/>
      <c r="BO51" s="94"/>
      <c r="BP51" s="94"/>
      <c r="BQ51" s="94"/>
      <c r="BR51" s="94"/>
      <c r="BS51" s="94"/>
      <c r="BT51" s="94"/>
      <c r="BU51" s="94"/>
      <c r="BV51" s="94"/>
    </row>
    <row r="52" spans="1:74" ht="14.1" hidden="1" customHeight="1" x14ac:dyDescent="0.2">
      <c r="A52" s="114" t="s">
        <v>78</v>
      </c>
      <c r="B52" s="115">
        <v>0.5000004768371582</v>
      </c>
      <c r="C52" s="26">
        <v>0.5000004768371582</v>
      </c>
      <c r="D52" s="26">
        <v>0.5000004768371582</v>
      </c>
      <c r="E52" s="26">
        <v>0.5000004768371582</v>
      </c>
      <c r="F52" s="26">
        <v>0.5000004768371582</v>
      </c>
      <c r="G52" s="26">
        <v>0.5000004768371582</v>
      </c>
      <c r="H52" s="26">
        <v>0.5000004768371582</v>
      </c>
      <c r="I52" s="26">
        <v>0.5000004768371582</v>
      </c>
      <c r="J52" s="26">
        <v>2</v>
      </c>
      <c r="K52" s="26">
        <v>2</v>
      </c>
      <c r="L52" s="26">
        <v>2</v>
      </c>
      <c r="M52" s="26">
        <v>2</v>
      </c>
      <c r="N52" s="26">
        <v>2</v>
      </c>
      <c r="O52" s="26">
        <v>2</v>
      </c>
      <c r="P52" s="26">
        <v>2</v>
      </c>
      <c r="Q52" s="26">
        <v>2</v>
      </c>
      <c r="R52" s="26">
        <v>2</v>
      </c>
      <c r="S52" s="26">
        <v>2</v>
      </c>
      <c r="T52" s="26">
        <v>2</v>
      </c>
      <c r="U52" s="26">
        <v>2</v>
      </c>
      <c r="V52" s="26">
        <v>2</v>
      </c>
      <c r="W52" s="26">
        <v>2</v>
      </c>
      <c r="X52" s="26">
        <v>2</v>
      </c>
      <c r="Y52" s="26">
        <v>2</v>
      </c>
      <c r="Z52" s="26">
        <v>2</v>
      </c>
      <c r="AA52" s="26">
        <v>2</v>
      </c>
      <c r="AB52" s="26">
        <v>2</v>
      </c>
      <c r="AC52" s="109">
        <v>27</v>
      </c>
      <c r="AD52" s="93"/>
      <c r="AE52" s="94"/>
      <c r="AR52" s="94"/>
      <c r="AS52" s="94"/>
      <c r="AT52" s="94"/>
      <c r="AU52" s="94"/>
      <c r="AV52" s="94"/>
      <c r="AW52" s="94"/>
      <c r="AX52" s="94"/>
      <c r="AY52" s="94"/>
      <c r="AZ52" s="94"/>
      <c r="BA52" s="94"/>
      <c r="BB52" s="94"/>
      <c r="BC52" s="94"/>
      <c r="BD52" s="94"/>
      <c r="BE52" s="94"/>
      <c r="BF52" s="94"/>
      <c r="BG52" s="94"/>
      <c r="BH52" s="94"/>
      <c r="BI52" s="94"/>
      <c r="BJ52" s="94"/>
      <c r="BK52" s="94"/>
      <c r="BL52" s="94"/>
      <c r="BM52" s="94"/>
      <c r="BN52" s="94"/>
      <c r="BO52" s="94"/>
      <c r="BP52" s="94"/>
      <c r="BQ52" s="94"/>
      <c r="BR52" s="94"/>
      <c r="BS52" s="94"/>
      <c r="BT52" s="94"/>
      <c r="BU52" s="94"/>
      <c r="BV52" s="94"/>
    </row>
    <row r="53" spans="1:74" ht="14.1" hidden="1" customHeight="1" x14ac:dyDescent="0.2">
      <c r="A53" s="106" t="s">
        <v>47</v>
      </c>
      <c r="B53" s="115">
        <v>39</v>
      </c>
      <c r="C53" s="26">
        <v>39</v>
      </c>
      <c r="D53" s="26">
        <v>39</v>
      </c>
      <c r="E53" s="26">
        <v>38</v>
      </c>
      <c r="F53" s="26">
        <v>38</v>
      </c>
      <c r="G53" s="26">
        <v>38</v>
      </c>
      <c r="H53" s="26">
        <v>38</v>
      </c>
      <c r="I53" s="26">
        <v>38</v>
      </c>
      <c r="J53" s="26">
        <v>40.25</v>
      </c>
      <c r="K53" s="26">
        <v>40.25</v>
      </c>
      <c r="L53" s="26">
        <v>40.25</v>
      </c>
      <c r="M53" s="26">
        <v>40.25</v>
      </c>
      <c r="N53" s="26">
        <v>40.25</v>
      </c>
      <c r="O53" s="26">
        <v>40.25</v>
      </c>
      <c r="P53" s="26">
        <v>40.25</v>
      </c>
      <c r="Q53" s="26">
        <v>40.25</v>
      </c>
      <c r="R53" s="26">
        <v>40.25</v>
      </c>
      <c r="S53" s="26">
        <v>40.25</v>
      </c>
      <c r="T53" s="26">
        <v>40.25</v>
      </c>
      <c r="U53" s="26">
        <v>40.25</v>
      </c>
      <c r="V53" s="26">
        <v>40.25</v>
      </c>
      <c r="W53" s="93">
        <v>40.25</v>
      </c>
      <c r="X53" s="94">
        <v>40.25</v>
      </c>
      <c r="Y53" s="94">
        <v>40.25</v>
      </c>
      <c r="Z53" s="94">
        <v>40.25</v>
      </c>
      <c r="AA53" s="94">
        <v>40.25</v>
      </c>
      <c r="AB53" s="94">
        <v>40.25</v>
      </c>
      <c r="AC53" s="105">
        <v>28</v>
      </c>
      <c r="AD53" s="93">
        <v>67.5</v>
      </c>
      <c r="AE53" s="94"/>
      <c r="AF53" s="129"/>
      <c r="AR53" s="94"/>
      <c r="AS53" s="94"/>
      <c r="AT53" s="94"/>
      <c r="AU53" s="94"/>
      <c r="AV53" s="94"/>
      <c r="AW53" s="94"/>
      <c r="AX53" s="94"/>
      <c r="AY53" s="94"/>
      <c r="AZ53" s="94"/>
      <c r="BA53" s="94"/>
      <c r="BB53" s="94"/>
      <c r="BC53" s="94"/>
      <c r="BD53" s="94"/>
      <c r="BE53" s="94"/>
      <c r="BF53" s="94"/>
      <c r="BG53" s="94"/>
      <c r="BH53" s="94"/>
      <c r="BI53" s="94"/>
      <c r="BJ53" s="94"/>
      <c r="BK53" s="94"/>
      <c r="BL53" s="94"/>
      <c r="BM53" s="94"/>
      <c r="BN53" s="94"/>
      <c r="BO53" s="94"/>
      <c r="BP53" s="94"/>
      <c r="BQ53" s="94"/>
      <c r="BR53" s="94"/>
      <c r="BS53" s="94"/>
      <c r="BT53" s="94"/>
      <c r="BU53" s="94"/>
      <c r="BV53" s="94"/>
    </row>
    <row r="54" spans="1:74" ht="14.1" hidden="1" customHeight="1" x14ac:dyDescent="0.2">
      <c r="A54" s="106" t="s">
        <v>29</v>
      </c>
      <c r="B54" s="115">
        <v>27</v>
      </c>
      <c r="C54" s="26">
        <v>27</v>
      </c>
      <c r="D54" s="26">
        <v>27</v>
      </c>
      <c r="E54" s="26">
        <v>28.149999618530273</v>
      </c>
      <c r="F54" s="26">
        <v>28.149999618530273</v>
      </c>
      <c r="G54" s="26">
        <v>28.149999618530273</v>
      </c>
      <c r="H54" s="26">
        <v>28.149999618530273</v>
      </c>
      <c r="I54" s="26">
        <v>28.149999618530273</v>
      </c>
      <c r="J54" s="26">
        <v>29.899997711181641</v>
      </c>
      <c r="K54" s="26">
        <v>29.899997711181641</v>
      </c>
      <c r="L54" s="26">
        <v>29.899997711181641</v>
      </c>
      <c r="M54" s="26">
        <v>29.899997711181641</v>
      </c>
      <c r="N54" s="26">
        <v>29.899997711181641</v>
      </c>
      <c r="O54" s="26">
        <v>29.899997711181641</v>
      </c>
      <c r="P54" s="26">
        <v>29.899997711181641</v>
      </c>
      <c r="Q54" s="26">
        <v>29.899997711181641</v>
      </c>
      <c r="R54" s="26">
        <v>29.899997711181641</v>
      </c>
      <c r="S54" s="26">
        <v>29.899997711181641</v>
      </c>
      <c r="T54" s="26">
        <v>29.249998092651367</v>
      </c>
      <c r="U54" s="26">
        <v>29.899997711181641</v>
      </c>
      <c r="V54" s="26">
        <v>29.899997711181641</v>
      </c>
      <c r="W54" s="93">
        <v>29.899997711181641</v>
      </c>
      <c r="X54" s="94">
        <v>29.899997711181641</v>
      </c>
      <c r="Y54" s="94">
        <v>29.899997711181641</v>
      </c>
      <c r="Z54" s="94">
        <v>29.899997711181641</v>
      </c>
      <c r="AA54" s="94">
        <v>29.899997711181641</v>
      </c>
      <c r="AB54" s="94">
        <v>29.899997711181641</v>
      </c>
      <c r="AC54" s="105"/>
      <c r="AD54" s="93">
        <v>55</v>
      </c>
      <c r="AE54" s="94"/>
      <c r="AF54" s="129"/>
      <c r="AR54" s="94"/>
      <c r="AS54" s="94"/>
      <c r="AT54" s="94"/>
      <c r="AU54" s="94"/>
      <c r="AV54" s="94"/>
      <c r="AW54" s="94"/>
      <c r="AX54" s="94"/>
      <c r="AY54" s="94"/>
      <c r="AZ54" s="94"/>
      <c r="BA54" s="94"/>
      <c r="BB54" s="94"/>
      <c r="BC54" s="94"/>
      <c r="BD54" s="94"/>
      <c r="BE54" s="94"/>
      <c r="BF54" s="94"/>
      <c r="BG54" s="94"/>
      <c r="BH54" s="94"/>
      <c r="BI54" s="94"/>
      <c r="BJ54" s="94"/>
      <c r="BK54" s="94"/>
      <c r="BL54" s="94"/>
      <c r="BM54" s="94"/>
      <c r="BN54" s="94"/>
      <c r="BO54" s="94"/>
      <c r="BP54" s="94"/>
      <c r="BQ54" s="94"/>
      <c r="BR54" s="94"/>
      <c r="BS54" s="94"/>
      <c r="BT54" s="94"/>
      <c r="BU54" s="94"/>
      <c r="BV54" s="94"/>
    </row>
    <row r="55" spans="1:74" ht="14.1" hidden="1" customHeight="1" x14ac:dyDescent="0.2">
      <c r="A55" s="17" t="s">
        <v>108</v>
      </c>
      <c r="B55" s="115">
        <v>36.25</v>
      </c>
      <c r="C55" s="26">
        <v>36.25</v>
      </c>
      <c r="D55" s="26">
        <v>36.25</v>
      </c>
      <c r="E55" s="26">
        <v>36.75</v>
      </c>
      <c r="F55" s="26">
        <v>36.75</v>
      </c>
      <c r="G55" s="26">
        <v>36.75</v>
      </c>
      <c r="H55" s="26">
        <v>36.75</v>
      </c>
      <c r="I55" s="26">
        <v>36.75</v>
      </c>
      <c r="J55" s="26">
        <v>40.5</v>
      </c>
      <c r="K55" s="26">
        <v>40.5</v>
      </c>
      <c r="L55" s="26">
        <v>40.5</v>
      </c>
      <c r="M55" s="26">
        <v>40.5</v>
      </c>
      <c r="N55" s="26">
        <v>40.5</v>
      </c>
      <c r="O55" s="26">
        <v>40.5</v>
      </c>
      <c r="P55" s="26">
        <v>40.5</v>
      </c>
      <c r="Q55" s="26">
        <v>40.5</v>
      </c>
      <c r="R55" s="26">
        <v>40.5</v>
      </c>
      <c r="S55" s="26">
        <v>40.5</v>
      </c>
      <c r="T55" s="26">
        <v>40.5</v>
      </c>
      <c r="U55" s="26">
        <v>40.5</v>
      </c>
      <c r="V55" s="26">
        <v>40.5</v>
      </c>
      <c r="W55" s="93">
        <v>40.5</v>
      </c>
      <c r="X55" s="94">
        <v>40.5</v>
      </c>
      <c r="Y55" s="94">
        <v>40.5</v>
      </c>
      <c r="Z55" s="94">
        <v>40.5</v>
      </c>
      <c r="AA55" s="94">
        <v>40.5</v>
      </c>
      <c r="AB55" s="94">
        <v>40.5</v>
      </c>
      <c r="AC55" s="105"/>
      <c r="AD55" s="93">
        <v>44</v>
      </c>
      <c r="AE55" s="94"/>
      <c r="AF55" s="129"/>
      <c r="AR55" s="94"/>
      <c r="AS55" s="94"/>
      <c r="AT55" s="94"/>
      <c r="AU55" s="94"/>
      <c r="AV55" s="94"/>
      <c r="AW55" s="94"/>
      <c r="AX55" s="94"/>
      <c r="AY55" s="94"/>
      <c r="AZ55" s="94"/>
      <c r="BA55" s="94"/>
      <c r="BB55" s="94"/>
      <c r="BC55" s="94"/>
      <c r="BD55" s="94"/>
      <c r="BE55" s="94"/>
      <c r="BF55" s="94"/>
      <c r="BG55" s="94"/>
      <c r="BH55" s="94"/>
      <c r="BI55" s="94"/>
      <c r="BJ55" s="94"/>
      <c r="BK55" s="94"/>
      <c r="BL55" s="94"/>
      <c r="BM55" s="94"/>
      <c r="BN55" s="94"/>
      <c r="BO55" s="94"/>
      <c r="BP55" s="94"/>
      <c r="BQ55" s="94"/>
      <c r="BR55" s="94"/>
      <c r="BS55" s="94"/>
      <c r="BT55" s="94"/>
      <c r="BU55" s="94"/>
      <c r="BV55" s="94"/>
    </row>
    <row r="56" spans="1:74" ht="14.1" hidden="1" customHeight="1" x14ac:dyDescent="0.2">
      <c r="A56" s="17" t="s">
        <v>107</v>
      </c>
      <c r="B56" s="115">
        <v>34</v>
      </c>
      <c r="C56" s="26">
        <v>32.5</v>
      </c>
      <c r="D56" s="26">
        <v>32.5</v>
      </c>
      <c r="E56" s="26">
        <v>33.4</v>
      </c>
      <c r="F56" s="26">
        <v>33.4</v>
      </c>
      <c r="G56" s="26">
        <v>33.4</v>
      </c>
      <c r="H56" s="26">
        <v>33.4</v>
      </c>
      <c r="I56" s="26">
        <v>33.4</v>
      </c>
      <c r="J56" s="26">
        <v>34</v>
      </c>
      <c r="K56" s="26">
        <v>34</v>
      </c>
      <c r="L56" s="26">
        <v>34</v>
      </c>
      <c r="M56" s="26">
        <v>34</v>
      </c>
      <c r="N56" s="26">
        <v>34</v>
      </c>
      <c r="O56" s="26">
        <v>34</v>
      </c>
      <c r="P56" s="26">
        <v>34</v>
      </c>
      <c r="Q56" s="26">
        <v>34</v>
      </c>
      <c r="R56" s="26">
        <v>34</v>
      </c>
      <c r="S56" s="26">
        <v>34</v>
      </c>
      <c r="T56" s="26">
        <v>34</v>
      </c>
      <c r="U56" s="26">
        <v>34</v>
      </c>
      <c r="V56" s="26">
        <v>34</v>
      </c>
      <c r="W56" s="93">
        <v>34</v>
      </c>
      <c r="X56" s="94">
        <v>34</v>
      </c>
      <c r="Y56" s="94">
        <v>34</v>
      </c>
      <c r="Z56" s="94">
        <v>34</v>
      </c>
      <c r="AA56" s="94">
        <v>34</v>
      </c>
      <c r="AB56" s="94">
        <v>34</v>
      </c>
      <c r="AC56" s="105">
        <v>57.5</v>
      </c>
      <c r="AD56" s="93">
        <v>44</v>
      </c>
      <c r="AE56" s="94"/>
      <c r="AF56" s="129"/>
      <c r="AR56" s="94"/>
      <c r="AS56" s="94"/>
      <c r="AT56" s="94"/>
      <c r="AU56" s="94"/>
      <c r="AV56" s="94"/>
      <c r="AW56" s="94"/>
      <c r="AX56" s="94"/>
      <c r="AY56" s="94"/>
      <c r="AZ56" s="94"/>
      <c r="BA56" s="94"/>
      <c r="BB56" s="94"/>
      <c r="BC56" s="94"/>
      <c r="BD56" s="94"/>
      <c r="BE56" s="94"/>
      <c r="BF56" s="94"/>
      <c r="BG56" s="94"/>
      <c r="BH56" s="94"/>
      <c r="BI56" s="94"/>
      <c r="BJ56" s="94"/>
      <c r="BK56" s="94"/>
      <c r="BL56" s="94"/>
      <c r="BM56" s="94"/>
      <c r="BN56" s="94"/>
      <c r="BO56" s="94"/>
      <c r="BP56" s="94"/>
      <c r="BQ56" s="94"/>
      <c r="BR56" s="94"/>
      <c r="BS56" s="94"/>
      <c r="BT56" s="94"/>
      <c r="BU56" s="94"/>
      <c r="BV56" s="94"/>
    </row>
    <row r="57" spans="1:74" ht="14.1" hidden="1" customHeight="1" x14ac:dyDescent="0.2">
      <c r="A57" s="17" t="s">
        <v>65</v>
      </c>
      <c r="B57" s="115">
        <v>37.75</v>
      </c>
      <c r="C57" s="26">
        <v>37.75</v>
      </c>
      <c r="D57" s="26">
        <v>37.75</v>
      </c>
      <c r="E57" s="26">
        <v>38.25</v>
      </c>
      <c r="F57" s="26">
        <v>38.25</v>
      </c>
      <c r="G57" s="26">
        <v>38.25</v>
      </c>
      <c r="H57" s="26">
        <v>38.25</v>
      </c>
      <c r="I57" s="26">
        <v>38.25</v>
      </c>
      <c r="J57" s="26">
        <v>44</v>
      </c>
      <c r="K57" s="26">
        <v>44</v>
      </c>
      <c r="L57" s="26">
        <v>44</v>
      </c>
      <c r="M57" s="26">
        <v>44</v>
      </c>
      <c r="N57" s="26">
        <v>44</v>
      </c>
      <c r="O57" s="26">
        <v>44</v>
      </c>
      <c r="P57" s="26">
        <v>44</v>
      </c>
      <c r="Q57" s="26">
        <v>44</v>
      </c>
      <c r="R57" s="26">
        <v>44</v>
      </c>
      <c r="S57" s="26">
        <v>44</v>
      </c>
      <c r="T57" s="26">
        <v>44</v>
      </c>
      <c r="U57" s="26">
        <v>44</v>
      </c>
      <c r="V57" s="26">
        <v>44</v>
      </c>
      <c r="W57" s="93">
        <v>44</v>
      </c>
      <c r="X57" s="94">
        <v>44</v>
      </c>
      <c r="Y57" s="94">
        <v>44</v>
      </c>
      <c r="Z57" s="94">
        <v>44</v>
      </c>
      <c r="AA57" s="94">
        <v>44</v>
      </c>
      <c r="AB57" s="94">
        <v>44</v>
      </c>
      <c r="AC57" s="105"/>
      <c r="AD57" s="93">
        <v>44</v>
      </c>
      <c r="AE57" s="94"/>
      <c r="AF57" s="129"/>
      <c r="AR57" s="94"/>
      <c r="AS57" s="94"/>
      <c r="AT57" s="94"/>
      <c r="AU57" s="94"/>
      <c r="AV57" s="94"/>
      <c r="AW57" s="94"/>
      <c r="AX57" s="94"/>
      <c r="AY57" s="94"/>
      <c r="AZ57" s="94"/>
      <c r="BA57" s="94"/>
      <c r="BB57" s="94"/>
      <c r="BC57" s="94"/>
      <c r="BD57" s="94"/>
      <c r="BE57" s="94"/>
      <c r="BF57" s="94"/>
      <c r="BG57" s="94"/>
      <c r="BH57" s="94"/>
      <c r="BI57" s="94"/>
      <c r="BJ57" s="94"/>
      <c r="BK57" s="94"/>
      <c r="BL57" s="94"/>
      <c r="BM57" s="94"/>
      <c r="BN57" s="94"/>
      <c r="BO57" s="94"/>
      <c r="BP57" s="94"/>
      <c r="BQ57" s="94"/>
      <c r="BR57" s="94"/>
      <c r="BS57" s="94"/>
      <c r="BT57" s="94"/>
      <c r="BU57" s="94"/>
      <c r="BV57" s="94"/>
    </row>
    <row r="58" spans="1:74" ht="14.1" hidden="1" customHeight="1" x14ac:dyDescent="0.2">
      <c r="A58" s="106" t="s">
        <v>43</v>
      </c>
      <c r="B58" s="115">
        <v>21.000001907348633</v>
      </c>
      <c r="C58" s="26">
        <v>21.000001907348633</v>
      </c>
      <c r="D58" s="26">
        <v>20.995002746582031</v>
      </c>
      <c r="E58" s="26">
        <v>23.250001907348633</v>
      </c>
      <c r="F58" s="26">
        <v>23.250001907348633</v>
      </c>
      <c r="G58" s="26">
        <v>23.250001907348633</v>
      </c>
      <c r="H58" s="26">
        <v>23.250001907348633</v>
      </c>
      <c r="I58" s="26">
        <v>23.25</v>
      </c>
      <c r="J58" s="26">
        <v>25.24999725341797</v>
      </c>
      <c r="K58" s="26">
        <v>25.249995346069337</v>
      </c>
      <c r="L58" s="26">
        <v>25.249995346069337</v>
      </c>
      <c r="M58" s="26">
        <v>25.249995346069337</v>
      </c>
      <c r="N58" s="26">
        <v>25.249995346069337</v>
      </c>
      <c r="O58" s="26">
        <v>25.24999725341797</v>
      </c>
      <c r="P58" s="26">
        <v>25.249999160766603</v>
      </c>
      <c r="Q58" s="26">
        <v>25.249999160766603</v>
      </c>
      <c r="R58" s="26">
        <v>25.249999160766603</v>
      </c>
      <c r="S58" s="26">
        <v>25.250001068115235</v>
      </c>
      <c r="T58" s="26">
        <v>25.249999160766603</v>
      </c>
      <c r="U58" s="26">
        <v>25.245000000000001</v>
      </c>
      <c r="V58" s="26">
        <v>25.245000000000001</v>
      </c>
      <c r="W58" s="93">
        <v>25.245000000000001</v>
      </c>
      <c r="X58" s="94">
        <v>25.245000000000001</v>
      </c>
      <c r="Y58" s="94">
        <v>25.245000000000001</v>
      </c>
      <c r="Z58" s="94">
        <v>25.245000000000001</v>
      </c>
      <c r="AA58" s="94">
        <v>25.245000000000001</v>
      </c>
      <c r="AB58" s="94">
        <v>25.245000000000001</v>
      </c>
      <c r="AC58" s="105"/>
      <c r="AD58" s="93">
        <v>65</v>
      </c>
      <c r="AE58" s="94"/>
      <c r="AF58" s="129"/>
      <c r="AR58" s="94"/>
      <c r="AS58" s="94"/>
      <c r="AT58" s="94"/>
      <c r="AU58" s="94"/>
      <c r="AV58" s="94"/>
      <c r="AW58" s="94"/>
      <c r="AX58" s="94"/>
      <c r="AY58" s="94"/>
      <c r="AZ58" s="94"/>
      <c r="BA58" s="94"/>
      <c r="BB58" s="94"/>
      <c r="BC58" s="94"/>
      <c r="BD58" s="94"/>
      <c r="BE58" s="94"/>
      <c r="BF58" s="94"/>
      <c r="BG58" s="94"/>
      <c r="BH58" s="94"/>
      <c r="BI58" s="94"/>
      <c r="BJ58" s="94"/>
      <c r="BK58" s="94"/>
      <c r="BL58" s="94"/>
      <c r="BM58" s="94"/>
      <c r="BN58" s="94"/>
      <c r="BO58" s="94"/>
      <c r="BP58" s="94"/>
      <c r="BQ58" s="94"/>
      <c r="BR58" s="94"/>
      <c r="BS58" s="94"/>
      <c r="BT58" s="94"/>
      <c r="BU58" s="94"/>
      <c r="BV58" s="94"/>
    </row>
    <row r="59" spans="1:74" ht="14.1" hidden="1" customHeight="1" x14ac:dyDescent="0.2">
      <c r="A59" s="106" t="s">
        <v>57</v>
      </c>
      <c r="B59" s="115">
        <v>20.999994277954102</v>
      </c>
      <c r="C59" s="26">
        <v>20.999994277954102</v>
      </c>
      <c r="D59" s="26">
        <v>21.004995346069336</v>
      </c>
      <c r="E59" s="26">
        <v>22.499994277954102</v>
      </c>
      <c r="F59" s="26">
        <v>22.499994277954102</v>
      </c>
      <c r="G59" s="26">
        <v>22.499994277954102</v>
      </c>
      <c r="H59" s="26">
        <v>22.499994277954102</v>
      </c>
      <c r="I59" s="26">
        <v>22.499992370605469</v>
      </c>
      <c r="J59" s="26">
        <v>23.870003814697267</v>
      </c>
      <c r="K59" s="26">
        <v>23.870001907348634</v>
      </c>
      <c r="L59" s="26">
        <v>23.870001907348634</v>
      </c>
      <c r="M59" s="26">
        <v>23.870001907348634</v>
      </c>
      <c r="N59" s="26">
        <v>23.870001907348634</v>
      </c>
      <c r="O59" s="26">
        <v>23.87</v>
      </c>
      <c r="P59" s="26">
        <v>23.870001907348634</v>
      </c>
      <c r="Q59" s="26">
        <v>23.870001907348634</v>
      </c>
      <c r="R59" s="26">
        <v>23.870001907348634</v>
      </c>
      <c r="S59" s="26">
        <v>23.87</v>
      </c>
      <c r="T59" s="26">
        <v>23.869998092651368</v>
      </c>
      <c r="U59" s="26">
        <v>23.874998092651367</v>
      </c>
      <c r="V59" s="26">
        <v>23.874998092651367</v>
      </c>
      <c r="W59" s="93">
        <v>23.874998092651367</v>
      </c>
      <c r="X59" s="94">
        <v>23.874998092651367</v>
      </c>
      <c r="Y59" s="94">
        <v>23.874998092651367</v>
      </c>
      <c r="Z59" s="94">
        <v>23.874998092651367</v>
      </c>
      <c r="AA59" s="94">
        <v>23.874998092651367</v>
      </c>
      <c r="AB59" s="94">
        <v>23.874998092651367</v>
      </c>
      <c r="AC59" s="105"/>
      <c r="AD59" s="93">
        <v>60</v>
      </c>
      <c r="AE59" s="94"/>
      <c r="AF59" s="129"/>
      <c r="AR59" s="94"/>
      <c r="AS59" s="94"/>
      <c r="AT59" s="94"/>
      <c r="AU59" s="94"/>
      <c r="AV59" s="94"/>
      <c r="AW59" s="94"/>
      <c r="AX59" s="94"/>
      <c r="AY59" s="94"/>
      <c r="AZ59" s="94"/>
      <c r="BA59" s="94"/>
      <c r="BB59" s="94"/>
      <c r="BC59" s="94"/>
      <c r="BD59" s="94"/>
      <c r="BE59" s="94"/>
      <c r="BF59" s="94"/>
      <c r="BG59" s="94"/>
      <c r="BH59" s="94"/>
      <c r="BI59" s="94"/>
      <c r="BJ59" s="94"/>
      <c r="BK59" s="94"/>
      <c r="BL59" s="94"/>
      <c r="BM59" s="94"/>
      <c r="BN59" s="94"/>
      <c r="BO59" s="94"/>
      <c r="BP59" s="94"/>
      <c r="BQ59" s="94"/>
      <c r="BR59" s="94"/>
      <c r="BS59" s="94"/>
      <c r="BT59" s="94"/>
      <c r="BU59" s="94"/>
      <c r="BV59" s="94"/>
    </row>
    <row r="60" spans="1:74" ht="14.1" hidden="1" customHeight="1" x14ac:dyDescent="0.2">
      <c r="A60" s="106" t="s">
        <v>44</v>
      </c>
      <c r="B60" s="115">
        <v>22.000005722045898</v>
      </c>
      <c r="C60" s="26">
        <v>22.000005722045898</v>
      </c>
      <c r="D60" s="26">
        <v>20.750005722045898</v>
      </c>
      <c r="E60" s="26">
        <v>23.500005722045898</v>
      </c>
      <c r="F60" s="26">
        <v>23.500005722045898</v>
      </c>
      <c r="G60" s="26">
        <v>24.750005722045898</v>
      </c>
      <c r="H60" s="26">
        <v>24.750005722045898</v>
      </c>
      <c r="I60" s="26">
        <v>24.150005340576172</v>
      </c>
      <c r="J60" s="26">
        <v>24.351552124023438</v>
      </c>
      <c r="K60" s="26">
        <v>24.501551742553712</v>
      </c>
      <c r="L60" s="26">
        <v>25.101552124023438</v>
      </c>
      <c r="M60" s="26">
        <v>25.101552124023438</v>
      </c>
      <c r="N60" s="26">
        <v>24.501551742553712</v>
      </c>
      <c r="O60" s="26">
        <v>24.501553649902345</v>
      </c>
      <c r="P60" s="26">
        <v>24.901555175781251</v>
      </c>
      <c r="Q60" s="26">
        <v>24.901555175781251</v>
      </c>
      <c r="R60" s="26">
        <v>24.901555175781251</v>
      </c>
      <c r="S60" s="26">
        <v>24.901557083129884</v>
      </c>
      <c r="T60" s="26">
        <v>24.901555175781251</v>
      </c>
      <c r="U60" s="26">
        <v>24.896556015014649</v>
      </c>
      <c r="V60" s="26">
        <v>24.896556015014649</v>
      </c>
      <c r="W60" s="93">
        <v>24.896556015014649</v>
      </c>
      <c r="X60" s="94">
        <v>24.896556015014649</v>
      </c>
      <c r="Y60" s="94">
        <v>24.896556015014649</v>
      </c>
      <c r="Z60" s="94">
        <v>24.896556015014649</v>
      </c>
      <c r="AA60" s="94">
        <v>24.896556015014649</v>
      </c>
      <c r="AB60" s="94">
        <v>24.896556015014649</v>
      </c>
      <c r="AC60" s="105"/>
      <c r="AD60" s="93">
        <v>70</v>
      </c>
      <c r="AE60" s="94"/>
      <c r="AF60" s="129"/>
      <c r="AR60" s="94"/>
      <c r="AS60" s="94"/>
      <c r="AT60" s="94"/>
      <c r="AU60" s="94"/>
      <c r="AV60" s="94"/>
      <c r="AW60" s="94"/>
      <c r="AX60" s="94"/>
      <c r="AY60" s="94"/>
      <c r="AZ60" s="94"/>
      <c r="BA60" s="94"/>
      <c r="BB60" s="94"/>
      <c r="BC60" s="94"/>
      <c r="BD60" s="94"/>
      <c r="BE60" s="94"/>
      <c r="BF60" s="94"/>
      <c r="BG60" s="94"/>
      <c r="BH60" s="94"/>
      <c r="BI60" s="94"/>
      <c r="BJ60" s="94"/>
      <c r="BK60" s="94"/>
      <c r="BL60" s="94"/>
      <c r="BM60" s="94"/>
      <c r="BN60" s="94"/>
      <c r="BO60" s="94"/>
      <c r="BP60" s="94"/>
      <c r="BQ60" s="94"/>
      <c r="BR60" s="94"/>
      <c r="BS60" s="94"/>
      <c r="BT60" s="94"/>
      <c r="BU60" s="94"/>
      <c r="BV60" s="94"/>
    </row>
    <row r="61" spans="1:74" ht="14.1" hidden="1" customHeight="1" x14ac:dyDescent="0.2">
      <c r="A61" s="106" t="s">
        <v>39</v>
      </c>
      <c r="B61" s="115">
        <v>22</v>
      </c>
      <c r="C61" s="26">
        <v>22</v>
      </c>
      <c r="D61" s="26">
        <v>22</v>
      </c>
      <c r="E61" s="26">
        <v>22</v>
      </c>
      <c r="F61" s="26">
        <v>22</v>
      </c>
      <c r="G61" s="26">
        <v>22</v>
      </c>
      <c r="H61" s="26">
        <v>22</v>
      </c>
      <c r="I61" s="26">
        <v>22</v>
      </c>
      <c r="J61" s="26">
        <v>23.749998092651367</v>
      </c>
      <c r="K61" s="26">
        <v>23.749996185302734</v>
      </c>
      <c r="L61" s="26">
        <v>23.749996185302734</v>
      </c>
      <c r="M61" s="26">
        <v>23.749996185302734</v>
      </c>
      <c r="N61" s="26">
        <v>23.749996185302734</v>
      </c>
      <c r="O61" s="26">
        <v>23.749996185302734</v>
      </c>
      <c r="P61" s="26">
        <v>23.749996185302734</v>
      </c>
      <c r="Q61" s="26">
        <v>23.749996185302734</v>
      </c>
      <c r="R61" s="26">
        <v>23.749996185302734</v>
      </c>
      <c r="S61" s="26">
        <v>23.749996185302734</v>
      </c>
      <c r="T61" s="26">
        <v>23.749996185302734</v>
      </c>
      <c r="U61" s="26">
        <v>23.749996185302734</v>
      </c>
      <c r="V61" s="26">
        <v>23.749996185302734</v>
      </c>
      <c r="W61" s="93">
        <v>23.749996185302734</v>
      </c>
      <c r="X61" s="94">
        <v>23.749996185302734</v>
      </c>
      <c r="Y61" s="94">
        <v>23.749996185302734</v>
      </c>
      <c r="Z61" s="94">
        <v>23.749996185302734</v>
      </c>
      <c r="AA61" s="94">
        <v>23.749996185302734</v>
      </c>
      <c r="AB61" s="94">
        <v>23.749996185302734</v>
      </c>
      <c r="AC61" s="105"/>
      <c r="AD61" s="93">
        <v>83</v>
      </c>
      <c r="AE61" s="94"/>
      <c r="AF61" s="129"/>
      <c r="AR61" s="94"/>
      <c r="AS61" s="94"/>
      <c r="AT61" s="94"/>
      <c r="AU61" s="94"/>
      <c r="AV61" s="94"/>
      <c r="AW61" s="94"/>
      <c r="AX61" s="94"/>
      <c r="AY61" s="94"/>
      <c r="AZ61" s="94"/>
      <c r="BA61" s="94"/>
      <c r="BB61" s="94"/>
      <c r="BC61" s="94"/>
      <c r="BD61" s="94"/>
      <c r="BE61" s="94"/>
      <c r="BF61" s="94"/>
      <c r="BG61" s="94"/>
      <c r="BH61" s="94"/>
      <c r="BI61" s="94"/>
      <c r="BJ61" s="94"/>
      <c r="BK61" s="94"/>
      <c r="BL61" s="94"/>
      <c r="BM61" s="94"/>
      <c r="BN61" s="94"/>
      <c r="BO61" s="94"/>
      <c r="BP61" s="94"/>
      <c r="BQ61" s="94"/>
      <c r="BR61" s="94"/>
      <c r="BS61" s="94"/>
      <c r="BT61" s="94"/>
      <c r="BU61" s="94"/>
      <c r="BV61" s="94"/>
    </row>
    <row r="62" spans="1:74" ht="14.1" hidden="1" customHeight="1" x14ac:dyDescent="0.2">
      <c r="A62" s="106" t="s">
        <v>110</v>
      </c>
      <c r="B62" s="115">
        <v>25.000003814697266</v>
      </c>
      <c r="C62" s="26">
        <v>25.000003814697266</v>
      </c>
      <c r="D62" s="26">
        <v>25.000003814697266</v>
      </c>
      <c r="E62" s="26">
        <v>25.000001907348633</v>
      </c>
      <c r="F62" s="26">
        <v>25.000001907348633</v>
      </c>
      <c r="G62" s="26">
        <v>25.000001907348633</v>
      </c>
      <c r="H62" s="26">
        <v>25.000001907348633</v>
      </c>
      <c r="I62" s="26">
        <v>25.000001907348633</v>
      </c>
      <c r="J62" s="26">
        <v>27.000001907348633</v>
      </c>
      <c r="K62" s="26">
        <v>27.000001907348633</v>
      </c>
      <c r="L62" s="26">
        <v>27.000001907348633</v>
      </c>
      <c r="M62" s="26">
        <v>27.000001907348633</v>
      </c>
      <c r="N62" s="26">
        <v>27.000001907348633</v>
      </c>
      <c r="O62" s="26">
        <v>27.000001907348633</v>
      </c>
      <c r="P62" s="26">
        <v>27.000001907348633</v>
      </c>
      <c r="Q62" s="26">
        <v>27.000001907348633</v>
      </c>
      <c r="R62" s="26">
        <v>27.000001907348633</v>
      </c>
      <c r="S62" s="26">
        <v>27.000001907348633</v>
      </c>
      <c r="T62" s="26">
        <v>27.000001907348633</v>
      </c>
      <c r="U62" s="26">
        <v>27.000001907348633</v>
      </c>
      <c r="V62" s="26">
        <v>27.000001907348633</v>
      </c>
      <c r="W62" s="93">
        <v>27.000001907348633</v>
      </c>
      <c r="X62" s="94">
        <v>27.000001907348633</v>
      </c>
      <c r="Y62" s="94">
        <v>27.000001907348633</v>
      </c>
      <c r="Z62" s="94">
        <v>27.000001907348633</v>
      </c>
      <c r="AA62" s="94">
        <v>27.000001907348633</v>
      </c>
      <c r="AB62" s="94">
        <v>27.000001907348633</v>
      </c>
      <c r="AC62" s="105"/>
      <c r="AD62" s="93">
        <v>135</v>
      </c>
      <c r="AE62" s="94"/>
      <c r="AF62" s="129"/>
      <c r="AR62" s="94"/>
      <c r="AS62" s="94"/>
      <c r="AT62" s="94"/>
      <c r="AU62" s="94"/>
      <c r="AV62" s="94"/>
      <c r="AW62" s="94"/>
      <c r="AX62" s="94"/>
      <c r="AY62" s="94"/>
      <c r="AZ62" s="94"/>
      <c r="BA62" s="94"/>
      <c r="BB62" s="94"/>
      <c r="BC62" s="94"/>
      <c r="BD62" s="94"/>
      <c r="BE62" s="94"/>
      <c r="BF62" s="94"/>
      <c r="BG62" s="94"/>
      <c r="BH62" s="94"/>
      <c r="BI62" s="94"/>
      <c r="BJ62" s="94"/>
      <c r="BK62" s="94"/>
      <c r="BL62" s="94"/>
      <c r="BM62" s="94"/>
      <c r="BN62" s="94"/>
      <c r="BO62" s="94"/>
      <c r="BP62" s="94"/>
      <c r="BQ62" s="94"/>
      <c r="BR62" s="94"/>
      <c r="BS62" s="94"/>
      <c r="BT62" s="94"/>
      <c r="BU62" s="94"/>
      <c r="BV62" s="94"/>
    </row>
    <row r="63" spans="1:74" ht="14.1" hidden="1" customHeight="1" thickBot="1" x14ac:dyDescent="0.25">
      <c r="A63" s="107" t="s">
        <v>40</v>
      </c>
      <c r="B63" s="126">
        <v>23</v>
      </c>
      <c r="C63" s="99">
        <v>23</v>
      </c>
      <c r="D63" s="99">
        <v>23</v>
      </c>
      <c r="E63" s="99">
        <v>23</v>
      </c>
      <c r="F63" s="99">
        <v>23</v>
      </c>
      <c r="G63" s="99">
        <v>23</v>
      </c>
      <c r="H63" s="99">
        <v>23</v>
      </c>
      <c r="I63" s="99">
        <v>23</v>
      </c>
      <c r="J63" s="99">
        <v>24.499988555908203</v>
      </c>
      <c r="K63" s="99">
        <v>24.499988555908203</v>
      </c>
      <c r="L63" s="116">
        <v>24.499988555908203</v>
      </c>
      <c r="M63" s="116">
        <v>24.499988555908203</v>
      </c>
      <c r="N63" s="116">
        <v>24.499988555908203</v>
      </c>
      <c r="O63" s="116">
        <v>24.499988555908203</v>
      </c>
      <c r="P63" s="116">
        <v>24.49998664855957</v>
      </c>
      <c r="Q63" s="116">
        <v>24.49998664855957</v>
      </c>
      <c r="R63" s="116">
        <v>24.49998664855957</v>
      </c>
      <c r="S63" s="116">
        <v>24.499988555908203</v>
      </c>
      <c r="T63" s="116">
        <v>24.499988555908203</v>
      </c>
      <c r="U63" s="116">
        <v>24.499988555908203</v>
      </c>
      <c r="V63" s="116">
        <v>24.499988555908203</v>
      </c>
      <c r="W63" s="117">
        <v>24.499988555908203</v>
      </c>
      <c r="X63" s="116">
        <v>24.499988555908203</v>
      </c>
      <c r="Y63" s="116">
        <v>24.499988555908203</v>
      </c>
      <c r="Z63" s="116">
        <v>24.499988555908203</v>
      </c>
      <c r="AA63" s="116">
        <v>24.499988555908203</v>
      </c>
      <c r="AB63" s="116">
        <v>24.499988555908203</v>
      </c>
      <c r="AC63" s="109"/>
      <c r="AD63" s="94">
        <v>89.5</v>
      </c>
      <c r="AE63" s="94"/>
      <c r="AF63" s="129"/>
      <c r="AG63" s="94"/>
    </row>
    <row r="111" spans="19:21" x14ac:dyDescent="0.2">
      <c r="S111" s="3">
        <v>28.349996948242186</v>
      </c>
      <c r="T111" s="3">
        <v>28.349996948242186</v>
      </c>
      <c r="U111" s="3">
        <v>28.349996948242186</v>
      </c>
    </row>
    <row r="115" spans="19:21" x14ac:dyDescent="0.2">
      <c r="S115" s="3">
        <v>40.249996185302734</v>
      </c>
      <c r="T115" s="3">
        <v>40.249996185302734</v>
      </c>
      <c r="U115" s="3">
        <v>40.249996185302734</v>
      </c>
    </row>
    <row r="117" spans="19:21" x14ac:dyDescent="0.2">
      <c r="S117" s="3">
        <v>29.099996948242186</v>
      </c>
      <c r="T117" s="3">
        <v>29.099996948242186</v>
      </c>
      <c r="U117" s="3">
        <v>29.099996948242186</v>
      </c>
    </row>
    <row r="121" spans="19:21" x14ac:dyDescent="0.2">
      <c r="S121" s="3">
        <v>50.999992370605469</v>
      </c>
      <c r="T121" s="3">
        <v>50.999992370605469</v>
      </c>
      <c r="U121" s="3">
        <v>50.999992370605469</v>
      </c>
    </row>
  </sheetData>
  <pageMargins left="0.25" right="0.25" top="0.5" bottom="0.25" header="0.25" footer="0.5"/>
  <pageSetup orientation="landscape" r:id="rId1"/>
  <headerFooter alignWithMargins="0">
    <oddHeader xml:space="preserve">&amp;C&amp;"Times New Roman,Bold"&amp;12EAST POWER DESK DAILY PEAK PRICE REPORT
</oddHeader>
  </headerFooter>
  <drawing r:id="rId2"/>
  <legacyDrawing r:id="rId3"/>
  <controls>
    <mc:AlternateContent xmlns:mc="http://schemas.openxmlformats.org/markup-compatibility/2006">
      <mc:Choice Requires="x14">
        <control shapeId="59393" r:id="rId4" name="CommandButton1">
          <controlPr autoLine="0" r:id="rId5">
            <anchor moveWithCells="1">
              <from>
                <xdr:col>0</xdr:col>
                <xdr:colOff>121920</xdr:colOff>
                <xdr:row>2</xdr:row>
                <xdr:rowOff>83820</xdr:rowOff>
              </from>
              <to>
                <xdr:col>0</xdr:col>
                <xdr:colOff>1196340</xdr:colOff>
                <xdr:row>4</xdr:row>
                <xdr:rowOff>106680</xdr:rowOff>
              </to>
            </anchor>
          </controlPr>
        </control>
      </mc:Choice>
      <mc:Fallback>
        <control shapeId="59393" r:id="rId4" name="CommandButton1"/>
      </mc:Fallback>
    </mc:AlternateContent>
  </control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"/>
  <dimension ref="A1:FV54"/>
  <sheetViews>
    <sheetView workbookViewId="0">
      <selection activeCell="C4" sqref="C4"/>
    </sheetView>
  </sheetViews>
  <sheetFormatPr defaultRowHeight="10.199999999999999" x14ac:dyDescent="0.2"/>
  <cols>
    <col min="3" max="3" width="12.125" customWidth="1"/>
    <col min="7" max="7" width="14" customWidth="1"/>
  </cols>
  <sheetData>
    <row r="1" spans="1:7" x14ac:dyDescent="0.2">
      <c r="B1" t="str">
        <f>CONCATENATE(IF(MONTH(crvDate)&lt;10,CONCATENATE(0,MONTH(crvDate)),MONTH(crvDate)),DAY(crvDate),YEAR(crvDate),"WestPrice.xls")</f>
        <v>10232001WestPrice.xls</v>
      </c>
    </row>
    <row r="2" spans="1:7" x14ac:dyDescent="0.2">
      <c r="A2" t="s">
        <v>122</v>
      </c>
      <c r="C2" t="s">
        <v>123</v>
      </c>
    </row>
    <row r="3" spans="1:7" x14ac:dyDescent="0.2">
      <c r="A3" t="s">
        <v>124</v>
      </c>
      <c r="C3" s="4">
        <v>37187</v>
      </c>
      <c r="E3" t="s">
        <v>201</v>
      </c>
      <c r="G3" s="4">
        <f>WORKDAY(Top!C3, -1, Holidays)</f>
        <v>37186</v>
      </c>
    </row>
    <row r="4" spans="1:7" x14ac:dyDescent="0.2">
      <c r="A4" s="141" t="s">
        <v>125</v>
      </c>
    </row>
    <row r="5" spans="1:7" x14ac:dyDescent="0.2">
      <c r="A5" s="142" t="s">
        <v>130</v>
      </c>
    </row>
    <row r="6" spans="1:7" x14ac:dyDescent="0.2">
      <c r="A6" s="142" t="s">
        <v>129</v>
      </c>
    </row>
    <row r="7" spans="1:7" x14ac:dyDescent="0.2">
      <c r="A7" s="142" t="s">
        <v>131</v>
      </c>
    </row>
    <row r="8" spans="1:7" x14ac:dyDescent="0.2">
      <c r="A8" s="142" t="s">
        <v>134</v>
      </c>
    </row>
    <row r="9" spans="1:7" x14ac:dyDescent="0.2">
      <c r="A9" s="142" t="s">
        <v>132</v>
      </c>
    </row>
    <row r="10" spans="1:7" x14ac:dyDescent="0.2">
      <c r="A10" s="142" t="s">
        <v>128</v>
      </c>
    </row>
    <row r="11" spans="1:7" ht="12.75" customHeight="1" x14ac:dyDescent="0.2">
      <c r="A11" s="142" t="s">
        <v>133</v>
      </c>
    </row>
    <row r="12" spans="1:7" ht="12.75" customHeight="1" x14ac:dyDescent="0.2">
      <c r="A12" s="142" t="s">
        <v>135</v>
      </c>
    </row>
    <row r="13" spans="1:7" ht="12.75" customHeight="1" x14ac:dyDescent="0.2"/>
    <row r="14" spans="1:7" ht="12.75" customHeight="1" x14ac:dyDescent="0.2"/>
    <row r="15" spans="1:7" ht="12.75" customHeight="1" x14ac:dyDescent="0.2"/>
    <row r="16" spans="1:7" ht="12.75" customHeight="1" x14ac:dyDescent="0.2"/>
    <row r="17" ht="12.75" customHeight="1" x14ac:dyDescent="0.2"/>
    <row r="18" ht="12.75" customHeight="1" x14ac:dyDescent="0.2"/>
    <row r="19" ht="12.75" customHeight="1" x14ac:dyDescent="0.2"/>
    <row r="20" ht="12.75" customHeight="1" x14ac:dyDescent="0.2"/>
    <row r="21" ht="12.75" customHeight="1" x14ac:dyDescent="0.2"/>
    <row r="22" ht="12.75" customHeight="1" x14ac:dyDescent="0.2"/>
    <row r="23" ht="12.75" customHeight="1" x14ac:dyDescent="0.2"/>
    <row r="24" ht="12.75" customHeight="1" x14ac:dyDescent="0.2"/>
    <row r="25" ht="12.75" customHeight="1" x14ac:dyDescent="0.2"/>
    <row r="26" ht="12.75" customHeight="1" x14ac:dyDescent="0.2"/>
    <row r="27" ht="12.75" customHeight="1" x14ac:dyDescent="0.2"/>
    <row r="28" ht="12.75" customHeight="1" x14ac:dyDescent="0.2"/>
    <row r="29" ht="12.75" customHeight="1" x14ac:dyDescent="0.2"/>
    <row r="30" ht="12.75" customHeight="1" x14ac:dyDescent="0.2"/>
    <row r="31" ht="12.75" customHeight="1" x14ac:dyDescent="0.2"/>
    <row r="32" ht="12.75" customHeight="1" x14ac:dyDescent="0.2"/>
    <row r="33" spans="1:1" ht="12.75" customHeight="1" x14ac:dyDescent="0.2"/>
    <row r="34" spans="1:1" ht="12.75" customHeight="1" x14ac:dyDescent="0.2">
      <c r="A34" s="149"/>
    </row>
    <row r="35" spans="1:1" ht="12.75" customHeight="1" x14ac:dyDescent="0.2">
      <c r="A35" s="149"/>
    </row>
    <row r="36" spans="1:1" ht="12.75" customHeight="1" x14ac:dyDescent="0.2">
      <c r="A36" s="149"/>
    </row>
    <row r="37" spans="1:1" ht="12.75" customHeight="1" x14ac:dyDescent="0.2">
      <c r="A37" s="149"/>
    </row>
    <row r="38" spans="1:1" ht="12.75" customHeight="1" x14ac:dyDescent="0.2">
      <c r="A38" s="149"/>
    </row>
    <row r="39" spans="1:1" ht="12.75" customHeight="1" x14ac:dyDescent="0.2">
      <c r="A39" s="149"/>
    </row>
    <row r="40" spans="1:1" ht="12.75" customHeight="1" x14ac:dyDescent="0.2">
      <c r="A40" s="149"/>
    </row>
    <row r="41" spans="1:1" ht="12.75" customHeight="1" x14ac:dyDescent="0.2">
      <c r="A41" s="149"/>
    </row>
    <row r="42" spans="1:1" ht="12.75" customHeight="1" x14ac:dyDescent="0.2">
      <c r="A42" s="149"/>
    </row>
    <row r="43" spans="1:1" ht="13.5" customHeight="1" x14ac:dyDescent="0.2">
      <c r="A43" s="149"/>
    </row>
    <row r="44" spans="1:1" ht="12.75" customHeight="1" x14ac:dyDescent="0.2">
      <c r="A44" s="149"/>
    </row>
    <row r="45" spans="1:1" ht="12.75" customHeight="1" x14ac:dyDescent="0.2">
      <c r="A45" s="149"/>
    </row>
    <row r="46" spans="1:1" ht="12.75" customHeight="1" x14ac:dyDescent="0.2">
      <c r="A46" s="149"/>
    </row>
    <row r="47" spans="1:1" ht="12.75" customHeight="1" x14ac:dyDescent="0.2">
      <c r="A47" s="149"/>
    </row>
    <row r="48" spans="1:1" ht="12.75" customHeight="1" x14ac:dyDescent="0.2">
      <c r="A48" s="149"/>
    </row>
    <row r="49" spans="1:178" ht="12.75" customHeight="1" x14ac:dyDescent="0.2">
      <c r="A49" s="149"/>
    </row>
    <row r="50" spans="1:178" ht="12.75" customHeight="1" x14ac:dyDescent="0.2">
      <c r="A50" s="149"/>
    </row>
    <row r="51" spans="1:178" ht="12.75" customHeight="1" x14ac:dyDescent="0.2">
      <c r="A51" s="149"/>
    </row>
    <row r="53" spans="1:178" x14ac:dyDescent="0.2">
      <c r="A53" t="s">
        <v>126</v>
      </c>
      <c r="C53" s="143">
        <v>37187</v>
      </c>
    </row>
    <row r="54" spans="1:178" ht="13.2" x14ac:dyDescent="0.25">
      <c r="A54" s="144" t="s">
        <v>127</v>
      </c>
      <c r="B54" s="145"/>
      <c r="C54" s="146"/>
      <c r="D54" s="146"/>
      <c r="E54" s="146"/>
      <c r="F54" s="146"/>
      <c r="G54" s="146"/>
      <c r="H54" s="146"/>
      <c r="I54" s="146"/>
      <c r="J54" s="146"/>
      <c r="K54" s="146"/>
      <c r="L54" s="147"/>
      <c r="M54" s="147"/>
      <c r="N54" s="147"/>
      <c r="O54" s="147"/>
      <c r="P54" s="147"/>
      <c r="Q54" s="147"/>
      <c r="R54" s="147"/>
      <c r="S54" s="147"/>
      <c r="T54" s="147"/>
      <c r="U54" s="147"/>
      <c r="V54" s="147"/>
      <c r="W54" s="147"/>
      <c r="X54" s="147"/>
      <c r="Y54" s="147"/>
      <c r="Z54" s="147"/>
      <c r="AA54" s="147"/>
      <c r="AB54" s="147"/>
      <c r="AC54" s="147"/>
      <c r="AD54" s="147"/>
      <c r="AE54" s="147"/>
      <c r="AF54" s="147"/>
      <c r="AG54" s="147"/>
      <c r="AH54" s="147"/>
      <c r="AI54" s="147"/>
      <c r="AJ54" s="147"/>
      <c r="AK54" s="147"/>
      <c r="AL54" s="147"/>
      <c r="AM54" s="147"/>
      <c r="AN54" s="147"/>
      <c r="AO54" s="147"/>
      <c r="AP54" s="147"/>
      <c r="AQ54" s="147"/>
      <c r="AR54" s="147"/>
      <c r="AS54" s="147"/>
      <c r="AT54" s="147"/>
      <c r="AU54" s="147"/>
      <c r="AV54" s="147"/>
      <c r="AW54" s="147"/>
      <c r="AX54" s="147"/>
      <c r="AY54" s="147"/>
      <c r="AZ54" s="147"/>
      <c r="BA54" s="147"/>
      <c r="BB54" s="147"/>
      <c r="BC54" s="147"/>
      <c r="BD54" s="147"/>
      <c r="BE54" s="147"/>
      <c r="BF54" s="147"/>
      <c r="BG54" s="147"/>
      <c r="BH54" s="147"/>
      <c r="BI54" s="147"/>
      <c r="BJ54" s="147"/>
      <c r="BK54" s="147"/>
      <c r="BL54" s="147"/>
      <c r="BM54" s="147"/>
      <c r="BN54" s="147"/>
      <c r="BO54" s="147"/>
      <c r="BP54" s="147"/>
      <c r="BQ54" s="147"/>
      <c r="BR54" s="147"/>
      <c r="BS54" s="147"/>
      <c r="BT54" s="147"/>
      <c r="BU54" s="147"/>
      <c r="BV54" s="147"/>
      <c r="BW54" s="147"/>
      <c r="BX54" s="147"/>
      <c r="BY54" s="147"/>
      <c r="BZ54" s="147"/>
      <c r="CA54" s="147"/>
      <c r="CB54" s="147"/>
      <c r="CC54" s="147"/>
      <c r="CD54" s="147"/>
      <c r="CE54" s="147"/>
      <c r="CF54" s="147"/>
      <c r="CG54" s="147"/>
      <c r="CH54" s="147"/>
      <c r="CI54" s="147"/>
      <c r="CJ54" s="147"/>
      <c r="CK54" s="147"/>
      <c r="CL54" s="147"/>
      <c r="CM54" s="147"/>
      <c r="CN54" s="147"/>
      <c r="CO54" s="147"/>
      <c r="CP54" s="147"/>
      <c r="CQ54" s="147"/>
      <c r="CR54" s="147"/>
      <c r="CS54" s="147"/>
      <c r="CT54" s="147"/>
      <c r="CU54" s="147"/>
      <c r="CV54" s="147"/>
      <c r="CW54" s="147"/>
      <c r="CX54" s="147"/>
      <c r="CY54" s="147"/>
      <c r="CZ54" s="147"/>
      <c r="DA54" s="147"/>
      <c r="DB54" s="147"/>
      <c r="DC54" s="147"/>
      <c r="DD54" s="147"/>
      <c r="DE54" s="147"/>
      <c r="DF54" s="147"/>
      <c r="DG54" s="147"/>
      <c r="DH54" s="147"/>
      <c r="DI54" s="147"/>
      <c r="DJ54" s="147"/>
      <c r="DK54" s="147"/>
      <c r="DL54" s="147"/>
      <c r="DM54" s="147"/>
      <c r="DN54" s="147"/>
      <c r="DO54" s="147"/>
      <c r="DP54" s="147"/>
      <c r="DQ54" s="147"/>
      <c r="DR54" s="147"/>
      <c r="DS54" s="147"/>
      <c r="DT54" s="147"/>
      <c r="DU54" s="147"/>
      <c r="DV54" s="147"/>
      <c r="DW54" s="147"/>
      <c r="DX54" s="147"/>
      <c r="DY54" s="147"/>
      <c r="DZ54" s="147"/>
      <c r="EA54" s="147"/>
      <c r="EB54" s="147"/>
      <c r="EC54" s="147"/>
      <c r="ED54" s="147"/>
      <c r="EE54" s="147"/>
      <c r="EF54" s="147"/>
      <c r="EG54" s="147"/>
      <c r="EH54" s="147"/>
      <c r="EI54" s="147"/>
      <c r="EJ54" s="147"/>
      <c r="EK54" s="147"/>
      <c r="EL54" s="147"/>
      <c r="EM54" s="147"/>
      <c r="EN54" s="147"/>
      <c r="EO54" s="147"/>
      <c r="EP54" s="147"/>
      <c r="EQ54" s="147"/>
      <c r="ER54" s="147"/>
      <c r="ES54" s="147"/>
      <c r="ET54" s="147"/>
      <c r="EU54" s="147"/>
      <c r="EV54" s="147"/>
      <c r="EW54" s="147"/>
      <c r="EX54" s="147"/>
      <c r="EY54" s="147"/>
      <c r="EZ54" s="147"/>
      <c r="FA54" s="147"/>
      <c r="FB54" s="147"/>
      <c r="FC54" s="147"/>
      <c r="FD54" s="147"/>
      <c r="FE54" s="147"/>
      <c r="FF54" s="147"/>
      <c r="FG54" s="147"/>
      <c r="FH54" s="147"/>
      <c r="FI54" s="147"/>
      <c r="FJ54" s="147"/>
      <c r="FK54" s="147"/>
      <c r="FL54" s="147"/>
      <c r="FM54" s="147"/>
      <c r="FN54" s="147"/>
      <c r="FO54" s="147"/>
      <c r="FP54" s="147"/>
      <c r="FQ54" s="147"/>
      <c r="FR54" s="147"/>
      <c r="FS54" s="147"/>
      <c r="FT54" s="147"/>
      <c r="FU54" s="147"/>
      <c r="FV54" s="148"/>
    </row>
  </sheetData>
  <pageMargins left="0.75" right="0.75" top="1" bottom="1" header="0.5" footer="0.5"/>
  <pageSetup orientation="portrait" r:id="rId1"/>
  <headerFooter alignWithMargins="0"/>
  <drawing r:id="rId2"/>
  <legacyDrawing r:id="rId3"/>
  <controls>
    <mc:AlternateContent xmlns:mc="http://schemas.openxmlformats.org/markup-compatibility/2006">
      <mc:Choice Requires="x14">
        <control shapeId="51206" r:id="rId4" name="CommandButton2">
          <controlPr autoLine="0" r:id="rId5">
            <anchor moveWithCells="1">
              <from>
                <xdr:col>7</xdr:col>
                <xdr:colOff>525780</xdr:colOff>
                <xdr:row>8</xdr:row>
                <xdr:rowOff>38100</xdr:rowOff>
              </from>
              <to>
                <xdr:col>9</xdr:col>
                <xdr:colOff>487680</xdr:colOff>
                <xdr:row>10</xdr:row>
                <xdr:rowOff>76200</xdr:rowOff>
              </to>
            </anchor>
          </controlPr>
        </control>
      </mc:Choice>
      <mc:Fallback>
        <control shapeId="51206" r:id="rId4" name="CommandButton2"/>
      </mc:Fallback>
    </mc:AlternateContent>
    <mc:AlternateContent xmlns:mc="http://schemas.openxmlformats.org/markup-compatibility/2006">
      <mc:Choice Requires="x14">
        <control shapeId="51204" r:id="rId6" name="CommandButton1">
          <controlPr autoLine="0" r:id="rId7">
            <anchor moveWithCells="1">
              <from>
                <xdr:col>4</xdr:col>
                <xdr:colOff>457200</xdr:colOff>
                <xdr:row>8</xdr:row>
                <xdr:rowOff>45720</xdr:rowOff>
              </from>
              <to>
                <xdr:col>6</xdr:col>
                <xdr:colOff>510540</xdr:colOff>
                <xdr:row>10</xdr:row>
                <xdr:rowOff>30480</xdr:rowOff>
              </to>
            </anchor>
          </controlPr>
        </control>
      </mc:Choice>
      <mc:Fallback>
        <control shapeId="51204" r:id="rId6" name="CommandButton1"/>
      </mc:Fallback>
    </mc:AlternateContent>
    <mc:AlternateContent xmlns:mc="http://schemas.openxmlformats.org/markup-compatibility/2006">
      <mc:Choice Requires="x14">
        <control shapeId="51208" r:id="rId8" name="Button 8">
          <controlPr defaultSize="0" print="0" autoFill="0" autoPict="0" macro="[0]!rollprior">
            <anchor moveWithCells="1" sizeWithCells="1">
              <from>
                <xdr:col>12</xdr:col>
                <xdr:colOff>15240</xdr:colOff>
                <xdr:row>8</xdr:row>
                <xdr:rowOff>53340</xdr:rowOff>
              </from>
              <to>
                <xdr:col>13</xdr:col>
                <xdr:colOff>22860</xdr:colOff>
                <xdr:row>10</xdr:row>
                <xdr:rowOff>83820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51210" r:id="rId9" name="Button 10">
          <controlPr defaultSize="0" print="0" autoFill="0" autoPict="0" macro="[0]!copy2">
            <anchor moveWithCells="1" sizeWithCells="1">
              <from>
                <xdr:col>2</xdr:col>
                <xdr:colOff>45720</xdr:colOff>
                <xdr:row>7</xdr:row>
                <xdr:rowOff>83820</xdr:rowOff>
              </from>
              <to>
                <xdr:col>2</xdr:col>
                <xdr:colOff>716280</xdr:colOff>
                <xdr:row>10</xdr:row>
                <xdr:rowOff>114300</xdr:rowOff>
              </to>
            </anchor>
          </controlPr>
        </control>
      </mc:Choice>
    </mc:AlternateContent>
  </control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11"/>
  <dimension ref="A1:EJ123"/>
  <sheetViews>
    <sheetView showGridLines="0" tabSelected="1" zoomScaleNormal="100" workbookViewId="0">
      <pane xSplit="2" ySplit="8" topLeftCell="C9" activePane="bottomRight" state="frozen"/>
      <selection activeCell="E67" sqref="E67:E73"/>
      <selection pane="topRight" activeCell="E67" sqref="E67:E73"/>
      <selection pane="bottomLeft" activeCell="E67" sqref="E67:E73"/>
      <selection pane="bottomRight" activeCell="A6" sqref="A6"/>
    </sheetView>
  </sheetViews>
  <sheetFormatPr defaultColWidth="0" defaultRowHeight="10.199999999999999" x14ac:dyDescent="0.2"/>
  <cols>
    <col min="1" max="1" width="30.875" style="152" customWidth="1"/>
    <col min="2" max="2" width="9.25" style="152" hidden="1" customWidth="1"/>
    <col min="3" max="5" width="9.125" style="152" customWidth="1"/>
    <col min="6" max="6" width="9.75" style="152" customWidth="1"/>
    <col min="7" max="7" width="13" style="152" customWidth="1"/>
    <col min="8" max="9" width="9.75" style="152" hidden="1" customWidth="1"/>
    <col min="10" max="10" width="13" style="152" customWidth="1"/>
    <col min="11" max="12" width="9.75" style="152" hidden="1" customWidth="1"/>
    <col min="13" max="14" width="9.75" style="152" customWidth="1"/>
    <col min="15" max="15" width="12.125" style="152" customWidth="1"/>
    <col min="16" max="17" width="9.75" style="152" hidden="1" customWidth="1"/>
    <col min="18" max="18" width="9.75" style="152" customWidth="1"/>
    <col min="19" max="19" width="12.625" style="152" customWidth="1"/>
    <col min="20" max="22" width="9.75" style="152" hidden="1" customWidth="1"/>
    <col min="23" max="27" width="9.75" style="152" customWidth="1"/>
    <col min="28" max="28" width="10.375" style="152" customWidth="1"/>
    <col min="29" max="29" width="12.625" style="152" bestFit="1" customWidth="1"/>
    <col min="30" max="31" width="9.875" style="281" bestFit="1" customWidth="1"/>
    <col min="32" max="32" width="14.875" style="152" customWidth="1"/>
    <col min="33" max="140" width="9.125" style="152" customWidth="1"/>
    <col min="141" max="16384" width="0" style="152" hidden="1"/>
  </cols>
  <sheetData>
    <row r="1" spans="1:140" x14ac:dyDescent="0.2">
      <c r="A1" s="278" t="s">
        <v>41</v>
      </c>
      <c r="N1" s="278" t="s">
        <v>92</v>
      </c>
      <c r="O1" s="279"/>
      <c r="P1" s="280" t="s">
        <v>93</v>
      </c>
    </row>
    <row r="2" spans="1:140" ht="24" customHeight="1" x14ac:dyDescent="0.2">
      <c r="A2" s="282">
        <f>PrReportDate</f>
        <v>37187</v>
      </c>
      <c r="B2" s="279"/>
      <c r="P2" s="280" t="s">
        <v>91</v>
      </c>
      <c r="AC2" s="281"/>
      <c r="AD2" s="152"/>
      <c r="AE2" s="152"/>
    </row>
    <row r="3" spans="1:140" ht="12.75" hidden="1" customHeight="1" x14ac:dyDescent="0.2">
      <c r="C3" s="152">
        <v>7</v>
      </c>
      <c r="D3" s="152">
        <v>25</v>
      </c>
      <c r="E3" s="152">
        <v>25</v>
      </c>
      <c r="AC3" s="281"/>
      <c r="AD3" s="152"/>
      <c r="AE3" s="152"/>
      <c r="AG3" s="152">
        <v>26</v>
      </c>
      <c r="AH3" s="152">
        <v>24</v>
      </c>
      <c r="AI3" s="152">
        <v>26</v>
      </c>
      <c r="AJ3" s="152">
        <v>26</v>
      </c>
      <c r="AK3" s="152">
        <v>26</v>
      </c>
      <c r="AL3" s="152">
        <v>25</v>
      </c>
      <c r="AM3" s="152">
        <v>26</v>
      </c>
      <c r="AN3" s="152">
        <v>27</v>
      </c>
      <c r="AO3" s="152">
        <v>24</v>
      </c>
      <c r="AP3" s="152">
        <v>27</v>
      </c>
      <c r="AQ3" s="152">
        <v>25</v>
      </c>
      <c r="AR3" s="152">
        <v>25</v>
      </c>
      <c r="AS3" s="152">
        <v>26</v>
      </c>
      <c r="AT3" s="152">
        <v>24</v>
      </c>
      <c r="AU3" s="152">
        <v>26</v>
      </c>
      <c r="AV3" s="152">
        <v>26</v>
      </c>
      <c r="AW3" s="152">
        <v>26</v>
      </c>
      <c r="AX3" s="152">
        <v>25</v>
      </c>
      <c r="AY3" s="152">
        <v>26</v>
      </c>
      <c r="AZ3" s="152">
        <v>26</v>
      </c>
      <c r="BA3" s="152">
        <v>25</v>
      </c>
      <c r="BB3" s="152">
        <v>27</v>
      </c>
      <c r="BC3" s="152">
        <v>24</v>
      </c>
      <c r="BD3" s="152">
        <v>26</v>
      </c>
      <c r="BE3" s="152">
        <v>26</v>
      </c>
      <c r="BF3" s="152">
        <v>24</v>
      </c>
      <c r="BG3" s="152">
        <v>27</v>
      </c>
      <c r="BH3" s="152">
        <v>26</v>
      </c>
      <c r="BI3" s="152">
        <v>25</v>
      </c>
      <c r="BJ3" s="152">
        <v>26</v>
      </c>
      <c r="BK3" s="152">
        <v>26</v>
      </c>
      <c r="BL3" s="152">
        <v>26</v>
      </c>
      <c r="BM3" s="152">
        <v>25</v>
      </c>
      <c r="BN3" s="152">
        <v>26</v>
      </c>
      <c r="BO3" s="152">
        <v>25</v>
      </c>
      <c r="BP3" s="152">
        <v>26</v>
      </c>
      <c r="BQ3" s="152">
        <v>25</v>
      </c>
      <c r="BR3" s="152">
        <v>24</v>
      </c>
      <c r="BS3" s="152">
        <v>27</v>
      </c>
      <c r="BT3" s="152">
        <v>26</v>
      </c>
      <c r="BU3" s="152">
        <v>25</v>
      </c>
      <c r="BV3" s="152">
        <v>26</v>
      </c>
      <c r="BW3" s="152">
        <v>25</v>
      </c>
      <c r="BX3" s="152">
        <v>27</v>
      </c>
      <c r="BY3" s="152">
        <v>25</v>
      </c>
      <c r="BZ3" s="152">
        <v>26</v>
      </c>
      <c r="CA3" s="152">
        <v>25</v>
      </c>
      <c r="CB3" s="152">
        <v>26</v>
      </c>
      <c r="CC3" s="152">
        <v>25</v>
      </c>
      <c r="CD3" s="152">
        <v>24</v>
      </c>
      <c r="CE3" s="152">
        <v>27</v>
      </c>
      <c r="CF3" s="152">
        <v>25</v>
      </c>
      <c r="CG3" s="152">
        <v>26</v>
      </c>
      <c r="CH3" s="152">
        <v>26</v>
      </c>
      <c r="CI3" s="152">
        <v>25</v>
      </c>
      <c r="CJ3" s="152">
        <v>27</v>
      </c>
      <c r="CK3" s="152">
        <v>25</v>
      </c>
      <c r="CL3" s="152">
        <v>26</v>
      </c>
      <c r="CM3" s="152">
        <v>25</v>
      </c>
      <c r="CN3" s="152">
        <v>25</v>
      </c>
      <c r="CO3" s="152">
        <v>26</v>
      </c>
      <c r="CP3" s="152">
        <v>24</v>
      </c>
      <c r="CQ3" s="152">
        <v>27</v>
      </c>
      <c r="CR3" s="152">
        <v>25</v>
      </c>
      <c r="CS3" s="152">
        <v>26</v>
      </c>
      <c r="CT3" s="152">
        <v>26</v>
      </c>
      <c r="CU3" s="152">
        <v>25</v>
      </c>
      <c r="CV3" s="152">
        <v>27</v>
      </c>
      <c r="CW3" s="152">
        <v>24</v>
      </c>
      <c r="CX3" s="152">
        <v>27</v>
      </c>
      <c r="CY3" s="152">
        <v>25</v>
      </c>
      <c r="CZ3" s="152">
        <v>25</v>
      </c>
      <c r="DA3" s="152">
        <v>26</v>
      </c>
      <c r="DB3" s="152">
        <v>25</v>
      </c>
      <c r="DC3" s="152">
        <v>26</v>
      </c>
      <c r="DD3" s="152">
        <v>26</v>
      </c>
      <c r="DE3" s="152">
        <v>26</v>
      </c>
      <c r="DF3" s="152">
        <v>25</v>
      </c>
      <c r="DG3" s="152">
        <v>26</v>
      </c>
      <c r="DH3" s="152">
        <v>26</v>
      </c>
      <c r="DI3" s="152">
        <v>25</v>
      </c>
      <c r="DJ3" s="152">
        <v>27</v>
      </c>
      <c r="DK3" s="152">
        <v>24</v>
      </c>
      <c r="DL3" s="152">
        <v>26</v>
      </c>
      <c r="DM3" s="152">
        <v>26</v>
      </c>
      <c r="DN3" s="152">
        <v>24</v>
      </c>
      <c r="DO3" s="152">
        <v>26</v>
      </c>
      <c r="DP3" s="152">
        <v>26</v>
      </c>
      <c r="DQ3" s="152">
        <v>25</v>
      </c>
      <c r="DR3" s="152">
        <v>26</v>
      </c>
      <c r="DS3" s="152">
        <v>26</v>
      </c>
      <c r="DT3" s="152">
        <v>26</v>
      </c>
      <c r="DU3" s="152">
        <v>25</v>
      </c>
      <c r="DV3" s="152">
        <v>27</v>
      </c>
      <c r="DW3" s="152">
        <v>24</v>
      </c>
      <c r="DX3" s="152">
        <v>26</v>
      </c>
      <c r="DY3" s="152">
        <v>25</v>
      </c>
      <c r="DZ3" s="152">
        <v>24</v>
      </c>
      <c r="EA3" s="152">
        <v>27</v>
      </c>
      <c r="EB3" s="152">
        <v>26</v>
      </c>
      <c r="EC3" s="152">
        <v>25</v>
      </c>
      <c r="ED3" s="152">
        <v>26</v>
      </c>
      <c r="EE3" s="152">
        <v>26</v>
      </c>
      <c r="EF3" s="152">
        <v>26</v>
      </c>
      <c r="EG3" s="152">
        <v>25</v>
      </c>
      <c r="EH3" s="152">
        <v>26</v>
      </c>
      <c r="EI3" s="152">
        <v>25</v>
      </c>
      <c r="EJ3" s="152">
        <v>26</v>
      </c>
    </row>
    <row r="4" spans="1:140" hidden="1" x14ac:dyDescent="0.2">
      <c r="A4" s="283"/>
      <c r="B4" s="279"/>
      <c r="F4" s="284">
        <v>36892</v>
      </c>
      <c r="G4" s="284"/>
      <c r="H4" s="284"/>
      <c r="I4" s="284"/>
      <c r="J4" s="284"/>
      <c r="K4" s="284"/>
      <c r="L4" s="284"/>
      <c r="M4" s="284"/>
      <c r="N4" s="284"/>
      <c r="O4" s="284"/>
      <c r="P4" s="284"/>
      <c r="Q4" s="284"/>
      <c r="R4" s="284"/>
      <c r="S4" s="284"/>
      <c r="T4" s="284"/>
      <c r="U4" s="284"/>
      <c r="V4" s="284"/>
      <c r="W4" s="284">
        <v>37257</v>
      </c>
      <c r="X4" s="284">
        <v>37622</v>
      </c>
      <c r="Y4" s="284">
        <v>37987</v>
      </c>
      <c r="Z4" s="284">
        <v>38353</v>
      </c>
      <c r="AA4" s="284">
        <v>38718</v>
      </c>
      <c r="AB4" s="285">
        <v>40179</v>
      </c>
      <c r="AC4" s="285">
        <v>40544</v>
      </c>
      <c r="AD4" s="152"/>
      <c r="AE4" s="152"/>
    </row>
    <row r="5" spans="1:140" ht="10.5" hidden="1" customHeight="1" x14ac:dyDescent="0.2">
      <c r="A5" s="283"/>
      <c r="B5" s="279"/>
      <c r="C5" s="152">
        <v>6</v>
      </c>
      <c r="D5" s="152">
        <v>21</v>
      </c>
      <c r="E5" s="152">
        <v>20</v>
      </c>
      <c r="AG5" s="152">
        <v>22</v>
      </c>
      <c r="AH5" s="152">
        <v>20</v>
      </c>
      <c r="AI5" s="152">
        <v>21</v>
      </c>
      <c r="AJ5" s="152">
        <v>22</v>
      </c>
      <c r="AK5" s="152">
        <v>22</v>
      </c>
      <c r="AL5" s="152">
        <v>20</v>
      </c>
      <c r="AM5" s="152">
        <v>22</v>
      </c>
      <c r="AN5" s="152">
        <v>22</v>
      </c>
      <c r="AO5" s="152">
        <v>20</v>
      </c>
      <c r="AP5" s="152">
        <v>23</v>
      </c>
      <c r="AQ5" s="152">
        <v>20</v>
      </c>
      <c r="AR5" s="152">
        <v>21</v>
      </c>
      <c r="AS5" s="152">
        <v>22</v>
      </c>
      <c r="AT5" s="152">
        <v>20</v>
      </c>
      <c r="AU5" s="152">
        <v>21</v>
      </c>
      <c r="AV5" s="152">
        <v>22</v>
      </c>
      <c r="AW5" s="152">
        <v>21</v>
      </c>
      <c r="AX5" s="152">
        <v>21</v>
      </c>
      <c r="AY5" s="152">
        <v>22</v>
      </c>
      <c r="AZ5" s="152">
        <v>21</v>
      </c>
      <c r="BA5" s="152">
        <v>21</v>
      </c>
      <c r="BB5" s="152">
        <v>23</v>
      </c>
      <c r="BC5" s="152">
        <v>19</v>
      </c>
      <c r="BD5" s="152">
        <v>22</v>
      </c>
      <c r="BE5" s="152">
        <v>21</v>
      </c>
      <c r="BF5" s="152">
        <v>20</v>
      </c>
      <c r="BG5" s="152">
        <v>23</v>
      </c>
      <c r="BH5" s="152">
        <v>22</v>
      </c>
      <c r="BI5" s="152">
        <v>20</v>
      </c>
      <c r="BJ5" s="152">
        <v>22</v>
      </c>
      <c r="BK5" s="152">
        <v>21</v>
      </c>
      <c r="BL5" s="152">
        <v>22</v>
      </c>
      <c r="BM5" s="152">
        <v>21</v>
      </c>
      <c r="BN5" s="152">
        <v>21</v>
      </c>
      <c r="BO5" s="152">
        <v>21</v>
      </c>
      <c r="BP5" s="152">
        <v>23</v>
      </c>
      <c r="BQ5" s="152">
        <v>21</v>
      </c>
      <c r="BR5" s="152">
        <v>20</v>
      </c>
      <c r="BS5" s="152">
        <v>23</v>
      </c>
      <c r="BT5" s="152">
        <v>21</v>
      </c>
      <c r="BU5" s="152">
        <v>21</v>
      </c>
      <c r="BV5" s="152">
        <v>22</v>
      </c>
      <c r="BW5" s="152">
        <v>20</v>
      </c>
      <c r="BX5" s="152">
        <v>23</v>
      </c>
      <c r="BY5" s="152">
        <v>21</v>
      </c>
      <c r="BZ5" s="152">
        <v>21</v>
      </c>
      <c r="CA5" s="152">
        <v>21</v>
      </c>
      <c r="CB5" s="152">
        <v>21</v>
      </c>
      <c r="CC5" s="152">
        <v>21</v>
      </c>
      <c r="CD5" s="152">
        <v>20</v>
      </c>
      <c r="CE5" s="152">
        <v>23</v>
      </c>
      <c r="CF5" s="152">
        <v>20</v>
      </c>
      <c r="CG5" s="152">
        <v>22</v>
      </c>
      <c r="CH5" s="152">
        <v>22</v>
      </c>
      <c r="CI5" s="152">
        <v>20</v>
      </c>
      <c r="CJ5" s="152">
        <v>23</v>
      </c>
      <c r="CK5" s="152">
        <v>20</v>
      </c>
      <c r="CL5" s="152">
        <v>22</v>
      </c>
      <c r="CM5" s="152">
        <v>21</v>
      </c>
      <c r="CN5" s="152">
        <v>20</v>
      </c>
      <c r="CO5" s="152">
        <v>22</v>
      </c>
      <c r="CP5" s="152">
        <v>20</v>
      </c>
      <c r="CQ5" s="152">
        <v>22</v>
      </c>
      <c r="CR5" s="152">
        <v>21</v>
      </c>
      <c r="CS5" s="152">
        <v>22</v>
      </c>
      <c r="CT5" s="152">
        <v>21</v>
      </c>
      <c r="CU5" s="152">
        <v>21</v>
      </c>
      <c r="CV5" s="152">
        <v>23</v>
      </c>
      <c r="CW5" s="152">
        <v>19</v>
      </c>
      <c r="CX5" s="152">
        <v>23</v>
      </c>
      <c r="CY5" s="152">
        <v>21</v>
      </c>
      <c r="CZ5" s="152">
        <v>20</v>
      </c>
      <c r="DA5" s="152">
        <v>22</v>
      </c>
      <c r="DB5" s="152">
        <v>21</v>
      </c>
      <c r="DC5" s="152">
        <v>21</v>
      </c>
      <c r="DD5" s="152">
        <v>22</v>
      </c>
      <c r="DE5" s="152">
        <v>21</v>
      </c>
      <c r="DF5" s="152">
        <v>21</v>
      </c>
      <c r="DG5" s="152">
        <v>22</v>
      </c>
      <c r="DH5" s="152">
        <v>21</v>
      </c>
      <c r="DI5" s="152">
        <v>21</v>
      </c>
      <c r="DJ5" s="152">
        <v>23</v>
      </c>
      <c r="DK5" s="152">
        <v>19</v>
      </c>
      <c r="DL5" s="152">
        <v>22</v>
      </c>
      <c r="DM5" s="152">
        <v>21</v>
      </c>
      <c r="DN5" s="152">
        <v>20</v>
      </c>
      <c r="DO5" s="152">
        <v>22</v>
      </c>
      <c r="DP5" s="152">
        <v>22</v>
      </c>
      <c r="DQ5" s="152">
        <v>20</v>
      </c>
      <c r="DR5" s="152">
        <v>22</v>
      </c>
      <c r="DS5" s="152">
        <v>22</v>
      </c>
      <c r="DT5" s="152">
        <v>21</v>
      </c>
      <c r="DU5" s="152">
        <v>21</v>
      </c>
      <c r="DV5" s="152">
        <v>22</v>
      </c>
      <c r="DW5" s="152">
        <v>20</v>
      </c>
      <c r="DX5" s="152">
        <v>22</v>
      </c>
      <c r="DY5" s="152">
        <v>20</v>
      </c>
      <c r="DZ5" s="152">
        <v>20</v>
      </c>
      <c r="EA5" s="152">
        <v>23</v>
      </c>
      <c r="EB5" s="152">
        <v>22</v>
      </c>
      <c r="EC5" s="152">
        <v>20</v>
      </c>
      <c r="ED5" s="152">
        <v>22</v>
      </c>
      <c r="EE5" s="152">
        <v>21</v>
      </c>
      <c r="EF5" s="152">
        <v>22</v>
      </c>
      <c r="EG5" s="152">
        <v>21</v>
      </c>
      <c r="EH5" s="152">
        <v>21</v>
      </c>
      <c r="EI5" s="152">
        <v>21</v>
      </c>
      <c r="EJ5" s="152">
        <v>23</v>
      </c>
    </row>
    <row r="6" spans="1:140" ht="13.2" x14ac:dyDescent="0.25">
      <c r="A6" s="286">
        <f>+crvDate</f>
        <v>37187</v>
      </c>
    </row>
    <row r="7" spans="1:140" ht="10.5" hidden="1" customHeight="1" x14ac:dyDescent="0.25">
      <c r="A7" s="286"/>
      <c r="C7" s="287">
        <v>37165</v>
      </c>
      <c r="D7" s="287">
        <v>37196</v>
      </c>
      <c r="E7" s="287">
        <v>37226</v>
      </c>
      <c r="F7" s="288"/>
      <c r="G7" s="288"/>
      <c r="H7" s="288"/>
      <c r="I7" s="288"/>
      <c r="J7" s="288"/>
      <c r="K7" s="288"/>
      <c r="L7" s="288"/>
      <c r="M7" s="288"/>
      <c r="N7" s="288"/>
      <c r="O7" s="288"/>
      <c r="P7" s="288"/>
      <c r="Q7" s="288"/>
      <c r="R7" s="288"/>
      <c r="S7" s="288"/>
      <c r="T7" s="288"/>
      <c r="U7" s="288"/>
      <c r="V7" s="288"/>
      <c r="W7" s="287"/>
      <c r="X7" s="287"/>
      <c r="Y7" s="287"/>
      <c r="Z7" s="287"/>
      <c r="AA7" s="287"/>
      <c r="AB7" s="289"/>
      <c r="AG7" s="285">
        <v>37257</v>
      </c>
      <c r="AH7" s="285">
        <v>37288</v>
      </c>
      <c r="AI7" s="285">
        <v>37316</v>
      </c>
      <c r="AJ7" s="285">
        <v>37347</v>
      </c>
      <c r="AK7" s="285">
        <v>37377</v>
      </c>
      <c r="AL7" s="285">
        <v>37408</v>
      </c>
      <c r="AM7" s="285">
        <v>37438</v>
      </c>
      <c r="AN7" s="285">
        <v>37469</v>
      </c>
      <c r="AO7" s="285">
        <v>37500</v>
      </c>
      <c r="AP7" s="285">
        <v>37530</v>
      </c>
      <c r="AQ7" s="285">
        <v>37561</v>
      </c>
      <c r="AR7" s="285">
        <v>37591</v>
      </c>
      <c r="AS7" s="285">
        <v>37622</v>
      </c>
      <c r="AT7" s="285">
        <v>37653</v>
      </c>
      <c r="AU7" s="285">
        <v>37681</v>
      </c>
      <c r="AV7" s="285">
        <v>37712</v>
      </c>
      <c r="AW7" s="285">
        <v>37742</v>
      </c>
      <c r="AX7" s="285">
        <v>37773</v>
      </c>
      <c r="AY7" s="285">
        <v>37803</v>
      </c>
      <c r="AZ7" s="285">
        <v>37834</v>
      </c>
      <c r="BA7" s="285">
        <v>37865</v>
      </c>
      <c r="BB7" s="285">
        <v>37895</v>
      </c>
      <c r="BC7" s="285">
        <v>37926</v>
      </c>
      <c r="BD7" s="285">
        <v>37956</v>
      </c>
      <c r="BE7" s="285">
        <v>37987</v>
      </c>
      <c r="BF7" s="285">
        <v>38018</v>
      </c>
      <c r="BG7" s="285">
        <v>38047</v>
      </c>
      <c r="BH7" s="285">
        <v>38078</v>
      </c>
      <c r="BI7" s="285">
        <v>38108</v>
      </c>
      <c r="BJ7" s="285">
        <v>38139</v>
      </c>
      <c r="BK7" s="285">
        <v>38169</v>
      </c>
      <c r="BL7" s="285">
        <v>38200</v>
      </c>
      <c r="BM7" s="285">
        <v>38231</v>
      </c>
      <c r="BN7" s="285">
        <v>38261</v>
      </c>
      <c r="BO7" s="285">
        <v>38292</v>
      </c>
      <c r="BP7" s="285">
        <v>38322</v>
      </c>
      <c r="BQ7" s="285">
        <v>38353</v>
      </c>
      <c r="BR7" s="285">
        <v>38384</v>
      </c>
      <c r="BS7" s="285">
        <v>38412</v>
      </c>
      <c r="BT7" s="285">
        <v>38443</v>
      </c>
      <c r="BU7" s="285">
        <v>38473</v>
      </c>
      <c r="BV7" s="285">
        <v>38504</v>
      </c>
      <c r="BW7" s="285">
        <v>38534</v>
      </c>
      <c r="BX7" s="285">
        <v>38565</v>
      </c>
      <c r="BY7" s="285">
        <v>38596</v>
      </c>
      <c r="BZ7" s="285">
        <v>38626</v>
      </c>
      <c r="CA7" s="285">
        <v>38657</v>
      </c>
      <c r="CB7" s="285">
        <v>38687</v>
      </c>
      <c r="CC7" s="285">
        <v>38718</v>
      </c>
      <c r="CD7" s="285">
        <v>38749</v>
      </c>
      <c r="CE7" s="285">
        <v>38777</v>
      </c>
      <c r="CF7" s="285">
        <v>38808</v>
      </c>
      <c r="CG7" s="285">
        <v>38838</v>
      </c>
      <c r="CH7" s="285">
        <v>38869</v>
      </c>
      <c r="CI7" s="285">
        <v>38899</v>
      </c>
      <c r="CJ7" s="285">
        <v>38930</v>
      </c>
      <c r="CK7" s="285">
        <v>38961</v>
      </c>
      <c r="CL7" s="285">
        <v>38991</v>
      </c>
      <c r="CM7" s="285">
        <v>39022</v>
      </c>
      <c r="CN7" s="285">
        <v>39052</v>
      </c>
      <c r="CO7" s="285">
        <v>39083</v>
      </c>
      <c r="CP7" s="285">
        <v>39114</v>
      </c>
      <c r="CQ7" s="285">
        <v>39142</v>
      </c>
      <c r="CR7" s="285">
        <v>39173</v>
      </c>
      <c r="CS7" s="285">
        <v>39203</v>
      </c>
      <c r="CT7" s="285">
        <v>39234</v>
      </c>
      <c r="CU7" s="285">
        <v>39264</v>
      </c>
      <c r="CV7" s="285">
        <v>39295</v>
      </c>
      <c r="CW7" s="285">
        <v>39326</v>
      </c>
      <c r="CX7" s="285">
        <v>39356</v>
      </c>
      <c r="CY7" s="285">
        <v>39387</v>
      </c>
      <c r="CZ7" s="285">
        <v>39417</v>
      </c>
      <c r="DA7" s="285">
        <v>39448</v>
      </c>
      <c r="DB7" s="285">
        <v>39479</v>
      </c>
      <c r="DC7" s="285">
        <v>39508</v>
      </c>
      <c r="DD7" s="285">
        <v>39539</v>
      </c>
      <c r="DE7" s="285">
        <v>39569</v>
      </c>
      <c r="DF7" s="285">
        <v>39600</v>
      </c>
      <c r="DG7" s="285">
        <v>39630</v>
      </c>
      <c r="DH7" s="285">
        <v>39661</v>
      </c>
      <c r="DI7" s="285">
        <v>39692</v>
      </c>
      <c r="DJ7" s="285">
        <v>39722</v>
      </c>
      <c r="DK7" s="285">
        <v>39753</v>
      </c>
      <c r="DL7" s="285">
        <v>39783</v>
      </c>
      <c r="DM7" s="285">
        <v>39814</v>
      </c>
      <c r="DN7" s="285">
        <v>39845</v>
      </c>
      <c r="DO7" s="285">
        <v>39873</v>
      </c>
      <c r="DP7" s="285">
        <v>39904</v>
      </c>
      <c r="DQ7" s="285">
        <v>39934</v>
      </c>
      <c r="DR7" s="285">
        <v>39965</v>
      </c>
      <c r="DS7" s="285">
        <v>39995</v>
      </c>
      <c r="DT7" s="285">
        <v>40026</v>
      </c>
      <c r="DU7" s="285">
        <v>40057</v>
      </c>
      <c r="DV7" s="285">
        <v>40087</v>
      </c>
      <c r="DW7" s="285">
        <v>40118</v>
      </c>
      <c r="DX7" s="285">
        <v>40148</v>
      </c>
      <c r="DY7" s="285">
        <v>40179</v>
      </c>
      <c r="DZ7" s="285">
        <v>40210</v>
      </c>
      <c r="EA7" s="285">
        <v>40238</v>
      </c>
      <c r="EB7" s="285">
        <v>40269</v>
      </c>
      <c r="EC7" s="285">
        <v>40299</v>
      </c>
      <c r="ED7" s="285">
        <v>40330</v>
      </c>
      <c r="EE7" s="285">
        <v>40360</v>
      </c>
      <c r="EF7" s="285">
        <v>40391</v>
      </c>
      <c r="EG7" s="285">
        <v>40422</v>
      </c>
      <c r="EH7" s="285">
        <v>40452</v>
      </c>
      <c r="EI7" s="285">
        <v>40483</v>
      </c>
      <c r="EJ7" s="285">
        <v>40513</v>
      </c>
    </row>
    <row r="8" spans="1:140" s="297" customFormat="1" ht="15.75" customHeight="1" thickBot="1" x14ac:dyDescent="0.25">
      <c r="A8" s="290" t="s">
        <v>188</v>
      </c>
      <c r="B8" s="291"/>
      <c r="C8" s="292" t="s">
        <v>117</v>
      </c>
      <c r="D8" s="292" t="s">
        <v>118</v>
      </c>
      <c r="E8" s="292" t="s">
        <v>119</v>
      </c>
      <c r="F8" s="293" t="s">
        <v>50</v>
      </c>
      <c r="G8" s="294" t="s">
        <v>111</v>
      </c>
      <c r="H8" s="295">
        <f>AG7</f>
        <v>37257</v>
      </c>
      <c r="I8" s="295">
        <f>AH7</f>
        <v>37288</v>
      </c>
      <c r="J8" s="294" t="s">
        <v>112</v>
      </c>
      <c r="K8" s="295">
        <f>AI7</f>
        <v>37316</v>
      </c>
      <c r="L8" s="295">
        <f>AJ7</f>
        <v>37347</v>
      </c>
      <c r="M8" s="295">
        <f>AK7</f>
        <v>37377</v>
      </c>
      <c r="N8" s="295">
        <f>AL7</f>
        <v>37408</v>
      </c>
      <c r="O8" s="296" t="s">
        <v>113</v>
      </c>
      <c r="P8" s="295">
        <f>AM7</f>
        <v>37438</v>
      </c>
      <c r="Q8" s="295">
        <f>AN7</f>
        <v>37469</v>
      </c>
      <c r="R8" s="295">
        <f>AO7</f>
        <v>37500</v>
      </c>
      <c r="S8" s="296" t="s">
        <v>114</v>
      </c>
      <c r="T8" s="295">
        <f>AP7</f>
        <v>37530</v>
      </c>
      <c r="U8" s="295">
        <f>AQ7</f>
        <v>37561</v>
      </c>
      <c r="V8" s="295">
        <f>AR7</f>
        <v>37591</v>
      </c>
      <c r="W8" s="292" t="s">
        <v>75</v>
      </c>
      <c r="X8" s="292" t="s">
        <v>76</v>
      </c>
      <c r="Y8" s="293" t="s">
        <v>97</v>
      </c>
      <c r="Z8" s="293" t="s">
        <v>98</v>
      </c>
      <c r="AA8" s="293" t="s">
        <v>199</v>
      </c>
      <c r="AB8" s="292" t="s">
        <v>200</v>
      </c>
      <c r="AC8" s="294" t="s">
        <v>186</v>
      </c>
      <c r="AD8" s="294"/>
      <c r="AE8" s="294"/>
      <c r="AG8" s="298"/>
    </row>
    <row r="9" spans="1:140" ht="13.65" customHeight="1" x14ac:dyDescent="0.2">
      <c r="A9" s="442" t="s">
        <v>139</v>
      </c>
      <c r="B9" s="281" t="s">
        <v>54</v>
      </c>
      <c r="C9" s="195">
        <f>'Power Desk Daily Price'!$AC9</f>
        <v>28.085714285714285</v>
      </c>
      <c r="D9" s="195">
        <f ca="1">IF(ISERROR((AVERAGE(OFFSET('Curve Summary'!$D$6,8,0,19,1))*19+ 6* 'Curve Summary Backup'!$D$38)/25), 'Curve Summary Backup'!$D$38,(AVERAGE(OFFSET('Curve Summary'!$D$6,8,0,19,1))*19+ 6* 'Curve Summary Backup'!$D$38)/25)</f>
        <v>29</v>
      </c>
      <c r="E9" s="195">
        <f>VLOOKUP(E$7,'Curve Summary'!$A$7:$AG$54,4)</f>
        <v>37.75</v>
      </c>
      <c r="F9" s="300">
        <f t="shared" ref="F9:F15" ca="1" si="0">(C9*C$5+D9*D$5+E9*E$5)/(SUM(C$5:E$5))</f>
        <v>32.512499999999996</v>
      </c>
      <c r="G9" s="195">
        <f t="shared" ref="G9:G15" si="1">AVERAGE(H9:I9)</f>
        <v>36.75</v>
      </c>
      <c r="H9" s="195">
        <f t="shared" ref="H9:I15" si="2">AG9</f>
        <v>37.75</v>
      </c>
      <c r="I9" s="195">
        <f t="shared" si="2"/>
        <v>35.75</v>
      </c>
      <c r="J9" s="195">
        <f t="shared" ref="J9:J15" si="3">AVERAGE(K9:L9)</f>
        <v>31.625</v>
      </c>
      <c r="K9" s="195">
        <f t="shared" ref="K9:N15" si="4">AI9</f>
        <v>32.75</v>
      </c>
      <c r="L9" s="195">
        <f t="shared" si="4"/>
        <v>30.5</v>
      </c>
      <c r="M9" s="195">
        <f t="shared" si="4"/>
        <v>28.5</v>
      </c>
      <c r="N9" s="195">
        <f t="shared" si="4"/>
        <v>29.5</v>
      </c>
      <c r="O9" s="195">
        <f t="shared" ref="O9:O15" si="5">AVERAGE(P9:Q9)</f>
        <v>46</v>
      </c>
      <c r="P9" s="191">
        <f t="shared" ref="P9:R15" si="6">AM9</f>
        <v>42.5</v>
      </c>
      <c r="Q9" s="195">
        <f t="shared" si="6"/>
        <v>49.5</v>
      </c>
      <c r="R9" s="195">
        <f t="shared" si="6"/>
        <v>42</v>
      </c>
      <c r="S9" s="195">
        <f t="shared" ref="S9:S15" si="7">AVERAGE(T9:V9)</f>
        <v>37.083333333333336</v>
      </c>
      <c r="T9" s="195">
        <f t="shared" ref="T9:V15" si="8">AP9</f>
        <v>38.75</v>
      </c>
      <c r="U9" s="195">
        <f t="shared" si="8"/>
        <v>35.5</v>
      </c>
      <c r="V9" s="195">
        <f t="shared" si="8"/>
        <v>37</v>
      </c>
      <c r="W9" s="300">
        <f>SUM(AG28:AR28)/SUM($AG$5:$AR$5)</f>
        <v>36.719607843137254</v>
      </c>
      <c r="X9" s="195">
        <f>SUM(AS28:BD28)/SUM($AS$5:$BD$5)</f>
        <v>39.327450980392157</v>
      </c>
      <c r="Y9" s="195">
        <f>SUM(BE28:BR28)/SUM($BE$5:$BR$5)</f>
        <v>39.933288590604029</v>
      </c>
      <c r="Z9" s="195">
        <f>SUM(BQ28:CB28)/SUM($BQ$5:$CB$5)</f>
        <v>40.059058823529412</v>
      </c>
      <c r="AA9" s="195">
        <f t="shared" ref="AA9:AA15" si="9">SUM(CC28:DX28)/SUM($CC$5:$DX$5)</f>
        <v>41.13150980392156</v>
      </c>
      <c r="AB9" s="196">
        <f t="shared" ref="AB9:AB15" si="10">SUM(DY28:EJ28)/SUM($DY$5:$EJ$5)</f>
        <v>42.333515625000004</v>
      </c>
      <c r="AC9" s="301">
        <f t="shared" ref="AC9:AC15" ca="1" si="11">(C9*C$5+D9*D$5+E9*E$5+SUM(AG28:EJ28))/(SUM(C$5:E$5)+SUM($AG$5:$EJ$5))</f>
        <v>40.135656436487658</v>
      </c>
      <c r="AD9" s="302"/>
      <c r="AE9" s="302"/>
      <c r="AF9" s="303"/>
      <c r="AG9" s="191">
        <f>VLOOKUP(AG$7,'Curve Summary'!$A$7:$AG$161,4)</f>
        <v>37.75</v>
      </c>
      <c r="AH9" s="191">
        <f>VLOOKUP(AH$7,'Curve Summary'!$A$7:$AG$161,4)</f>
        <v>35.75</v>
      </c>
      <c r="AI9" s="191">
        <f>VLOOKUP(AI$7,'Curve Summary'!$A$7:$AG$161,4)</f>
        <v>32.75</v>
      </c>
      <c r="AJ9" s="191">
        <f>VLOOKUP(AJ$7,'Curve Summary'!$A$7:$AG$161,4)</f>
        <v>30.5</v>
      </c>
      <c r="AK9" s="191">
        <f>VLOOKUP(AK$7,'Curve Summary'!$A$7:$AG$161,4)</f>
        <v>28.5</v>
      </c>
      <c r="AL9" s="191">
        <f>VLOOKUP(AL$7,'Curve Summary'!$A$7:$AG$161,4)</f>
        <v>29.5</v>
      </c>
      <c r="AM9" s="191">
        <f>VLOOKUP(AM$7,'Curve Summary'!$A$7:$AG$161,4)</f>
        <v>42.5</v>
      </c>
      <c r="AN9" s="191">
        <f>VLOOKUP(AN$7,'Curve Summary'!$A$7:$AG$161,4)</f>
        <v>49.5</v>
      </c>
      <c r="AO9" s="191">
        <f>VLOOKUP(AO$7,'Curve Summary'!$A$7:$AG$161,4)</f>
        <v>42</v>
      </c>
      <c r="AP9" s="191">
        <f>VLOOKUP(AP$7,'Curve Summary'!$A$7:$AG$161,4)</f>
        <v>38.75</v>
      </c>
      <c r="AQ9" s="191">
        <f>VLOOKUP(AQ$7,'Curve Summary'!$A$7:$AG$161,4)</f>
        <v>35.5</v>
      </c>
      <c r="AR9" s="191">
        <f>VLOOKUP(AR$7,'Curve Summary'!$A$7:$AG$161,4)</f>
        <v>37</v>
      </c>
      <c r="AS9" s="191">
        <f>VLOOKUP(AS$7,'Curve Summary'!$A$7:$AG$161,4)</f>
        <v>41.75</v>
      </c>
      <c r="AT9" s="191">
        <f>VLOOKUP(AT$7,'Curve Summary'!$A$7:$AG$161,4)</f>
        <v>40.75</v>
      </c>
      <c r="AU9" s="191">
        <f>VLOOKUP(AU$7,'Curve Summary'!$A$7:$AG$161,4)</f>
        <v>35</v>
      </c>
      <c r="AV9" s="191">
        <f>VLOOKUP(AV$7,'Curve Summary'!$A$7:$AG$161,4)</f>
        <v>32</v>
      </c>
      <c r="AW9" s="191">
        <f>VLOOKUP(AW$7,'Curve Summary'!$A$7:$AG$161,4)</f>
        <v>28.5</v>
      </c>
      <c r="AX9" s="191">
        <f>VLOOKUP(AX$7,'Curve Summary'!$A$7:$AG$161,4)</f>
        <v>29.5</v>
      </c>
      <c r="AY9" s="191">
        <f>VLOOKUP(AY$7,'Curve Summary'!$A$7:$AG$161,4)</f>
        <v>48</v>
      </c>
      <c r="AZ9" s="191">
        <f>VLOOKUP(AZ$7,'Curve Summary'!$A$7:$AG$161,4)</f>
        <v>56</v>
      </c>
      <c r="BA9" s="191">
        <f>VLOOKUP(BA$7,'Curve Summary'!$A$7:$AG$161,4)</f>
        <v>46.25</v>
      </c>
      <c r="BB9" s="191">
        <f>VLOOKUP(BB$7,'Curve Summary'!$A$7:$AG$161,4)</f>
        <v>40.25</v>
      </c>
      <c r="BC9" s="191">
        <f>VLOOKUP(BC$7,'Curve Summary'!$A$7:$AG$161,4)</f>
        <v>36</v>
      </c>
      <c r="BD9" s="191">
        <f>VLOOKUP(BD$7,'Curve Summary'!$A$7:$AG$161,4)</f>
        <v>37.5</v>
      </c>
      <c r="BE9" s="191">
        <f>VLOOKUP(BE$7,'Curve Summary'!$A$7:$AG$161,4)</f>
        <v>41.81</v>
      </c>
      <c r="BF9" s="191">
        <f>VLOOKUP(BF$7,'Curve Summary'!$A$7:$AG$161,4)</f>
        <v>40.950000000000003</v>
      </c>
      <c r="BG9" s="191">
        <f>VLOOKUP(BG$7,'Curve Summary'!$A$7:$AG$161,4)</f>
        <v>36.01</v>
      </c>
      <c r="BH9" s="191">
        <f>VLOOKUP(BH$7,'Curve Summary'!$A$7:$AG$161,4)</f>
        <v>33.43</v>
      </c>
      <c r="BI9" s="191">
        <f>VLOOKUP(BI$7,'Curve Summary'!$A$7:$AG$161,4)</f>
        <v>30.43</v>
      </c>
      <c r="BJ9" s="191">
        <f>VLOOKUP(BJ$7,'Curve Summary'!$A$7:$AG$161,4)</f>
        <v>31.29</v>
      </c>
      <c r="BK9" s="191">
        <f>VLOOKUP(BK$7,'Curve Summary'!$A$7:$AG$161,4)</f>
        <v>47.17</v>
      </c>
      <c r="BL9" s="191">
        <f>VLOOKUP(BL$7,'Curve Summary'!$A$7:$AG$161,4)</f>
        <v>54.04</v>
      </c>
      <c r="BM9" s="191">
        <f>VLOOKUP(BM$7,'Curve Summary'!$A$7:$AG$161,4)</f>
        <v>45.67</v>
      </c>
      <c r="BN9" s="191">
        <f>VLOOKUP(BN$7,'Curve Summary'!$A$7:$AG$161,4)</f>
        <v>40.520000000000003</v>
      </c>
      <c r="BO9" s="191">
        <f>VLOOKUP(BO$7,'Curve Summary'!$A$7:$AG$161,4)</f>
        <v>36.869999999999997</v>
      </c>
      <c r="BP9" s="191">
        <f>VLOOKUP(BP$7,'Curve Summary'!$A$7:$AG$161,4)</f>
        <v>38.159999999999997</v>
      </c>
      <c r="BQ9" s="191">
        <f>VLOOKUP(BQ$7,'Curve Summary'!$A$7:$AG$161,4)</f>
        <v>41.85</v>
      </c>
      <c r="BR9" s="191">
        <f>VLOOKUP(BR$7,'Curve Summary'!$A$7:$AG$161,4)</f>
        <v>41.11</v>
      </c>
      <c r="BS9" s="191">
        <f>VLOOKUP(BS$7,'Curve Summary'!$A$7:$AG$161,4)</f>
        <v>36.880000000000003</v>
      </c>
      <c r="BT9" s="191">
        <f>VLOOKUP(BT$7,'Curve Summary'!$A$7:$AG$161,4)</f>
        <v>34.67</v>
      </c>
      <c r="BU9" s="191">
        <f>VLOOKUP(BU$7,'Curve Summary'!$A$7:$AG$161,4)</f>
        <v>32.1</v>
      </c>
      <c r="BV9" s="191">
        <f>VLOOKUP(BV$7,'Curve Summary'!$A$7:$AG$161,4)</f>
        <v>32.83</v>
      </c>
      <c r="BW9" s="191">
        <f>VLOOKUP(BW$7,'Curve Summary'!$A$7:$AG$161,4)</f>
        <v>46.46</v>
      </c>
      <c r="BX9" s="191">
        <f>VLOOKUP(BX$7,'Curve Summary'!$A$7:$AG$161,4)</f>
        <v>52.35</v>
      </c>
      <c r="BY9" s="191">
        <f>VLOOKUP(BY$7,'Curve Summary'!$A$7:$AG$161,4)</f>
        <v>45.17</v>
      </c>
      <c r="BZ9" s="191">
        <f>VLOOKUP(BZ$7,'Curve Summary'!$A$7:$AG$161,4)</f>
        <v>40.76</v>
      </c>
      <c r="CA9" s="191">
        <f>VLOOKUP(CA$7,'Curve Summary'!$A$7:$AG$161,4)</f>
        <v>37.630000000000003</v>
      </c>
      <c r="CB9" s="191">
        <f>VLOOKUP(CB$7,'Curve Summary'!$A$7:$AG$161,4)</f>
        <v>38.729999999999997</v>
      </c>
      <c r="CC9" s="191">
        <f>VLOOKUP(CC$7,'Curve Summary'!$A$7:$AG$161,4)</f>
        <v>42.08</v>
      </c>
      <c r="CD9" s="191">
        <f>VLOOKUP(CD$7,'Curve Summary'!$A$7:$AG$161,4)</f>
        <v>41.41</v>
      </c>
      <c r="CE9" s="191">
        <f>VLOOKUP(CE$7,'Curve Summary'!$A$7:$AG$161,4)</f>
        <v>37.57</v>
      </c>
      <c r="CF9" s="191">
        <f>VLOOKUP(CF$7,'Curve Summary'!$A$7:$AG$161,4)</f>
        <v>35.56</v>
      </c>
      <c r="CG9" s="191">
        <f>VLOOKUP(CG$7,'Curve Summary'!$A$7:$AG$161,4)</f>
        <v>33.22</v>
      </c>
      <c r="CH9" s="191">
        <f>VLOOKUP(CH$7,'Curve Summary'!$A$7:$AG$161,4)</f>
        <v>33.89</v>
      </c>
      <c r="CI9" s="191">
        <f>VLOOKUP(CI$7,'Curve Summary'!$A$7:$AG$161,4)</f>
        <v>46.27</v>
      </c>
      <c r="CJ9" s="191">
        <f>VLOOKUP(CJ$7,'Curve Summary'!$A$7:$AG$161,4)</f>
        <v>51.63</v>
      </c>
      <c r="CK9" s="191">
        <f>VLOOKUP(CK$7,'Curve Summary'!$A$7:$AG$161,4)</f>
        <v>45.11</v>
      </c>
      <c r="CL9" s="191">
        <f>VLOOKUP(CL$7,'Curve Summary'!$A$7:$AG$161,4)</f>
        <v>41.09</v>
      </c>
      <c r="CM9" s="191">
        <f>VLOOKUP(CM$7,'Curve Summary'!$A$7:$AG$161,4)</f>
        <v>38.25</v>
      </c>
      <c r="CN9" s="191">
        <f>VLOOKUP(CN$7,'Curve Summary'!$A$7:$AG$161,4)</f>
        <v>39.26</v>
      </c>
      <c r="CO9" s="191">
        <f>VLOOKUP(CO$7,'Curve Summary'!$A$7:$AG$161,4)</f>
        <v>42.32</v>
      </c>
      <c r="CP9" s="191">
        <f>VLOOKUP(CP$7,'Curve Summary'!$A$7:$AG$161,4)</f>
        <v>41.72</v>
      </c>
      <c r="CQ9" s="191">
        <f>VLOOKUP(CQ$7,'Curve Summary'!$A$7:$AG$161,4)</f>
        <v>38.22</v>
      </c>
      <c r="CR9" s="191">
        <f>VLOOKUP(CR$7,'Curve Summary'!$A$7:$AG$161,4)</f>
        <v>36.4</v>
      </c>
      <c r="CS9" s="191">
        <f>VLOOKUP(CS$7,'Curve Summary'!$A$7:$AG$161,4)</f>
        <v>34.28</v>
      </c>
      <c r="CT9" s="191">
        <f>VLOOKUP(CT$7,'Curve Summary'!$A$7:$AG$161,4)</f>
        <v>34.89</v>
      </c>
      <c r="CU9" s="191">
        <f>VLOOKUP(CU$7,'Curve Summary'!$A$7:$AG$161,4)</f>
        <v>46.15</v>
      </c>
      <c r="CV9" s="191">
        <f>VLOOKUP(CV$7,'Curve Summary'!$A$7:$AG$161,4)</f>
        <v>51.02</v>
      </c>
      <c r="CW9" s="191">
        <f>VLOOKUP(CW$7,'Curve Summary'!$A$7:$AG$161,4)</f>
        <v>45.09</v>
      </c>
      <c r="CX9" s="191">
        <f>VLOOKUP(CX$7,'Curve Summary'!$A$7:$AG$161,4)</f>
        <v>41.44</v>
      </c>
      <c r="CY9" s="191">
        <f>VLOOKUP(CY$7,'Curve Summary'!$A$7:$AG$161,4)</f>
        <v>38.86</v>
      </c>
      <c r="CZ9" s="191">
        <f>VLOOKUP(CZ$7,'Curve Summary'!$A$7:$AG$161,4)</f>
        <v>39.78</v>
      </c>
      <c r="DA9" s="191">
        <f>VLOOKUP(DA$7,'Curve Summary'!$A$7:$AG$161,4)</f>
        <v>42.72</v>
      </c>
      <c r="DB9" s="191">
        <f>VLOOKUP(DB$7,'Curve Summary'!$A$7:$AG$161,4)</f>
        <v>42.15</v>
      </c>
      <c r="DC9" s="191">
        <f>VLOOKUP(DC$7,'Curve Summary'!$A$7:$AG$161,4)</f>
        <v>38.9</v>
      </c>
      <c r="DD9" s="191">
        <f>VLOOKUP(DD$7,'Curve Summary'!$A$7:$AG$161,4)</f>
        <v>37.21</v>
      </c>
      <c r="DE9" s="191">
        <f>VLOOKUP(DE$7,'Curve Summary'!$A$7:$AG$161,4)</f>
        <v>35.229999999999997</v>
      </c>
      <c r="DF9" s="191">
        <f>VLOOKUP(DF$7,'Curve Summary'!$A$7:$AG$161,4)</f>
        <v>35.799999999999997</v>
      </c>
      <c r="DG9" s="191">
        <f>VLOOKUP(DG$7,'Curve Summary'!$A$7:$AG$161,4)</f>
        <v>46.28</v>
      </c>
      <c r="DH9" s="191">
        <f>VLOOKUP(DH$7,'Curve Summary'!$A$7:$AG$161,4)</f>
        <v>50.82</v>
      </c>
      <c r="DI9" s="191">
        <f>VLOOKUP(DI$7,'Curve Summary'!$A$7:$AG$161,4)</f>
        <v>45.3</v>
      </c>
      <c r="DJ9" s="191">
        <f>VLOOKUP(DJ$7,'Curve Summary'!$A$7:$AG$161,4)</f>
        <v>41.9</v>
      </c>
      <c r="DK9" s="191">
        <f>VLOOKUP(DK$7,'Curve Summary'!$A$7:$AG$161,4)</f>
        <v>39.5</v>
      </c>
      <c r="DL9" s="191">
        <f>VLOOKUP(DL$7,'Curve Summary'!$A$7:$AG$161,4)</f>
        <v>40.35</v>
      </c>
      <c r="DM9" s="191">
        <f>VLOOKUP(DM$7,'Curve Summary'!$A$7:$AG$161,4)</f>
        <v>43.12</v>
      </c>
      <c r="DN9" s="191">
        <f>VLOOKUP(DN$7,'Curve Summary'!$A$7:$AG$161,4)</f>
        <v>42.6</v>
      </c>
      <c r="DO9" s="191">
        <f>VLOOKUP(DO$7,'Curve Summary'!$A$7:$AG$161,4)</f>
        <v>39.57</v>
      </c>
      <c r="DP9" s="191">
        <f>VLOOKUP(DP$7,'Curve Summary'!$A$7:$AG$161,4)</f>
        <v>37.99</v>
      </c>
      <c r="DQ9" s="191">
        <f>VLOOKUP(DQ$7,'Curve Summary'!$A$7:$AG$161,4)</f>
        <v>36.15</v>
      </c>
      <c r="DR9" s="191">
        <f>VLOOKUP(DR$7,'Curve Summary'!$A$7:$AG$161,4)</f>
        <v>36.68</v>
      </c>
      <c r="DS9" s="191">
        <f>VLOOKUP(DS$7,'Curve Summary'!$A$7:$AG$161,4)</f>
        <v>46.44</v>
      </c>
      <c r="DT9" s="191">
        <f>VLOOKUP(DT$7,'Curve Summary'!$A$7:$AG$161,4)</f>
        <v>50.67</v>
      </c>
      <c r="DU9" s="191">
        <f>VLOOKUP(DU$7,'Curve Summary'!$A$7:$AG$161,4)</f>
        <v>45.53</v>
      </c>
      <c r="DV9" s="191">
        <f>VLOOKUP(DV$7,'Curve Summary'!$A$7:$AG$161,4)</f>
        <v>42.37</v>
      </c>
      <c r="DW9" s="191">
        <f>VLOOKUP(DW$7,'Curve Summary'!$A$7:$AG$161,4)</f>
        <v>40.130000000000003</v>
      </c>
      <c r="DX9" s="191">
        <f>VLOOKUP(DX$7,'Curve Summary'!$A$7:$AG$161,4)</f>
        <v>40.92</v>
      </c>
      <c r="DY9" s="191">
        <f>VLOOKUP(DY$7,'Curve Summary'!$A$7:$AG$161,4)</f>
        <v>43.53</v>
      </c>
      <c r="DZ9" s="191">
        <f>VLOOKUP(DZ$7,'Curve Summary'!$A$7:$AG$161,4)</f>
        <v>43.04</v>
      </c>
      <c r="EA9" s="191">
        <f>VLOOKUP(EA$7,'Curve Summary'!$A$7:$AG$161,4)</f>
        <v>40.22</v>
      </c>
      <c r="EB9" s="191">
        <f>VLOOKUP(EB$7,'Curve Summary'!$A$7:$AG$161,4)</f>
        <v>38.75</v>
      </c>
      <c r="EC9" s="191">
        <f>VLOOKUP(EC$7,'Curve Summary'!$A$7:$AG$161,4)</f>
        <v>37.04</v>
      </c>
      <c r="ED9" s="191">
        <f>VLOOKUP(ED$7,'Curve Summary'!$A$7:$AG$161,4)</f>
        <v>37.53</v>
      </c>
      <c r="EE9" s="191">
        <f>VLOOKUP(EE$7,'Curve Summary'!$A$7:$AG$161,4)</f>
        <v>46.62</v>
      </c>
      <c r="EF9" s="191">
        <f>VLOOKUP(EF$7,'Curve Summary'!$A$7:$AG$161,4)</f>
        <v>50.56</v>
      </c>
      <c r="EG9" s="191">
        <f>VLOOKUP(EG$7,'Curve Summary'!$A$7:$AG$161,4)</f>
        <v>45.77</v>
      </c>
      <c r="EH9" s="191">
        <f>VLOOKUP(EH$7,'Curve Summary'!$A$7:$AG$161,4)</f>
        <v>42.83</v>
      </c>
      <c r="EI9" s="191">
        <f>VLOOKUP(EI$7,'Curve Summary'!$A$7:$AG$161,4)</f>
        <v>40.75</v>
      </c>
      <c r="EJ9" s="191">
        <f>VLOOKUP(EJ$7,'Curve Summary'!$A$7:$AG$161,4)</f>
        <v>41.49</v>
      </c>
    </row>
    <row r="10" spans="1:140" ht="13.65" customHeight="1" x14ac:dyDescent="0.2">
      <c r="A10" s="443" t="s">
        <v>140</v>
      </c>
      <c r="B10" s="305" t="s">
        <v>55</v>
      </c>
      <c r="C10" s="191">
        <f>'Power Desk Daily Price'!$AC10</f>
        <v>28.071428571428573</v>
      </c>
      <c r="D10" s="191">
        <f ca="1">IF(ISERROR((AVERAGE(OFFSET('Curve Summary'!$C$6,8,0,19,1))*19+ 6* 'Curve Summary Backup'!$C$38)/25), 'Curve Summary Backup'!$C$38,(AVERAGE(OFFSET('Curve Summary'!$C$6,8,0,19,1))*19+ 6* 'Curve Summary Backup'!$C$38)/25)</f>
        <v>29.54</v>
      </c>
      <c r="E10" s="191">
        <f>VLOOKUP(E$7,'Curve Summary'!$A$7:$AG$55,3)</f>
        <v>38</v>
      </c>
      <c r="F10" s="306">
        <f t="shared" ca="1" si="0"/>
        <v>32.850833333333334</v>
      </c>
      <c r="G10" s="191">
        <f t="shared" si="1"/>
        <v>36.700000000000003</v>
      </c>
      <c r="H10" s="191">
        <f t="shared" si="2"/>
        <v>37.75</v>
      </c>
      <c r="I10" s="191">
        <f t="shared" si="2"/>
        <v>35.65</v>
      </c>
      <c r="J10" s="191">
        <f t="shared" si="3"/>
        <v>32.625</v>
      </c>
      <c r="K10" s="191">
        <f t="shared" si="4"/>
        <v>32.75</v>
      </c>
      <c r="L10" s="191">
        <f t="shared" si="4"/>
        <v>32.5</v>
      </c>
      <c r="M10" s="191">
        <f t="shared" si="4"/>
        <v>31</v>
      </c>
      <c r="N10" s="191">
        <f t="shared" si="4"/>
        <v>32</v>
      </c>
      <c r="O10" s="191">
        <f t="shared" si="5"/>
        <v>48.75</v>
      </c>
      <c r="P10" s="191">
        <f t="shared" si="6"/>
        <v>45.5</v>
      </c>
      <c r="Q10" s="191">
        <f t="shared" si="6"/>
        <v>52</v>
      </c>
      <c r="R10" s="191">
        <f t="shared" si="6"/>
        <v>45.5</v>
      </c>
      <c r="S10" s="191">
        <f t="shared" si="7"/>
        <v>37.083333333333336</v>
      </c>
      <c r="T10" s="191">
        <f t="shared" si="8"/>
        <v>38.75</v>
      </c>
      <c r="U10" s="191">
        <f t="shared" si="8"/>
        <v>35.5</v>
      </c>
      <c r="V10" s="191">
        <f t="shared" si="8"/>
        <v>37</v>
      </c>
      <c r="W10" s="306">
        <f t="shared" ref="W10:W15" si="12">SUM(AG29:AR29)/SUM($AG$5:$AR$5)</f>
        <v>38.045098039215688</v>
      </c>
      <c r="X10" s="191">
        <f t="shared" ref="X10:X15" si="13">SUM(AS29:BD29)/SUM($AS$5:$BD$5)</f>
        <v>41.170588235294119</v>
      </c>
      <c r="Y10" s="191">
        <f t="shared" ref="Y10:Y15" si="14">SUM(BE29:BR29)/SUM($BE$5:$BR$5)</f>
        <v>41.626073825503347</v>
      </c>
      <c r="Z10" s="191">
        <f t="shared" ref="Z10:Z15" si="15">SUM(BQ29:CB29)/SUM($BQ$5:$CB$5)</f>
        <v>42.040549019607845</v>
      </c>
      <c r="AA10" s="191">
        <f t="shared" si="9"/>
        <v>43.916088235294119</v>
      </c>
      <c r="AB10" s="192">
        <f t="shared" si="10"/>
        <v>46.018125000000005</v>
      </c>
      <c r="AC10" s="307">
        <f t="shared" ca="1" si="11"/>
        <v>42.51473145780048</v>
      </c>
      <c r="AD10" s="302"/>
      <c r="AE10" s="302"/>
      <c r="AF10" s="303"/>
      <c r="AG10" s="308">
        <f>VLOOKUP(AG$7,'Curve Summary'!$A$8:$AG$161,3)</f>
        <v>37.75</v>
      </c>
      <c r="AH10" s="308">
        <f>VLOOKUP(AH$7,'Curve Summary'!$A$8:$AG$161,3)</f>
        <v>35.65</v>
      </c>
      <c r="AI10" s="308">
        <f>VLOOKUP(AI$7,'Curve Summary'!$A$8:$AG$161,3)</f>
        <v>32.75</v>
      </c>
      <c r="AJ10" s="308">
        <f>VLOOKUP(AJ$7,'Curve Summary'!$A$8:$AG$161,3)</f>
        <v>32.5</v>
      </c>
      <c r="AK10" s="308">
        <f>VLOOKUP(AK$7,'Curve Summary'!$A$8:$AG$161,3)</f>
        <v>31</v>
      </c>
      <c r="AL10" s="308">
        <f>VLOOKUP(AL$7,'Curve Summary'!$A$8:$AG$161,3)</f>
        <v>32</v>
      </c>
      <c r="AM10" s="308">
        <f>VLOOKUP(AM$7,'Curve Summary'!$A$8:$AG$161,3)</f>
        <v>45.5</v>
      </c>
      <c r="AN10" s="308">
        <f>VLOOKUP(AN$7,'Curve Summary'!$A$8:$AG$161,3)</f>
        <v>52</v>
      </c>
      <c r="AO10" s="308">
        <f>VLOOKUP(AO$7,'Curve Summary'!$A$8:$AG$161,3)</f>
        <v>45.5</v>
      </c>
      <c r="AP10" s="308">
        <f>VLOOKUP(AP$7,'Curve Summary'!$A$8:$AG$161,3)</f>
        <v>38.75</v>
      </c>
      <c r="AQ10" s="308">
        <f>VLOOKUP(AQ$7,'Curve Summary'!$A$8:$AG$161,3)</f>
        <v>35.5</v>
      </c>
      <c r="AR10" s="308">
        <f>VLOOKUP(AR$7,'Curve Summary'!$A$8:$AG$161,3)</f>
        <v>37</v>
      </c>
      <c r="AS10" s="308">
        <f>VLOOKUP(AS$7,'Curve Summary'!$A$8:$AG$161,3)</f>
        <v>42</v>
      </c>
      <c r="AT10" s="308">
        <f>VLOOKUP(AT$7,'Curve Summary'!$A$8:$AG$161,3)</f>
        <v>41.25</v>
      </c>
      <c r="AU10" s="308">
        <f>VLOOKUP(AU$7,'Curve Summary'!$A$8:$AG$161,3)</f>
        <v>35.75</v>
      </c>
      <c r="AV10" s="308">
        <f>VLOOKUP(AV$7,'Curve Summary'!$A$8:$AG$161,3)</f>
        <v>35.5</v>
      </c>
      <c r="AW10" s="308">
        <f>VLOOKUP(AW$7,'Curve Summary'!$A$8:$AG$161,3)</f>
        <v>32</v>
      </c>
      <c r="AX10" s="308">
        <f>VLOOKUP(AX$7,'Curve Summary'!$A$8:$AG$161,3)</f>
        <v>30.25</v>
      </c>
      <c r="AY10" s="308">
        <f>VLOOKUP(AY$7,'Curve Summary'!$A$8:$AG$161,3)</f>
        <v>52.5</v>
      </c>
      <c r="AZ10" s="308">
        <f>VLOOKUP(AZ$7,'Curve Summary'!$A$8:$AG$161,3)</f>
        <v>59.5</v>
      </c>
      <c r="BA10" s="308">
        <f>VLOOKUP(BA$7,'Curve Summary'!$A$8:$AG$161,3)</f>
        <v>49.75</v>
      </c>
      <c r="BB10" s="308">
        <f>VLOOKUP(BB$7,'Curve Summary'!$A$8:$AG$161,3)</f>
        <v>40.75</v>
      </c>
      <c r="BC10" s="308">
        <f>VLOOKUP(BC$7,'Curve Summary'!$A$8:$AG$161,3)</f>
        <v>36.5</v>
      </c>
      <c r="BD10" s="308">
        <f>VLOOKUP(BD$7,'Curve Summary'!$A$8:$AG$161,3)</f>
        <v>37.75</v>
      </c>
      <c r="BE10" s="308">
        <f>VLOOKUP(BE$7,'Curve Summary'!$A$8:$AG$161,3)</f>
        <v>42.27</v>
      </c>
      <c r="BF10" s="308">
        <f>VLOOKUP(BF$7,'Curve Summary'!$A$8:$AG$161,3)</f>
        <v>41.63</v>
      </c>
      <c r="BG10" s="308">
        <f>VLOOKUP(BG$7,'Curve Summary'!$A$8:$AG$161,3)</f>
        <v>36.909999999999997</v>
      </c>
      <c r="BH10" s="308">
        <f>VLOOKUP(BH$7,'Curve Summary'!$A$8:$AG$161,3)</f>
        <v>36.700000000000003</v>
      </c>
      <c r="BI10" s="308">
        <f>VLOOKUP(BI$7,'Curve Summary'!$A$8:$AG$161,3)</f>
        <v>33.69</v>
      </c>
      <c r="BJ10" s="308">
        <f>VLOOKUP(BJ$7,'Curve Summary'!$A$8:$AG$161,3)</f>
        <v>32.19</v>
      </c>
      <c r="BK10" s="308">
        <f>VLOOKUP(BK$7,'Curve Summary'!$A$8:$AG$161,3)</f>
        <v>51.29</v>
      </c>
      <c r="BL10" s="308">
        <f>VLOOKUP(BL$7,'Curve Summary'!$A$8:$AG$161,3)</f>
        <v>57.31</v>
      </c>
      <c r="BM10" s="308">
        <f>VLOOKUP(BM$7,'Curve Summary'!$A$8:$AG$161,3)</f>
        <v>48.94</v>
      </c>
      <c r="BN10" s="308">
        <f>VLOOKUP(BN$7,'Curve Summary'!$A$8:$AG$161,3)</f>
        <v>41.21</v>
      </c>
      <c r="BO10" s="308">
        <f>VLOOKUP(BO$7,'Curve Summary'!$A$8:$AG$161,3)</f>
        <v>37.57</v>
      </c>
      <c r="BP10" s="308">
        <f>VLOOKUP(BP$7,'Curve Summary'!$A$8:$AG$161,3)</f>
        <v>38.64</v>
      </c>
      <c r="BQ10" s="308">
        <f>VLOOKUP(BQ$7,'Curve Summary'!$A$8:$AG$161,3)</f>
        <v>42.64</v>
      </c>
      <c r="BR10" s="308">
        <f>VLOOKUP(BR$7,'Curve Summary'!$A$8:$AG$161,3)</f>
        <v>42.09</v>
      </c>
      <c r="BS10" s="308">
        <f>VLOOKUP(BS$7,'Curve Summary'!$A$8:$AG$161,3)</f>
        <v>38.04</v>
      </c>
      <c r="BT10" s="308">
        <f>VLOOKUP(BT$7,'Curve Summary'!$A$8:$AG$161,3)</f>
        <v>37.86</v>
      </c>
      <c r="BU10" s="308">
        <f>VLOOKUP(BU$7,'Curve Summary'!$A$8:$AG$161,3)</f>
        <v>35.28</v>
      </c>
      <c r="BV10" s="308">
        <f>VLOOKUP(BV$7,'Curve Summary'!$A$8:$AG$161,3)</f>
        <v>34</v>
      </c>
      <c r="BW10" s="308">
        <f>VLOOKUP(BW$7,'Curve Summary'!$A$8:$AG$161,3)</f>
        <v>50.43</v>
      </c>
      <c r="BX10" s="308">
        <f>VLOOKUP(BX$7,'Curve Summary'!$A$8:$AG$161,3)</f>
        <v>55.61</v>
      </c>
      <c r="BY10" s="308">
        <f>VLOOKUP(BY$7,'Curve Summary'!$A$8:$AG$161,3)</f>
        <v>48.42</v>
      </c>
      <c r="BZ10" s="308">
        <f>VLOOKUP(BZ$7,'Curve Summary'!$A$8:$AG$161,3)</f>
        <v>41.78</v>
      </c>
      <c r="CA10" s="308">
        <f>VLOOKUP(CA$7,'Curve Summary'!$A$8:$AG$161,3)</f>
        <v>38.64</v>
      </c>
      <c r="CB10" s="308">
        <f>VLOOKUP(CB$7,'Curve Summary'!$A$8:$AG$161,3)</f>
        <v>39.57</v>
      </c>
      <c r="CC10" s="308">
        <f>VLOOKUP(CC$7,'Curve Summary'!$A$8:$AG$161,3)</f>
        <v>43.34</v>
      </c>
      <c r="CD10" s="308">
        <f>VLOOKUP(CD$7,'Curve Summary'!$A$8:$AG$161,3)</f>
        <v>42.84</v>
      </c>
      <c r="CE10" s="308">
        <f>VLOOKUP(CE$7,'Curve Summary'!$A$8:$AG$161,3)</f>
        <v>39.119999999999997</v>
      </c>
      <c r="CF10" s="308">
        <f>VLOOKUP(CF$7,'Curve Summary'!$A$8:$AG$161,3)</f>
        <v>38.96</v>
      </c>
      <c r="CG10" s="308">
        <f>VLOOKUP(CG$7,'Curve Summary'!$A$8:$AG$161,3)</f>
        <v>36.6</v>
      </c>
      <c r="CH10" s="308">
        <f>VLOOKUP(CH$7,'Curve Summary'!$A$8:$AG$161,3)</f>
        <v>35.42</v>
      </c>
      <c r="CI10" s="308">
        <f>VLOOKUP(CI$7,'Curve Summary'!$A$8:$AG$161,3)</f>
        <v>50.48</v>
      </c>
      <c r="CJ10" s="308">
        <f>VLOOKUP(CJ$7,'Curve Summary'!$A$8:$AG$161,3)</f>
        <v>55.22</v>
      </c>
      <c r="CK10" s="308">
        <f>VLOOKUP(CK$7,'Curve Summary'!$A$8:$AG$161,3)</f>
        <v>48.63</v>
      </c>
      <c r="CL10" s="308">
        <f>VLOOKUP(CL$7,'Curve Summary'!$A$8:$AG$161,3)</f>
        <v>42.55</v>
      </c>
      <c r="CM10" s="308">
        <f>VLOOKUP(CM$7,'Curve Summary'!$A$8:$AG$161,3)</f>
        <v>39.68</v>
      </c>
      <c r="CN10" s="308">
        <f>VLOOKUP(CN$7,'Curve Summary'!$A$8:$AG$161,3)</f>
        <v>40.53</v>
      </c>
      <c r="CO10" s="308">
        <f>VLOOKUP(CO$7,'Curve Summary'!$A$8:$AG$161,3)</f>
        <v>44.03</v>
      </c>
      <c r="CP10" s="308">
        <f>VLOOKUP(CP$7,'Curve Summary'!$A$8:$AG$161,3)</f>
        <v>43.58</v>
      </c>
      <c r="CQ10" s="308">
        <f>VLOOKUP(CQ$7,'Curve Summary'!$A$8:$AG$161,3)</f>
        <v>40.18</v>
      </c>
      <c r="CR10" s="308">
        <f>VLOOKUP(CR$7,'Curve Summary'!$A$8:$AG$161,3)</f>
        <v>40.03</v>
      </c>
      <c r="CS10" s="308">
        <f>VLOOKUP(CS$7,'Curve Summary'!$A$8:$AG$161,3)</f>
        <v>37.869999999999997</v>
      </c>
      <c r="CT10" s="308">
        <f>VLOOKUP(CT$7,'Curve Summary'!$A$8:$AG$161,3)</f>
        <v>36.79</v>
      </c>
      <c r="CU10" s="308">
        <f>VLOOKUP(CU$7,'Curve Summary'!$A$8:$AG$161,3)</f>
        <v>50.58</v>
      </c>
      <c r="CV10" s="308">
        <f>VLOOKUP(CV$7,'Curve Summary'!$A$8:$AG$161,3)</f>
        <v>54.93</v>
      </c>
      <c r="CW10" s="308">
        <f>VLOOKUP(CW$7,'Curve Summary'!$A$8:$AG$161,3)</f>
        <v>48.89</v>
      </c>
      <c r="CX10" s="308">
        <f>VLOOKUP(CX$7,'Curve Summary'!$A$8:$AG$161,3)</f>
        <v>43.32</v>
      </c>
      <c r="CY10" s="308">
        <f>VLOOKUP(CY$7,'Curve Summary'!$A$8:$AG$161,3)</f>
        <v>40.700000000000003</v>
      </c>
      <c r="CZ10" s="308">
        <f>VLOOKUP(CZ$7,'Curve Summary'!$A$8:$AG$161,3)</f>
        <v>41.48</v>
      </c>
      <c r="DA10" s="308">
        <f>VLOOKUP(DA$7,'Curve Summary'!$A$8:$AG$161,3)</f>
        <v>44.75</v>
      </c>
      <c r="DB10" s="308">
        <f>VLOOKUP(DB$7,'Curve Summary'!$A$8:$AG$161,3)</f>
        <v>44.32</v>
      </c>
      <c r="DC10" s="308">
        <f>VLOOKUP(DC$7,'Curve Summary'!$A$8:$AG$161,3)</f>
        <v>41.14</v>
      </c>
      <c r="DD10" s="308">
        <f>VLOOKUP(DD$7,'Curve Summary'!$A$8:$AG$161,3)</f>
        <v>41</v>
      </c>
      <c r="DE10" s="308">
        <f>VLOOKUP(DE$7,'Curve Summary'!$A$8:$AG$161,3)</f>
        <v>38.979999999999997</v>
      </c>
      <c r="DF10" s="308">
        <f>VLOOKUP(DF$7,'Curve Summary'!$A$8:$AG$161,3)</f>
        <v>37.97</v>
      </c>
      <c r="DG10" s="308">
        <f>VLOOKUP(DG$7,'Curve Summary'!$A$8:$AG$161,3)</f>
        <v>50.88</v>
      </c>
      <c r="DH10" s="308">
        <f>VLOOKUP(DH$7,'Curve Summary'!$A$8:$AG$161,3)</f>
        <v>54.95</v>
      </c>
      <c r="DI10" s="308">
        <f>VLOOKUP(DI$7,'Curve Summary'!$A$8:$AG$161,3)</f>
        <v>49.3</v>
      </c>
      <c r="DJ10" s="308">
        <f>VLOOKUP(DJ$7,'Curve Summary'!$A$8:$AG$161,3)</f>
        <v>44.09</v>
      </c>
      <c r="DK10" s="308">
        <f>VLOOKUP(DK$7,'Curve Summary'!$A$8:$AG$161,3)</f>
        <v>41.63</v>
      </c>
      <c r="DL10" s="308">
        <f>VLOOKUP(DL$7,'Curve Summary'!$A$8:$AG$161,3)</f>
        <v>42.36</v>
      </c>
      <c r="DM10" s="308">
        <f>VLOOKUP(DM$7,'Curve Summary'!$A$8:$AG$161,3)</f>
        <v>45.45</v>
      </c>
      <c r="DN10" s="308">
        <f>VLOOKUP(DN$7,'Curve Summary'!$A$8:$AG$161,3)</f>
        <v>45.05</v>
      </c>
      <c r="DO10" s="308">
        <f>VLOOKUP(DO$7,'Curve Summary'!$A$8:$AG$161,3)</f>
        <v>42.08</v>
      </c>
      <c r="DP10" s="308">
        <f>VLOOKUP(DP$7,'Curve Summary'!$A$8:$AG$161,3)</f>
        <v>41.96</v>
      </c>
      <c r="DQ10" s="308">
        <f>VLOOKUP(DQ$7,'Curve Summary'!$A$8:$AG$161,3)</f>
        <v>40.07</v>
      </c>
      <c r="DR10" s="308">
        <f>VLOOKUP(DR$7,'Curve Summary'!$A$8:$AG$161,3)</f>
        <v>39.130000000000003</v>
      </c>
      <c r="DS10" s="308">
        <f>VLOOKUP(DS$7,'Curve Summary'!$A$8:$AG$161,3)</f>
        <v>51.21</v>
      </c>
      <c r="DT10" s="308">
        <f>VLOOKUP(DT$7,'Curve Summary'!$A$8:$AG$161,3)</f>
        <v>55.02</v>
      </c>
      <c r="DU10" s="308">
        <f>VLOOKUP(DU$7,'Curve Summary'!$A$8:$AG$161,3)</f>
        <v>49.74</v>
      </c>
      <c r="DV10" s="308">
        <f>VLOOKUP(DV$7,'Curve Summary'!$A$8:$AG$161,3)</f>
        <v>44.87</v>
      </c>
      <c r="DW10" s="308">
        <f>VLOOKUP(DW$7,'Curve Summary'!$A$8:$AG$161,3)</f>
        <v>42.57</v>
      </c>
      <c r="DX10" s="308">
        <f>VLOOKUP(DX$7,'Curve Summary'!$A$8:$AG$161,3)</f>
        <v>43.26</v>
      </c>
      <c r="DY10" s="308">
        <f>VLOOKUP(DY$7,'Curve Summary'!$A$8:$AG$161,3)</f>
        <v>46.42</v>
      </c>
      <c r="DZ10" s="308">
        <f>VLOOKUP(DZ$7,'Curve Summary'!$A$8:$AG$161,3)</f>
        <v>46.05</v>
      </c>
      <c r="EA10" s="308">
        <f>VLOOKUP(EA$7,'Curve Summary'!$A$8:$AG$161,3)</f>
        <v>43.25</v>
      </c>
      <c r="EB10" s="308">
        <f>VLOOKUP(EB$7,'Curve Summary'!$A$8:$AG$161,3)</f>
        <v>43.14</v>
      </c>
      <c r="EC10" s="308">
        <f>VLOOKUP(EC$7,'Curve Summary'!$A$8:$AG$161,3)</f>
        <v>41.36</v>
      </c>
      <c r="ED10" s="308">
        <f>VLOOKUP(ED$7,'Curve Summary'!$A$8:$AG$161,3)</f>
        <v>40.479999999999997</v>
      </c>
      <c r="EE10" s="308">
        <f>VLOOKUP(EE$7,'Curve Summary'!$A$8:$AG$161,3)</f>
        <v>51.84</v>
      </c>
      <c r="EF10" s="308">
        <f>VLOOKUP(EF$7,'Curve Summary'!$A$8:$AG$161,3)</f>
        <v>55.42</v>
      </c>
      <c r="EG10" s="308">
        <f>VLOOKUP(EG$7,'Curve Summary'!$A$8:$AG$161,3)</f>
        <v>50.46</v>
      </c>
      <c r="EH10" s="308">
        <f>VLOOKUP(EH$7,'Curve Summary'!$A$8:$AG$161,3)</f>
        <v>45.88</v>
      </c>
      <c r="EI10" s="308">
        <f>VLOOKUP(EI$7,'Curve Summary'!$A$8:$AG$161,3)</f>
        <v>43.72</v>
      </c>
      <c r="EJ10" s="308">
        <f>VLOOKUP(EJ$7,'Curve Summary'!$A$8:$AG$161,3)</f>
        <v>44.37</v>
      </c>
    </row>
    <row r="11" spans="1:140" ht="13.65" customHeight="1" x14ac:dyDescent="0.2">
      <c r="A11" s="443" t="s">
        <v>142</v>
      </c>
      <c r="B11" s="281"/>
      <c r="C11" s="191">
        <f>'Power Desk Daily Price'!$AC11</f>
        <v>27.814285714285713</v>
      </c>
      <c r="D11" s="191">
        <f ca="1">IF(ISERROR((AVERAGE(OFFSET('Curve Summary'!$E$6,8,0,19,1))*19+ 6* 'Curve Summary Backup'!$E$38)/25), 'Curve Summary Backup'!$E$38,(AVERAGE(OFFSET('Curve Summary'!$E$6,8,0,19,1))*19+ 6* 'Curve Summary Backup'!$E$38)/25)</f>
        <v>30</v>
      </c>
      <c r="E11" s="191">
        <f>VLOOKUP(E$7,'Curve Summary'!$A$7:$AG$55,5)</f>
        <v>38</v>
      </c>
      <c r="F11" s="306">
        <f t="shared" ca="1" si="0"/>
        <v>33.014583333333334</v>
      </c>
      <c r="G11" s="191">
        <f t="shared" si="1"/>
        <v>36.875</v>
      </c>
      <c r="H11" s="191">
        <f t="shared" si="2"/>
        <v>37.5</v>
      </c>
      <c r="I11" s="191">
        <f t="shared" si="2"/>
        <v>36.25</v>
      </c>
      <c r="J11" s="191">
        <f t="shared" si="3"/>
        <v>33.875</v>
      </c>
      <c r="K11" s="191">
        <f t="shared" si="4"/>
        <v>35</v>
      </c>
      <c r="L11" s="191">
        <f t="shared" si="4"/>
        <v>32.75</v>
      </c>
      <c r="M11" s="191">
        <f t="shared" si="4"/>
        <v>32.5</v>
      </c>
      <c r="N11" s="191">
        <f t="shared" si="4"/>
        <v>39</v>
      </c>
      <c r="O11" s="191">
        <f t="shared" si="5"/>
        <v>51.125</v>
      </c>
      <c r="P11" s="191">
        <f t="shared" si="6"/>
        <v>48</v>
      </c>
      <c r="Q11" s="191">
        <f t="shared" si="6"/>
        <v>54.25</v>
      </c>
      <c r="R11" s="191">
        <f t="shared" si="6"/>
        <v>47</v>
      </c>
      <c r="S11" s="191">
        <f t="shared" si="7"/>
        <v>39.5</v>
      </c>
      <c r="T11" s="191">
        <f t="shared" si="8"/>
        <v>39.5</v>
      </c>
      <c r="U11" s="191">
        <f t="shared" si="8"/>
        <v>38.5</v>
      </c>
      <c r="V11" s="191">
        <f t="shared" si="8"/>
        <v>40.5</v>
      </c>
      <c r="W11" s="306">
        <f t="shared" si="12"/>
        <v>40.074509803921572</v>
      </c>
      <c r="X11" s="191">
        <f t="shared" si="13"/>
        <v>43.751960784313724</v>
      </c>
      <c r="Y11" s="191">
        <f t="shared" si="14"/>
        <v>44.069093959731553</v>
      </c>
      <c r="Z11" s="191">
        <f t="shared" si="15"/>
        <v>44.546666666666674</v>
      </c>
      <c r="AA11" s="191">
        <f t="shared" si="9"/>
        <v>45.258686274509792</v>
      </c>
      <c r="AB11" s="192">
        <f t="shared" si="10"/>
        <v>46.119843749999994</v>
      </c>
      <c r="AC11" s="307">
        <f t="shared" ca="1" si="11"/>
        <v>44.178273657289004</v>
      </c>
      <c r="AD11" s="302"/>
      <c r="AE11" s="302"/>
      <c r="AF11" s="303"/>
      <c r="AG11" s="308">
        <f>VLOOKUP(AG$7,'Curve Summary'!$A$8:$AG$161,5)</f>
        <v>37.5</v>
      </c>
      <c r="AH11" s="308">
        <f>VLOOKUP(AH$7,'Curve Summary'!$A$8:$AG$161,5)</f>
        <v>36.25</v>
      </c>
      <c r="AI11" s="308">
        <f>VLOOKUP(AI$7,'Curve Summary'!$A$8:$AG$161,5)</f>
        <v>35</v>
      </c>
      <c r="AJ11" s="308">
        <f>VLOOKUP(AJ$7,'Curve Summary'!$A$8:$AG$161,5)</f>
        <v>32.75</v>
      </c>
      <c r="AK11" s="308">
        <f>VLOOKUP(AK$7,'Curve Summary'!$A$8:$AG$161,5)</f>
        <v>32.5</v>
      </c>
      <c r="AL11" s="308">
        <f>VLOOKUP(AL$7,'Curve Summary'!$A$8:$AG$161,5)</f>
        <v>39</v>
      </c>
      <c r="AM11" s="308">
        <f>VLOOKUP(AM$7,'Curve Summary'!$A$8:$AG$161,5)</f>
        <v>48</v>
      </c>
      <c r="AN11" s="308">
        <f>VLOOKUP(AN$7,'Curve Summary'!$A$8:$AG$161,5)</f>
        <v>54.25</v>
      </c>
      <c r="AO11" s="308">
        <f>VLOOKUP(AO$7,'Curve Summary'!$A$8:$AG$161,5)</f>
        <v>47</v>
      </c>
      <c r="AP11" s="308">
        <f>VLOOKUP(AP$7,'Curve Summary'!$A$8:$AG$161,5)</f>
        <v>39.5</v>
      </c>
      <c r="AQ11" s="308">
        <f>VLOOKUP(AQ$7,'Curve Summary'!$A$8:$AG$161,5)</f>
        <v>38.5</v>
      </c>
      <c r="AR11" s="308">
        <f>VLOOKUP(AR$7,'Curve Summary'!$A$8:$AG$161,5)</f>
        <v>40.5</v>
      </c>
      <c r="AS11" s="308">
        <f>VLOOKUP(AS$7,'Curve Summary'!$A$8:$AG$161,5)</f>
        <v>43.25</v>
      </c>
      <c r="AT11" s="308">
        <f>VLOOKUP(AT$7,'Curve Summary'!$A$8:$AG$161,5)</f>
        <v>41.25</v>
      </c>
      <c r="AU11" s="308">
        <f>VLOOKUP(AU$7,'Curve Summary'!$A$8:$AG$161,5)</f>
        <v>39.25</v>
      </c>
      <c r="AV11" s="308">
        <f>VLOOKUP(AV$7,'Curve Summary'!$A$8:$AG$161,5)</f>
        <v>35.5</v>
      </c>
      <c r="AW11" s="308">
        <f>VLOOKUP(AW$7,'Curve Summary'!$A$8:$AG$161,5)</f>
        <v>36</v>
      </c>
      <c r="AX11" s="308">
        <f>VLOOKUP(AX$7,'Curve Summary'!$A$8:$AG$161,5)</f>
        <v>41</v>
      </c>
      <c r="AY11" s="308">
        <f>VLOOKUP(AY$7,'Curve Summary'!$A$8:$AG$161,5)</f>
        <v>51.25</v>
      </c>
      <c r="AZ11" s="308">
        <f>VLOOKUP(AZ$7,'Curve Summary'!$A$8:$AG$161,5)</f>
        <v>59.75</v>
      </c>
      <c r="BA11" s="308">
        <f>VLOOKUP(BA$7,'Curve Summary'!$A$8:$AG$161,5)</f>
        <v>54.75</v>
      </c>
      <c r="BB11" s="308">
        <f>VLOOKUP(BB$7,'Curve Summary'!$A$8:$AG$161,5)</f>
        <v>40</v>
      </c>
      <c r="BC11" s="308">
        <f>VLOOKUP(BC$7,'Curve Summary'!$A$8:$AG$161,5)</f>
        <v>40</v>
      </c>
      <c r="BD11" s="308">
        <f>VLOOKUP(BD$7,'Curve Summary'!$A$8:$AG$161,5)</f>
        <v>43</v>
      </c>
      <c r="BE11" s="308">
        <f>VLOOKUP(BE$7,'Curve Summary'!$A$8:$AG$161,5)</f>
        <v>43.73</v>
      </c>
      <c r="BF11" s="308">
        <f>VLOOKUP(BF$7,'Curve Summary'!$A$8:$AG$161,5)</f>
        <v>42.02</v>
      </c>
      <c r="BG11" s="308">
        <f>VLOOKUP(BG$7,'Curve Summary'!$A$8:$AG$161,5)</f>
        <v>40.299999999999997</v>
      </c>
      <c r="BH11" s="308">
        <f>VLOOKUP(BH$7,'Curve Summary'!$A$8:$AG$161,5)</f>
        <v>37.049999999999997</v>
      </c>
      <c r="BI11" s="308">
        <f>VLOOKUP(BI$7,'Curve Summary'!$A$8:$AG$161,5)</f>
        <v>37.51</v>
      </c>
      <c r="BJ11" s="308">
        <f>VLOOKUP(BJ$7,'Curve Summary'!$A$8:$AG$161,5)</f>
        <v>41.8</v>
      </c>
      <c r="BK11" s="308">
        <f>VLOOKUP(BK$7,'Curve Summary'!$A$8:$AG$161,5)</f>
        <v>50.6</v>
      </c>
      <c r="BL11" s="308">
        <f>VLOOKUP(BL$7,'Curve Summary'!$A$8:$AG$161,5)</f>
        <v>57.89</v>
      </c>
      <c r="BM11" s="308">
        <f>VLOOKUP(BM$7,'Curve Summary'!$A$8:$AG$161,5)</f>
        <v>53.56</v>
      </c>
      <c r="BN11" s="308">
        <f>VLOOKUP(BN$7,'Curve Summary'!$A$8:$AG$161,5)</f>
        <v>40.659999999999997</v>
      </c>
      <c r="BO11" s="308">
        <f>VLOOKUP(BO$7,'Curve Summary'!$A$8:$AG$161,5)</f>
        <v>40.909999999999997</v>
      </c>
      <c r="BP11" s="308">
        <f>VLOOKUP(BP$7,'Curve Summary'!$A$8:$AG$161,5)</f>
        <v>43.8</v>
      </c>
      <c r="BQ11" s="308">
        <f>VLOOKUP(BQ$7,'Curve Summary'!$A$8:$AG$161,5)</f>
        <v>44.15</v>
      </c>
      <c r="BR11" s="308">
        <f>VLOOKUP(BR$7,'Curve Summary'!$A$8:$AG$161,5)</f>
        <v>42.68</v>
      </c>
      <c r="BS11" s="308">
        <f>VLOOKUP(BS$7,'Curve Summary'!$A$8:$AG$161,5)</f>
        <v>41.21</v>
      </c>
      <c r="BT11" s="308">
        <f>VLOOKUP(BT$7,'Curve Summary'!$A$8:$AG$161,5)</f>
        <v>38.39</v>
      </c>
      <c r="BU11" s="308">
        <f>VLOOKUP(BU$7,'Curve Summary'!$A$8:$AG$161,5)</f>
        <v>38.82</v>
      </c>
      <c r="BV11" s="308">
        <f>VLOOKUP(BV$7,'Curve Summary'!$A$8:$AG$161,5)</f>
        <v>42.5</v>
      </c>
      <c r="BW11" s="308">
        <f>VLOOKUP(BW$7,'Curve Summary'!$A$8:$AG$161,5)</f>
        <v>50.03</v>
      </c>
      <c r="BX11" s="308">
        <f>VLOOKUP(BX$7,'Curve Summary'!$A$8:$AG$161,5)</f>
        <v>56.28</v>
      </c>
      <c r="BY11" s="308">
        <f>VLOOKUP(BY$7,'Curve Summary'!$A$8:$AG$161,5)</f>
        <v>52.54</v>
      </c>
      <c r="BZ11" s="308">
        <f>VLOOKUP(BZ$7,'Curve Summary'!$A$8:$AG$161,5)</f>
        <v>41.23</v>
      </c>
      <c r="CA11" s="308">
        <f>VLOOKUP(CA$7,'Curve Summary'!$A$8:$AG$161,5)</f>
        <v>41.7</v>
      </c>
      <c r="CB11" s="308">
        <f>VLOOKUP(CB$7,'Curve Summary'!$A$8:$AG$161,5)</f>
        <v>44.5</v>
      </c>
      <c r="CC11" s="308">
        <f>VLOOKUP(CC$7,'Curve Summary'!$A$8:$AG$161,5)</f>
        <v>44.49</v>
      </c>
      <c r="CD11" s="308">
        <f>VLOOKUP(CD$7,'Curve Summary'!$A$8:$AG$161,5)</f>
        <v>43.16</v>
      </c>
      <c r="CE11" s="308">
        <f>VLOOKUP(CE$7,'Curve Summary'!$A$8:$AG$161,5)</f>
        <v>41.82</v>
      </c>
      <c r="CF11" s="308">
        <f>VLOOKUP(CF$7,'Curve Summary'!$A$8:$AG$161,5)</f>
        <v>39.24</v>
      </c>
      <c r="CG11" s="308">
        <f>VLOOKUP(CG$7,'Curve Summary'!$A$8:$AG$161,5)</f>
        <v>39.659999999999997</v>
      </c>
      <c r="CH11" s="308">
        <f>VLOOKUP(CH$7,'Curve Summary'!$A$8:$AG$161,5)</f>
        <v>42.99</v>
      </c>
      <c r="CI11" s="308">
        <f>VLOOKUP(CI$7,'Curve Summary'!$A$8:$AG$161,5)</f>
        <v>49.82</v>
      </c>
      <c r="CJ11" s="308">
        <f>VLOOKUP(CJ$7,'Curve Summary'!$A$8:$AG$161,5)</f>
        <v>55.48</v>
      </c>
      <c r="CK11" s="308">
        <f>VLOOKUP(CK$7,'Curve Summary'!$A$8:$AG$161,5)</f>
        <v>52.07</v>
      </c>
      <c r="CL11" s="308">
        <f>VLOOKUP(CL$7,'Curve Summary'!$A$8:$AG$161,5)</f>
        <v>41.66</v>
      </c>
      <c r="CM11" s="308">
        <f>VLOOKUP(CM$7,'Curve Summary'!$A$8:$AG$161,5)</f>
        <v>42.25</v>
      </c>
      <c r="CN11" s="308">
        <f>VLOOKUP(CN$7,'Curve Summary'!$A$8:$AG$161,5)</f>
        <v>45</v>
      </c>
      <c r="CO11" s="308">
        <f>VLOOKUP(CO$7,'Curve Summary'!$A$8:$AG$161,5)</f>
        <v>44.82</v>
      </c>
      <c r="CP11" s="308">
        <f>VLOOKUP(CP$7,'Curve Summary'!$A$8:$AG$161,5)</f>
        <v>43.62</v>
      </c>
      <c r="CQ11" s="308">
        <f>VLOOKUP(CQ$7,'Curve Summary'!$A$8:$AG$161,5)</f>
        <v>42.41</v>
      </c>
      <c r="CR11" s="308">
        <f>VLOOKUP(CR$7,'Curve Summary'!$A$8:$AG$161,5)</f>
        <v>40.049999999999997</v>
      </c>
      <c r="CS11" s="308">
        <f>VLOOKUP(CS$7,'Curve Summary'!$A$8:$AG$161,5)</f>
        <v>40.450000000000003</v>
      </c>
      <c r="CT11" s="308">
        <f>VLOOKUP(CT$7,'Curve Summary'!$A$8:$AG$161,5)</f>
        <v>43.47</v>
      </c>
      <c r="CU11" s="308">
        <f>VLOOKUP(CU$7,'Curve Summary'!$A$8:$AG$161,5)</f>
        <v>49.65</v>
      </c>
      <c r="CV11" s="308">
        <f>VLOOKUP(CV$7,'Curve Summary'!$A$8:$AG$161,5)</f>
        <v>54.78</v>
      </c>
      <c r="CW11" s="308">
        <f>VLOOKUP(CW$7,'Curve Summary'!$A$8:$AG$161,5)</f>
        <v>51.67</v>
      </c>
      <c r="CX11" s="308">
        <f>VLOOKUP(CX$7,'Curve Summary'!$A$8:$AG$161,5)</f>
        <v>42.07</v>
      </c>
      <c r="CY11" s="308">
        <f>VLOOKUP(CY$7,'Curve Summary'!$A$8:$AG$161,5)</f>
        <v>42.77</v>
      </c>
      <c r="CZ11" s="308">
        <f>VLOOKUP(CZ$7,'Curve Summary'!$A$8:$AG$161,5)</f>
        <v>45.47</v>
      </c>
      <c r="DA11" s="308">
        <f>VLOOKUP(DA$7,'Curve Summary'!$A$8:$AG$161,5)</f>
        <v>45.14</v>
      </c>
      <c r="DB11" s="308">
        <f>VLOOKUP(DB$7,'Curve Summary'!$A$8:$AG$161,5)</f>
        <v>44.03</v>
      </c>
      <c r="DC11" s="308">
        <f>VLOOKUP(DC$7,'Curve Summary'!$A$8:$AG$161,5)</f>
        <v>42.91</v>
      </c>
      <c r="DD11" s="308">
        <f>VLOOKUP(DD$7,'Curve Summary'!$A$8:$AG$161,5)</f>
        <v>40.71</v>
      </c>
      <c r="DE11" s="308">
        <f>VLOOKUP(DE$7,'Curve Summary'!$A$8:$AG$161,5)</f>
        <v>41.1</v>
      </c>
      <c r="DF11" s="308">
        <f>VLOOKUP(DF$7,'Curve Summary'!$A$8:$AG$161,5)</f>
        <v>43.89</v>
      </c>
      <c r="DG11" s="308">
        <f>VLOOKUP(DG$7,'Curve Summary'!$A$8:$AG$161,5)</f>
        <v>49.62</v>
      </c>
      <c r="DH11" s="308">
        <f>VLOOKUP(DH$7,'Curve Summary'!$A$8:$AG$161,5)</f>
        <v>54.37</v>
      </c>
      <c r="DI11" s="308">
        <f>VLOOKUP(DI$7,'Curve Summary'!$A$8:$AG$161,5)</f>
        <v>51.47</v>
      </c>
      <c r="DJ11" s="308">
        <f>VLOOKUP(DJ$7,'Curve Summary'!$A$8:$AG$161,5)</f>
        <v>42.46</v>
      </c>
      <c r="DK11" s="308">
        <f>VLOOKUP(DK$7,'Curve Summary'!$A$8:$AG$161,5)</f>
        <v>43.23</v>
      </c>
      <c r="DL11" s="308">
        <f>VLOOKUP(DL$7,'Curve Summary'!$A$8:$AG$161,5)</f>
        <v>45.9</v>
      </c>
      <c r="DM11" s="308">
        <f>VLOOKUP(DM$7,'Curve Summary'!$A$8:$AG$161,5)</f>
        <v>45.51</v>
      </c>
      <c r="DN11" s="308">
        <f>VLOOKUP(DN$7,'Curve Summary'!$A$8:$AG$161,5)</f>
        <v>44.48</v>
      </c>
      <c r="DO11" s="308">
        <f>VLOOKUP(DO$7,'Curve Summary'!$A$8:$AG$161,5)</f>
        <v>43.44</v>
      </c>
      <c r="DP11" s="308">
        <f>VLOOKUP(DP$7,'Curve Summary'!$A$8:$AG$161,5)</f>
        <v>41.38</v>
      </c>
      <c r="DQ11" s="308">
        <f>VLOOKUP(DQ$7,'Curve Summary'!$A$8:$AG$161,5)</f>
        <v>41.76</v>
      </c>
      <c r="DR11" s="308">
        <f>VLOOKUP(DR$7,'Curve Summary'!$A$8:$AG$161,5)</f>
        <v>44.36</v>
      </c>
      <c r="DS11" s="308">
        <f>VLOOKUP(DS$7,'Curve Summary'!$A$8:$AG$161,5)</f>
        <v>49.67</v>
      </c>
      <c r="DT11" s="308">
        <f>VLOOKUP(DT$7,'Curve Summary'!$A$8:$AG$161,5)</f>
        <v>54.08</v>
      </c>
      <c r="DU11" s="308">
        <f>VLOOKUP(DU$7,'Curve Summary'!$A$8:$AG$161,5)</f>
        <v>51.37</v>
      </c>
      <c r="DV11" s="308">
        <f>VLOOKUP(DV$7,'Curve Summary'!$A$8:$AG$161,5)</f>
        <v>42.88</v>
      </c>
      <c r="DW11" s="308">
        <f>VLOOKUP(DW$7,'Curve Summary'!$A$8:$AG$161,5)</f>
        <v>43.73</v>
      </c>
      <c r="DX11" s="308">
        <f>VLOOKUP(DX$7,'Curve Summary'!$A$8:$AG$161,5)</f>
        <v>46.37</v>
      </c>
      <c r="DY11" s="308">
        <f>VLOOKUP(DY$7,'Curve Summary'!$A$8:$AG$161,5)</f>
        <v>45.88</v>
      </c>
      <c r="DZ11" s="308">
        <f>VLOOKUP(DZ$7,'Curve Summary'!$A$8:$AG$161,5)</f>
        <v>44.92</v>
      </c>
      <c r="EA11" s="308">
        <f>VLOOKUP(EA$7,'Curve Summary'!$A$8:$AG$161,5)</f>
        <v>43.97</v>
      </c>
      <c r="EB11" s="308">
        <f>VLOOKUP(EB$7,'Curve Summary'!$A$8:$AG$161,5)</f>
        <v>42.04</v>
      </c>
      <c r="EC11" s="308">
        <f>VLOOKUP(EC$7,'Curve Summary'!$A$8:$AG$161,5)</f>
        <v>42.41</v>
      </c>
      <c r="ED11" s="308">
        <f>VLOOKUP(ED$7,'Curve Summary'!$A$8:$AG$161,5)</f>
        <v>44.81</v>
      </c>
      <c r="EE11" s="308">
        <f>VLOOKUP(EE$7,'Curve Summary'!$A$8:$AG$161,5)</f>
        <v>49.74</v>
      </c>
      <c r="EF11" s="308">
        <f>VLOOKUP(EF$7,'Curve Summary'!$A$8:$AG$161,5)</f>
        <v>53.82</v>
      </c>
      <c r="EG11" s="308">
        <f>VLOOKUP(EG$7,'Curve Summary'!$A$8:$AG$161,5)</f>
        <v>51.29</v>
      </c>
      <c r="EH11" s="308">
        <f>VLOOKUP(EH$7,'Curve Summary'!$A$8:$AG$161,5)</f>
        <v>43.3</v>
      </c>
      <c r="EI11" s="308">
        <f>VLOOKUP(EI$7,'Curve Summary'!$A$8:$AG$161,5)</f>
        <v>44.21</v>
      </c>
      <c r="EJ11" s="308">
        <f>VLOOKUP(EJ$7,'Curve Summary'!$A$8:$AG$161,5)</f>
        <v>46.83</v>
      </c>
    </row>
    <row r="12" spans="1:140" ht="13.65" customHeight="1" x14ac:dyDescent="0.2">
      <c r="A12" s="443" t="s">
        <v>144</v>
      </c>
      <c r="B12" s="281"/>
      <c r="C12" s="191">
        <f>'Power Desk Daily Price'!$AC12</f>
        <v>26.992928571428571</v>
      </c>
      <c r="D12" s="191">
        <f ca="1">IF(ISERROR((AVERAGE(OFFSET('Curve Summary'!$I$6,8,0,19,1))*19+ 6* 'Curve Summary Backup'!$I$38)/25), 'Curve Summary Backup'!$I$38,(AVERAGE(OFFSET('Curve Summary'!$I$6,8,0,19,1))*19+ 6* 'Curve Summary Backup'!$I$38)/25)</f>
        <v>22.605999557495089</v>
      </c>
      <c r="E12" s="191">
        <f>VLOOKUP(E$7,'Curve Summary'!$A$7:$AG$55,9)</f>
        <v>34.75</v>
      </c>
      <c r="F12" s="306">
        <f t="shared" ca="1" si="0"/>
        <v>28.305760223070767</v>
      </c>
      <c r="G12" s="191">
        <f t="shared" si="1"/>
        <v>34.625</v>
      </c>
      <c r="H12" s="191">
        <f t="shared" si="2"/>
        <v>35</v>
      </c>
      <c r="I12" s="191">
        <f t="shared" si="2"/>
        <v>34.25</v>
      </c>
      <c r="J12" s="191">
        <f t="shared" si="3"/>
        <v>32.875</v>
      </c>
      <c r="K12" s="191">
        <f t="shared" si="4"/>
        <v>33.5</v>
      </c>
      <c r="L12" s="191">
        <f t="shared" si="4"/>
        <v>32.25</v>
      </c>
      <c r="M12" s="191">
        <f t="shared" si="4"/>
        <v>32.5</v>
      </c>
      <c r="N12" s="191">
        <f t="shared" si="4"/>
        <v>39</v>
      </c>
      <c r="O12" s="191">
        <f t="shared" si="5"/>
        <v>51.125</v>
      </c>
      <c r="P12" s="191">
        <f t="shared" si="6"/>
        <v>48</v>
      </c>
      <c r="Q12" s="191">
        <f t="shared" si="6"/>
        <v>54.25</v>
      </c>
      <c r="R12" s="191">
        <f t="shared" si="6"/>
        <v>46.25</v>
      </c>
      <c r="S12" s="191">
        <f t="shared" si="7"/>
        <v>38.5</v>
      </c>
      <c r="T12" s="191">
        <f t="shared" si="8"/>
        <v>38.5</v>
      </c>
      <c r="U12" s="191">
        <f t="shared" si="8"/>
        <v>37.5</v>
      </c>
      <c r="V12" s="191">
        <f t="shared" si="8"/>
        <v>39.5</v>
      </c>
      <c r="W12" s="306">
        <f t="shared" si="12"/>
        <v>39.225490196078432</v>
      </c>
      <c r="X12" s="191">
        <f t="shared" si="13"/>
        <v>32.589215686274507</v>
      </c>
      <c r="Y12" s="191">
        <f t="shared" si="14"/>
        <v>29.595637583892618</v>
      </c>
      <c r="Z12" s="191">
        <f t="shared" si="15"/>
        <v>27.779411764705884</v>
      </c>
      <c r="AA12" s="191">
        <f t="shared" si="9"/>
        <v>37.784705882352952</v>
      </c>
      <c r="AB12" s="192">
        <f t="shared" si="10"/>
        <v>42.165624999999999</v>
      </c>
      <c r="AC12" s="307">
        <f t="shared" ca="1" si="11"/>
        <v>35.802632775237591</v>
      </c>
      <c r="AD12" s="302"/>
      <c r="AE12" s="302"/>
      <c r="AF12" s="303"/>
      <c r="AG12" s="308">
        <f>VLOOKUP(AG$7,'Curve Summary'!$A$8:$AG$161,9)</f>
        <v>35</v>
      </c>
      <c r="AH12" s="308">
        <f>VLOOKUP(AH$7,'Curve Summary'!$A$8:$AG$161,9)</f>
        <v>34.25</v>
      </c>
      <c r="AI12" s="308">
        <f>VLOOKUP(AI$7,'Curve Summary'!$A$8:$AG$161,9)</f>
        <v>33.5</v>
      </c>
      <c r="AJ12" s="308">
        <f>VLOOKUP(AJ$7,'Curve Summary'!$A$8:$AG$161,9)</f>
        <v>32.25</v>
      </c>
      <c r="AK12" s="308">
        <f>VLOOKUP(AK$7,'Curve Summary'!$A$8:$AG$161,9)</f>
        <v>32.5</v>
      </c>
      <c r="AL12" s="308">
        <f>VLOOKUP(AL$7,'Curve Summary'!$A$8:$AG$161,9)</f>
        <v>39</v>
      </c>
      <c r="AM12" s="308">
        <f>VLOOKUP(AM$7,'Curve Summary'!$A$8:$AG$161,9)</f>
        <v>48</v>
      </c>
      <c r="AN12" s="308">
        <f>VLOOKUP(AN$7,'Curve Summary'!$A$8:$AG$161,9)</f>
        <v>54.25</v>
      </c>
      <c r="AO12" s="308">
        <f>VLOOKUP(AO$7,'Curve Summary'!$A$8:$AG$161,9)</f>
        <v>46.25</v>
      </c>
      <c r="AP12" s="308">
        <f>VLOOKUP(AP$7,'Curve Summary'!$A$8:$AG$161,9)</f>
        <v>38.5</v>
      </c>
      <c r="AQ12" s="308">
        <f>VLOOKUP(AQ$7,'Curve Summary'!$A$8:$AG$161,9)</f>
        <v>37.5</v>
      </c>
      <c r="AR12" s="308">
        <f>VLOOKUP(AR$7,'Curve Summary'!$A$8:$AG$161,9)</f>
        <v>39.5</v>
      </c>
      <c r="AS12" s="308">
        <f>VLOOKUP(AS$7,'Curve Summary'!$A$8:$AG$161,9)</f>
        <v>30.75</v>
      </c>
      <c r="AT12" s="308">
        <f>VLOOKUP(AT$7,'Curve Summary'!$A$8:$AG$161,9)</f>
        <v>29.25</v>
      </c>
      <c r="AU12" s="308">
        <f>VLOOKUP(AU$7,'Curve Summary'!$A$8:$AG$161,9)</f>
        <v>28.5</v>
      </c>
      <c r="AV12" s="308">
        <f>VLOOKUP(AV$7,'Curve Summary'!$A$8:$AG$161,9)</f>
        <v>25.5</v>
      </c>
      <c r="AW12" s="308">
        <f>VLOOKUP(AW$7,'Curve Summary'!$A$8:$AG$161,9)</f>
        <v>26</v>
      </c>
      <c r="AX12" s="308">
        <f>VLOOKUP(AX$7,'Curve Summary'!$A$8:$AG$161,9)</f>
        <v>31</v>
      </c>
      <c r="AY12" s="308">
        <f>VLOOKUP(AY$7,'Curve Summary'!$A$8:$AG$161,9)</f>
        <v>41.25</v>
      </c>
      <c r="AZ12" s="308">
        <f>VLOOKUP(AZ$7,'Curve Summary'!$A$8:$AG$161,9)</f>
        <v>49.75</v>
      </c>
      <c r="BA12" s="308">
        <f>VLOOKUP(BA$7,'Curve Summary'!$A$8:$AG$161,9)</f>
        <v>39.75</v>
      </c>
      <c r="BB12" s="308">
        <f>VLOOKUP(BB$7,'Curve Summary'!$A$8:$AG$161,9)</f>
        <v>29.5</v>
      </c>
      <c r="BC12" s="308">
        <f>VLOOKUP(BC$7,'Curve Summary'!$A$8:$AG$161,9)</f>
        <v>29.25</v>
      </c>
      <c r="BD12" s="308">
        <f>VLOOKUP(BD$7,'Curve Summary'!$A$8:$AG$161,9)</f>
        <v>30.5</v>
      </c>
      <c r="BE12" s="308">
        <f>VLOOKUP(BE$7,'Curve Summary'!$A$8:$AG$161,9)</f>
        <v>21.5</v>
      </c>
      <c r="BF12" s="308">
        <f>VLOOKUP(BF$7,'Curve Summary'!$A$8:$AG$161,9)</f>
        <v>23.25</v>
      </c>
      <c r="BG12" s="308">
        <f>VLOOKUP(BG$7,'Curve Summary'!$A$8:$AG$161,9)</f>
        <v>22</v>
      </c>
      <c r="BH12" s="308">
        <f>VLOOKUP(BH$7,'Curve Summary'!$A$8:$AG$161,9)</f>
        <v>28.5</v>
      </c>
      <c r="BI12" s="308">
        <f>VLOOKUP(BI$7,'Curve Summary'!$A$8:$AG$161,9)</f>
        <v>28</v>
      </c>
      <c r="BJ12" s="308">
        <f>VLOOKUP(BJ$7,'Curve Summary'!$A$8:$AG$161,9)</f>
        <v>35</v>
      </c>
      <c r="BK12" s="308">
        <f>VLOOKUP(BK$7,'Curve Summary'!$A$8:$AG$161,9)</f>
        <v>39</v>
      </c>
      <c r="BL12" s="308">
        <f>VLOOKUP(BL$7,'Curve Summary'!$A$8:$AG$161,9)</f>
        <v>47.75</v>
      </c>
      <c r="BM12" s="308">
        <f>VLOOKUP(BM$7,'Curve Summary'!$A$8:$AG$161,9)</f>
        <v>31.5</v>
      </c>
      <c r="BN12" s="308">
        <f>VLOOKUP(BN$7,'Curve Summary'!$A$8:$AG$161,9)</f>
        <v>32</v>
      </c>
      <c r="BO12" s="308">
        <f>VLOOKUP(BO$7,'Curve Summary'!$A$8:$AG$161,9)</f>
        <v>29.75</v>
      </c>
      <c r="BP12" s="308">
        <f>VLOOKUP(BP$7,'Curve Summary'!$A$8:$AG$161,9)</f>
        <v>30.25</v>
      </c>
      <c r="BQ12" s="308">
        <f>VLOOKUP(BQ$7,'Curve Summary'!$A$8:$AG$161,9)</f>
        <v>21.5</v>
      </c>
      <c r="BR12" s="308">
        <f>VLOOKUP(BR$7,'Curve Summary'!$A$8:$AG$161,9)</f>
        <v>23.25</v>
      </c>
      <c r="BS12" s="308">
        <f>VLOOKUP(BS$7,'Curve Summary'!$A$8:$AG$161,9)</f>
        <v>22</v>
      </c>
      <c r="BT12" s="308">
        <f>VLOOKUP(BT$7,'Curve Summary'!$A$8:$AG$161,9)</f>
        <v>27.5</v>
      </c>
      <c r="BU12" s="308">
        <f>VLOOKUP(BU$7,'Curve Summary'!$A$8:$AG$161,9)</f>
        <v>27</v>
      </c>
      <c r="BV12" s="308">
        <f>VLOOKUP(BV$7,'Curve Summary'!$A$8:$AG$161,9)</f>
        <v>33</v>
      </c>
      <c r="BW12" s="308">
        <f>VLOOKUP(BW$7,'Curve Summary'!$A$8:$AG$161,9)</f>
        <v>30</v>
      </c>
      <c r="BX12" s="308">
        <f>VLOOKUP(BX$7,'Curve Summary'!$A$8:$AG$161,9)</f>
        <v>38.75</v>
      </c>
      <c r="BY12" s="308">
        <f>VLOOKUP(BY$7,'Curve Summary'!$A$8:$AG$161,9)</f>
        <v>25.5</v>
      </c>
      <c r="BZ12" s="308">
        <f>VLOOKUP(BZ$7,'Curve Summary'!$A$8:$AG$161,9)</f>
        <v>29</v>
      </c>
      <c r="CA12" s="308">
        <f>VLOOKUP(CA$7,'Curve Summary'!$A$8:$AG$161,9)</f>
        <v>27.25</v>
      </c>
      <c r="CB12" s="308">
        <f>VLOOKUP(CB$7,'Curve Summary'!$A$8:$AG$161,9)</f>
        <v>27.75</v>
      </c>
      <c r="CC12" s="308">
        <f>VLOOKUP(CC$7,'Curve Summary'!$A$8:$AG$161,9)</f>
        <v>21.75</v>
      </c>
      <c r="CD12" s="308">
        <f>VLOOKUP(CD$7,'Curve Summary'!$A$8:$AG$161,9)</f>
        <v>23.5</v>
      </c>
      <c r="CE12" s="308">
        <f>VLOOKUP(CE$7,'Curve Summary'!$A$8:$AG$161,9)</f>
        <v>22.25</v>
      </c>
      <c r="CF12" s="308">
        <f>VLOOKUP(CF$7,'Curve Summary'!$A$8:$AG$161,9)</f>
        <v>27.75</v>
      </c>
      <c r="CG12" s="308">
        <f>VLOOKUP(CG$7,'Curve Summary'!$A$8:$AG$161,9)</f>
        <v>27.25</v>
      </c>
      <c r="CH12" s="308">
        <f>VLOOKUP(CH$7,'Curve Summary'!$A$8:$AG$161,9)</f>
        <v>33.25</v>
      </c>
      <c r="CI12" s="308">
        <f>VLOOKUP(CI$7,'Curve Summary'!$A$8:$AG$161,9)</f>
        <v>30.25</v>
      </c>
      <c r="CJ12" s="308">
        <f>VLOOKUP(CJ$7,'Curve Summary'!$A$8:$AG$161,9)</f>
        <v>39</v>
      </c>
      <c r="CK12" s="308">
        <f>VLOOKUP(CK$7,'Curve Summary'!$A$8:$AG$161,9)</f>
        <v>25.75</v>
      </c>
      <c r="CL12" s="308">
        <f>VLOOKUP(CL$7,'Curve Summary'!$A$8:$AG$161,9)</f>
        <v>29.25</v>
      </c>
      <c r="CM12" s="308">
        <f>VLOOKUP(CM$7,'Curve Summary'!$A$8:$AG$161,9)</f>
        <v>27.5</v>
      </c>
      <c r="CN12" s="308">
        <f>VLOOKUP(CN$7,'Curve Summary'!$A$8:$AG$161,9)</f>
        <v>28</v>
      </c>
      <c r="CO12" s="308">
        <f>VLOOKUP(CO$7,'Curve Summary'!$A$8:$AG$161,9)</f>
        <v>31.1</v>
      </c>
      <c r="CP12" s="308">
        <f>VLOOKUP(CP$7,'Curve Summary'!$A$8:$AG$161,9)</f>
        <v>32.85</v>
      </c>
      <c r="CQ12" s="308">
        <f>VLOOKUP(CQ$7,'Curve Summary'!$A$8:$AG$161,9)</f>
        <v>31.6</v>
      </c>
      <c r="CR12" s="308">
        <f>VLOOKUP(CR$7,'Curve Summary'!$A$8:$AG$161,9)</f>
        <v>37.1</v>
      </c>
      <c r="CS12" s="308">
        <f>VLOOKUP(CS$7,'Curve Summary'!$A$8:$AG$161,9)</f>
        <v>36.6</v>
      </c>
      <c r="CT12" s="308">
        <f>VLOOKUP(CT$7,'Curve Summary'!$A$8:$AG$161,9)</f>
        <v>43.6</v>
      </c>
      <c r="CU12" s="308">
        <f>VLOOKUP(CU$7,'Curve Summary'!$A$8:$AG$161,9)</f>
        <v>50.6</v>
      </c>
      <c r="CV12" s="308">
        <f>VLOOKUP(CV$7,'Curve Summary'!$A$8:$AG$161,9)</f>
        <v>59.35</v>
      </c>
      <c r="CW12" s="308">
        <f>VLOOKUP(CW$7,'Curve Summary'!$A$8:$AG$161,9)</f>
        <v>42.1</v>
      </c>
      <c r="CX12" s="308">
        <f>VLOOKUP(CX$7,'Curve Summary'!$A$8:$AG$161,9)</f>
        <v>41.6</v>
      </c>
      <c r="CY12" s="308">
        <f>VLOOKUP(CY$7,'Curve Summary'!$A$8:$AG$161,9)</f>
        <v>39.85</v>
      </c>
      <c r="CZ12" s="308">
        <f>VLOOKUP(CZ$7,'Curve Summary'!$A$8:$AG$161,9)</f>
        <v>40.35</v>
      </c>
      <c r="DA12" s="308">
        <f>VLOOKUP(DA$7,'Curve Summary'!$A$8:$AG$161,9)</f>
        <v>31.45</v>
      </c>
      <c r="DB12" s="308">
        <f>VLOOKUP(DB$7,'Curve Summary'!$A$8:$AG$161,9)</f>
        <v>33.200000000000003</v>
      </c>
      <c r="DC12" s="308">
        <f>VLOOKUP(DC$7,'Curve Summary'!$A$8:$AG$161,9)</f>
        <v>31.95</v>
      </c>
      <c r="DD12" s="308">
        <f>VLOOKUP(DD$7,'Curve Summary'!$A$8:$AG$161,9)</f>
        <v>37.450000000000003</v>
      </c>
      <c r="DE12" s="308">
        <f>VLOOKUP(DE$7,'Curve Summary'!$A$8:$AG$161,9)</f>
        <v>36.950000000000003</v>
      </c>
      <c r="DF12" s="308">
        <f>VLOOKUP(DF$7,'Curve Summary'!$A$8:$AG$161,9)</f>
        <v>43.95</v>
      </c>
      <c r="DG12" s="308">
        <f>VLOOKUP(DG$7,'Curve Summary'!$A$8:$AG$161,9)</f>
        <v>50.95</v>
      </c>
      <c r="DH12" s="308">
        <f>VLOOKUP(DH$7,'Curve Summary'!$A$8:$AG$161,9)</f>
        <v>59.7</v>
      </c>
      <c r="DI12" s="308">
        <f>VLOOKUP(DI$7,'Curve Summary'!$A$8:$AG$161,9)</f>
        <v>42.45</v>
      </c>
      <c r="DJ12" s="308">
        <f>VLOOKUP(DJ$7,'Curve Summary'!$A$8:$AG$161,9)</f>
        <v>41.95</v>
      </c>
      <c r="DK12" s="308">
        <f>VLOOKUP(DK$7,'Curve Summary'!$A$8:$AG$161,9)</f>
        <v>40.200000000000003</v>
      </c>
      <c r="DL12" s="308">
        <f>VLOOKUP(DL$7,'Curve Summary'!$A$8:$AG$161,9)</f>
        <v>40.700000000000003</v>
      </c>
      <c r="DM12" s="308">
        <f>VLOOKUP(DM$7,'Curve Summary'!$A$8:$AG$161,9)</f>
        <v>31.95</v>
      </c>
      <c r="DN12" s="308">
        <f>VLOOKUP(DN$7,'Curve Summary'!$A$8:$AG$161,9)</f>
        <v>33.700000000000003</v>
      </c>
      <c r="DO12" s="308">
        <f>VLOOKUP(DO$7,'Curve Summary'!$A$8:$AG$161,9)</f>
        <v>32.450000000000003</v>
      </c>
      <c r="DP12" s="308">
        <f>VLOOKUP(DP$7,'Curve Summary'!$A$8:$AG$161,9)</f>
        <v>38</v>
      </c>
      <c r="DQ12" s="308">
        <f>VLOOKUP(DQ$7,'Curve Summary'!$A$8:$AG$161,9)</f>
        <v>37.5</v>
      </c>
      <c r="DR12" s="308">
        <f>VLOOKUP(DR$7,'Curve Summary'!$A$8:$AG$161,9)</f>
        <v>44.5</v>
      </c>
      <c r="DS12" s="308">
        <f>VLOOKUP(DS$7,'Curve Summary'!$A$8:$AG$161,9)</f>
        <v>51.5</v>
      </c>
      <c r="DT12" s="308">
        <f>VLOOKUP(DT$7,'Curve Summary'!$A$8:$AG$161,9)</f>
        <v>60.25</v>
      </c>
      <c r="DU12" s="308">
        <f>VLOOKUP(DU$7,'Curve Summary'!$A$8:$AG$161,9)</f>
        <v>42.95</v>
      </c>
      <c r="DV12" s="308">
        <f>VLOOKUP(DV$7,'Curve Summary'!$A$8:$AG$161,9)</f>
        <v>42.5</v>
      </c>
      <c r="DW12" s="308">
        <f>VLOOKUP(DW$7,'Curve Summary'!$A$8:$AG$161,9)</f>
        <v>40.75</v>
      </c>
      <c r="DX12" s="308">
        <f>VLOOKUP(DX$7,'Curve Summary'!$A$8:$AG$161,9)</f>
        <v>41.2</v>
      </c>
      <c r="DY12" s="308">
        <f>VLOOKUP(DY$7,'Curve Summary'!$A$8:$AG$161,9)</f>
        <v>32.450000000000003</v>
      </c>
      <c r="DZ12" s="308">
        <f>VLOOKUP(DZ$7,'Curve Summary'!$A$8:$AG$161,9)</f>
        <v>34.200000000000003</v>
      </c>
      <c r="EA12" s="308">
        <f>VLOOKUP(EA$7,'Curve Summary'!$A$8:$AG$161,9)</f>
        <v>32.950000000000003</v>
      </c>
      <c r="EB12" s="308">
        <f>VLOOKUP(EB$7,'Curve Summary'!$A$8:$AG$161,9)</f>
        <v>38.75</v>
      </c>
      <c r="EC12" s="308">
        <f>VLOOKUP(EC$7,'Curve Summary'!$A$8:$AG$161,9)</f>
        <v>38.25</v>
      </c>
      <c r="ED12" s="308">
        <f>VLOOKUP(ED$7,'Curve Summary'!$A$8:$AG$161,9)</f>
        <v>45.25</v>
      </c>
      <c r="EE12" s="308">
        <f>VLOOKUP(EE$7,'Curve Summary'!$A$8:$AG$161,9)</f>
        <v>52.25</v>
      </c>
      <c r="EF12" s="308">
        <f>VLOOKUP(EF$7,'Curve Summary'!$A$8:$AG$161,9)</f>
        <v>61</v>
      </c>
      <c r="EG12" s="308">
        <f>VLOOKUP(EG$7,'Curve Summary'!$A$8:$AG$161,9)</f>
        <v>43.45</v>
      </c>
      <c r="EH12" s="308">
        <f>VLOOKUP(EH$7,'Curve Summary'!$A$8:$AG$161,9)</f>
        <v>43.25</v>
      </c>
      <c r="EI12" s="308">
        <f>VLOOKUP(EI$7,'Curve Summary'!$A$8:$AG$161,9)</f>
        <v>41.5</v>
      </c>
      <c r="EJ12" s="308">
        <f>VLOOKUP(EJ$7,'Curve Summary'!$A$8:$AG$161,9)</f>
        <v>41.7</v>
      </c>
    </row>
    <row r="13" spans="1:140" ht="13.65" customHeight="1" x14ac:dyDescent="0.2">
      <c r="A13" s="443" t="s">
        <v>143</v>
      </c>
      <c r="B13" s="305" t="s">
        <v>48</v>
      </c>
      <c r="C13" s="191">
        <f>'Power Desk Daily Price'!$AC13</f>
        <v>27.831428571428571</v>
      </c>
      <c r="D13" s="191">
        <f ca="1">IF(ISERROR((AVERAGE(OFFSET('Curve Summary'!$F$6,8,0,19,1))*19+ 6* 'Curve Summary Backup'!$F$38)/25), 'Curve Summary Backup'!$F$38,(AVERAGE(OFFSET('Curve Summary'!$F$6,8,0,19,1))*19+ 6* 'Curve Summary Backup'!$F$38)/25)</f>
        <v>29</v>
      </c>
      <c r="E13" s="191">
        <f>VLOOKUP(E$7,'Curve Summary'!$A$7:$AG$59,6)</f>
        <v>34.75</v>
      </c>
      <c r="F13" s="306">
        <f t="shared" ca="1" si="0"/>
        <v>31.225416666666664</v>
      </c>
      <c r="G13" s="191">
        <f t="shared" si="1"/>
        <v>34.625</v>
      </c>
      <c r="H13" s="191">
        <f t="shared" si="2"/>
        <v>35</v>
      </c>
      <c r="I13" s="191">
        <f t="shared" si="2"/>
        <v>34.25</v>
      </c>
      <c r="J13" s="191">
        <f t="shared" si="3"/>
        <v>32.875</v>
      </c>
      <c r="K13" s="191">
        <f t="shared" si="4"/>
        <v>33.5</v>
      </c>
      <c r="L13" s="191">
        <f t="shared" si="4"/>
        <v>32.25</v>
      </c>
      <c r="M13" s="191">
        <f t="shared" si="4"/>
        <v>33.75</v>
      </c>
      <c r="N13" s="191">
        <f t="shared" si="4"/>
        <v>39.75</v>
      </c>
      <c r="O13" s="191">
        <f t="shared" si="5"/>
        <v>51.875</v>
      </c>
      <c r="P13" s="191">
        <f t="shared" si="6"/>
        <v>49</v>
      </c>
      <c r="Q13" s="191">
        <f t="shared" si="6"/>
        <v>54.75</v>
      </c>
      <c r="R13" s="191">
        <f t="shared" si="6"/>
        <v>46.25</v>
      </c>
      <c r="S13" s="191">
        <f t="shared" si="7"/>
        <v>38.5</v>
      </c>
      <c r="T13" s="191">
        <f t="shared" si="8"/>
        <v>38.5</v>
      </c>
      <c r="U13" s="191">
        <f t="shared" si="8"/>
        <v>37.5</v>
      </c>
      <c r="V13" s="191">
        <f t="shared" si="8"/>
        <v>39.5</v>
      </c>
      <c r="W13" s="306">
        <f t="shared" si="12"/>
        <v>39.521568627450982</v>
      </c>
      <c r="X13" s="191">
        <f t="shared" si="13"/>
        <v>43.771568627450982</v>
      </c>
      <c r="Y13" s="191">
        <f t="shared" si="14"/>
        <v>43.627147651006709</v>
      </c>
      <c r="Z13" s="191">
        <f t="shared" si="15"/>
        <v>44.416745098039215</v>
      </c>
      <c r="AA13" s="191">
        <f t="shared" si="9"/>
        <v>45.132088235294106</v>
      </c>
      <c r="AB13" s="192">
        <f t="shared" si="10"/>
        <v>45.8818359375</v>
      </c>
      <c r="AC13" s="307">
        <f t="shared" ca="1" si="11"/>
        <v>43.977438192668366</v>
      </c>
      <c r="AD13" s="302"/>
      <c r="AE13" s="302"/>
      <c r="AF13" s="303"/>
      <c r="AG13" s="308">
        <f>VLOOKUP(AG$7,'Curve Summary'!$A$9:$AG$161,6)</f>
        <v>35</v>
      </c>
      <c r="AH13" s="308">
        <f>VLOOKUP(AH$7,'Curve Summary'!$A$9:$AG$161,6)</f>
        <v>34.25</v>
      </c>
      <c r="AI13" s="308">
        <f>VLOOKUP(AI$7,'Curve Summary'!$A$9:$AG$161,6)</f>
        <v>33.5</v>
      </c>
      <c r="AJ13" s="308">
        <f>VLOOKUP(AJ$7,'Curve Summary'!$A$9:$AG$161,6)</f>
        <v>32.25</v>
      </c>
      <c r="AK13" s="308">
        <f>VLOOKUP(AK$7,'Curve Summary'!$A$9:$AG$161,6)</f>
        <v>33.75</v>
      </c>
      <c r="AL13" s="308">
        <f>VLOOKUP(AL$7,'Curve Summary'!$A$9:$AG$161,6)</f>
        <v>39.75</v>
      </c>
      <c r="AM13" s="308">
        <f>VLOOKUP(AM$7,'Curve Summary'!$A$9:$AG$161,6)</f>
        <v>49</v>
      </c>
      <c r="AN13" s="308">
        <f>VLOOKUP(AN$7,'Curve Summary'!$A$9:$AG$161,6)</f>
        <v>54.75</v>
      </c>
      <c r="AO13" s="308">
        <f>VLOOKUP(AO$7,'Curve Summary'!$A$9:$AG$161,6)</f>
        <v>46.25</v>
      </c>
      <c r="AP13" s="308">
        <f>VLOOKUP(AP$7,'Curve Summary'!$A$9:$AG$161,6)</f>
        <v>38.5</v>
      </c>
      <c r="AQ13" s="308">
        <f>VLOOKUP(AQ$7,'Curve Summary'!$A$9:$AG$161,6)</f>
        <v>37.5</v>
      </c>
      <c r="AR13" s="308">
        <f>VLOOKUP(AR$7,'Curve Summary'!$A$9:$AG$161,6)</f>
        <v>39.5</v>
      </c>
      <c r="AS13" s="308">
        <f>VLOOKUP(AS$7,'Curve Summary'!$A$9:$AG$161,6)</f>
        <v>40.75</v>
      </c>
      <c r="AT13" s="308">
        <f>VLOOKUP(AT$7,'Curve Summary'!$A$9:$AG$161,6)</f>
        <v>39.25</v>
      </c>
      <c r="AU13" s="308">
        <f>VLOOKUP(AU$7,'Curve Summary'!$A$9:$AG$161,6)</f>
        <v>38.5</v>
      </c>
      <c r="AV13" s="308">
        <f>VLOOKUP(AV$7,'Curve Summary'!$A$9:$AG$161,6)</f>
        <v>37.25</v>
      </c>
      <c r="AW13" s="308">
        <f>VLOOKUP(AW$7,'Curve Summary'!$A$9:$AG$161,6)</f>
        <v>38</v>
      </c>
      <c r="AX13" s="308">
        <f>VLOOKUP(AX$7,'Curve Summary'!$A$9:$AG$161,6)</f>
        <v>42.5</v>
      </c>
      <c r="AY13" s="308">
        <f>VLOOKUP(AY$7,'Curve Summary'!$A$9:$AG$161,6)</f>
        <v>57</v>
      </c>
      <c r="AZ13" s="308">
        <f>VLOOKUP(AZ$7,'Curve Summary'!$A$9:$AG$161,6)</f>
        <v>62.75</v>
      </c>
      <c r="BA13" s="308">
        <f>VLOOKUP(BA$7,'Curve Summary'!$A$9:$AG$161,6)</f>
        <v>49.75</v>
      </c>
      <c r="BB13" s="308">
        <f>VLOOKUP(BB$7,'Curve Summary'!$A$9:$AG$161,6)</f>
        <v>39.5</v>
      </c>
      <c r="BC13" s="308">
        <f>VLOOKUP(BC$7,'Curve Summary'!$A$9:$AG$161,6)</f>
        <v>39.25</v>
      </c>
      <c r="BD13" s="308">
        <f>VLOOKUP(BD$7,'Curve Summary'!$A$9:$AG$161,6)</f>
        <v>40.5</v>
      </c>
      <c r="BE13" s="308">
        <f>VLOOKUP(BE$7,'Curve Summary'!$A$9:$AG$161,6)</f>
        <v>41.25</v>
      </c>
      <c r="BF13" s="308">
        <f>VLOOKUP(BF$7,'Curve Summary'!$A$9:$AG$161,6)</f>
        <v>39.86</v>
      </c>
      <c r="BG13" s="308">
        <f>VLOOKUP(BG$7,'Curve Summary'!$A$9:$AG$161,6)</f>
        <v>39.229999999999997</v>
      </c>
      <c r="BH13" s="308">
        <f>VLOOKUP(BH$7,'Curve Summary'!$A$9:$AG$161,6)</f>
        <v>38.01</v>
      </c>
      <c r="BI13" s="308">
        <f>VLOOKUP(BI$7,'Curve Summary'!$A$9:$AG$161,6)</f>
        <v>38.729999999999997</v>
      </c>
      <c r="BJ13" s="308">
        <f>VLOOKUP(BJ$7,'Curve Summary'!$A$9:$AG$161,6)</f>
        <v>42.9</v>
      </c>
      <c r="BK13" s="308">
        <f>VLOOKUP(BK$7,'Curve Summary'!$A$9:$AG$161,6)</f>
        <v>56.37</v>
      </c>
      <c r="BL13" s="308">
        <f>VLOOKUP(BL$7,'Curve Summary'!$A$9:$AG$161,6)</f>
        <v>61.66</v>
      </c>
      <c r="BM13" s="308">
        <f>VLOOKUP(BM$7,'Curve Summary'!$A$9:$AG$161,6)</f>
        <v>49.61</v>
      </c>
      <c r="BN13" s="308">
        <f>VLOOKUP(BN$7,'Curve Summary'!$A$9:$AG$161,6)</f>
        <v>40.119999999999997</v>
      </c>
      <c r="BO13" s="308">
        <f>VLOOKUP(BO$7,'Curve Summary'!$A$9:$AG$161,6)</f>
        <v>39.85</v>
      </c>
      <c r="BP13" s="308">
        <f>VLOOKUP(BP$7,'Curve Summary'!$A$9:$AG$161,6)</f>
        <v>41.04</v>
      </c>
      <c r="BQ13" s="308">
        <f>VLOOKUP(BQ$7,'Curve Summary'!$A$9:$AG$161,6)</f>
        <v>41.54</v>
      </c>
      <c r="BR13" s="308">
        <f>VLOOKUP(BR$7,'Curve Summary'!$A$9:$AG$161,6)</f>
        <v>40.14</v>
      </c>
      <c r="BS13" s="308">
        <f>VLOOKUP(BS$7,'Curve Summary'!$A$9:$AG$161,6)</f>
        <v>39.49</v>
      </c>
      <c r="BT13" s="308">
        <f>VLOOKUP(BT$7,'Curve Summary'!$A$9:$AG$161,6)</f>
        <v>38.270000000000003</v>
      </c>
      <c r="BU13" s="308">
        <f>VLOOKUP(BU$7,'Curve Summary'!$A$9:$AG$161,6)</f>
        <v>38.99</v>
      </c>
      <c r="BV13" s="308">
        <f>VLOOKUP(BV$7,'Curve Summary'!$A$9:$AG$161,6)</f>
        <v>43.19</v>
      </c>
      <c r="BW13" s="308">
        <f>VLOOKUP(BW$7,'Curve Summary'!$A$9:$AG$161,6)</f>
        <v>56.75</v>
      </c>
      <c r="BX13" s="308">
        <f>VLOOKUP(BX$7,'Curve Summary'!$A$9:$AG$161,6)</f>
        <v>62.08</v>
      </c>
      <c r="BY13" s="308">
        <f>VLOOKUP(BY$7,'Curve Summary'!$A$9:$AG$161,6)</f>
        <v>49.95</v>
      </c>
      <c r="BZ13" s="308">
        <f>VLOOKUP(BZ$7,'Curve Summary'!$A$9:$AG$161,6)</f>
        <v>40.39</v>
      </c>
      <c r="CA13" s="308">
        <f>VLOOKUP(CA$7,'Curve Summary'!$A$9:$AG$161,6)</f>
        <v>40.119999999999997</v>
      </c>
      <c r="CB13" s="308">
        <f>VLOOKUP(CB$7,'Curve Summary'!$A$9:$AG$161,6)</f>
        <v>41.32</v>
      </c>
      <c r="CC13" s="308">
        <f>VLOOKUP(CC$7,'Curve Summary'!$A$9:$AG$161,6)</f>
        <v>41.82</v>
      </c>
      <c r="CD13" s="308">
        <f>VLOOKUP(CD$7,'Curve Summary'!$A$9:$AG$161,6)</f>
        <v>40.409999999999997</v>
      </c>
      <c r="CE13" s="308">
        <f>VLOOKUP(CE$7,'Curve Summary'!$A$9:$AG$161,6)</f>
        <v>39.75</v>
      </c>
      <c r="CF13" s="308">
        <f>VLOOKUP(CF$7,'Curve Summary'!$A$9:$AG$161,6)</f>
        <v>38.53</v>
      </c>
      <c r="CG13" s="308">
        <f>VLOOKUP(CG$7,'Curve Summary'!$A$9:$AG$161,6)</f>
        <v>39.25</v>
      </c>
      <c r="CH13" s="308">
        <f>VLOOKUP(CH$7,'Curve Summary'!$A$9:$AG$161,6)</f>
        <v>43.48</v>
      </c>
      <c r="CI13" s="308">
        <f>VLOOKUP(CI$7,'Curve Summary'!$A$9:$AG$161,6)</f>
        <v>57.13</v>
      </c>
      <c r="CJ13" s="308">
        <f>VLOOKUP(CJ$7,'Curve Summary'!$A$9:$AG$161,6)</f>
        <v>62.51</v>
      </c>
      <c r="CK13" s="308">
        <f>VLOOKUP(CK$7,'Curve Summary'!$A$9:$AG$161,6)</f>
        <v>50.29</v>
      </c>
      <c r="CL13" s="308">
        <f>VLOOKUP(CL$7,'Curve Summary'!$A$9:$AG$161,6)</f>
        <v>40.659999999999997</v>
      </c>
      <c r="CM13" s="308">
        <f>VLOOKUP(CM$7,'Curve Summary'!$A$9:$AG$161,6)</f>
        <v>40.4</v>
      </c>
      <c r="CN13" s="308">
        <f>VLOOKUP(CN$7,'Curve Summary'!$A$9:$AG$161,6)</f>
        <v>41.6</v>
      </c>
      <c r="CO13" s="308">
        <f>VLOOKUP(CO$7,'Curve Summary'!$A$9:$AG$161,6)</f>
        <v>42.1</v>
      </c>
      <c r="CP13" s="308">
        <f>VLOOKUP(CP$7,'Curve Summary'!$A$9:$AG$161,6)</f>
        <v>40.68</v>
      </c>
      <c r="CQ13" s="308">
        <f>VLOOKUP(CQ$7,'Curve Summary'!$A$9:$AG$161,6)</f>
        <v>40.01</v>
      </c>
      <c r="CR13" s="308">
        <f>VLOOKUP(CR$7,'Curve Summary'!$A$9:$AG$161,6)</f>
        <v>38.79</v>
      </c>
      <c r="CS13" s="308">
        <f>VLOOKUP(CS$7,'Curve Summary'!$A$9:$AG$161,6)</f>
        <v>39.51</v>
      </c>
      <c r="CT13" s="308">
        <f>VLOOKUP(CT$7,'Curve Summary'!$A$9:$AG$161,6)</f>
        <v>43.77</v>
      </c>
      <c r="CU13" s="308">
        <f>VLOOKUP(CU$7,'Curve Summary'!$A$9:$AG$161,6)</f>
        <v>57.52</v>
      </c>
      <c r="CV13" s="308">
        <f>VLOOKUP(CV$7,'Curve Summary'!$A$9:$AG$161,6)</f>
        <v>62.93</v>
      </c>
      <c r="CW13" s="308">
        <f>VLOOKUP(CW$7,'Curve Summary'!$A$9:$AG$161,6)</f>
        <v>50.63</v>
      </c>
      <c r="CX13" s="308">
        <f>VLOOKUP(CX$7,'Curve Summary'!$A$9:$AG$161,6)</f>
        <v>40.93</v>
      </c>
      <c r="CY13" s="308">
        <f>VLOOKUP(CY$7,'Curve Summary'!$A$9:$AG$161,6)</f>
        <v>40.67</v>
      </c>
      <c r="CZ13" s="308">
        <f>VLOOKUP(CZ$7,'Curve Summary'!$A$9:$AG$161,6)</f>
        <v>41.88</v>
      </c>
      <c r="DA13" s="308">
        <f>VLOOKUP(DA$7,'Curve Summary'!$A$9:$AG$161,6)</f>
        <v>42.38</v>
      </c>
      <c r="DB13" s="308">
        <f>VLOOKUP(DB$7,'Curve Summary'!$A$9:$AG$161,6)</f>
        <v>40.950000000000003</v>
      </c>
      <c r="DC13" s="308">
        <f>VLOOKUP(DC$7,'Curve Summary'!$A$9:$AG$161,6)</f>
        <v>40.28</v>
      </c>
      <c r="DD13" s="308">
        <f>VLOOKUP(DD$7,'Curve Summary'!$A$9:$AG$161,6)</f>
        <v>39.049999999999997</v>
      </c>
      <c r="DE13" s="308">
        <f>VLOOKUP(DE$7,'Curve Summary'!$A$9:$AG$161,6)</f>
        <v>39.78</v>
      </c>
      <c r="DF13" s="308">
        <f>VLOOKUP(DF$7,'Curve Summary'!$A$9:$AG$161,6)</f>
        <v>44.06</v>
      </c>
      <c r="DG13" s="308">
        <f>VLOOKUP(DG$7,'Curve Summary'!$A$9:$AG$161,6)</f>
        <v>57.9</v>
      </c>
      <c r="DH13" s="308">
        <f>VLOOKUP(DH$7,'Curve Summary'!$A$9:$AG$161,6)</f>
        <v>63.35</v>
      </c>
      <c r="DI13" s="308">
        <f>VLOOKUP(DI$7,'Curve Summary'!$A$9:$AG$161,6)</f>
        <v>50.97</v>
      </c>
      <c r="DJ13" s="308">
        <f>VLOOKUP(DJ$7,'Curve Summary'!$A$9:$AG$161,6)</f>
        <v>41.21</v>
      </c>
      <c r="DK13" s="308">
        <f>VLOOKUP(DK$7,'Curve Summary'!$A$9:$AG$161,6)</f>
        <v>40.94</v>
      </c>
      <c r="DL13" s="308">
        <f>VLOOKUP(DL$7,'Curve Summary'!$A$9:$AG$161,6)</f>
        <v>42.16</v>
      </c>
      <c r="DM13" s="308">
        <f>VLOOKUP(DM$7,'Curve Summary'!$A$9:$AG$161,6)</f>
        <v>42.67</v>
      </c>
      <c r="DN13" s="308">
        <f>VLOOKUP(DN$7,'Curve Summary'!$A$9:$AG$161,6)</f>
        <v>41.23</v>
      </c>
      <c r="DO13" s="308">
        <f>VLOOKUP(DO$7,'Curve Summary'!$A$9:$AG$161,6)</f>
        <v>40.54</v>
      </c>
      <c r="DP13" s="308">
        <f>VLOOKUP(DP$7,'Curve Summary'!$A$9:$AG$161,6)</f>
        <v>39.31</v>
      </c>
      <c r="DQ13" s="308">
        <f>VLOOKUP(DQ$7,'Curve Summary'!$A$9:$AG$161,6)</f>
        <v>40.04</v>
      </c>
      <c r="DR13" s="308">
        <f>VLOOKUP(DR$7,'Curve Summary'!$A$9:$AG$161,6)</f>
        <v>44.35</v>
      </c>
      <c r="DS13" s="308">
        <f>VLOOKUP(DS$7,'Curve Summary'!$A$9:$AG$161,6)</f>
        <v>58.28</v>
      </c>
      <c r="DT13" s="308">
        <f>VLOOKUP(DT$7,'Curve Summary'!$A$9:$AG$161,6)</f>
        <v>63.77</v>
      </c>
      <c r="DU13" s="308">
        <f>VLOOKUP(DU$7,'Curve Summary'!$A$9:$AG$161,6)</f>
        <v>51.31</v>
      </c>
      <c r="DV13" s="308">
        <f>VLOOKUP(DV$7,'Curve Summary'!$A$9:$AG$161,6)</f>
        <v>41.48</v>
      </c>
      <c r="DW13" s="308">
        <f>VLOOKUP(DW$7,'Curve Summary'!$A$9:$AG$161,6)</f>
        <v>41.22</v>
      </c>
      <c r="DX13" s="308">
        <f>VLOOKUP(DX$7,'Curve Summary'!$A$9:$AG$161,6)</f>
        <v>42.44</v>
      </c>
      <c r="DY13" s="308">
        <f>VLOOKUP(DY$7,'Curve Summary'!$A$9:$AG$161,6)</f>
        <v>42.95</v>
      </c>
      <c r="DZ13" s="308">
        <f>VLOOKUP(DZ$7,'Curve Summary'!$A$9:$AG$161,6)</f>
        <v>41.5</v>
      </c>
      <c r="EA13" s="308">
        <f>VLOOKUP(EA$7,'Curve Summary'!$A$9:$AG$161,6)</f>
        <v>40.799999999999997</v>
      </c>
      <c r="EB13" s="308">
        <f>VLOOKUP(EB$7,'Curve Summary'!$A$9:$AG$161,6)</f>
        <v>39.57</v>
      </c>
      <c r="EC13" s="308">
        <f>VLOOKUP(EC$7,'Curve Summary'!$A$9:$AG$161,6)</f>
        <v>40.299999999999997</v>
      </c>
      <c r="ED13" s="308">
        <f>VLOOKUP(ED$7,'Curve Summary'!$A$9:$AG$161,6)</f>
        <v>44.65</v>
      </c>
      <c r="EE13" s="308">
        <f>VLOOKUP(EE$7,'Curve Summary'!$A$9:$AG$161,6)</f>
        <v>58.66</v>
      </c>
      <c r="EF13" s="308">
        <f>VLOOKUP(EF$7,'Curve Summary'!$A$9:$AG$161,6)</f>
        <v>64.2</v>
      </c>
      <c r="EG13" s="308">
        <f>VLOOKUP(EG$7,'Curve Summary'!$A$9:$AG$161,6)</f>
        <v>51.65</v>
      </c>
      <c r="EH13" s="308">
        <f>VLOOKUP(EH$7,'Curve Summary'!$A$9:$AG$161,6)</f>
        <v>41.75</v>
      </c>
      <c r="EI13" s="308">
        <f>VLOOKUP(EI$7,'Curve Summary'!$A$9:$AG$161,6)</f>
        <v>41.49</v>
      </c>
      <c r="EJ13" s="308">
        <f>VLOOKUP(EJ$7,'Curve Summary'!$A$9:$AG$161,6)</f>
        <v>42.72</v>
      </c>
    </row>
    <row r="14" spans="1:140" ht="13.65" customHeight="1" x14ac:dyDescent="0.2">
      <c r="A14" s="443" t="s">
        <v>141</v>
      </c>
      <c r="B14" s="305" t="s">
        <v>48</v>
      </c>
      <c r="C14" s="191">
        <f>'Power Desk Daily Price'!$AC14</f>
        <v>27.892857142857142</v>
      </c>
      <c r="D14" s="191">
        <f ca="1">IF(ISERROR((AVERAGE(OFFSET('Curve Summary'!$B$6,8,0,19,1))*19+ 6* 'Curve Summary Backup'!$B$38)/25), 'Curve Summary Backup'!$B$38,(AVERAGE(OFFSET('Curve Summary'!$B$6,8,0,19,1))*19+ 6* 'Curve Summary Backup'!$B$38)/25)</f>
        <v>28</v>
      </c>
      <c r="E14" s="191">
        <f>VLOOKUP(E$7,'Curve Summary'!$A$7:$AG$59,2)</f>
        <v>33</v>
      </c>
      <c r="F14" s="306">
        <f t="shared" ca="1" si="0"/>
        <v>30.067708333333332</v>
      </c>
      <c r="G14" s="191">
        <f t="shared" si="1"/>
        <v>33</v>
      </c>
      <c r="H14" s="191">
        <f t="shared" si="2"/>
        <v>33.25</v>
      </c>
      <c r="I14" s="191">
        <f t="shared" si="2"/>
        <v>32.75</v>
      </c>
      <c r="J14" s="191">
        <f t="shared" si="3"/>
        <v>31.25</v>
      </c>
      <c r="K14" s="191">
        <f t="shared" si="4"/>
        <v>32</v>
      </c>
      <c r="L14" s="191">
        <f t="shared" si="4"/>
        <v>30.5</v>
      </c>
      <c r="M14" s="191">
        <f t="shared" si="4"/>
        <v>35.5</v>
      </c>
      <c r="N14" s="191">
        <f t="shared" si="4"/>
        <v>43.5</v>
      </c>
      <c r="O14" s="191">
        <f t="shared" si="5"/>
        <v>56.5</v>
      </c>
      <c r="P14" s="191">
        <f t="shared" si="6"/>
        <v>52</v>
      </c>
      <c r="Q14" s="191">
        <f t="shared" si="6"/>
        <v>61</v>
      </c>
      <c r="R14" s="191">
        <f t="shared" si="6"/>
        <v>50</v>
      </c>
      <c r="S14" s="191">
        <f t="shared" si="7"/>
        <v>36</v>
      </c>
      <c r="T14" s="191">
        <f t="shared" si="8"/>
        <v>37</v>
      </c>
      <c r="U14" s="191">
        <f t="shared" si="8"/>
        <v>35</v>
      </c>
      <c r="V14" s="191">
        <f t="shared" si="8"/>
        <v>36</v>
      </c>
      <c r="W14" s="306">
        <f t="shared" si="12"/>
        <v>39.896078431372551</v>
      </c>
      <c r="X14" s="191">
        <f t="shared" si="13"/>
        <v>41.466666666666669</v>
      </c>
      <c r="Y14" s="191">
        <f t="shared" si="14"/>
        <v>41.113288590604029</v>
      </c>
      <c r="Z14" s="191">
        <f t="shared" si="15"/>
        <v>42.142823529411764</v>
      </c>
      <c r="AA14" s="191">
        <f t="shared" si="9"/>
        <v>42.837166666666668</v>
      </c>
      <c r="AB14" s="192">
        <f t="shared" si="10"/>
        <v>43.594687500000006</v>
      </c>
      <c r="AC14" s="307">
        <f t="shared" ca="1" si="11"/>
        <v>41.998090366581408</v>
      </c>
      <c r="AD14" s="302"/>
      <c r="AE14" s="302"/>
      <c r="AF14" s="303"/>
      <c r="AG14" s="308">
        <f>VLOOKUP(AG$7,'Curve Summary'!$A$9:$AG$161,2)</f>
        <v>33.25</v>
      </c>
      <c r="AH14" s="308">
        <f>VLOOKUP(AH$7,'Curve Summary'!$A$9:$AG$161,2)</f>
        <v>32.75</v>
      </c>
      <c r="AI14" s="308">
        <f>VLOOKUP(AI$7,'Curve Summary'!$A$9:$AG$161,2)</f>
        <v>32</v>
      </c>
      <c r="AJ14" s="308">
        <f>VLOOKUP(AJ$7,'Curve Summary'!$A$9:$AG$161,2)</f>
        <v>30.5</v>
      </c>
      <c r="AK14" s="308">
        <f>VLOOKUP(AK$7,'Curve Summary'!$A$9:$AG$161,2)</f>
        <v>35.5</v>
      </c>
      <c r="AL14" s="308">
        <f>VLOOKUP(AL$7,'Curve Summary'!$A$9:$AG$161,2)</f>
        <v>43.5</v>
      </c>
      <c r="AM14" s="308">
        <f>VLOOKUP(AM$7,'Curve Summary'!$A$9:$AG$161,2)</f>
        <v>52</v>
      </c>
      <c r="AN14" s="308">
        <f>VLOOKUP(AN$7,'Curve Summary'!$A$9:$AG$161,2)</f>
        <v>61</v>
      </c>
      <c r="AO14" s="308">
        <f>VLOOKUP(AO$7,'Curve Summary'!$A$9:$AG$161,2)</f>
        <v>50</v>
      </c>
      <c r="AP14" s="308">
        <f>VLOOKUP(AP$7,'Curve Summary'!$A$9:$AG$161,2)</f>
        <v>37</v>
      </c>
      <c r="AQ14" s="308">
        <f>VLOOKUP(AQ$7,'Curve Summary'!$A$9:$AG$161,2)</f>
        <v>35</v>
      </c>
      <c r="AR14" s="308">
        <f>VLOOKUP(AR$7,'Curve Summary'!$A$9:$AG$161,2)</f>
        <v>36</v>
      </c>
      <c r="AS14" s="308">
        <f>VLOOKUP(AS$7,'Curve Summary'!$A$9:$AG$161,2)</f>
        <v>36</v>
      </c>
      <c r="AT14" s="308">
        <f>VLOOKUP(AT$7,'Curve Summary'!$A$9:$AG$161,2)</f>
        <v>36</v>
      </c>
      <c r="AU14" s="308">
        <f>VLOOKUP(AU$7,'Curve Summary'!$A$9:$AG$161,2)</f>
        <v>35.5</v>
      </c>
      <c r="AV14" s="308">
        <f>VLOOKUP(AV$7,'Curve Summary'!$A$9:$AG$161,2)</f>
        <v>35</v>
      </c>
      <c r="AW14" s="308">
        <f>VLOOKUP(AW$7,'Curve Summary'!$A$9:$AG$161,2)</f>
        <v>36</v>
      </c>
      <c r="AX14" s="308">
        <f>VLOOKUP(AX$7,'Curve Summary'!$A$9:$AG$161,2)</f>
        <v>43</v>
      </c>
      <c r="AY14" s="308">
        <f>VLOOKUP(AY$7,'Curve Summary'!$A$9:$AG$161,2)</f>
        <v>53</v>
      </c>
      <c r="AZ14" s="308">
        <f>VLOOKUP(AZ$7,'Curve Summary'!$A$9:$AG$161,2)</f>
        <v>61</v>
      </c>
      <c r="BA14" s="308">
        <f>VLOOKUP(BA$7,'Curve Summary'!$A$9:$AG$161,2)</f>
        <v>50.5</v>
      </c>
      <c r="BB14" s="308">
        <f>VLOOKUP(BB$7,'Curve Summary'!$A$9:$AG$161,2)</f>
        <v>38</v>
      </c>
      <c r="BC14" s="308">
        <f>VLOOKUP(BC$7,'Curve Summary'!$A$9:$AG$161,2)</f>
        <v>37</v>
      </c>
      <c r="BD14" s="308">
        <f>VLOOKUP(BD$7,'Curve Summary'!$A$9:$AG$161,2)</f>
        <v>36.5</v>
      </c>
      <c r="BE14" s="308">
        <f>VLOOKUP(BE$7,'Curve Summary'!$A$9:$AG$161,2)</f>
        <v>36.700000000000003</v>
      </c>
      <c r="BF14" s="308">
        <f>VLOOKUP(BF$7,'Curve Summary'!$A$9:$AG$161,2)</f>
        <v>36.700000000000003</v>
      </c>
      <c r="BG14" s="308">
        <f>VLOOKUP(BG$7,'Curve Summary'!$A$9:$AG$161,2)</f>
        <v>36.24</v>
      </c>
      <c r="BH14" s="308">
        <f>VLOOKUP(BH$7,'Curve Summary'!$A$9:$AG$161,2)</f>
        <v>35.78</v>
      </c>
      <c r="BI14" s="308">
        <f>VLOOKUP(BI$7,'Curve Summary'!$A$9:$AG$161,2)</f>
        <v>36.700000000000003</v>
      </c>
      <c r="BJ14" s="308">
        <f>VLOOKUP(BJ$7,'Curve Summary'!$A$9:$AG$161,2)</f>
        <v>43.19</v>
      </c>
      <c r="BK14" s="308">
        <f>VLOOKUP(BK$7,'Curve Summary'!$A$9:$AG$161,2)</f>
        <v>52.46</v>
      </c>
      <c r="BL14" s="308">
        <f>VLOOKUP(BL$7,'Curve Summary'!$A$9:$AG$161,2)</f>
        <v>59.87</v>
      </c>
      <c r="BM14" s="308">
        <f>VLOOKUP(BM$7,'Curve Summary'!$A$9:$AG$161,2)</f>
        <v>50.14</v>
      </c>
      <c r="BN14" s="308">
        <f>VLOOKUP(BN$7,'Curve Summary'!$A$9:$AG$161,2)</f>
        <v>38.56</v>
      </c>
      <c r="BO14" s="308">
        <f>VLOOKUP(BO$7,'Curve Summary'!$A$9:$AG$161,2)</f>
        <v>37.630000000000003</v>
      </c>
      <c r="BP14" s="308">
        <f>VLOOKUP(BP$7,'Curve Summary'!$A$9:$AG$161,2)</f>
        <v>37.17</v>
      </c>
      <c r="BQ14" s="308">
        <f>VLOOKUP(BQ$7,'Curve Summary'!$A$9:$AG$161,2)</f>
        <v>36.96</v>
      </c>
      <c r="BR14" s="308">
        <f>VLOOKUP(BR$7,'Curve Summary'!$A$9:$AG$161,2)</f>
        <v>36.97</v>
      </c>
      <c r="BS14" s="308">
        <f>VLOOKUP(BS$7,'Curve Summary'!$A$9:$AG$161,2)</f>
        <v>36.5</v>
      </c>
      <c r="BT14" s="308">
        <f>VLOOKUP(BT$7,'Curve Summary'!$A$9:$AG$161,2)</f>
        <v>36.03</v>
      </c>
      <c r="BU14" s="308">
        <f>VLOOKUP(BU$7,'Curve Summary'!$A$9:$AG$161,2)</f>
        <v>36.97</v>
      </c>
      <c r="BV14" s="308">
        <f>VLOOKUP(BV$7,'Curve Summary'!$A$9:$AG$161,2)</f>
        <v>43.5</v>
      </c>
      <c r="BW14" s="308">
        <f>VLOOKUP(BW$7,'Curve Summary'!$A$9:$AG$161,2)</f>
        <v>52.83</v>
      </c>
      <c r="BX14" s="308">
        <f>VLOOKUP(BX$7,'Curve Summary'!$A$9:$AG$161,2)</f>
        <v>60.3</v>
      </c>
      <c r="BY14" s="308">
        <f>VLOOKUP(BY$7,'Curve Summary'!$A$9:$AG$161,2)</f>
        <v>50.5</v>
      </c>
      <c r="BZ14" s="308">
        <f>VLOOKUP(BZ$7,'Curve Summary'!$A$9:$AG$161,2)</f>
        <v>38.83</v>
      </c>
      <c r="CA14" s="308">
        <f>VLOOKUP(CA$7,'Curve Summary'!$A$9:$AG$161,2)</f>
        <v>37.9</v>
      </c>
      <c r="CB14" s="308">
        <f>VLOOKUP(CB$7,'Curve Summary'!$A$9:$AG$161,2)</f>
        <v>37.43</v>
      </c>
      <c r="CC14" s="308">
        <f>VLOOKUP(CC$7,'Curve Summary'!$A$9:$AG$161,2)</f>
        <v>37.229999999999997</v>
      </c>
      <c r="CD14" s="308">
        <f>VLOOKUP(CD$7,'Curve Summary'!$A$9:$AG$161,2)</f>
        <v>37.229999999999997</v>
      </c>
      <c r="CE14" s="308">
        <f>VLOOKUP(CE$7,'Curve Summary'!$A$9:$AG$161,2)</f>
        <v>36.76</v>
      </c>
      <c r="CF14" s="308">
        <f>VLOOKUP(CF$7,'Curve Summary'!$A$9:$AG$161,2)</f>
        <v>36.29</v>
      </c>
      <c r="CG14" s="308">
        <f>VLOOKUP(CG$7,'Curve Summary'!$A$9:$AG$161,2)</f>
        <v>37.229999999999997</v>
      </c>
      <c r="CH14" s="308">
        <f>VLOOKUP(CH$7,'Curve Summary'!$A$9:$AG$161,2)</f>
        <v>43.81</v>
      </c>
      <c r="CI14" s="308">
        <f>VLOOKUP(CI$7,'Curve Summary'!$A$9:$AG$161,2)</f>
        <v>53.21</v>
      </c>
      <c r="CJ14" s="308">
        <f>VLOOKUP(CJ$7,'Curve Summary'!$A$9:$AG$161,2)</f>
        <v>60.73</v>
      </c>
      <c r="CK14" s="308">
        <f>VLOOKUP(CK$7,'Curve Summary'!$A$9:$AG$161,2)</f>
        <v>50.86</v>
      </c>
      <c r="CL14" s="308">
        <f>VLOOKUP(CL$7,'Curve Summary'!$A$9:$AG$161,2)</f>
        <v>39.11</v>
      </c>
      <c r="CM14" s="308">
        <f>VLOOKUP(CM$7,'Curve Summary'!$A$9:$AG$161,2)</f>
        <v>38.17</v>
      </c>
      <c r="CN14" s="308">
        <f>VLOOKUP(CN$7,'Curve Summary'!$A$9:$AG$161,2)</f>
        <v>37.700000000000003</v>
      </c>
      <c r="CO14" s="308">
        <f>VLOOKUP(CO$7,'Curve Summary'!$A$9:$AG$161,2)</f>
        <v>37.49</v>
      </c>
      <c r="CP14" s="308">
        <f>VLOOKUP(CP$7,'Curve Summary'!$A$9:$AG$161,2)</f>
        <v>37.49</v>
      </c>
      <c r="CQ14" s="308">
        <f>VLOOKUP(CQ$7,'Curve Summary'!$A$9:$AG$161,2)</f>
        <v>37.020000000000003</v>
      </c>
      <c r="CR14" s="308">
        <f>VLOOKUP(CR$7,'Curve Summary'!$A$9:$AG$161,2)</f>
        <v>36.549999999999997</v>
      </c>
      <c r="CS14" s="308">
        <f>VLOOKUP(CS$7,'Curve Summary'!$A$9:$AG$161,2)</f>
        <v>37.49</v>
      </c>
      <c r="CT14" s="308">
        <f>VLOOKUP(CT$7,'Curve Summary'!$A$9:$AG$161,2)</f>
        <v>44.12</v>
      </c>
      <c r="CU14" s="308">
        <f>VLOOKUP(CU$7,'Curve Summary'!$A$9:$AG$161,2)</f>
        <v>53.59</v>
      </c>
      <c r="CV14" s="308">
        <f>VLOOKUP(CV$7,'Curve Summary'!$A$9:$AG$161,2)</f>
        <v>61.16</v>
      </c>
      <c r="CW14" s="308">
        <f>VLOOKUP(CW$7,'Curve Summary'!$A$9:$AG$161,2)</f>
        <v>51.22</v>
      </c>
      <c r="CX14" s="308">
        <f>VLOOKUP(CX$7,'Curve Summary'!$A$9:$AG$161,2)</f>
        <v>39.39</v>
      </c>
      <c r="CY14" s="308">
        <f>VLOOKUP(CY$7,'Curve Summary'!$A$9:$AG$161,2)</f>
        <v>38.44</v>
      </c>
      <c r="CZ14" s="308">
        <f>VLOOKUP(CZ$7,'Curve Summary'!$A$9:$AG$161,2)</f>
        <v>37.97</v>
      </c>
      <c r="DA14" s="308">
        <f>VLOOKUP(DA$7,'Curve Summary'!$A$9:$AG$161,2)</f>
        <v>37.76</v>
      </c>
      <c r="DB14" s="308">
        <f>VLOOKUP(DB$7,'Curve Summary'!$A$9:$AG$161,2)</f>
        <v>37.76</v>
      </c>
      <c r="DC14" s="308">
        <f>VLOOKUP(DC$7,'Curve Summary'!$A$9:$AG$161,2)</f>
        <v>37.28</v>
      </c>
      <c r="DD14" s="308">
        <f>VLOOKUP(DD$7,'Curve Summary'!$A$9:$AG$161,2)</f>
        <v>36.799999999999997</v>
      </c>
      <c r="DE14" s="308">
        <f>VLOOKUP(DE$7,'Curve Summary'!$A$9:$AG$161,2)</f>
        <v>37.76</v>
      </c>
      <c r="DF14" s="308">
        <f>VLOOKUP(DF$7,'Curve Summary'!$A$9:$AG$161,2)</f>
        <v>44.43</v>
      </c>
      <c r="DG14" s="308">
        <f>VLOOKUP(DG$7,'Curve Summary'!$A$9:$AG$161,2)</f>
        <v>53.96</v>
      </c>
      <c r="DH14" s="308">
        <f>VLOOKUP(DH$7,'Curve Summary'!$A$9:$AG$161,2)</f>
        <v>61.59</v>
      </c>
      <c r="DI14" s="308">
        <f>VLOOKUP(DI$7,'Curve Summary'!$A$9:$AG$161,2)</f>
        <v>51.58</v>
      </c>
      <c r="DJ14" s="308">
        <f>VLOOKUP(DJ$7,'Curve Summary'!$A$9:$AG$161,2)</f>
        <v>39.659999999999997</v>
      </c>
      <c r="DK14" s="308">
        <f>VLOOKUP(DK$7,'Curve Summary'!$A$9:$AG$161,2)</f>
        <v>38.71</v>
      </c>
      <c r="DL14" s="308">
        <f>VLOOKUP(DL$7,'Curve Summary'!$A$9:$AG$161,2)</f>
        <v>38.24</v>
      </c>
      <c r="DM14" s="308">
        <f>VLOOKUP(DM$7,'Curve Summary'!$A$9:$AG$161,2)</f>
        <v>38.020000000000003</v>
      </c>
      <c r="DN14" s="308">
        <f>VLOOKUP(DN$7,'Curve Summary'!$A$9:$AG$161,2)</f>
        <v>38.020000000000003</v>
      </c>
      <c r="DO14" s="308">
        <f>VLOOKUP(DO$7,'Curve Summary'!$A$9:$AG$161,2)</f>
        <v>37.54</v>
      </c>
      <c r="DP14" s="308">
        <f>VLOOKUP(DP$7,'Curve Summary'!$A$9:$AG$161,2)</f>
        <v>37.06</v>
      </c>
      <c r="DQ14" s="308">
        <f>VLOOKUP(DQ$7,'Curve Summary'!$A$9:$AG$161,2)</f>
        <v>38.020000000000003</v>
      </c>
      <c r="DR14" s="308">
        <f>VLOOKUP(DR$7,'Curve Summary'!$A$9:$AG$161,2)</f>
        <v>44.74</v>
      </c>
      <c r="DS14" s="308">
        <f>VLOOKUP(DS$7,'Curve Summary'!$A$9:$AG$161,2)</f>
        <v>54.34</v>
      </c>
      <c r="DT14" s="308">
        <f>VLOOKUP(DT$7,'Curve Summary'!$A$9:$AG$161,2)</f>
        <v>62.02</v>
      </c>
      <c r="DU14" s="308">
        <f>VLOOKUP(DU$7,'Curve Summary'!$A$9:$AG$161,2)</f>
        <v>51.94</v>
      </c>
      <c r="DV14" s="308">
        <f>VLOOKUP(DV$7,'Curve Summary'!$A$9:$AG$161,2)</f>
        <v>39.94</v>
      </c>
      <c r="DW14" s="308">
        <f>VLOOKUP(DW$7,'Curve Summary'!$A$9:$AG$161,2)</f>
        <v>38.979999999999997</v>
      </c>
      <c r="DX14" s="308">
        <f>VLOOKUP(DX$7,'Curve Summary'!$A$9:$AG$161,2)</f>
        <v>38.5</v>
      </c>
      <c r="DY14" s="308">
        <f>VLOOKUP(DY$7,'Curve Summary'!$A$9:$AG$161,2)</f>
        <v>38.28</v>
      </c>
      <c r="DZ14" s="308">
        <f>VLOOKUP(DZ$7,'Curve Summary'!$A$9:$AG$161,2)</f>
        <v>38.28</v>
      </c>
      <c r="EA14" s="308">
        <f>VLOOKUP(EA$7,'Curve Summary'!$A$9:$AG$161,2)</f>
        <v>37.799999999999997</v>
      </c>
      <c r="EB14" s="308">
        <f>VLOOKUP(EB$7,'Curve Summary'!$A$9:$AG$161,2)</f>
        <v>37.32</v>
      </c>
      <c r="EC14" s="308">
        <f>VLOOKUP(EC$7,'Curve Summary'!$A$9:$AG$161,2)</f>
        <v>38.28</v>
      </c>
      <c r="ED14" s="308">
        <f>VLOOKUP(ED$7,'Curve Summary'!$A$9:$AG$161,2)</f>
        <v>45.05</v>
      </c>
      <c r="EE14" s="308">
        <f>VLOOKUP(EE$7,'Curve Summary'!$A$9:$AG$161,2)</f>
        <v>54.72</v>
      </c>
      <c r="EF14" s="308">
        <f>VLOOKUP(EF$7,'Curve Summary'!$A$9:$AG$161,2)</f>
        <v>62.45</v>
      </c>
      <c r="EG14" s="308">
        <f>VLOOKUP(EG$7,'Curve Summary'!$A$9:$AG$161,2)</f>
        <v>52.3</v>
      </c>
      <c r="EH14" s="308">
        <f>VLOOKUP(EH$7,'Curve Summary'!$A$9:$AG$161,2)</f>
        <v>40.22</v>
      </c>
      <c r="EI14" s="308">
        <f>VLOOKUP(EI$7,'Curve Summary'!$A$9:$AG$161,2)</f>
        <v>39.25</v>
      </c>
      <c r="EJ14" s="308">
        <f>VLOOKUP(EJ$7,'Curve Summary'!$A$9:$AG$161,2)</f>
        <v>38.770000000000003</v>
      </c>
    </row>
    <row r="15" spans="1:140" ht="13.65" customHeight="1" thickBot="1" x14ac:dyDescent="0.25">
      <c r="A15" s="444" t="s">
        <v>145</v>
      </c>
      <c r="B15" s="310" t="s">
        <v>47</v>
      </c>
      <c r="C15" s="204">
        <f>'Power Desk Daily Price'!$AC15</f>
        <v>28.892857142857142</v>
      </c>
      <c r="D15" s="204">
        <f ca="1">IF(ISERROR((AVERAGE(OFFSET('Curve Summary'!$G$6,8,0,19,1))*19+ 6* 'Curve Summary Backup'!$G$38)/25), 'Curve Summary Backup'!$G$38,(AVERAGE(OFFSET('Curve Summary'!$G$6,8,0,19,1))*19+ 6* 'Curve Summary Backup'!$G$38)/25)</f>
        <v>29</v>
      </c>
      <c r="E15" s="204">
        <f>VLOOKUP(E$7,'Curve Summary'!$A$7:$AG$58,7)</f>
        <v>35</v>
      </c>
      <c r="F15" s="311">
        <f t="shared" ca="1" si="0"/>
        <v>31.484375</v>
      </c>
      <c r="G15" s="204">
        <f t="shared" si="1"/>
        <v>34.375</v>
      </c>
      <c r="H15" s="204">
        <f t="shared" si="2"/>
        <v>34.75</v>
      </c>
      <c r="I15" s="204">
        <f t="shared" si="2"/>
        <v>34</v>
      </c>
      <c r="J15" s="204">
        <f t="shared" si="3"/>
        <v>32.875</v>
      </c>
      <c r="K15" s="204">
        <f t="shared" si="4"/>
        <v>33.25</v>
      </c>
      <c r="L15" s="204">
        <f t="shared" si="4"/>
        <v>32.5</v>
      </c>
      <c r="M15" s="204">
        <f t="shared" si="4"/>
        <v>38.5</v>
      </c>
      <c r="N15" s="204">
        <f t="shared" si="4"/>
        <v>48.5</v>
      </c>
      <c r="O15" s="204">
        <f t="shared" si="5"/>
        <v>65</v>
      </c>
      <c r="P15" s="204">
        <f t="shared" si="6"/>
        <v>59</v>
      </c>
      <c r="Q15" s="204">
        <f t="shared" si="6"/>
        <v>71</v>
      </c>
      <c r="R15" s="204">
        <f t="shared" si="6"/>
        <v>57</v>
      </c>
      <c r="S15" s="204">
        <f t="shared" si="7"/>
        <v>38.166666666666664</v>
      </c>
      <c r="T15" s="204">
        <f t="shared" si="8"/>
        <v>39.5</v>
      </c>
      <c r="U15" s="204">
        <f t="shared" si="8"/>
        <v>37</v>
      </c>
      <c r="V15" s="204">
        <f t="shared" si="8"/>
        <v>38</v>
      </c>
      <c r="W15" s="311">
        <f t="shared" si="12"/>
        <v>43.612745098039213</v>
      </c>
      <c r="X15" s="204">
        <f t="shared" si="13"/>
        <v>44.801960784313728</v>
      </c>
      <c r="Y15" s="204">
        <f t="shared" si="14"/>
        <v>44.308859060402682</v>
      </c>
      <c r="Z15" s="204">
        <f t="shared" si="15"/>
        <v>45.442039215686279</v>
      </c>
      <c r="AA15" s="204">
        <f t="shared" si="9"/>
        <v>45.998156862745113</v>
      </c>
      <c r="AB15" s="205">
        <f t="shared" si="10"/>
        <v>46.580820312500002</v>
      </c>
      <c r="AC15" s="312">
        <f t="shared" ca="1" si="11"/>
        <v>45.217770673486775</v>
      </c>
      <c r="AD15" s="302"/>
      <c r="AE15" s="302"/>
      <c r="AF15" s="303"/>
      <c r="AG15" s="191">
        <f>VLOOKUP(AG$7,'Curve Summary'!$A$9:$AG$161,7)</f>
        <v>34.75</v>
      </c>
      <c r="AH15" s="191">
        <f>VLOOKUP(AH$7,'Curve Summary'!$A$9:$AG$161,7)</f>
        <v>34</v>
      </c>
      <c r="AI15" s="191">
        <f>VLOOKUP(AI$7,'Curve Summary'!$A$9:$AG$161,7)</f>
        <v>33.25</v>
      </c>
      <c r="AJ15" s="191">
        <f>VLOOKUP(AJ$7,'Curve Summary'!$A$9:$AG$161,7)</f>
        <v>32.5</v>
      </c>
      <c r="AK15" s="191">
        <f>VLOOKUP(AK$7,'Curve Summary'!$A$9:$AG$161,7)</f>
        <v>38.5</v>
      </c>
      <c r="AL15" s="191">
        <f>VLOOKUP(AL$7,'Curve Summary'!$A$9:$AG$161,7)</f>
        <v>48.5</v>
      </c>
      <c r="AM15" s="191">
        <f>VLOOKUP(AM$7,'Curve Summary'!$A$9:$AG$161,7)</f>
        <v>59</v>
      </c>
      <c r="AN15" s="191">
        <f>VLOOKUP(AN$7,'Curve Summary'!$A$9:$AG$161,7)</f>
        <v>71</v>
      </c>
      <c r="AO15" s="191">
        <f>VLOOKUP(AO$7,'Curve Summary'!$A$9:$AG$161,7)</f>
        <v>57</v>
      </c>
      <c r="AP15" s="191">
        <f>VLOOKUP(AP$7,'Curve Summary'!$A$9:$AG$161,7)</f>
        <v>39.5</v>
      </c>
      <c r="AQ15" s="191">
        <f>VLOOKUP(AQ$7,'Curve Summary'!$A$9:$AG$161,7)</f>
        <v>37</v>
      </c>
      <c r="AR15" s="191">
        <f>VLOOKUP(AR$7,'Curve Summary'!$A$9:$AG$161,7)</f>
        <v>38</v>
      </c>
      <c r="AS15" s="191">
        <f>VLOOKUP(AS$7,'Curve Summary'!$A$9:$AG$161,7)</f>
        <v>38</v>
      </c>
      <c r="AT15" s="191">
        <f>VLOOKUP(AT$7,'Curve Summary'!$A$9:$AG$161,7)</f>
        <v>38</v>
      </c>
      <c r="AU15" s="191">
        <f>VLOOKUP(AU$7,'Curve Summary'!$A$9:$AG$161,7)</f>
        <v>37.5</v>
      </c>
      <c r="AV15" s="191">
        <f>VLOOKUP(AV$7,'Curve Summary'!$A$9:$AG$161,7)</f>
        <v>37</v>
      </c>
      <c r="AW15" s="191">
        <f>VLOOKUP(AW$7,'Curve Summary'!$A$9:$AG$161,7)</f>
        <v>38</v>
      </c>
      <c r="AX15" s="191">
        <f>VLOOKUP(AX$7,'Curve Summary'!$A$9:$AG$161,7)</f>
        <v>47.5</v>
      </c>
      <c r="AY15" s="191">
        <f>VLOOKUP(AY$7,'Curve Summary'!$A$9:$AG$161,7)</f>
        <v>59</v>
      </c>
      <c r="AZ15" s="191">
        <f>VLOOKUP(AZ$7,'Curve Summary'!$A$9:$AG$161,7)</f>
        <v>69</v>
      </c>
      <c r="BA15" s="191">
        <f>VLOOKUP(BA$7,'Curve Summary'!$A$9:$AG$161,7)</f>
        <v>56.5</v>
      </c>
      <c r="BB15" s="191">
        <f>VLOOKUP(BB$7,'Curve Summary'!$A$9:$AG$161,7)</f>
        <v>40.25</v>
      </c>
      <c r="BC15" s="191">
        <f>VLOOKUP(BC$7,'Curve Summary'!$A$9:$AG$161,7)</f>
        <v>38.75</v>
      </c>
      <c r="BD15" s="191">
        <f>VLOOKUP(BD$7,'Curve Summary'!$A$9:$AG$161,7)</f>
        <v>38</v>
      </c>
      <c r="BE15" s="191">
        <f>VLOOKUP(BE$7,'Curve Summary'!$A$9:$AG$161,7)</f>
        <v>38.9</v>
      </c>
      <c r="BF15" s="191">
        <f>VLOOKUP(BF$7,'Curve Summary'!$A$9:$AG$161,7)</f>
        <v>38.9</v>
      </c>
      <c r="BG15" s="191">
        <f>VLOOKUP(BG$7,'Curve Summary'!$A$9:$AG$161,7)</f>
        <v>38.44</v>
      </c>
      <c r="BH15" s="191">
        <f>VLOOKUP(BH$7,'Curve Summary'!$A$9:$AG$161,7)</f>
        <v>37.979999999999997</v>
      </c>
      <c r="BI15" s="191">
        <f>VLOOKUP(BI$7,'Curve Summary'!$A$9:$AG$161,7)</f>
        <v>38.9</v>
      </c>
      <c r="BJ15" s="191">
        <f>VLOOKUP(BJ$7,'Curve Summary'!$A$9:$AG$161,7)</f>
        <v>47.52</v>
      </c>
      <c r="BK15" s="191">
        <f>VLOOKUP(BK$7,'Curve Summary'!$A$9:$AG$161,7)</f>
        <v>58.06</v>
      </c>
      <c r="BL15" s="191">
        <f>VLOOKUP(BL$7,'Curve Summary'!$A$9:$AG$161,7)</f>
        <v>67.17</v>
      </c>
      <c r="BM15" s="191">
        <f>VLOOKUP(BM$7,'Curve Summary'!$A$9:$AG$161,7)</f>
        <v>55.74</v>
      </c>
      <c r="BN15" s="191">
        <f>VLOOKUP(BN$7,'Curve Summary'!$A$9:$AG$161,7)</f>
        <v>40.97</v>
      </c>
      <c r="BO15" s="191">
        <f>VLOOKUP(BO$7,'Curve Summary'!$A$9:$AG$161,7)</f>
        <v>39.61</v>
      </c>
      <c r="BP15" s="191">
        <f>VLOOKUP(BP$7,'Curve Summary'!$A$9:$AG$161,7)</f>
        <v>38.94</v>
      </c>
      <c r="BQ15" s="191">
        <f>VLOOKUP(BQ$7,'Curve Summary'!$A$9:$AG$161,7)</f>
        <v>39.28</v>
      </c>
      <c r="BR15" s="191">
        <f>VLOOKUP(BR$7,'Curve Summary'!$A$9:$AG$161,7)</f>
        <v>39.29</v>
      </c>
      <c r="BS15" s="191">
        <f>VLOOKUP(BS$7,'Curve Summary'!$A$9:$AG$161,7)</f>
        <v>38.82</v>
      </c>
      <c r="BT15" s="191">
        <f>VLOOKUP(BT$7,'Curve Summary'!$A$9:$AG$161,7)</f>
        <v>38.35</v>
      </c>
      <c r="BU15" s="191">
        <f>VLOOKUP(BU$7,'Curve Summary'!$A$9:$AG$161,7)</f>
        <v>39.29</v>
      </c>
      <c r="BV15" s="191">
        <f>VLOOKUP(BV$7,'Curve Summary'!$A$9:$AG$161,7)</f>
        <v>47.63</v>
      </c>
      <c r="BW15" s="191">
        <f>VLOOKUP(BW$7,'Curve Summary'!$A$9:$AG$161,7)</f>
        <v>58.03</v>
      </c>
      <c r="BX15" s="191">
        <f>VLOOKUP(BX$7,'Curve Summary'!$A$9:$AG$161,7)</f>
        <v>66.94</v>
      </c>
      <c r="BY15" s="191">
        <f>VLOOKUP(BY$7,'Curve Summary'!$A$9:$AG$161,7)</f>
        <v>55.7</v>
      </c>
      <c r="BZ15" s="191">
        <f>VLOOKUP(BZ$7,'Curve Summary'!$A$9:$AG$161,7)</f>
        <v>41.33</v>
      </c>
      <c r="CA15" s="191">
        <f>VLOOKUP(CA$7,'Curve Summary'!$A$9:$AG$161,7)</f>
        <v>40.04</v>
      </c>
      <c r="CB15" s="191">
        <f>VLOOKUP(CB$7,'Curve Summary'!$A$9:$AG$161,7)</f>
        <v>39.39</v>
      </c>
      <c r="CC15" s="191">
        <f>VLOOKUP(CC$7,'Curve Summary'!$A$9:$AG$161,7)</f>
        <v>39.65</v>
      </c>
      <c r="CD15" s="191">
        <f>VLOOKUP(CD$7,'Curve Summary'!$A$9:$AG$161,7)</f>
        <v>39.65</v>
      </c>
      <c r="CE15" s="191">
        <f>VLOOKUP(CE$7,'Curve Summary'!$A$9:$AG$161,7)</f>
        <v>39.18</v>
      </c>
      <c r="CF15" s="191">
        <f>VLOOKUP(CF$7,'Curve Summary'!$A$9:$AG$161,7)</f>
        <v>38.71</v>
      </c>
      <c r="CG15" s="191">
        <f>VLOOKUP(CG$7,'Curve Summary'!$A$9:$AG$161,7)</f>
        <v>39.65</v>
      </c>
      <c r="CH15" s="191">
        <f>VLOOKUP(CH$7,'Curve Summary'!$A$9:$AG$161,7)</f>
        <v>47.77</v>
      </c>
      <c r="CI15" s="191">
        <f>VLOOKUP(CI$7,'Curve Summary'!$A$9:$AG$161,7)</f>
        <v>58.07</v>
      </c>
      <c r="CJ15" s="191">
        <f>VLOOKUP(CJ$7,'Curve Summary'!$A$9:$AG$161,7)</f>
        <v>66.81</v>
      </c>
      <c r="CK15" s="191">
        <f>VLOOKUP(CK$7,'Curve Summary'!$A$9:$AG$161,7)</f>
        <v>55.72</v>
      </c>
      <c r="CL15" s="191">
        <f>VLOOKUP(CL$7,'Curve Summary'!$A$9:$AG$161,7)</f>
        <v>41.68</v>
      </c>
      <c r="CM15" s="191">
        <f>VLOOKUP(CM$7,'Curve Summary'!$A$9:$AG$161,7)</f>
        <v>40.43</v>
      </c>
      <c r="CN15" s="191">
        <f>VLOOKUP(CN$7,'Curve Summary'!$A$9:$AG$161,7)</f>
        <v>39.81</v>
      </c>
      <c r="CO15" s="191">
        <f>VLOOKUP(CO$7,'Curve Summary'!$A$9:$AG$161,7)</f>
        <v>39.94</v>
      </c>
      <c r="CP15" s="191">
        <f>VLOOKUP(CP$7,'Curve Summary'!$A$9:$AG$161,7)</f>
        <v>39.94</v>
      </c>
      <c r="CQ15" s="191">
        <f>VLOOKUP(CQ$7,'Curve Summary'!$A$9:$AG$161,7)</f>
        <v>39.47</v>
      </c>
      <c r="CR15" s="191">
        <f>VLOOKUP(CR$7,'Curve Summary'!$A$9:$AG$161,7)</f>
        <v>39.01</v>
      </c>
      <c r="CS15" s="191">
        <f>VLOOKUP(CS$7,'Curve Summary'!$A$9:$AG$161,7)</f>
        <v>39.94</v>
      </c>
      <c r="CT15" s="191">
        <f>VLOOKUP(CT$7,'Curve Summary'!$A$9:$AG$161,7)</f>
        <v>47.96</v>
      </c>
      <c r="CU15" s="191">
        <f>VLOOKUP(CU$7,'Curve Summary'!$A$9:$AG$161,7)</f>
        <v>58.23</v>
      </c>
      <c r="CV15" s="191">
        <f>VLOOKUP(CV$7,'Curve Summary'!$A$9:$AG$161,7)</f>
        <v>66.900000000000006</v>
      </c>
      <c r="CW15" s="191">
        <f>VLOOKUP(CW$7,'Curve Summary'!$A$9:$AG$161,7)</f>
        <v>55.86</v>
      </c>
      <c r="CX15" s="191">
        <f>VLOOKUP(CX$7,'Curve Summary'!$A$9:$AG$161,7)</f>
        <v>41.97</v>
      </c>
      <c r="CY15" s="191">
        <f>VLOOKUP(CY$7,'Curve Summary'!$A$9:$AG$161,7)</f>
        <v>40.75</v>
      </c>
      <c r="CZ15" s="191">
        <f>VLOOKUP(CZ$7,'Curve Summary'!$A$9:$AG$161,7)</f>
        <v>40.14</v>
      </c>
      <c r="DA15" s="191">
        <f>VLOOKUP(DA$7,'Curve Summary'!$A$9:$AG$161,7)</f>
        <v>40.22</v>
      </c>
      <c r="DB15" s="191">
        <f>VLOOKUP(DB$7,'Curve Summary'!$A$9:$AG$161,7)</f>
        <v>40.22</v>
      </c>
      <c r="DC15" s="191">
        <f>VLOOKUP(DC$7,'Curve Summary'!$A$9:$AG$161,7)</f>
        <v>39.74</v>
      </c>
      <c r="DD15" s="191">
        <f>VLOOKUP(DD$7,'Curve Summary'!$A$9:$AG$161,7)</f>
        <v>39.270000000000003</v>
      </c>
      <c r="DE15" s="191">
        <f>VLOOKUP(DE$7,'Curve Summary'!$A$9:$AG$161,7)</f>
        <v>40.229999999999997</v>
      </c>
      <c r="DF15" s="191">
        <f>VLOOKUP(DF$7,'Curve Summary'!$A$9:$AG$161,7)</f>
        <v>48.17</v>
      </c>
      <c r="DG15" s="191">
        <f>VLOOKUP(DG$7,'Curve Summary'!$A$9:$AG$161,7)</f>
        <v>58.43</v>
      </c>
      <c r="DH15" s="191">
        <f>VLOOKUP(DH$7,'Curve Summary'!$A$9:$AG$161,7)</f>
        <v>67.069999999999993</v>
      </c>
      <c r="DI15" s="191">
        <f>VLOOKUP(DI$7,'Curve Summary'!$A$9:$AG$161,7)</f>
        <v>56.05</v>
      </c>
      <c r="DJ15" s="191">
        <f>VLOOKUP(DJ$7,'Curve Summary'!$A$9:$AG$161,7)</f>
        <v>42.24</v>
      </c>
      <c r="DK15" s="191">
        <f>VLOOKUP(DK$7,'Curve Summary'!$A$9:$AG$161,7)</f>
        <v>41.04</v>
      </c>
      <c r="DL15" s="191">
        <f>VLOOKUP(DL$7,'Curve Summary'!$A$9:$AG$161,7)</f>
        <v>40.44</v>
      </c>
      <c r="DM15" s="191">
        <f>VLOOKUP(DM$7,'Curve Summary'!$A$9:$AG$161,7)</f>
        <v>40.49</v>
      </c>
      <c r="DN15" s="191">
        <f>VLOOKUP(DN$7,'Curve Summary'!$A$9:$AG$161,7)</f>
        <v>40.49</v>
      </c>
      <c r="DO15" s="191">
        <f>VLOOKUP(DO$7,'Curve Summary'!$A$9:$AG$161,7)</f>
        <v>40.01</v>
      </c>
      <c r="DP15" s="191">
        <f>VLOOKUP(DP$7,'Curve Summary'!$A$9:$AG$161,7)</f>
        <v>39.53</v>
      </c>
      <c r="DQ15" s="191">
        <f>VLOOKUP(DQ$7,'Curve Summary'!$A$9:$AG$161,7)</f>
        <v>40.49</v>
      </c>
      <c r="DR15" s="191">
        <f>VLOOKUP(DR$7,'Curve Summary'!$A$9:$AG$161,7)</f>
        <v>48.39</v>
      </c>
      <c r="DS15" s="191">
        <f>VLOOKUP(DS$7,'Curve Summary'!$A$9:$AG$161,7)</f>
        <v>58.64</v>
      </c>
      <c r="DT15" s="191">
        <f>VLOOKUP(DT$7,'Curve Summary'!$A$9:$AG$161,7)</f>
        <v>67.25</v>
      </c>
      <c r="DU15" s="191">
        <f>VLOOKUP(DU$7,'Curve Summary'!$A$9:$AG$161,7)</f>
        <v>56.25</v>
      </c>
      <c r="DV15" s="191">
        <f>VLOOKUP(DV$7,'Curve Summary'!$A$9:$AG$161,7)</f>
        <v>42.51</v>
      </c>
      <c r="DW15" s="191">
        <f>VLOOKUP(DW$7,'Curve Summary'!$A$9:$AG$161,7)</f>
        <v>41.32</v>
      </c>
      <c r="DX15" s="191">
        <f>VLOOKUP(DX$7,'Curve Summary'!$A$9:$AG$161,7)</f>
        <v>40.72</v>
      </c>
      <c r="DY15" s="191">
        <f>VLOOKUP(DY$7,'Curve Summary'!$A$9:$AG$161,7)</f>
        <v>40.700000000000003</v>
      </c>
      <c r="DZ15" s="191">
        <f>VLOOKUP(DZ$7,'Curve Summary'!$A$9:$AG$161,7)</f>
        <v>40.700000000000003</v>
      </c>
      <c r="EA15" s="191">
        <f>VLOOKUP(EA$7,'Curve Summary'!$A$9:$AG$161,7)</f>
        <v>40.229999999999997</v>
      </c>
      <c r="EB15" s="191">
        <f>VLOOKUP(EB$7,'Curve Summary'!$A$9:$AG$161,7)</f>
        <v>39.75</v>
      </c>
      <c r="EC15" s="191">
        <f>VLOOKUP(EC$7,'Curve Summary'!$A$9:$AG$161,7)</f>
        <v>40.71</v>
      </c>
      <c r="ED15" s="191">
        <f>VLOOKUP(ED$7,'Curve Summary'!$A$9:$AG$161,7)</f>
        <v>48.55</v>
      </c>
      <c r="EE15" s="191">
        <f>VLOOKUP(EE$7,'Curve Summary'!$A$9:$AG$161,7)</f>
        <v>58.81</v>
      </c>
      <c r="EF15" s="191">
        <f>VLOOKUP(EF$7,'Curve Summary'!$A$9:$AG$161,7)</f>
        <v>67.39</v>
      </c>
      <c r="EG15" s="191">
        <f>VLOOKUP(EG$7,'Curve Summary'!$A$9:$AG$161,7)</f>
        <v>56.4</v>
      </c>
      <c r="EH15" s="191">
        <f>VLOOKUP(EH$7,'Curve Summary'!$A$9:$AG$161,7)</f>
        <v>42.74</v>
      </c>
      <c r="EI15" s="191">
        <f>VLOOKUP(EI$7,'Curve Summary'!$A$9:$AG$161,7)</f>
        <v>41.56</v>
      </c>
      <c r="EJ15" s="191">
        <f>VLOOKUP(EJ$7,'Curve Summary'!$A$9:$AG$161,7)</f>
        <v>40.97</v>
      </c>
    </row>
    <row r="16" spans="1:140" ht="13.65" customHeight="1" x14ac:dyDescent="0.2">
      <c r="A16" s="313"/>
      <c r="B16" s="314"/>
      <c r="C16" s="191"/>
      <c r="D16" s="191"/>
      <c r="E16" s="191"/>
      <c r="F16" s="191"/>
      <c r="G16" s="191"/>
      <c r="H16" s="191"/>
      <c r="I16" s="191"/>
      <c r="J16" s="191"/>
      <c r="K16" s="191"/>
      <c r="L16" s="191"/>
      <c r="M16" s="191"/>
      <c r="N16" s="191"/>
      <c r="O16" s="191"/>
      <c r="P16" s="191"/>
      <c r="Q16" s="191"/>
      <c r="R16" s="191"/>
      <c r="S16" s="191"/>
      <c r="T16" s="191"/>
      <c r="U16" s="191"/>
      <c r="V16" s="191"/>
      <c r="W16" s="191"/>
      <c r="X16" s="191"/>
      <c r="Y16" s="191"/>
      <c r="Z16" s="191"/>
      <c r="AA16" s="191"/>
      <c r="AB16" s="191"/>
      <c r="AC16" s="195"/>
      <c r="AD16" s="302"/>
      <c r="AE16" s="302"/>
      <c r="AF16" s="303"/>
      <c r="AG16" s="191"/>
      <c r="AH16" s="191"/>
      <c r="AI16" s="191"/>
      <c r="AJ16" s="191"/>
      <c r="AK16" s="191"/>
      <c r="AL16" s="191"/>
      <c r="AM16" s="191"/>
      <c r="AN16" s="191"/>
      <c r="AO16" s="191"/>
      <c r="AP16" s="191"/>
      <c r="AQ16" s="191"/>
      <c r="AR16" s="191"/>
      <c r="AS16" s="191"/>
      <c r="AT16" s="191"/>
      <c r="AU16" s="191"/>
      <c r="AV16" s="191"/>
      <c r="AW16" s="191"/>
      <c r="AX16" s="191"/>
      <c r="AY16" s="191"/>
      <c r="AZ16" s="191"/>
      <c r="BA16" s="191"/>
      <c r="BB16" s="191"/>
      <c r="BC16" s="191"/>
      <c r="BD16" s="191"/>
      <c r="BE16" s="191"/>
      <c r="BF16" s="191"/>
      <c r="BG16" s="191"/>
      <c r="BH16" s="191"/>
      <c r="BI16" s="191"/>
      <c r="BJ16" s="191"/>
      <c r="BK16" s="191"/>
      <c r="BL16" s="191"/>
      <c r="BM16" s="191"/>
      <c r="BN16" s="191"/>
      <c r="BO16" s="191"/>
      <c r="BP16" s="191"/>
      <c r="BQ16" s="191"/>
      <c r="BR16" s="191"/>
      <c r="BS16" s="191"/>
      <c r="BT16" s="191"/>
      <c r="BU16" s="191"/>
      <c r="BV16" s="191"/>
      <c r="BW16" s="191"/>
      <c r="BX16" s="191"/>
      <c r="BY16" s="191"/>
      <c r="BZ16" s="191"/>
      <c r="CA16" s="191"/>
      <c r="CB16" s="191"/>
      <c r="CC16" s="191"/>
      <c r="CD16" s="191"/>
      <c r="CE16" s="191"/>
      <c r="CF16" s="191"/>
      <c r="CG16" s="191"/>
      <c r="CH16" s="191"/>
      <c r="CI16" s="191"/>
      <c r="CJ16" s="191"/>
      <c r="CK16" s="191"/>
      <c r="CL16" s="191"/>
      <c r="CM16" s="191"/>
      <c r="CN16" s="191"/>
      <c r="CO16" s="191"/>
      <c r="CP16" s="191"/>
      <c r="CQ16" s="191"/>
      <c r="CR16" s="191"/>
      <c r="CS16" s="191"/>
      <c r="CT16" s="191"/>
      <c r="CU16" s="191"/>
      <c r="CV16" s="191"/>
      <c r="CW16" s="191"/>
      <c r="CX16" s="191"/>
      <c r="CY16" s="191"/>
      <c r="CZ16" s="191"/>
      <c r="DA16" s="191"/>
      <c r="DB16" s="191"/>
      <c r="DC16" s="191"/>
      <c r="DD16" s="191"/>
      <c r="DE16" s="191"/>
      <c r="DF16" s="191"/>
      <c r="DG16" s="191"/>
      <c r="DH16" s="191"/>
      <c r="DI16" s="191"/>
      <c r="DJ16" s="191"/>
      <c r="DK16" s="191"/>
      <c r="DL16" s="191"/>
      <c r="DM16" s="191"/>
      <c r="DN16" s="191"/>
      <c r="DO16" s="191"/>
      <c r="DP16" s="191"/>
      <c r="DQ16" s="191"/>
      <c r="DR16" s="191"/>
      <c r="DS16" s="191"/>
      <c r="DT16" s="191"/>
      <c r="DU16" s="191"/>
      <c r="DV16" s="191"/>
      <c r="DW16" s="191"/>
      <c r="DX16" s="191"/>
      <c r="DY16" s="191"/>
      <c r="DZ16" s="191"/>
      <c r="EA16" s="191"/>
      <c r="EB16" s="191"/>
      <c r="EC16" s="191"/>
      <c r="ED16" s="191"/>
      <c r="EE16" s="191"/>
      <c r="EF16" s="191"/>
      <c r="EG16" s="191"/>
      <c r="EH16" s="191"/>
      <c r="EI16" s="191"/>
      <c r="EJ16" s="191"/>
    </row>
    <row r="17" spans="1:140" ht="13.65" customHeight="1" thickBot="1" x14ac:dyDescent="0.35">
      <c r="A17" s="315" t="s">
        <v>189</v>
      </c>
      <c r="B17" s="310"/>
      <c r="C17" s="204"/>
      <c r="D17" s="204"/>
      <c r="E17" s="204"/>
      <c r="F17" s="204"/>
      <c r="G17" s="204"/>
      <c r="H17" s="204"/>
      <c r="I17" s="204"/>
      <c r="J17" s="204"/>
      <c r="K17" s="204"/>
      <c r="L17" s="204"/>
      <c r="M17" s="204"/>
      <c r="N17" s="204"/>
      <c r="O17" s="204"/>
      <c r="P17" s="204"/>
      <c r="Q17" s="204"/>
      <c r="R17" s="204"/>
      <c r="S17" s="204"/>
      <c r="T17" s="204"/>
      <c r="U17" s="204"/>
      <c r="V17" s="204"/>
      <c r="W17" s="204"/>
      <c r="X17" s="204"/>
      <c r="Y17" s="204"/>
      <c r="Z17" s="204"/>
      <c r="AA17" s="204"/>
      <c r="AB17" s="204"/>
      <c r="AC17" s="204"/>
      <c r="AD17" s="302"/>
      <c r="AE17" s="302"/>
      <c r="AF17" s="303"/>
      <c r="AG17" s="191"/>
      <c r="AH17" s="191"/>
      <c r="AI17" s="191"/>
      <c r="AJ17" s="191"/>
      <c r="AK17" s="191"/>
      <c r="AL17" s="191"/>
      <c r="AM17" s="191"/>
      <c r="AN17" s="191"/>
      <c r="AO17" s="191"/>
      <c r="AP17" s="191"/>
      <c r="AQ17" s="191"/>
      <c r="AR17" s="191"/>
      <c r="AS17" s="191"/>
      <c r="AT17" s="191"/>
      <c r="AU17" s="191"/>
      <c r="AV17" s="191"/>
      <c r="AW17" s="191"/>
      <c r="AX17" s="191"/>
      <c r="AY17" s="191"/>
      <c r="AZ17" s="191"/>
      <c r="BA17" s="191"/>
      <c r="BB17" s="191"/>
      <c r="BC17" s="191"/>
      <c r="BD17" s="191"/>
      <c r="BE17" s="191"/>
      <c r="BF17" s="191"/>
      <c r="BG17" s="191"/>
      <c r="BH17" s="191"/>
      <c r="BI17" s="191"/>
      <c r="BJ17" s="191"/>
      <c r="BK17" s="191"/>
      <c r="BL17" s="191"/>
      <c r="BM17" s="191"/>
      <c r="BN17" s="191"/>
      <c r="BO17" s="191"/>
      <c r="BP17" s="191"/>
      <c r="BQ17" s="191"/>
      <c r="BR17" s="191"/>
      <c r="BS17" s="191"/>
      <c r="BT17" s="191"/>
      <c r="BU17" s="191"/>
      <c r="BV17" s="191"/>
      <c r="BW17" s="191"/>
      <c r="BX17" s="191"/>
      <c r="BY17" s="191"/>
      <c r="BZ17" s="191"/>
      <c r="CA17" s="191"/>
      <c r="CB17" s="191"/>
      <c r="CC17" s="191"/>
      <c r="CD17" s="191"/>
      <c r="CE17" s="191"/>
      <c r="CF17" s="191"/>
      <c r="CG17" s="191"/>
      <c r="CH17" s="191"/>
      <c r="CI17" s="191"/>
      <c r="CJ17" s="191"/>
      <c r="CK17" s="191"/>
      <c r="CL17" s="191"/>
      <c r="CM17" s="191"/>
      <c r="CN17" s="191"/>
      <c r="CO17" s="191"/>
      <c r="CP17" s="191"/>
      <c r="CQ17" s="191"/>
      <c r="CR17" s="191"/>
      <c r="CS17" s="191"/>
      <c r="CT17" s="191"/>
      <c r="CU17" s="191"/>
      <c r="CV17" s="191"/>
      <c r="CW17" s="191"/>
      <c r="CX17" s="191"/>
      <c r="CY17" s="191"/>
      <c r="CZ17" s="191"/>
      <c r="DA17" s="191"/>
      <c r="DB17" s="191"/>
      <c r="DC17" s="191"/>
      <c r="DD17" s="191"/>
      <c r="DE17" s="191"/>
      <c r="DF17" s="191"/>
      <c r="DG17" s="191"/>
      <c r="DH17" s="191"/>
      <c r="DI17" s="191"/>
      <c r="DJ17" s="191"/>
      <c r="DK17" s="191"/>
      <c r="DL17" s="191"/>
      <c r="DM17" s="191"/>
      <c r="DN17" s="191"/>
      <c r="DO17" s="191"/>
      <c r="DP17" s="191"/>
      <c r="DQ17" s="191"/>
      <c r="DR17" s="191"/>
      <c r="DS17" s="191"/>
      <c r="DT17" s="191"/>
      <c r="DU17" s="191"/>
      <c r="DV17" s="191"/>
      <c r="DW17" s="191"/>
      <c r="DX17" s="191"/>
      <c r="DY17" s="191"/>
      <c r="DZ17" s="191"/>
      <c r="EA17" s="191"/>
      <c r="EB17" s="191"/>
      <c r="EC17" s="191"/>
      <c r="ED17" s="191"/>
      <c r="EE17" s="191"/>
      <c r="EF17" s="191"/>
      <c r="EG17" s="191"/>
      <c r="EH17" s="191"/>
      <c r="EI17" s="191"/>
      <c r="EJ17" s="191"/>
    </row>
    <row r="18" spans="1:140" ht="13.65" customHeight="1" thickBot="1" x14ac:dyDescent="0.25">
      <c r="A18" s="316" t="s">
        <v>138</v>
      </c>
      <c r="B18" s="317" t="s">
        <v>38</v>
      </c>
      <c r="C18" s="318">
        <f>'Power Desk Daily Price'!$AC18</f>
        <v>49.714285714285715</v>
      </c>
      <c r="D18" s="318">
        <f ca="1">IF(ISERROR((AVERAGE(OFFSET('Curve Summary ALBERTA'!$R$6,7,0,16,1))*16+ 5* 'Curve Summary Backup'!$R$38)/21), 'Curve Summary Backup'!$R$38,(AVERAGE(OFFSET('Curve Summary ALBERTA'!$R$6,7,0,16,1))*16+ 5* 'Curve Summary Backup'!$R$38)/21)</f>
        <v>52.999996098109648</v>
      </c>
      <c r="E18" s="318">
        <f>VLOOKUP(E$7,'Curve Summary ALBERTA'!$A$7:$AG$63,18)</f>
        <v>60.299999237060547</v>
      </c>
      <c r="F18" s="319">
        <f ca="1">(C18*C$5+D18*D$5+E18*E$5)/(SUM(C$5:E$5))</f>
        <v>55.562497975031533</v>
      </c>
      <c r="G18" s="318">
        <f>AVERAGE(H18:I18)</f>
        <v>62.476625823974608</v>
      </c>
      <c r="H18" s="318">
        <f>AG18</f>
        <v>62.61851348876953</v>
      </c>
      <c r="I18" s="318">
        <f>AH18</f>
        <v>62.334738159179686</v>
      </c>
      <c r="J18" s="318">
        <f>AVERAGE(K18:L18)</f>
        <v>58.646662216186527</v>
      </c>
      <c r="K18" s="318">
        <f>AI18</f>
        <v>60.879052581787107</v>
      </c>
      <c r="L18" s="318">
        <f>AJ18</f>
        <v>56.414271850585941</v>
      </c>
      <c r="M18" s="318">
        <f>AK18</f>
        <v>57.119290008544922</v>
      </c>
      <c r="N18" s="318">
        <f>AL18</f>
        <v>58.246156146929756</v>
      </c>
      <c r="O18" s="318">
        <f>AVERAGE(P18:Q18)</f>
        <v>49.680624266406582</v>
      </c>
      <c r="P18" s="318">
        <f>AM18</f>
        <v>49.288113962351147</v>
      </c>
      <c r="Q18" s="318">
        <f>AN18</f>
        <v>50.073134570462017</v>
      </c>
      <c r="R18" s="318">
        <f>AO18</f>
        <v>50.073562693388951</v>
      </c>
      <c r="S18" s="318">
        <f>AVERAGE(T18:V18)</f>
        <v>59.582568261151984</v>
      </c>
      <c r="T18" s="318">
        <f>AP18</f>
        <v>54.683702850844369</v>
      </c>
      <c r="U18" s="318">
        <f>AQ18</f>
        <v>59.918811377421662</v>
      </c>
      <c r="V18" s="318">
        <f>AR18</f>
        <v>64.145190555189927</v>
      </c>
      <c r="W18" s="318">
        <f>SUM(AG37:AR37)/SUM($AG$5:$AR$5)</f>
        <v>57.082324566117791</v>
      </c>
      <c r="X18" s="318">
        <f>SUM(AS37:BD37)/SUM($AS$5:$BD$5)</f>
        <v>48.92974556933595</v>
      </c>
      <c r="Y18" s="318">
        <f>SUM(BE37:BR37)/SUM($BE$5:$BR$5)</f>
        <v>47.153864697233416</v>
      </c>
      <c r="Z18" s="318">
        <f>SUM(BQ37:CB37)/SUM($BQ$5:$CB$5)</f>
        <v>46.75249853083352</v>
      </c>
      <c r="AA18" s="318">
        <f>SUM(CC37:DX37)/SUM($CC$5:$DX$5)</f>
        <v>45.696104926719542</v>
      </c>
      <c r="AB18" s="320">
        <f>SUM(DY37:EJ37)/SUM($DY$5:$EJ$5)</f>
        <v>48.405957751415222</v>
      </c>
      <c r="AC18" s="321">
        <f ca="1">(C18*C$5+D18*D$5+E18*E$5+SUM(AG37:EJ37))/(SUM(C$5:E$5)+SUM($AG$5:$EJ$5))</f>
        <v>48.015691904032359</v>
      </c>
      <c r="AD18" s="302"/>
      <c r="AE18" s="302"/>
      <c r="AF18" s="303"/>
      <c r="AG18" s="191">
        <f>VLOOKUP(AG$7,'Curve Summary ALBERTA'!$A$13:$AG$161,18)</f>
        <v>62.61851348876953</v>
      </c>
      <c r="AH18" s="191">
        <f>VLOOKUP(AH$7,'Curve Summary ALBERTA'!$A$13:$AG$161,18)</f>
        <v>62.334738159179686</v>
      </c>
      <c r="AI18" s="191">
        <f>VLOOKUP(AI$7,'Curve Summary ALBERTA'!$A$13:$AG$161,18)</f>
        <v>60.879052581787107</v>
      </c>
      <c r="AJ18" s="191">
        <f>VLOOKUP(AJ$7,'Curve Summary ALBERTA'!$A$13:$AG$161,18)</f>
        <v>56.414271850585941</v>
      </c>
      <c r="AK18" s="191">
        <f>VLOOKUP(AK$7,'Curve Summary ALBERTA'!$A$13:$AG$161,18)</f>
        <v>57.119290008544922</v>
      </c>
      <c r="AL18" s="191">
        <f>VLOOKUP(AL$7,'Curve Summary ALBERTA'!$A$13:$AG$161,18)</f>
        <v>58.246156146929756</v>
      </c>
      <c r="AM18" s="191">
        <f>VLOOKUP(AM$7,'Curve Summary ALBERTA'!$A$13:$AG$161,18)</f>
        <v>49.288113962351147</v>
      </c>
      <c r="AN18" s="191">
        <f>VLOOKUP(AN$7,'Curve Summary ALBERTA'!$A$13:$AG$161,18)</f>
        <v>50.073134570462017</v>
      </c>
      <c r="AO18" s="191">
        <f>VLOOKUP(AO$7,'Curve Summary ALBERTA'!$A$13:$AG$161,18)</f>
        <v>50.073562693388951</v>
      </c>
      <c r="AP18" s="191">
        <f>VLOOKUP(AP$7,'Curve Summary ALBERTA'!$A$13:$AG$161,18)</f>
        <v>54.683702850844369</v>
      </c>
      <c r="AQ18" s="191">
        <f>VLOOKUP(AQ$7,'Curve Summary ALBERTA'!$A$13:$AG$161,18)</f>
        <v>59.918811377421662</v>
      </c>
      <c r="AR18" s="191">
        <f>VLOOKUP(AR$7,'Curve Summary ALBERTA'!$A$13:$AG$161,18)</f>
        <v>64.145190555189927</v>
      </c>
      <c r="AS18" s="191">
        <f>VLOOKUP(AS$7,'Curve Summary ALBERTA'!$A$13:$AG$161,18)</f>
        <v>51.847440935974355</v>
      </c>
      <c r="AT18" s="191">
        <f>VLOOKUP(AT$7,'Curve Summary ALBERTA'!$A$13:$AG$161,18)</f>
        <v>50.562481183977454</v>
      </c>
      <c r="AU18" s="191">
        <f>VLOOKUP(AU$7,'Curve Summary ALBERTA'!$A$13:$AG$161,18)</f>
        <v>49.073424587239579</v>
      </c>
      <c r="AV18" s="191">
        <f>VLOOKUP(AV$7,'Curve Summary ALBERTA'!$A$13:$AG$161,18)</f>
        <v>46.644136380129027</v>
      </c>
      <c r="AW18" s="191">
        <f>VLOOKUP(AW$7,'Curve Summary ALBERTA'!$A$13:$AG$161,18)</f>
        <v>46.64297999388706</v>
      </c>
      <c r="AX18" s="191">
        <f>VLOOKUP(AX$7,'Curve Summary ALBERTA'!$A$13:$AG$161,18)</f>
        <v>46.985866777241341</v>
      </c>
      <c r="AY18" s="191">
        <f>VLOOKUP(AY$7,'Curve Summary ALBERTA'!$A$13:$AG$161,18)</f>
        <v>47.375225393398246</v>
      </c>
      <c r="AZ18" s="191">
        <f>VLOOKUP(AZ$7,'Curve Summary ALBERTA'!$A$13:$AG$161,18)</f>
        <v>47.873490400110754</v>
      </c>
      <c r="BA18" s="191">
        <f>VLOOKUP(BA$7,'Curve Summary ALBERTA'!$A$13:$AG$161,18)</f>
        <v>47.870077905534082</v>
      </c>
      <c r="BB18" s="191">
        <f>VLOOKUP(BB$7,'Curve Summary ALBERTA'!$A$13:$AG$161,18)</f>
        <v>48.102055932174821</v>
      </c>
      <c r="BC18" s="191">
        <f>VLOOKUP(BC$7,'Curve Summary ALBERTA'!$A$13:$AG$161,18)</f>
        <v>51.040969498735684</v>
      </c>
      <c r="BD18" s="191">
        <f>VLOOKUP(BD$7,'Curve Summary ALBERTA'!$A$13:$AG$161,18)</f>
        <v>53.330795319627889</v>
      </c>
      <c r="BE18" s="191">
        <f>VLOOKUP(BE$7,'Curve Summary ALBERTA'!$A$13:$AG$161,18)</f>
        <v>50.091113189690851</v>
      </c>
      <c r="BF18" s="191">
        <f>VLOOKUP(BF$7,'Curve Summary ALBERTA'!$A$13:$AG$161,18)</f>
        <v>48.815130240381869</v>
      </c>
      <c r="BG18" s="191">
        <f>VLOOKUP(BG$7,'Curve Summary ALBERTA'!$A$13:$AG$161,18)</f>
        <v>46.784398831581441</v>
      </c>
      <c r="BH18" s="191">
        <f>VLOOKUP(BH$7,'Curve Summary ALBERTA'!$A$13:$AG$161,18)</f>
        <v>44.175869990925555</v>
      </c>
      <c r="BI18" s="191">
        <f>VLOOKUP(BI$7,'Curve Summary ALBERTA'!$A$13:$AG$161,18)</f>
        <v>44.243465414035555</v>
      </c>
      <c r="BJ18" s="191">
        <f>VLOOKUP(BJ$7,'Curve Summary ALBERTA'!$A$13:$AG$161,18)</f>
        <v>44.789684512930585</v>
      </c>
      <c r="BK18" s="191">
        <f>VLOOKUP(BK$7,'Curve Summary ALBERTA'!$A$13:$AG$161,18)</f>
        <v>45.439524027139178</v>
      </c>
      <c r="BL18" s="191">
        <f>VLOOKUP(BL$7,'Curve Summary ALBERTA'!$A$13:$AG$161,18)</f>
        <v>45.989949212130902</v>
      </c>
      <c r="BM18" s="191">
        <f>VLOOKUP(BM$7,'Curve Summary ALBERTA'!$A$13:$AG$161,18)</f>
        <v>45.901596893134702</v>
      </c>
      <c r="BN18" s="191">
        <f>VLOOKUP(BN$7,'Curve Summary ALBERTA'!$A$13:$AG$161,18)</f>
        <v>45.902849648838057</v>
      </c>
      <c r="BO18" s="191">
        <f>VLOOKUP(BO$7,'Curve Summary ALBERTA'!$A$13:$AG$161,18)</f>
        <v>48.414150797393795</v>
      </c>
      <c r="BP18" s="191">
        <f>VLOOKUP(BP$7,'Curve Summary ALBERTA'!$A$13:$AG$161,18)</f>
        <v>50.605564821405828</v>
      </c>
      <c r="BQ18" s="191">
        <f>VLOOKUP(BQ$7,'Curve Summary ALBERTA'!$A$13:$AG$161,18)</f>
        <v>50.14192926574497</v>
      </c>
      <c r="BR18" s="191">
        <f>VLOOKUP(BR$7,'Curve Summary ALBERTA'!$A$13:$AG$161,18)</f>
        <v>48.898754032800724</v>
      </c>
      <c r="BS18" s="191">
        <f>VLOOKUP(BS$7,'Curve Summary ALBERTA'!$A$13:$AG$161,18)</f>
        <v>46.922299334978831</v>
      </c>
      <c r="BT18" s="191">
        <f>VLOOKUP(BT$7,'Curve Summary ALBERTA'!$A$13:$AG$161,18)</f>
        <v>44.172550385101772</v>
      </c>
      <c r="BU18" s="191">
        <f>VLOOKUP(BU$7,'Curve Summary ALBERTA'!$A$13:$AG$161,18)</f>
        <v>44.238261179434325</v>
      </c>
      <c r="BV18" s="191">
        <f>VLOOKUP(BV$7,'Curve Summary ALBERTA'!$A$13:$AG$161,18)</f>
        <v>44.769713690773308</v>
      </c>
      <c r="BW18" s="191">
        <f>VLOOKUP(BW$7,'Curve Summary ALBERTA'!$A$13:$AG$161,18)</f>
        <v>45.402188750834192</v>
      </c>
      <c r="BX18" s="191">
        <f>VLOOKUP(BX$7,'Curve Summary ALBERTA'!$A$13:$AG$161,18)</f>
        <v>45.937845710275113</v>
      </c>
      <c r="BY18" s="191">
        <f>VLOOKUP(BY$7,'Curve Summary ALBERTA'!$A$13:$AG$161,18)</f>
        <v>45.852204258089202</v>
      </c>
      <c r="BZ18" s="191">
        <f>VLOOKUP(BZ$7,'Curve Summary ALBERTA'!$A$13:$AG$161,18)</f>
        <v>45.85291308520241</v>
      </c>
      <c r="CA18" s="191">
        <f>VLOOKUP(CA$7,'Curve Summary ALBERTA'!$A$13:$AG$161,18)</f>
        <v>48.441732849418159</v>
      </c>
      <c r="CB18" s="191">
        <f>VLOOKUP(CB$7,'Curve Summary ALBERTA'!$A$13:$AG$161,18)</f>
        <v>50.593324808056465</v>
      </c>
      <c r="CC18" s="191">
        <f>VLOOKUP(CC$7,'Curve Summary ALBERTA'!$A$13:$AG$161,18)</f>
        <v>46.878958255359045</v>
      </c>
      <c r="CD18" s="191">
        <f>VLOOKUP(CD$7,'Curve Summary ALBERTA'!$A$13:$AG$161,18)</f>
        <v>45.775321187320039</v>
      </c>
      <c r="CE18" s="191">
        <f>VLOOKUP(CE$7,'Curve Summary ALBERTA'!$A$13:$AG$161,18)</f>
        <v>44.00073557330132</v>
      </c>
      <c r="CF18" s="191">
        <f>VLOOKUP(CF$7,'Curve Summary ALBERTA'!$A$13:$AG$161,18)</f>
        <v>41.454487387018723</v>
      </c>
      <c r="CG18" s="191">
        <f>VLOOKUP(CG$7,'Curve Summary ALBERTA'!$A$13:$AG$161,18)</f>
        <v>41.534145763515099</v>
      </c>
      <c r="CH18" s="191">
        <f>VLOOKUP(CH$7,'Curve Summary ALBERTA'!$A$13:$AG$161,18)</f>
        <v>42.04020908318293</v>
      </c>
      <c r="CI18" s="191">
        <f>VLOOKUP(CI$7,'Curve Summary ALBERTA'!$A$13:$AG$161,18)</f>
        <v>42.63696130414548</v>
      </c>
      <c r="CJ18" s="191">
        <f>VLOOKUP(CJ$7,'Curve Summary ALBERTA'!$A$13:$AG$161,18)</f>
        <v>43.145105892517904</v>
      </c>
      <c r="CK18" s="191">
        <f>VLOOKUP(CK$7,'Curve Summary ALBERTA'!$A$13:$AG$161,18)</f>
        <v>43.086627128882562</v>
      </c>
      <c r="CL18" s="191">
        <f>VLOOKUP(CL$7,'Curve Summary ALBERTA'!$A$13:$AG$161,18)</f>
        <v>43.105533007811225</v>
      </c>
      <c r="CM18" s="191">
        <f>VLOOKUP(CM$7,'Curve Summary ALBERTA'!$A$13:$AG$161,18)</f>
        <v>45.546222512242757</v>
      </c>
      <c r="CN18" s="191">
        <f>VLOOKUP(CN$7,'Curve Summary ALBERTA'!$A$13:$AG$161,18)</f>
        <v>47.508879214178599</v>
      </c>
      <c r="CO18" s="191">
        <f>VLOOKUP(CO$7,'Curve Summary ALBERTA'!$A$13:$AG$161,18)</f>
        <v>48.348171811570239</v>
      </c>
      <c r="CP18" s="191">
        <f>VLOOKUP(CP$7,'Curve Summary ALBERTA'!$A$13:$AG$161,18)</f>
        <v>47.224827486855851</v>
      </c>
      <c r="CQ18" s="191">
        <f>VLOOKUP(CQ$7,'Curve Summary ALBERTA'!$A$13:$AG$161,18)</f>
        <v>45.430035883691602</v>
      </c>
      <c r="CR18" s="191">
        <f>VLOOKUP(CR$7,'Curve Summary ALBERTA'!$A$13:$AG$161,18)</f>
        <v>42.795940122580426</v>
      </c>
      <c r="CS18" s="191">
        <f>VLOOKUP(CS$7,'Curve Summary ALBERTA'!$A$13:$AG$161,18)</f>
        <v>42.860366027842502</v>
      </c>
      <c r="CT18" s="191">
        <f>VLOOKUP(CT$7,'Curve Summary ALBERTA'!$A$13:$AG$161,18)</f>
        <v>43.350830358793189</v>
      </c>
      <c r="CU18" s="191">
        <f>VLOOKUP(CU$7,'Curve Summary ALBERTA'!$A$13:$AG$161,18)</f>
        <v>43.931637150975654</v>
      </c>
      <c r="CV18" s="191">
        <f>VLOOKUP(CV$7,'Curve Summary ALBERTA'!$A$13:$AG$161,18)</f>
        <v>44.422008049666452</v>
      </c>
      <c r="CW18" s="191">
        <f>VLOOKUP(CW$7,'Curve Summary ALBERTA'!$A$13:$AG$161,18)</f>
        <v>44.344227685004491</v>
      </c>
      <c r="CX18" s="191">
        <f>VLOOKUP(CX$7,'Curve Summary ALBERTA'!$A$13:$AG$161,18)</f>
        <v>44.343885554862887</v>
      </c>
      <c r="CY18" s="191">
        <f>VLOOKUP(CY$7,'Curve Summary ALBERTA'!$A$13:$AG$161,18)</f>
        <v>46.770794024552409</v>
      </c>
      <c r="CZ18" s="191">
        <f>VLOOKUP(CZ$7,'Curve Summary ALBERTA'!$A$13:$AG$161,18)</f>
        <v>48.732829620488843</v>
      </c>
      <c r="DA18" s="191">
        <f>VLOOKUP(DA$7,'Curve Summary ALBERTA'!$A$13:$AG$161,18)</f>
        <v>49.603789900261901</v>
      </c>
      <c r="DB18" s="191">
        <f>VLOOKUP(DB$7,'Curve Summary ALBERTA'!$A$13:$AG$161,18)</f>
        <v>48.479967556910452</v>
      </c>
      <c r="DC18" s="191">
        <f>VLOOKUP(DC$7,'Curve Summary ALBERTA'!$A$13:$AG$161,18)</f>
        <v>46.684813934875571</v>
      </c>
      <c r="DD18" s="191">
        <f>VLOOKUP(DD$7,'Curve Summary ALBERTA'!$A$13:$AG$161,18)</f>
        <v>43.985892989449013</v>
      </c>
      <c r="DE18" s="191">
        <f>VLOOKUP(DE$7,'Curve Summary ALBERTA'!$A$13:$AG$161,18)</f>
        <v>44.049822632952576</v>
      </c>
      <c r="DF18" s="191">
        <f>VLOOKUP(DF$7,'Curve Summary ALBERTA'!$A$13:$AG$161,18)</f>
        <v>44.539719931754263</v>
      </c>
      <c r="DG18" s="191">
        <f>VLOOKUP(DG$7,'Curve Summary ALBERTA'!$A$13:$AG$161,18)</f>
        <v>45.119952247097061</v>
      </c>
      <c r="DH18" s="191">
        <f>VLOOKUP(DH$7,'Curve Summary ALBERTA'!$A$13:$AG$161,18)</f>
        <v>45.609730934720844</v>
      </c>
      <c r="DI18" s="191">
        <f>VLOOKUP(DI$7,'Curve Summary ALBERTA'!$A$13:$AG$161,18)</f>
        <v>45.531434738908054</v>
      </c>
      <c r="DJ18" s="191">
        <f>VLOOKUP(DJ$7,'Curve Summary ALBERTA'!$A$13:$AG$161,18)</f>
        <v>45.530581641686965</v>
      </c>
      <c r="DK18" s="191">
        <f>VLOOKUP(DK$7,'Curve Summary ALBERTA'!$A$13:$AG$161,18)</f>
        <v>47.767099898001739</v>
      </c>
      <c r="DL18" s="191">
        <f>VLOOKUP(DL$7,'Curve Summary ALBERTA'!$A$13:$AG$161,18)</f>
        <v>49.755030375539718</v>
      </c>
      <c r="DM18" s="191">
        <f>VLOOKUP(DM$7,'Curve Summary ALBERTA'!$A$13:$AG$161,18)</f>
        <v>50.686757979673501</v>
      </c>
      <c r="DN18" s="191">
        <f>VLOOKUP(DN$7,'Curve Summary ALBERTA'!$A$13:$AG$161,18)</f>
        <v>49.589961624165333</v>
      </c>
      <c r="DO18" s="191">
        <f>VLOOKUP(DO$7,'Curve Summary ALBERTA'!$A$13:$AG$161,18)</f>
        <v>47.81707511268727</v>
      </c>
      <c r="DP18" s="191">
        <f>VLOOKUP(DP$7,'Curve Summary ALBERTA'!$A$13:$AG$161,18)</f>
        <v>44.68619152182314</v>
      </c>
      <c r="DQ18" s="191">
        <f>VLOOKUP(DQ$7,'Curve Summary ALBERTA'!$A$13:$AG$161,18)</f>
        <v>44.776521187679563</v>
      </c>
      <c r="DR18" s="191">
        <f>VLOOKUP(DR$7,'Curve Summary ALBERTA'!$A$13:$AG$161,18)</f>
        <v>45.296018230701186</v>
      </c>
      <c r="DS18" s="191">
        <f>VLOOKUP(DS$7,'Curve Summary ALBERTA'!$A$13:$AG$161,18)</f>
        <v>45.906539150818318</v>
      </c>
      <c r="DT18" s="191">
        <f>VLOOKUP(DT$7,'Curve Summary ALBERTA'!$A$13:$AG$161,18)</f>
        <v>46.428415972212925</v>
      </c>
      <c r="DU18" s="191">
        <f>VLOOKUP(DU$7,'Curve Summary ALBERTA'!$A$13:$AG$161,18)</f>
        <v>46.38018588549896</v>
      </c>
      <c r="DV18" s="191">
        <f>VLOOKUP(DV$7,'Curve Summary ALBERTA'!$A$13:$AG$161,18)</f>
        <v>46.409410143353618</v>
      </c>
      <c r="DW18" s="191">
        <f>VLOOKUP(DW$7,'Curve Summary ALBERTA'!$A$13:$AG$161,18)</f>
        <v>49.14442500207678</v>
      </c>
      <c r="DX18" s="191">
        <f>VLOOKUP(DX$7,'Curve Summary ALBERTA'!$A$13:$AG$161,18)</f>
        <v>51.153994301179893</v>
      </c>
      <c r="DY18" s="191">
        <f>VLOOKUP(DY$7,'Curve Summary ALBERTA'!$A$13:$AG$161,18)</f>
        <v>52.132980032429039</v>
      </c>
      <c r="DZ18" s="191">
        <f>VLOOKUP(DZ$7,'Curve Summary ALBERTA'!$A$13:$AG$161,18)</f>
        <v>51.036011670326062</v>
      </c>
      <c r="EA18" s="191">
        <f>VLOOKUP(EA$7,'Curve Summary ALBERTA'!$A$13:$AG$161,18)</f>
        <v>49.256751963608899</v>
      </c>
      <c r="EB18" s="191">
        <f>VLOOKUP(EB$7,'Curve Summary ALBERTA'!$A$13:$AG$161,18)</f>
        <v>45.652631668963373</v>
      </c>
      <c r="EC18" s="191">
        <f>VLOOKUP(EC$7,'Curve Summary ALBERTA'!$A$13:$AG$161,18)</f>
        <v>45.750332194606372</v>
      </c>
      <c r="ED18" s="191">
        <f>VLOOKUP(ED$7,'Curve Summary ALBERTA'!$A$13:$AG$161,18)</f>
        <v>46.280907126705586</v>
      </c>
      <c r="EE18" s="191">
        <f>VLOOKUP(EE$7,'Curve Summary ALBERTA'!$A$13:$AG$161,18)</f>
        <v>46.90317973079015</v>
      </c>
      <c r="EF18" s="191">
        <f>VLOOKUP(EF$7,'Curve Summary ALBERTA'!$A$13:$AG$161,18)</f>
        <v>47.4364781733481</v>
      </c>
      <c r="EG18" s="191">
        <f>VLOOKUP(EG$7,'Curve Summary ALBERTA'!$A$13:$AG$161,18)</f>
        <v>47.394998438979123</v>
      </c>
      <c r="EH18" s="191">
        <f>VLOOKUP(EH$7,'Curve Summary ALBERTA'!$A$13:$AG$161,18)</f>
        <v>47.431402562495116</v>
      </c>
      <c r="EI18" s="191">
        <f>VLOOKUP(EI$7,'Curve Summary ALBERTA'!$A$13:$AG$161,18)</f>
        <v>49.804077674703798</v>
      </c>
      <c r="EJ18" s="191">
        <f>VLOOKUP(EJ$7,'Curve Summary ALBERTA'!$A$13:$AG$161,18)</f>
        <v>51.838530929884982</v>
      </c>
    </row>
    <row r="19" spans="1:140" ht="13.65" hidden="1" customHeight="1" x14ac:dyDescent="0.2">
      <c r="A19" s="304"/>
      <c r="C19" s="191"/>
      <c r="D19" s="191"/>
      <c r="E19" s="191"/>
      <c r="F19" s="191"/>
      <c r="G19" s="191"/>
      <c r="H19" s="191"/>
      <c r="I19" s="191"/>
      <c r="J19" s="191"/>
      <c r="K19" s="191"/>
      <c r="L19" s="191"/>
      <c r="M19" s="191"/>
      <c r="N19" s="191"/>
      <c r="O19" s="191"/>
      <c r="P19" s="191"/>
      <c r="Q19" s="191"/>
      <c r="R19" s="191"/>
      <c r="S19" s="191"/>
      <c r="T19" s="191"/>
      <c r="U19" s="191"/>
      <c r="V19" s="191"/>
      <c r="W19" s="191"/>
      <c r="X19" s="191"/>
      <c r="Y19" s="191"/>
      <c r="Z19" s="191"/>
      <c r="AA19" s="191"/>
      <c r="AB19" s="192"/>
      <c r="AC19" s="307"/>
      <c r="AD19" s="302"/>
      <c r="AE19" s="302"/>
      <c r="AF19" s="303"/>
      <c r="AG19" s="191"/>
      <c r="AH19" s="191"/>
      <c r="AI19" s="191"/>
      <c r="AJ19" s="191"/>
      <c r="AK19" s="191"/>
      <c r="AL19" s="191"/>
      <c r="AM19" s="191"/>
      <c r="AN19" s="191"/>
      <c r="AO19" s="191"/>
      <c r="AP19" s="191"/>
      <c r="AQ19" s="191"/>
      <c r="AR19" s="191"/>
      <c r="AS19" s="191"/>
      <c r="AT19" s="191"/>
      <c r="AU19" s="191"/>
      <c r="AV19" s="191"/>
      <c r="AW19" s="191"/>
      <c r="AX19" s="191"/>
      <c r="AY19" s="191"/>
      <c r="AZ19" s="191"/>
      <c r="BA19" s="191"/>
      <c r="BB19" s="191"/>
      <c r="BC19" s="191"/>
      <c r="BD19" s="191"/>
      <c r="BE19" s="191"/>
      <c r="BF19" s="191"/>
      <c r="BG19" s="191"/>
      <c r="BH19" s="191"/>
      <c r="BI19" s="191"/>
      <c r="BJ19" s="191"/>
      <c r="BK19" s="191"/>
      <c r="BL19" s="191"/>
      <c r="BM19" s="191"/>
      <c r="BN19" s="191"/>
      <c r="BO19" s="191"/>
      <c r="BP19" s="191"/>
      <c r="BQ19" s="191"/>
      <c r="BR19" s="191"/>
      <c r="BS19" s="191"/>
      <c r="BT19" s="191"/>
      <c r="BU19" s="191"/>
      <c r="BV19" s="191"/>
      <c r="BW19" s="191"/>
      <c r="BX19" s="191"/>
      <c r="BY19" s="191"/>
      <c r="BZ19" s="191"/>
      <c r="CA19" s="191"/>
      <c r="CB19" s="191"/>
      <c r="CC19" s="191"/>
      <c r="CD19" s="191"/>
      <c r="CE19" s="191"/>
      <c r="CF19" s="191"/>
      <c r="CG19" s="191"/>
      <c r="CH19" s="191"/>
      <c r="CI19" s="191"/>
      <c r="CJ19" s="191"/>
      <c r="CK19" s="191"/>
      <c r="CL19" s="191"/>
      <c r="CM19" s="191"/>
      <c r="CN19" s="191"/>
      <c r="CO19" s="191"/>
      <c r="CP19" s="191"/>
      <c r="CQ19" s="191"/>
      <c r="CR19" s="191"/>
      <c r="CS19" s="191"/>
      <c r="CT19" s="191"/>
      <c r="CU19" s="191"/>
      <c r="CV19" s="191"/>
      <c r="CW19" s="191"/>
      <c r="CX19" s="191"/>
      <c r="CY19" s="191"/>
      <c r="CZ19" s="191"/>
      <c r="DA19" s="191"/>
      <c r="DB19" s="191"/>
      <c r="DC19" s="191"/>
      <c r="DD19" s="191"/>
      <c r="DE19" s="191"/>
      <c r="DF19" s="191"/>
      <c r="DG19" s="191"/>
      <c r="DH19" s="191"/>
      <c r="DI19" s="191"/>
      <c r="DJ19" s="191"/>
      <c r="DK19" s="191"/>
      <c r="DL19" s="191"/>
      <c r="DM19" s="191"/>
      <c r="DN19" s="191"/>
      <c r="DO19" s="191"/>
      <c r="DP19" s="191"/>
      <c r="DQ19" s="191"/>
      <c r="DR19" s="191"/>
      <c r="DS19" s="191"/>
      <c r="DT19" s="191"/>
      <c r="DU19" s="191"/>
      <c r="DV19" s="191"/>
      <c r="DW19" s="191"/>
      <c r="DX19" s="191"/>
      <c r="DY19" s="191"/>
      <c r="DZ19" s="191"/>
      <c r="EA19" s="191"/>
      <c r="EB19" s="191"/>
      <c r="EC19" s="191"/>
      <c r="ED19" s="191"/>
      <c r="EE19" s="191"/>
      <c r="EF19" s="191"/>
      <c r="EG19" s="191"/>
      <c r="EH19" s="191"/>
      <c r="EI19" s="191"/>
      <c r="EJ19" s="191"/>
    </row>
    <row r="20" spans="1:140" ht="13.65" hidden="1" customHeight="1" x14ac:dyDescent="0.2">
      <c r="A20" s="304"/>
      <c r="C20" s="191"/>
      <c r="D20" s="191"/>
      <c r="E20" s="191"/>
      <c r="F20" s="191"/>
      <c r="G20" s="191"/>
      <c r="H20" s="191"/>
      <c r="I20" s="191"/>
      <c r="J20" s="191"/>
      <c r="K20" s="191"/>
      <c r="L20" s="191"/>
      <c r="M20" s="191"/>
      <c r="N20" s="191"/>
      <c r="O20" s="191"/>
      <c r="P20" s="191"/>
      <c r="Q20" s="191"/>
      <c r="R20" s="191"/>
      <c r="S20" s="191"/>
      <c r="T20" s="191"/>
      <c r="U20" s="191"/>
      <c r="V20" s="191"/>
      <c r="W20" s="191"/>
      <c r="X20" s="191"/>
      <c r="Y20" s="191"/>
      <c r="Z20" s="191"/>
      <c r="AA20" s="191"/>
      <c r="AB20" s="192"/>
      <c r="AC20" s="307"/>
      <c r="AD20" s="302"/>
      <c r="AE20" s="302"/>
      <c r="AF20" s="303"/>
      <c r="AG20" s="191"/>
      <c r="AH20" s="191"/>
      <c r="AI20" s="191"/>
      <c r="AJ20" s="191"/>
      <c r="AK20" s="191"/>
      <c r="AL20" s="191"/>
      <c r="AM20" s="191"/>
      <c r="AN20" s="191"/>
      <c r="AO20" s="191"/>
      <c r="AP20" s="191"/>
      <c r="AQ20" s="191"/>
      <c r="AR20" s="191"/>
      <c r="AS20" s="191"/>
      <c r="AT20" s="191"/>
      <c r="AU20" s="191"/>
      <c r="AV20" s="191"/>
      <c r="AW20" s="191"/>
      <c r="AX20" s="191"/>
      <c r="AY20" s="191"/>
      <c r="AZ20" s="191"/>
      <c r="BA20" s="191"/>
      <c r="BB20" s="191"/>
      <c r="BC20" s="191"/>
      <c r="BD20" s="191"/>
      <c r="BE20" s="191"/>
      <c r="BF20" s="191"/>
      <c r="BG20" s="191"/>
      <c r="BH20" s="191"/>
      <c r="BI20" s="191"/>
      <c r="BJ20" s="191"/>
      <c r="BK20" s="191"/>
      <c r="BL20" s="191"/>
      <c r="BM20" s="191"/>
      <c r="BN20" s="191"/>
      <c r="BO20" s="191"/>
      <c r="BP20" s="191"/>
      <c r="BQ20" s="191"/>
      <c r="BR20" s="191"/>
      <c r="BS20" s="191"/>
      <c r="BT20" s="191"/>
      <c r="BU20" s="191"/>
      <c r="BV20" s="191"/>
      <c r="BW20" s="191"/>
      <c r="BX20" s="191"/>
      <c r="BY20" s="191"/>
      <c r="BZ20" s="191"/>
      <c r="CA20" s="191"/>
      <c r="CB20" s="191"/>
      <c r="CC20" s="191"/>
      <c r="CD20" s="191"/>
      <c r="CE20" s="191"/>
      <c r="CF20" s="191"/>
      <c r="CG20" s="191"/>
      <c r="CH20" s="191"/>
      <c r="CI20" s="191"/>
      <c r="CJ20" s="191"/>
      <c r="CK20" s="191"/>
      <c r="CL20" s="191"/>
      <c r="CM20" s="191"/>
      <c r="CN20" s="191"/>
      <c r="CO20" s="191"/>
      <c r="CP20" s="191"/>
      <c r="CQ20" s="191"/>
      <c r="CR20" s="191"/>
      <c r="CS20" s="191"/>
      <c r="CT20" s="191"/>
      <c r="CU20" s="191"/>
      <c r="CV20" s="191"/>
      <c r="CW20" s="191"/>
      <c r="CX20" s="191"/>
      <c r="CY20" s="191"/>
      <c r="CZ20" s="191"/>
      <c r="DA20" s="191"/>
      <c r="DB20" s="191"/>
      <c r="DC20" s="191"/>
      <c r="DD20" s="191"/>
      <c r="DE20" s="191"/>
      <c r="DF20" s="191"/>
      <c r="DG20" s="191"/>
      <c r="DH20" s="191"/>
      <c r="DI20" s="191"/>
      <c r="DJ20" s="191"/>
      <c r="DK20" s="191"/>
      <c r="DL20" s="191"/>
      <c r="DM20" s="191"/>
      <c r="DN20" s="191"/>
      <c r="DO20" s="191"/>
      <c r="DP20" s="191"/>
      <c r="DQ20" s="191"/>
      <c r="DR20" s="191"/>
      <c r="DS20" s="191"/>
      <c r="DT20" s="191"/>
      <c r="DU20" s="191"/>
      <c r="DV20" s="191"/>
      <c r="DW20" s="191"/>
      <c r="DX20" s="191"/>
      <c r="DY20" s="191"/>
      <c r="DZ20" s="191"/>
      <c r="EA20" s="191"/>
      <c r="EB20" s="191"/>
      <c r="EC20" s="191"/>
      <c r="ED20" s="191"/>
      <c r="EE20" s="191"/>
      <c r="EF20" s="191"/>
      <c r="EG20" s="191"/>
      <c r="EH20" s="191"/>
      <c r="EI20" s="191"/>
      <c r="EJ20" s="191"/>
    </row>
    <row r="21" spans="1:140" ht="13.65" hidden="1" customHeight="1" x14ac:dyDescent="0.2">
      <c r="A21" s="304"/>
      <c r="C21" s="191"/>
      <c r="D21" s="191"/>
      <c r="E21" s="191"/>
      <c r="F21" s="191"/>
      <c r="G21" s="191"/>
      <c r="H21" s="191"/>
      <c r="I21" s="191"/>
      <c r="J21" s="191"/>
      <c r="K21" s="191"/>
      <c r="L21" s="191"/>
      <c r="M21" s="191"/>
      <c r="N21" s="191"/>
      <c r="O21" s="191"/>
      <c r="P21" s="191"/>
      <c r="Q21" s="191"/>
      <c r="R21" s="191"/>
      <c r="S21" s="191"/>
      <c r="T21" s="191"/>
      <c r="U21" s="191"/>
      <c r="V21" s="191"/>
      <c r="W21" s="191"/>
      <c r="X21" s="191"/>
      <c r="Y21" s="191"/>
      <c r="Z21" s="191"/>
      <c r="AA21" s="191"/>
      <c r="AB21" s="192"/>
      <c r="AC21" s="307"/>
      <c r="AD21" s="302"/>
      <c r="AE21" s="302"/>
      <c r="AF21" s="303"/>
      <c r="AG21" s="191"/>
      <c r="AH21" s="191"/>
      <c r="AI21" s="191"/>
      <c r="AJ21" s="191"/>
      <c r="AK21" s="191"/>
      <c r="AL21" s="191"/>
      <c r="AM21" s="191"/>
      <c r="AN21" s="191"/>
      <c r="AO21" s="191"/>
      <c r="AP21" s="191"/>
      <c r="AQ21" s="191"/>
      <c r="AR21" s="191"/>
      <c r="AS21" s="191"/>
      <c r="AT21" s="191"/>
      <c r="AU21" s="191"/>
      <c r="AV21" s="191"/>
      <c r="AW21" s="191"/>
      <c r="AX21" s="191"/>
      <c r="AY21" s="191"/>
      <c r="AZ21" s="191"/>
      <c r="BA21" s="191"/>
      <c r="BB21" s="191"/>
      <c r="BC21" s="191"/>
      <c r="BD21" s="191"/>
      <c r="BE21" s="191"/>
      <c r="BF21" s="191"/>
      <c r="BG21" s="191"/>
      <c r="BH21" s="191"/>
      <c r="BI21" s="191"/>
      <c r="BJ21" s="191"/>
      <c r="BK21" s="191"/>
      <c r="BL21" s="191"/>
      <c r="BM21" s="191"/>
      <c r="BN21" s="191"/>
      <c r="BO21" s="191"/>
      <c r="BP21" s="191"/>
      <c r="BQ21" s="191"/>
      <c r="BR21" s="191"/>
      <c r="BS21" s="191"/>
      <c r="BT21" s="191"/>
      <c r="BU21" s="191"/>
      <c r="BV21" s="191"/>
      <c r="BW21" s="191"/>
      <c r="BX21" s="191"/>
      <c r="BY21" s="191"/>
      <c r="BZ21" s="191"/>
      <c r="CA21" s="191"/>
      <c r="CB21" s="191"/>
      <c r="CC21" s="191"/>
      <c r="CD21" s="191"/>
      <c r="CE21" s="191"/>
      <c r="CF21" s="191"/>
      <c r="CG21" s="191"/>
      <c r="CH21" s="191"/>
      <c r="CI21" s="191"/>
      <c r="CJ21" s="191"/>
      <c r="CK21" s="191"/>
      <c r="CL21" s="191"/>
      <c r="CM21" s="191"/>
      <c r="CN21" s="191"/>
      <c r="CO21" s="191"/>
      <c r="CP21" s="191"/>
      <c r="CQ21" s="191"/>
      <c r="CR21" s="191"/>
      <c r="CS21" s="191"/>
      <c r="CT21" s="191"/>
      <c r="CU21" s="191"/>
      <c r="CV21" s="191"/>
      <c r="CW21" s="191"/>
      <c r="CX21" s="191"/>
      <c r="CY21" s="191"/>
      <c r="CZ21" s="191"/>
      <c r="DA21" s="191"/>
      <c r="DB21" s="191"/>
      <c r="DC21" s="191"/>
      <c r="DD21" s="191"/>
      <c r="DE21" s="191"/>
      <c r="DF21" s="191"/>
      <c r="DG21" s="191"/>
      <c r="DH21" s="191"/>
      <c r="DI21" s="191"/>
      <c r="DJ21" s="191"/>
      <c r="DK21" s="191"/>
      <c r="DL21" s="191"/>
      <c r="DM21" s="191"/>
      <c r="DN21" s="191"/>
      <c r="DO21" s="191"/>
      <c r="DP21" s="191"/>
      <c r="DQ21" s="191"/>
      <c r="DR21" s="191"/>
      <c r="DS21" s="191"/>
      <c r="DT21" s="191"/>
      <c r="DU21" s="191"/>
      <c r="DV21" s="191"/>
      <c r="DW21" s="191"/>
      <c r="DX21" s="191"/>
      <c r="DY21" s="191"/>
      <c r="DZ21" s="191"/>
      <c r="EA21" s="191"/>
      <c r="EB21" s="191"/>
      <c r="EC21" s="191"/>
      <c r="ED21" s="191"/>
      <c r="EE21" s="191"/>
      <c r="EF21" s="191"/>
      <c r="EG21" s="191"/>
      <c r="EH21" s="191"/>
      <c r="EI21" s="191"/>
      <c r="EJ21" s="191"/>
    </row>
    <row r="22" spans="1:140" ht="13.65" hidden="1" customHeight="1" x14ac:dyDescent="0.2">
      <c r="A22" s="304"/>
      <c r="C22" s="191"/>
      <c r="D22" s="191"/>
      <c r="E22" s="191"/>
      <c r="F22" s="191"/>
      <c r="G22" s="191"/>
      <c r="H22" s="191"/>
      <c r="I22" s="191"/>
      <c r="J22" s="191"/>
      <c r="K22" s="191"/>
      <c r="L22" s="191"/>
      <c r="M22" s="191"/>
      <c r="N22" s="191"/>
      <c r="O22" s="191"/>
      <c r="P22" s="191"/>
      <c r="Q22" s="191"/>
      <c r="R22" s="191"/>
      <c r="S22" s="191"/>
      <c r="T22" s="191"/>
      <c r="U22" s="191"/>
      <c r="V22" s="191"/>
      <c r="W22" s="191"/>
      <c r="X22" s="191"/>
      <c r="Y22" s="191"/>
      <c r="Z22" s="191"/>
      <c r="AA22" s="191"/>
      <c r="AB22" s="192"/>
      <c r="AC22" s="307"/>
      <c r="AD22" s="302"/>
      <c r="AE22" s="302"/>
      <c r="AF22" s="303"/>
      <c r="AG22" s="191"/>
      <c r="AH22" s="191"/>
      <c r="AI22" s="191"/>
      <c r="AJ22" s="191"/>
      <c r="AK22" s="191"/>
      <c r="AL22" s="191"/>
      <c r="AM22" s="191"/>
      <c r="AN22" s="191"/>
      <c r="AO22" s="191"/>
      <c r="AP22" s="191"/>
      <c r="AQ22" s="191"/>
      <c r="AR22" s="191"/>
      <c r="AS22" s="191"/>
      <c r="AT22" s="191"/>
      <c r="AU22" s="191"/>
      <c r="AV22" s="191"/>
      <c r="AW22" s="191"/>
      <c r="AX22" s="191"/>
      <c r="AY22" s="191"/>
      <c r="AZ22" s="191"/>
      <c r="BA22" s="191"/>
      <c r="BB22" s="191"/>
      <c r="BC22" s="191"/>
      <c r="BD22" s="191"/>
      <c r="BE22" s="191"/>
      <c r="BF22" s="191"/>
      <c r="BG22" s="191"/>
      <c r="BH22" s="191"/>
      <c r="BI22" s="191"/>
      <c r="BJ22" s="191"/>
      <c r="BK22" s="191"/>
      <c r="BL22" s="191"/>
      <c r="BM22" s="191"/>
      <c r="BN22" s="191"/>
      <c r="BO22" s="191"/>
      <c r="BP22" s="191"/>
      <c r="BQ22" s="191"/>
      <c r="BR22" s="191"/>
      <c r="BS22" s="191"/>
      <c r="BT22" s="191"/>
      <c r="BU22" s="191"/>
      <c r="BV22" s="191"/>
      <c r="BW22" s="191"/>
      <c r="BX22" s="191"/>
      <c r="BY22" s="191"/>
      <c r="BZ22" s="191"/>
      <c r="CA22" s="191"/>
      <c r="CB22" s="191"/>
      <c r="CC22" s="191"/>
      <c r="CD22" s="191"/>
      <c r="CE22" s="191"/>
      <c r="CF22" s="191"/>
      <c r="CG22" s="191"/>
      <c r="CH22" s="191"/>
      <c r="CI22" s="191"/>
      <c r="CJ22" s="191"/>
      <c r="CK22" s="191"/>
      <c r="CL22" s="191"/>
      <c r="CM22" s="191"/>
      <c r="CN22" s="191"/>
      <c r="CO22" s="191"/>
      <c r="CP22" s="191"/>
      <c r="CQ22" s="191"/>
      <c r="CR22" s="191"/>
      <c r="CS22" s="191"/>
      <c r="CT22" s="191"/>
      <c r="CU22" s="191"/>
      <c r="CV22" s="191"/>
      <c r="CW22" s="191"/>
      <c r="CX22" s="191"/>
      <c r="CY22" s="191"/>
      <c r="CZ22" s="191"/>
      <c r="DA22" s="191"/>
      <c r="DB22" s="191"/>
      <c r="DC22" s="191"/>
      <c r="DD22" s="191"/>
      <c r="DE22" s="191"/>
      <c r="DF22" s="191"/>
      <c r="DG22" s="191"/>
      <c r="DH22" s="191"/>
      <c r="DI22" s="191"/>
      <c r="DJ22" s="191"/>
      <c r="DK22" s="191"/>
      <c r="DL22" s="191"/>
      <c r="DM22" s="191"/>
      <c r="DN22" s="191"/>
      <c r="DO22" s="191"/>
      <c r="DP22" s="191"/>
      <c r="DQ22" s="191"/>
      <c r="DR22" s="191"/>
      <c r="DS22" s="191"/>
      <c r="DT22" s="191"/>
      <c r="DU22" s="191"/>
      <c r="DV22" s="191"/>
      <c r="DW22" s="191"/>
      <c r="DX22" s="191"/>
      <c r="DY22" s="191"/>
      <c r="DZ22" s="191"/>
      <c r="EA22" s="191"/>
      <c r="EB22" s="191"/>
      <c r="EC22" s="191"/>
      <c r="ED22" s="191"/>
      <c r="EE22" s="191"/>
      <c r="EF22" s="191"/>
      <c r="EG22" s="191"/>
      <c r="EH22" s="191"/>
      <c r="EI22" s="191"/>
      <c r="EJ22" s="191"/>
    </row>
    <row r="23" spans="1:140" ht="13.65" hidden="1" customHeight="1" x14ac:dyDescent="0.2">
      <c r="A23" s="304"/>
      <c r="C23" s="191"/>
      <c r="D23" s="191"/>
      <c r="E23" s="191"/>
      <c r="F23" s="191"/>
      <c r="G23" s="191"/>
      <c r="H23" s="191"/>
      <c r="I23" s="191"/>
      <c r="J23" s="191"/>
      <c r="K23" s="191"/>
      <c r="L23" s="191"/>
      <c r="M23" s="191"/>
      <c r="N23" s="191"/>
      <c r="O23" s="191"/>
      <c r="P23" s="191"/>
      <c r="Q23" s="191"/>
      <c r="R23" s="191"/>
      <c r="S23" s="191"/>
      <c r="T23" s="191"/>
      <c r="U23" s="191"/>
      <c r="V23" s="191"/>
      <c r="W23" s="191"/>
      <c r="X23" s="191"/>
      <c r="Y23" s="191"/>
      <c r="Z23" s="191"/>
      <c r="AA23" s="191"/>
      <c r="AB23" s="192"/>
      <c r="AC23" s="307"/>
      <c r="AD23" s="302"/>
      <c r="AE23" s="302"/>
      <c r="AF23" s="303"/>
      <c r="AG23" s="191"/>
      <c r="AH23" s="191"/>
      <c r="AI23" s="191"/>
      <c r="AJ23" s="191"/>
      <c r="AK23" s="191"/>
      <c r="AL23" s="191"/>
      <c r="AM23" s="191"/>
      <c r="AN23" s="191"/>
      <c r="AO23" s="191"/>
      <c r="AP23" s="191"/>
      <c r="AQ23" s="191"/>
      <c r="AR23" s="191"/>
      <c r="AS23" s="191"/>
      <c r="AT23" s="191"/>
      <c r="AU23" s="191"/>
      <c r="AV23" s="191"/>
      <c r="AW23" s="191"/>
      <c r="AX23" s="191"/>
      <c r="AY23" s="191"/>
      <c r="AZ23" s="191"/>
      <c r="BA23" s="191"/>
      <c r="BB23" s="191"/>
      <c r="BC23" s="191"/>
      <c r="BD23" s="191"/>
      <c r="BE23" s="191"/>
      <c r="BF23" s="191"/>
      <c r="BG23" s="191"/>
      <c r="BH23" s="191"/>
      <c r="BI23" s="191"/>
      <c r="BJ23" s="191"/>
      <c r="BK23" s="191"/>
      <c r="BL23" s="191"/>
      <c r="BM23" s="191"/>
      <c r="BN23" s="191"/>
      <c r="BO23" s="191"/>
      <c r="BP23" s="191"/>
      <c r="BQ23" s="191"/>
      <c r="BR23" s="191"/>
      <c r="BS23" s="191"/>
      <c r="BT23" s="191"/>
      <c r="BU23" s="191"/>
      <c r="BV23" s="191"/>
      <c r="BW23" s="191"/>
      <c r="BX23" s="191"/>
      <c r="BY23" s="191"/>
      <c r="BZ23" s="191"/>
      <c r="CA23" s="191"/>
      <c r="CB23" s="191"/>
      <c r="CC23" s="191"/>
      <c r="CD23" s="191"/>
      <c r="CE23" s="191"/>
      <c r="CF23" s="191"/>
      <c r="CG23" s="191"/>
      <c r="CH23" s="191"/>
      <c r="CI23" s="191"/>
      <c r="CJ23" s="191"/>
      <c r="CK23" s="191"/>
      <c r="CL23" s="191"/>
      <c r="CM23" s="191"/>
      <c r="CN23" s="191"/>
      <c r="CO23" s="191"/>
      <c r="CP23" s="191"/>
      <c r="CQ23" s="191"/>
      <c r="CR23" s="191"/>
      <c r="CS23" s="191"/>
      <c r="CT23" s="191"/>
      <c r="CU23" s="191"/>
      <c r="CV23" s="191"/>
      <c r="CW23" s="191"/>
      <c r="CX23" s="191"/>
      <c r="CY23" s="191"/>
      <c r="CZ23" s="191"/>
      <c r="DA23" s="191"/>
      <c r="DB23" s="191"/>
      <c r="DC23" s="191"/>
      <c r="DD23" s="191"/>
      <c r="DE23" s="191"/>
      <c r="DF23" s="191"/>
      <c r="DG23" s="191"/>
      <c r="DH23" s="191"/>
      <c r="DI23" s="191"/>
      <c r="DJ23" s="191"/>
      <c r="DK23" s="191"/>
      <c r="DL23" s="191"/>
      <c r="DM23" s="191"/>
      <c r="DN23" s="191"/>
      <c r="DO23" s="191"/>
      <c r="DP23" s="191"/>
      <c r="DQ23" s="191"/>
      <c r="DR23" s="191"/>
      <c r="DS23" s="191"/>
      <c r="DT23" s="191"/>
      <c r="DU23" s="191"/>
      <c r="DV23" s="191"/>
      <c r="DW23" s="191"/>
      <c r="DX23" s="191"/>
      <c r="DY23" s="191"/>
      <c r="DZ23" s="191"/>
      <c r="EA23" s="191"/>
      <c r="EB23" s="191"/>
      <c r="EC23" s="191"/>
      <c r="ED23" s="191"/>
      <c r="EE23" s="191"/>
      <c r="EF23" s="191"/>
      <c r="EG23" s="191"/>
      <c r="EH23" s="191"/>
      <c r="EI23" s="191"/>
      <c r="EJ23" s="191"/>
    </row>
    <row r="24" spans="1:140" ht="13.65" hidden="1" customHeight="1" x14ac:dyDescent="0.2">
      <c r="A24" s="304"/>
      <c r="C24" s="191"/>
      <c r="D24" s="191"/>
      <c r="E24" s="191"/>
      <c r="F24" s="191"/>
      <c r="G24" s="191"/>
      <c r="H24" s="191"/>
      <c r="I24" s="191"/>
      <c r="J24" s="191"/>
      <c r="K24" s="191"/>
      <c r="L24" s="191"/>
      <c r="M24" s="191"/>
      <c r="N24" s="191"/>
      <c r="O24" s="191"/>
      <c r="P24" s="191"/>
      <c r="Q24" s="191"/>
      <c r="R24" s="191"/>
      <c r="S24" s="191"/>
      <c r="T24" s="191"/>
      <c r="U24" s="191"/>
      <c r="V24" s="191"/>
      <c r="W24" s="191"/>
      <c r="X24" s="191"/>
      <c r="Y24" s="191"/>
      <c r="Z24" s="191"/>
      <c r="AA24" s="191"/>
      <c r="AB24" s="192"/>
      <c r="AC24" s="307"/>
      <c r="AD24" s="302"/>
      <c r="AE24" s="302"/>
      <c r="AF24" s="303"/>
      <c r="AG24" s="191"/>
      <c r="AH24" s="191"/>
      <c r="AI24" s="191"/>
      <c r="AJ24" s="191"/>
      <c r="AK24" s="191"/>
      <c r="AL24" s="191"/>
      <c r="AM24" s="191"/>
      <c r="AN24" s="191"/>
      <c r="AO24" s="191"/>
      <c r="AP24" s="191"/>
      <c r="AQ24" s="191"/>
      <c r="AR24" s="191"/>
      <c r="AS24" s="191"/>
      <c r="AT24" s="191"/>
      <c r="AU24" s="191"/>
      <c r="AV24" s="191"/>
      <c r="AW24" s="191"/>
      <c r="AX24" s="191"/>
      <c r="AY24" s="191"/>
      <c r="AZ24" s="191"/>
      <c r="BA24" s="191"/>
      <c r="BB24" s="191"/>
      <c r="BC24" s="191"/>
      <c r="BD24" s="191"/>
      <c r="BE24" s="191"/>
      <c r="BF24" s="191"/>
      <c r="BG24" s="191"/>
      <c r="BH24" s="191"/>
      <c r="BI24" s="191"/>
      <c r="BJ24" s="191"/>
      <c r="BK24" s="191"/>
      <c r="BL24" s="191"/>
      <c r="BM24" s="191"/>
      <c r="BN24" s="191"/>
      <c r="BO24" s="191"/>
      <c r="BP24" s="191"/>
      <c r="BQ24" s="191"/>
      <c r="BR24" s="191"/>
      <c r="BS24" s="191"/>
      <c r="BT24" s="191"/>
      <c r="BU24" s="191"/>
      <c r="BV24" s="191"/>
      <c r="BW24" s="191"/>
      <c r="BX24" s="191"/>
      <c r="BY24" s="191"/>
      <c r="BZ24" s="191"/>
      <c r="CA24" s="191"/>
      <c r="CB24" s="191"/>
      <c r="CC24" s="191"/>
      <c r="CD24" s="191"/>
      <c r="CE24" s="191"/>
      <c r="CF24" s="191"/>
      <c r="CG24" s="191"/>
      <c r="CH24" s="191"/>
      <c r="CI24" s="191"/>
      <c r="CJ24" s="191"/>
      <c r="CK24" s="191"/>
      <c r="CL24" s="191"/>
      <c r="CM24" s="191"/>
      <c r="CN24" s="191"/>
      <c r="CO24" s="191"/>
      <c r="CP24" s="191"/>
      <c r="CQ24" s="191"/>
      <c r="CR24" s="191"/>
      <c r="CS24" s="191"/>
      <c r="CT24" s="191"/>
      <c r="CU24" s="191"/>
      <c r="CV24" s="191"/>
      <c r="CW24" s="191"/>
      <c r="CX24" s="191"/>
      <c r="CY24" s="191"/>
      <c r="CZ24" s="191"/>
      <c r="DA24" s="191"/>
      <c r="DB24" s="191"/>
      <c r="DC24" s="191"/>
      <c r="DD24" s="191"/>
      <c r="DE24" s="191"/>
      <c r="DF24" s="191"/>
      <c r="DG24" s="191"/>
      <c r="DH24" s="191"/>
      <c r="DI24" s="191"/>
      <c r="DJ24" s="191"/>
      <c r="DK24" s="191"/>
      <c r="DL24" s="191"/>
      <c r="DM24" s="191"/>
      <c r="DN24" s="191"/>
      <c r="DO24" s="191"/>
      <c r="DP24" s="191"/>
      <c r="DQ24" s="191"/>
      <c r="DR24" s="191"/>
      <c r="DS24" s="191"/>
      <c r="DT24" s="191"/>
      <c r="DU24" s="191"/>
      <c r="DV24" s="191"/>
      <c r="DW24" s="191"/>
      <c r="DX24" s="191"/>
      <c r="DY24" s="191"/>
      <c r="DZ24" s="191"/>
      <c r="EA24" s="191"/>
      <c r="EB24" s="191"/>
      <c r="EC24" s="191"/>
      <c r="ED24" s="191"/>
      <c r="EE24" s="191"/>
      <c r="EF24" s="191"/>
      <c r="EG24" s="191"/>
      <c r="EH24" s="191"/>
      <c r="EI24" s="191"/>
      <c r="EJ24" s="191"/>
    </row>
    <row r="25" spans="1:140" ht="13.65" hidden="1" customHeight="1" thickBot="1" x14ac:dyDescent="0.25">
      <c r="A25" s="309"/>
      <c r="B25" s="322"/>
      <c r="C25" s="204"/>
      <c r="D25" s="204"/>
      <c r="E25" s="204"/>
      <c r="F25" s="204"/>
      <c r="G25" s="204"/>
      <c r="H25" s="204"/>
      <c r="I25" s="204"/>
      <c r="J25" s="204"/>
      <c r="K25" s="204"/>
      <c r="L25" s="204"/>
      <c r="M25" s="204"/>
      <c r="N25" s="204"/>
      <c r="O25" s="204"/>
      <c r="P25" s="204"/>
      <c r="Q25" s="204"/>
      <c r="R25" s="204"/>
      <c r="S25" s="204"/>
      <c r="T25" s="204"/>
      <c r="U25" s="204"/>
      <c r="V25" s="204"/>
      <c r="W25" s="204"/>
      <c r="X25" s="204"/>
      <c r="Y25" s="204"/>
      <c r="Z25" s="204"/>
      <c r="AA25" s="204"/>
      <c r="AB25" s="205"/>
      <c r="AC25" s="312"/>
      <c r="AD25" s="323"/>
      <c r="AE25" s="323"/>
      <c r="AF25" s="303"/>
      <c r="AG25" s="204"/>
      <c r="AH25" s="204"/>
      <c r="AI25" s="204"/>
      <c r="AJ25" s="204"/>
      <c r="AK25" s="204"/>
      <c r="AL25" s="204"/>
      <c r="AM25" s="204"/>
      <c r="AN25" s="204"/>
      <c r="AO25" s="204"/>
      <c r="AP25" s="204"/>
      <c r="AQ25" s="204"/>
      <c r="AR25" s="204"/>
      <c r="AS25" s="204"/>
      <c r="AT25" s="204"/>
      <c r="AU25" s="204"/>
      <c r="AV25" s="204"/>
      <c r="AW25" s="204"/>
      <c r="AX25" s="204"/>
      <c r="AY25" s="204"/>
      <c r="AZ25" s="204"/>
      <c r="BA25" s="204"/>
      <c r="BB25" s="204"/>
      <c r="BC25" s="204"/>
      <c r="BD25" s="204"/>
      <c r="BE25" s="204"/>
      <c r="BF25" s="204"/>
      <c r="BG25" s="204"/>
      <c r="BH25" s="204"/>
      <c r="BI25" s="204"/>
      <c r="BJ25" s="204"/>
      <c r="BK25" s="204"/>
      <c r="BL25" s="204"/>
      <c r="BM25" s="204"/>
      <c r="BN25" s="204"/>
      <c r="BO25" s="204"/>
      <c r="BP25" s="204"/>
      <c r="BQ25" s="204"/>
      <c r="BR25" s="204"/>
      <c r="BS25" s="204"/>
      <c r="BT25" s="204"/>
      <c r="BU25" s="204"/>
      <c r="BV25" s="204"/>
      <c r="BW25" s="204"/>
      <c r="BX25" s="204"/>
      <c r="BY25" s="204"/>
      <c r="BZ25" s="204"/>
      <c r="CA25" s="204"/>
      <c r="CB25" s="204"/>
      <c r="CC25" s="204"/>
      <c r="CD25" s="204"/>
      <c r="CE25" s="204"/>
      <c r="CF25" s="204"/>
      <c r="CG25" s="204"/>
      <c r="CH25" s="204"/>
      <c r="CI25" s="204"/>
      <c r="CJ25" s="204"/>
      <c r="CK25" s="204"/>
      <c r="CL25" s="204"/>
      <c r="CM25" s="204"/>
      <c r="CN25" s="204"/>
      <c r="CO25" s="204"/>
      <c r="CP25" s="204"/>
      <c r="CQ25" s="204"/>
      <c r="CR25" s="204"/>
      <c r="CS25" s="204"/>
      <c r="CT25" s="204"/>
      <c r="CU25" s="204"/>
      <c r="CV25" s="204"/>
      <c r="CW25" s="204"/>
      <c r="CX25" s="204"/>
      <c r="CY25" s="204"/>
      <c r="CZ25" s="204"/>
      <c r="DA25" s="204"/>
      <c r="DB25" s="204"/>
      <c r="DC25" s="204"/>
      <c r="DD25" s="204"/>
      <c r="DE25" s="204"/>
      <c r="DF25" s="204"/>
      <c r="DG25" s="204"/>
      <c r="DH25" s="204"/>
      <c r="DI25" s="204"/>
      <c r="DJ25" s="204"/>
      <c r="DK25" s="204"/>
      <c r="DL25" s="204"/>
      <c r="DM25" s="204"/>
      <c r="DN25" s="204"/>
      <c r="DO25" s="204"/>
      <c r="DP25" s="204"/>
      <c r="DQ25" s="204"/>
      <c r="DR25" s="204"/>
      <c r="DS25" s="204"/>
      <c r="DT25" s="204"/>
      <c r="DU25" s="204"/>
      <c r="DV25" s="204"/>
      <c r="DW25" s="204"/>
      <c r="DX25" s="204"/>
      <c r="DY25" s="204"/>
      <c r="DZ25" s="204"/>
      <c r="EA25" s="204"/>
      <c r="EB25" s="204"/>
      <c r="EC25" s="204"/>
      <c r="ED25" s="204"/>
      <c r="EE25" s="204"/>
      <c r="EF25" s="204"/>
      <c r="EG25" s="204"/>
      <c r="EH25" s="204"/>
      <c r="EI25" s="204"/>
      <c r="EJ25" s="204"/>
    </row>
    <row r="26" spans="1:140" ht="27" customHeight="1" x14ac:dyDescent="0.2">
      <c r="A26" s="281"/>
      <c r="C26" s="302"/>
      <c r="D26" s="302"/>
      <c r="E26" s="302"/>
      <c r="F26" s="302"/>
      <c r="G26" s="302"/>
      <c r="H26" s="302"/>
      <c r="I26" s="302"/>
      <c r="J26" s="302"/>
      <c r="K26" s="302"/>
      <c r="L26" s="302"/>
      <c r="M26" s="302"/>
      <c r="N26" s="302"/>
      <c r="O26" s="302"/>
      <c r="P26" s="302"/>
      <c r="Q26" s="302"/>
      <c r="R26" s="302"/>
      <c r="S26" s="302"/>
      <c r="T26" s="302"/>
      <c r="U26" s="302"/>
      <c r="V26" s="302"/>
      <c r="W26" s="302"/>
      <c r="X26" s="302"/>
      <c r="Y26" s="302"/>
      <c r="Z26" s="302"/>
      <c r="AA26" s="302"/>
      <c r="AB26" s="302"/>
      <c r="AC26" s="302"/>
      <c r="AD26" s="302"/>
      <c r="AE26" s="302"/>
    </row>
    <row r="27" spans="1:140" s="281" customFormat="1" ht="13.5" customHeight="1" thickBot="1" x14ac:dyDescent="0.35">
      <c r="A27" s="324" t="s">
        <v>94</v>
      </c>
      <c r="B27" s="325"/>
      <c r="C27" s="326"/>
      <c r="D27" s="326"/>
      <c r="E27" s="326"/>
      <c r="F27" s="326"/>
      <c r="G27" s="326"/>
      <c r="H27" s="326"/>
      <c r="I27" s="326"/>
      <c r="J27" s="326"/>
      <c r="K27" s="326"/>
      <c r="L27" s="326"/>
      <c r="M27" s="326"/>
      <c r="N27" s="326"/>
      <c r="O27" s="326"/>
      <c r="P27" s="326"/>
      <c r="Q27" s="326"/>
      <c r="R27" s="326"/>
      <c r="S27" s="326"/>
      <c r="T27" s="326"/>
      <c r="U27" s="326"/>
      <c r="V27" s="326"/>
      <c r="W27" s="326"/>
      <c r="X27" s="326"/>
      <c r="Y27" s="326"/>
      <c r="Z27" s="326"/>
      <c r="AA27" s="326"/>
      <c r="AB27" s="326"/>
      <c r="AC27" s="326"/>
      <c r="AD27" s="326"/>
      <c r="AE27" s="326"/>
    </row>
    <row r="28" spans="1:140" ht="13.65" customHeight="1" x14ac:dyDescent="0.2">
      <c r="A28" s="442" t="s">
        <v>139</v>
      </c>
      <c r="B28" s="281"/>
      <c r="C28" s="195">
        <f t="shared" ref="C28:AC28" si="16">C9-C47</f>
        <v>0.2857142857142847</v>
      </c>
      <c r="D28" s="195">
        <f t="shared" ca="1" si="16"/>
        <v>0</v>
      </c>
      <c r="E28" s="195">
        <f t="shared" si="16"/>
        <v>0.25</v>
      </c>
      <c r="F28" s="300">
        <f t="shared" ca="1" si="16"/>
        <v>0.1458333333333286</v>
      </c>
      <c r="G28" s="195">
        <f t="shared" si="16"/>
        <v>0.25</v>
      </c>
      <c r="H28" s="195">
        <f t="shared" si="16"/>
        <v>0.25</v>
      </c>
      <c r="I28" s="195">
        <f t="shared" si="16"/>
        <v>0.25</v>
      </c>
      <c r="J28" s="195">
        <f t="shared" si="16"/>
        <v>0.375</v>
      </c>
      <c r="K28" s="195">
        <f t="shared" si="16"/>
        <v>0.25</v>
      </c>
      <c r="L28" s="195">
        <f t="shared" si="16"/>
        <v>0.5</v>
      </c>
      <c r="M28" s="195">
        <f t="shared" si="16"/>
        <v>0</v>
      </c>
      <c r="N28" s="195">
        <f t="shared" si="16"/>
        <v>0</v>
      </c>
      <c r="O28" s="195">
        <f t="shared" si="16"/>
        <v>0.5</v>
      </c>
      <c r="P28" s="195">
        <f t="shared" si="16"/>
        <v>0.5</v>
      </c>
      <c r="Q28" s="195">
        <f t="shared" si="16"/>
        <v>0.5</v>
      </c>
      <c r="R28" s="195">
        <f t="shared" si="16"/>
        <v>0.5</v>
      </c>
      <c r="S28" s="195">
        <f t="shared" si="16"/>
        <v>0.25</v>
      </c>
      <c r="T28" s="195">
        <f t="shared" si="16"/>
        <v>0.75</v>
      </c>
      <c r="U28" s="195">
        <f t="shared" si="16"/>
        <v>0</v>
      </c>
      <c r="V28" s="195">
        <f t="shared" si="16"/>
        <v>0</v>
      </c>
      <c r="W28" s="300">
        <f t="shared" si="16"/>
        <v>0.29803921568627345</v>
      </c>
      <c r="X28" s="195">
        <f t="shared" si="16"/>
        <v>5.9803921568629903E-2</v>
      </c>
      <c r="Y28" s="195">
        <f t="shared" si="16"/>
        <v>8.1208053691277371E-2</v>
      </c>
      <c r="Z28" s="195">
        <f t="shared" si="16"/>
        <v>6.0431372549011542E-2</v>
      </c>
      <c r="AA28" s="195">
        <f t="shared" si="16"/>
        <v>6.2539215686257421E-2</v>
      </c>
      <c r="AB28" s="195">
        <f t="shared" si="16"/>
        <v>5.94140625000108E-2</v>
      </c>
      <c r="AC28" s="301">
        <f t="shared" ca="1" si="16"/>
        <v>8.8942881500443605E-2</v>
      </c>
      <c r="AD28" s="302"/>
      <c r="AE28" s="302"/>
      <c r="AF28" s="303"/>
      <c r="AG28" s="191">
        <f t="shared" ref="AG28:AG34" si="17">AG9*AG$5</f>
        <v>830.5</v>
      </c>
      <c r="AH28" s="327">
        <f t="shared" ref="AH28:CS29" si="18">AH9*AH$5</f>
        <v>715</v>
      </c>
      <c r="AI28" s="327">
        <f t="shared" si="18"/>
        <v>687.75</v>
      </c>
      <c r="AJ28" s="327">
        <f t="shared" si="18"/>
        <v>671</v>
      </c>
      <c r="AK28" s="327">
        <f t="shared" si="18"/>
        <v>627</v>
      </c>
      <c r="AL28" s="327">
        <f t="shared" si="18"/>
        <v>590</v>
      </c>
      <c r="AM28" s="327">
        <f t="shared" si="18"/>
        <v>935</v>
      </c>
      <c r="AN28" s="327">
        <f t="shared" si="18"/>
        <v>1089</v>
      </c>
      <c r="AO28" s="327">
        <f t="shared" si="18"/>
        <v>840</v>
      </c>
      <c r="AP28" s="327">
        <f t="shared" si="18"/>
        <v>891.25</v>
      </c>
      <c r="AQ28" s="327">
        <f t="shared" si="18"/>
        <v>710</v>
      </c>
      <c r="AR28" s="327">
        <f t="shared" si="18"/>
        <v>777</v>
      </c>
      <c r="AS28" s="327">
        <f t="shared" si="18"/>
        <v>918.5</v>
      </c>
      <c r="AT28" s="327">
        <f t="shared" si="18"/>
        <v>815</v>
      </c>
      <c r="AU28" s="327">
        <f t="shared" si="18"/>
        <v>735</v>
      </c>
      <c r="AV28" s="327">
        <f t="shared" si="18"/>
        <v>704</v>
      </c>
      <c r="AW28" s="327">
        <f t="shared" si="18"/>
        <v>598.5</v>
      </c>
      <c r="AX28" s="327">
        <f t="shared" si="18"/>
        <v>619.5</v>
      </c>
      <c r="AY28" s="327">
        <f t="shared" si="18"/>
        <v>1056</v>
      </c>
      <c r="AZ28" s="327">
        <f t="shared" si="18"/>
        <v>1176</v>
      </c>
      <c r="BA28" s="327">
        <f t="shared" si="18"/>
        <v>971.25</v>
      </c>
      <c r="BB28" s="327">
        <f t="shared" si="18"/>
        <v>925.75</v>
      </c>
      <c r="BC28" s="327">
        <f t="shared" si="18"/>
        <v>684</v>
      </c>
      <c r="BD28" s="327">
        <f t="shared" si="18"/>
        <v>825</v>
      </c>
      <c r="BE28" s="327">
        <f t="shared" si="18"/>
        <v>878.01</v>
      </c>
      <c r="BF28" s="327">
        <f t="shared" si="18"/>
        <v>819</v>
      </c>
      <c r="BG28" s="327">
        <f t="shared" si="18"/>
        <v>828.2299999999999</v>
      </c>
      <c r="BH28" s="327">
        <f t="shared" si="18"/>
        <v>735.46</v>
      </c>
      <c r="BI28" s="327">
        <f t="shared" si="18"/>
        <v>608.6</v>
      </c>
      <c r="BJ28" s="327">
        <f t="shared" si="18"/>
        <v>688.38</v>
      </c>
      <c r="BK28" s="327">
        <f t="shared" si="18"/>
        <v>990.57</v>
      </c>
      <c r="BL28" s="327">
        <f t="shared" si="18"/>
        <v>1188.8799999999999</v>
      </c>
      <c r="BM28" s="327">
        <f t="shared" si="18"/>
        <v>959.07</v>
      </c>
      <c r="BN28" s="327">
        <f t="shared" si="18"/>
        <v>850.92000000000007</v>
      </c>
      <c r="BO28" s="327">
        <f t="shared" si="18"/>
        <v>774.27</v>
      </c>
      <c r="BP28" s="327">
        <f t="shared" si="18"/>
        <v>877.68</v>
      </c>
      <c r="BQ28" s="327">
        <f t="shared" si="18"/>
        <v>878.85</v>
      </c>
      <c r="BR28" s="327">
        <f t="shared" si="18"/>
        <v>822.2</v>
      </c>
      <c r="BS28" s="327">
        <f t="shared" si="18"/>
        <v>848.24</v>
      </c>
      <c r="BT28" s="327">
        <f t="shared" si="18"/>
        <v>728.07</v>
      </c>
      <c r="BU28" s="327">
        <f t="shared" si="18"/>
        <v>674.1</v>
      </c>
      <c r="BV28" s="327">
        <f t="shared" si="18"/>
        <v>722.26</v>
      </c>
      <c r="BW28" s="327">
        <f t="shared" si="18"/>
        <v>929.2</v>
      </c>
      <c r="BX28" s="327">
        <f t="shared" si="18"/>
        <v>1204.05</v>
      </c>
      <c r="BY28" s="327">
        <f t="shared" si="18"/>
        <v>948.57</v>
      </c>
      <c r="BZ28" s="327">
        <f t="shared" si="18"/>
        <v>855.95999999999992</v>
      </c>
      <c r="CA28" s="327">
        <f t="shared" si="18"/>
        <v>790.23</v>
      </c>
      <c r="CB28" s="327">
        <f t="shared" si="18"/>
        <v>813.32999999999993</v>
      </c>
      <c r="CC28" s="327">
        <f t="shared" si="18"/>
        <v>883.68</v>
      </c>
      <c r="CD28" s="327">
        <f t="shared" si="18"/>
        <v>828.19999999999993</v>
      </c>
      <c r="CE28" s="327">
        <f t="shared" si="18"/>
        <v>864.11</v>
      </c>
      <c r="CF28" s="327">
        <f t="shared" si="18"/>
        <v>711.2</v>
      </c>
      <c r="CG28" s="327">
        <f t="shared" si="18"/>
        <v>730.83999999999992</v>
      </c>
      <c r="CH28" s="327">
        <f t="shared" si="18"/>
        <v>745.58</v>
      </c>
      <c r="CI28" s="327">
        <f t="shared" si="18"/>
        <v>925.40000000000009</v>
      </c>
      <c r="CJ28" s="327">
        <f t="shared" si="18"/>
        <v>1187.49</v>
      </c>
      <c r="CK28" s="327">
        <f t="shared" si="18"/>
        <v>902.2</v>
      </c>
      <c r="CL28" s="327">
        <f t="shared" si="18"/>
        <v>903.98</v>
      </c>
      <c r="CM28" s="327">
        <f t="shared" si="18"/>
        <v>803.25</v>
      </c>
      <c r="CN28" s="327">
        <f t="shared" si="18"/>
        <v>785.19999999999993</v>
      </c>
      <c r="CO28" s="327">
        <f t="shared" si="18"/>
        <v>931.04</v>
      </c>
      <c r="CP28" s="327">
        <f t="shared" si="18"/>
        <v>834.4</v>
      </c>
      <c r="CQ28" s="327">
        <f t="shared" si="18"/>
        <v>840.83999999999992</v>
      </c>
      <c r="CR28" s="327">
        <f t="shared" si="18"/>
        <v>764.4</v>
      </c>
      <c r="CS28" s="327">
        <f t="shared" si="18"/>
        <v>754.16000000000008</v>
      </c>
      <c r="CT28" s="327">
        <f t="shared" ref="CT28:EJ32" si="19">CT9*CT$5</f>
        <v>732.69</v>
      </c>
      <c r="CU28" s="327">
        <f t="shared" si="19"/>
        <v>969.15</v>
      </c>
      <c r="CV28" s="327">
        <f t="shared" si="19"/>
        <v>1173.46</v>
      </c>
      <c r="CW28" s="327">
        <f t="shared" si="19"/>
        <v>856.71</v>
      </c>
      <c r="CX28" s="327">
        <f t="shared" si="19"/>
        <v>953.11999999999989</v>
      </c>
      <c r="CY28" s="327">
        <f t="shared" si="19"/>
        <v>816.06</v>
      </c>
      <c r="CZ28" s="327">
        <f t="shared" si="19"/>
        <v>795.6</v>
      </c>
      <c r="DA28" s="327">
        <f t="shared" si="19"/>
        <v>939.83999999999992</v>
      </c>
      <c r="DB28" s="327">
        <f t="shared" si="19"/>
        <v>885.15</v>
      </c>
      <c r="DC28" s="327">
        <f t="shared" si="19"/>
        <v>816.9</v>
      </c>
      <c r="DD28" s="327">
        <f t="shared" si="19"/>
        <v>818.62</v>
      </c>
      <c r="DE28" s="327">
        <f t="shared" si="19"/>
        <v>739.82999999999993</v>
      </c>
      <c r="DF28" s="327">
        <f t="shared" si="19"/>
        <v>751.8</v>
      </c>
      <c r="DG28" s="327">
        <f t="shared" si="19"/>
        <v>1018.1600000000001</v>
      </c>
      <c r="DH28" s="327">
        <f t="shared" si="19"/>
        <v>1067.22</v>
      </c>
      <c r="DI28" s="327">
        <f t="shared" si="19"/>
        <v>951.3</v>
      </c>
      <c r="DJ28" s="327">
        <f t="shared" si="19"/>
        <v>963.69999999999993</v>
      </c>
      <c r="DK28" s="327">
        <f t="shared" si="19"/>
        <v>750.5</v>
      </c>
      <c r="DL28" s="327">
        <f t="shared" si="19"/>
        <v>887.7</v>
      </c>
      <c r="DM28" s="327">
        <f t="shared" si="19"/>
        <v>905.52</v>
      </c>
      <c r="DN28" s="327">
        <f t="shared" si="19"/>
        <v>852</v>
      </c>
      <c r="DO28" s="327">
        <f t="shared" si="19"/>
        <v>870.54</v>
      </c>
      <c r="DP28" s="327">
        <f t="shared" si="19"/>
        <v>835.78000000000009</v>
      </c>
      <c r="DQ28" s="327">
        <f t="shared" si="19"/>
        <v>723</v>
      </c>
      <c r="DR28" s="327">
        <f t="shared" si="19"/>
        <v>806.96</v>
      </c>
      <c r="DS28" s="327">
        <f t="shared" si="19"/>
        <v>1021.68</v>
      </c>
      <c r="DT28" s="327">
        <f t="shared" si="19"/>
        <v>1064.07</v>
      </c>
      <c r="DU28" s="327">
        <f t="shared" si="19"/>
        <v>956.13</v>
      </c>
      <c r="DV28" s="327">
        <f t="shared" si="19"/>
        <v>932.14</v>
      </c>
      <c r="DW28" s="327">
        <f t="shared" si="19"/>
        <v>802.6</v>
      </c>
      <c r="DX28" s="327">
        <f t="shared" si="19"/>
        <v>900.24</v>
      </c>
      <c r="DY28" s="327">
        <f t="shared" si="19"/>
        <v>870.6</v>
      </c>
      <c r="DZ28" s="327">
        <f t="shared" si="19"/>
        <v>860.8</v>
      </c>
      <c r="EA28" s="327">
        <f t="shared" si="19"/>
        <v>925.06</v>
      </c>
      <c r="EB28" s="327">
        <f t="shared" si="19"/>
        <v>852.5</v>
      </c>
      <c r="EC28" s="327">
        <f t="shared" si="19"/>
        <v>740.8</v>
      </c>
      <c r="ED28" s="327">
        <f t="shared" si="19"/>
        <v>825.66000000000008</v>
      </c>
      <c r="EE28" s="327">
        <f t="shared" si="19"/>
        <v>979.02</v>
      </c>
      <c r="EF28" s="327">
        <f t="shared" si="19"/>
        <v>1112.3200000000002</v>
      </c>
      <c r="EG28" s="327">
        <f t="shared" si="19"/>
        <v>961.17000000000007</v>
      </c>
      <c r="EH28" s="327">
        <f t="shared" si="19"/>
        <v>899.43</v>
      </c>
      <c r="EI28" s="327">
        <f t="shared" si="19"/>
        <v>855.75</v>
      </c>
      <c r="EJ28" s="327">
        <f t="shared" si="19"/>
        <v>954.2700000000001</v>
      </c>
    </row>
    <row r="29" spans="1:140" ht="13.65" customHeight="1" x14ac:dyDescent="0.2">
      <c r="A29" s="443" t="s">
        <v>140</v>
      </c>
      <c r="B29" s="305"/>
      <c r="C29" s="191">
        <f t="shared" ref="C29:AC29" si="20">C10-C48</f>
        <v>-2.2321428571427049E-2</v>
      </c>
      <c r="D29" s="191">
        <f t="shared" ca="1" si="20"/>
        <v>-0.21000000000000085</v>
      </c>
      <c r="E29" s="191">
        <f t="shared" si="20"/>
        <v>0.25</v>
      </c>
      <c r="F29" s="306">
        <f t="shared" ca="1" si="20"/>
        <v>9.0364583333339965E-3</v>
      </c>
      <c r="G29" s="191">
        <f t="shared" si="20"/>
        <v>0.25</v>
      </c>
      <c r="H29" s="191">
        <f t="shared" si="20"/>
        <v>0.25</v>
      </c>
      <c r="I29" s="191">
        <f t="shared" si="20"/>
        <v>0.25</v>
      </c>
      <c r="J29" s="191">
        <f t="shared" si="20"/>
        <v>0.375</v>
      </c>
      <c r="K29" s="191">
        <f t="shared" si="20"/>
        <v>0.25</v>
      </c>
      <c r="L29" s="191">
        <f t="shared" si="20"/>
        <v>0.5</v>
      </c>
      <c r="M29" s="191">
        <f t="shared" si="20"/>
        <v>0</v>
      </c>
      <c r="N29" s="191">
        <f t="shared" si="20"/>
        <v>0</v>
      </c>
      <c r="O29" s="191">
        <f t="shared" si="20"/>
        <v>0.5</v>
      </c>
      <c r="P29" s="191">
        <f t="shared" si="20"/>
        <v>0.5</v>
      </c>
      <c r="Q29" s="191">
        <f t="shared" si="20"/>
        <v>0.5</v>
      </c>
      <c r="R29" s="191">
        <f t="shared" si="20"/>
        <v>0.5</v>
      </c>
      <c r="S29" s="191">
        <f t="shared" si="20"/>
        <v>0.25</v>
      </c>
      <c r="T29" s="191">
        <f t="shared" si="20"/>
        <v>0.75</v>
      </c>
      <c r="U29" s="191">
        <f t="shared" si="20"/>
        <v>0</v>
      </c>
      <c r="V29" s="191">
        <f t="shared" si="20"/>
        <v>0</v>
      </c>
      <c r="W29" s="306">
        <f t="shared" si="20"/>
        <v>0.29803921568627345</v>
      </c>
      <c r="X29" s="191">
        <f t="shared" si="20"/>
        <v>5.9803921568629903E-2</v>
      </c>
      <c r="Y29" s="191">
        <f t="shared" si="20"/>
        <v>8.0503355704692581E-2</v>
      </c>
      <c r="Z29" s="191">
        <f t="shared" si="20"/>
        <v>6.0509803921576122E-2</v>
      </c>
      <c r="AA29" s="191">
        <f t="shared" si="20"/>
        <v>6.1715686274503412E-2</v>
      </c>
      <c r="AB29" s="191">
        <f t="shared" si="20"/>
        <v>6.0976562500002274E-2</v>
      </c>
      <c r="AC29" s="307">
        <f t="shared" ca="1" si="20"/>
        <v>8.5875426257423726E-2</v>
      </c>
      <c r="AD29" s="302"/>
      <c r="AE29" s="302"/>
      <c r="AF29" s="303"/>
      <c r="AG29" s="191">
        <f t="shared" si="17"/>
        <v>830.5</v>
      </c>
      <c r="AH29" s="327">
        <f t="shared" ref="AH29:AV29" si="21">AH10*AH$5</f>
        <v>713</v>
      </c>
      <c r="AI29" s="327">
        <f t="shared" si="21"/>
        <v>687.75</v>
      </c>
      <c r="AJ29" s="327">
        <f t="shared" si="21"/>
        <v>715</v>
      </c>
      <c r="AK29" s="327">
        <f t="shared" si="21"/>
        <v>682</v>
      </c>
      <c r="AL29" s="327">
        <f t="shared" si="21"/>
        <v>640</v>
      </c>
      <c r="AM29" s="327">
        <f t="shared" si="21"/>
        <v>1001</v>
      </c>
      <c r="AN29" s="327">
        <f t="shared" si="21"/>
        <v>1144</v>
      </c>
      <c r="AO29" s="327">
        <f t="shared" si="21"/>
        <v>910</v>
      </c>
      <c r="AP29" s="327">
        <f t="shared" si="21"/>
        <v>891.25</v>
      </c>
      <c r="AQ29" s="327">
        <f t="shared" si="21"/>
        <v>710</v>
      </c>
      <c r="AR29" s="327">
        <f t="shared" si="21"/>
        <v>777</v>
      </c>
      <c r="AS29" s="327">
        <f t="shared" si="21"/>
        <v>924</v>
      </c>
      <c r="AT29" s="327">
        <f t="shared" si="21"/>
        <v>825</v>
      </c>
      <c r="AU29" s="327">
        <f t="shared" si="21"/>
        <v>750.75</v>
      </c>
      <c r="AV29" s="327">
        <f t="shared" si="21"/>
        <v>781</v>
      </c>
      <c r="AW29" s="327">
        <f t="shared" si="18"/>
        <v>672</v>
      </c>
      <c r="AX29" s="327">
        <f t="shared" si="18"/>
        <v>635.25</v>
      </c>
      <c r="AY29" s="327">
        <f t="shared" si="18"/>
        <v>1155</v>
      </c>
      <c r="AZ29" s="327">
        <f t="shared" si="18"/>
        <v>1249.5</v>
      </c>
      <c r="BA29" s="327">
        <f t="shared" si="18"/>
        <v>1044.75</v>
      </c>
      <c r="BB29" s="327">
        <f t="shared" si="18"/>
        <v>937.25</v>
      </c>
      <c r="BC29" s="327">
        <f t="shared" si="18"/>
        <v>693.5</v>
      </c>
      <c r="BD29" s="327">
        <f t="shared" si="18"/>
        <v>830.5</v>
      </c>
      <c r="BE29" s="327">
        <f t="shared" si="18"/>
        <v>887.67000000000007</v>
      </c>
      <c r="BF29" s="327">
        <f t="shared" si="18"/>
        <v>832.6</v>
      </c>
      <c r="BG29" s="327">
        <f t="shared" si="18"/>
        <v>848.93</v>
      </c>
      <c r="BH29" s="327">
        <f t="shared" si="18"/>
        <v>807.40000000000009</v>
      </c>
      <c r="BI29" s="327">
        <f t="shared" si="18"/>
        <v>673.8</v>
      </c>
      <c r="BJ29" s="327">
        <f t="shared" si="18"/>
        <v>708.18</v>
      </c>
      <c r="BK29" s="327">
        <f t="shared" si="18"/>
        <v>1077.0899999999999</v>
      </c>
      <c r="BL29" s="327">
        <f t="shared" si="18"/>
        <v>1260.8200000000002</v>
      </c>
      <c r="BM29" s="327">
        <f t="shared" si="18"/>
        <v>1027.74</v>
      </c>
      <c r="BN29" s="327">
        <f t="shared" si="18"/>
        <v>865.41</v>
      </c>
      <c r="BO29" s="327">
        <f t="shared" si="18"/>
        <v>788.97</v>
      </c>
      <c r="BP29" s="327">
        <f t="shared" si="18"/>
        <v>888.72</v>
      </c>
      <c r="BQ29" s="327">
        <f t="shared" si="18"/>
        <v>895.44</v>
      </c>
      <c r="BR29" s="327">
        <f t="shared" si="18"/>
        <v>841.80000000000007</v>
      </c>
      <c r="BS29" s="327">
        <f t="shared" si="18"/>
        <v>874.92</v>
      </c>
      <c r="BT29" s="327">
        <f t="shared" si="18"/>
        <v>795.06</v>
      </c>
      <c r="BU29" s="327">
        <f t="shared" si="18"/>
        <v>740.88</v>
      </c>
      <c r="BV29" s="327">
        <f t="shared" si="18"/>
        <v>748</v>
      </c>
      <c r="BW29" s="327">
        <f t="shared" si="18"/>
        <v>1008.6</v>
      </c>
      <c r="BX29" s="327">
        <f t="shared" si="18"/>
        <v>1279.03</v>
      </c>
      <c r="BY29" s="327">
        <f t="shared" si="18"/>
        <v>1016.82</v>
      </c>
      <c r="BZ29" s="327">
        <f t="shared" si="18"/>
        <v>877.38</v>
      </c>
      <c r="CA29" s="327">
        <f t="shared" si="18"/>
        <v>811.44</v>
      </c>
      <c r="CB29" s="327">
        <f t="shared" si="18"/>
        <v>830.97</v>
      </c>
      <c r="CC29" s="327">
        <f t="shared" si="18"/>
        <v>910.1400000000001</v>
      </c>
      <c r="CD29" s="327">
        <f t="shared" si="18"/>
        <v>856.80000000000007</v>
      </c>
      <c r="CE29" s="327">
        <f t="shared" si="18"/>
        <v>899.76</v>
      </c>
      <c r="CF29" s="327">
        <f t="shared" si="18"/>
        <v>779.2</v>
      </c>
      <c r="CG29" s="327">
        <f t="shared" si="18"/>
        <v>805.2</v>
      </c>
      <c r="CH29" s="327">
        <f t="shared" si="18"/>
        <v>779.24</v>
      </c>
      <c r="CI29" s="327">
        <f t="shared" si="18"/>
        <v>1009.5999999999999</v>
      </c>
      <c r="CJ29" s="327">
        <f t="shared" si="18"/>
        <v>1270.06</v>
      </c>
      <c r="CK29" s="327">
        <f t="shared" si="18"/>
        <v>972.6</v>
      </c>
      <c r="CL29" s="327">
        <f t="shared" si="18"/>
        <v>936.09999999999991</v>
      </c>
      <c r="CM29" s="327">
        <f t="shared" si="18"/>
        <v>833.28</v>
      </c>
      <c r="CN29" s="327">
        <f t="shared" si="18"/>
        <v>810.6</v>
      </c>
      <c r="CO29" s="327">
        <f t="shared" si="18"/>
        <v>968.66000000000008</v>
      </c>
      <c r="CP29" s="327">
        <f t="shared" si="18"/>
        <v>871.59999999999991</v>
      </c>
      <c r="CQ29" s="327">
        <f t="shared" si="18"/>
        <v>883.96</v>
      </c>
      <c r="CR29" s="327">
        <f t="shared" si="18"/>
        <v>840.63</v>
      </c>
      <c r="CS29" s="327">
        <f t="shared" si="18"/>
        <v>833.14</v>
      </c>
      <c r="CT29" s="327">
        <f t="shared" si="19"/>
        <v>772.59</v>
      </c>
      <c r="CU29" s="327">
        <f t="shared" si="19"/>
        <v>1062.18</v>
      </c>
      <c r="CV29" s="327">
        <f t="shared" si="19"/>
        <v>1263.3900000000001</v>
      </c>
      <c r="CW29" s="327">
        <f t="shared" si="19"/>
        <v>928.91</v>
      </c>
      <c r="CX29" s="327">
        <f t="shared" si="19"/>
        <v>996.36</v>
      </c>
      <c r="CY29" s="327">
        <f t="shared" si="19"/>
        <v>854.7</v>
      </c>
      <c r="CZ29" s="327">
        <f t="shared" si="19"/>
        <v>829.59999999999991</v>
      </c>
      <c r="DA29" s="327">
        <f t="shared" si="19"/>
        <v>984.5</v>
      </c>
      <c r="DB29" s="327">
        <f t="shared" si="19"/>
        <v>930.72</v>
      </c>
      <c r="DC29" s="327">
        <f t="shared" si="19"/>
        <v>863.94</v>
      </c>
      <c r="DD29" s="327">
        <f t="shared" si="19"/>
        <v>902</v>
      </c>
      <c r="DE29" s="327">
        <f t="shared" si="19"/>
        <v>818.57999999999993</v>
      </c>
      <c r="DF29" s="327">
        <f t="shared" si="19"/>
        <v>797.37</v>
      </c>
      <c r="DG29" s="327">
        <f t="shared" si="19"/>
        <v>1119.3600000000001</v>
      </c>
      <c r="DH29" s="327">
        <f t="shared" si="19"/>
        <v>1153.95</v>
      </c>
      <c r="DI29" s="327">
        <f t="shared" si="19"/>
        <v>1035.3</v>
      </c>
      <c r="DJ29" s="327">
        <f t="shared" si="19"/>
        <v>1014.07</v>
      </c>
      <c r="DK29" s="327">
        <f t="shared" si="19"/>
        <v>790.97</v>
      </c>
      <c r="DL29" s="327">
        <f t="shared" si="19"/>
        <v>931.92</v>
      </c>
      <c r="DM29" s="327">
        <f t="shared" si="19"/>
        <v>954.45</v>
      </c>
      <c r="DN29" s="327">
        <f t="shared" si="19"/>
        <v>901</v>
      </c>
      <c r="DO29" s="327">
        <f t="shared" si="19"/>
        <v>925.76</v>
      </c>
      <c r="DP29" s="327">
        <f t="shared" si="19"/>
        <v>923.12</v>
      </c>
      <c r="DQ29" s="327">
        <f t="shared" si="19"/>
        <v>801.4</v>
      </c>
      <c r="DR29" s="327">
        <f t="shared" si="19"/>
        <v>860.86</v>
      </c>
      <c r="DS29" s="327">
        <f t="shared" si="19"/>
        <v>1126.6200000000001</v>
      </c>
      <c r="DT29" s="327">
        <f t="shared" si="19"/>
        <v>1155.42</v>
      </c>
      <c r="DU29" s="327">
        <f t="shared" si="19"/>
        <v>1044.54</v>
      </c>
      <c r="DV29" s="327">
        <f t="shared" si="19"/>
        <v>987.14</v>
      </c>
      <c r="DW29" s="327">
        <f t="shared" si="19"/>
        <v>851.4</v>
      </c>
      <c r="DX29" s="327">
        <f t="shared" si="19"/>
        <v>951.71999999999991</v>
      </c>
      <c r="DY29" s="327">
        <f t="shared" si="19"/>
        <v>928.40000000000009</v>
      </c>
      <c r="DZ29" s="327">
        <f t="shared" si="19"/>
        <v>921</v>
      </c>
      <c r="EA29" s="327">
        <f t="shared" si="19"/>
        <v>994.75</v>
      </c>
      <c r="EB29" s="327">
        <f t="shared" si="19"/>
        <v>949.08</v>
      </c>
      <c r="EC29" s="327">
        <f t="shared" si="19"/>
        <v>827.2</v>
      </c>
      <c r="ED29" s="327">
        <f t="shared" si="19"/>
        <v>890.56</v>
      </c>
      <c r="EE29" s="327">
        <f t="shared" si="19"/>
        <v>1088.6400000000001</v>
      </c>
      <c r="EF29" s="327">
        <f t="shared" si="19"/>
        <v>1219.24</v>
      </c>
      <c r="EG29" s="327">
        <f t="shared" si="19"/>
        <v>1059.6600000000001</v>
      </c>
      <c r="EH29" s="327">
        <f t="shared" si="19"/>
        <v>963.48</v>
      </c>
      <c r="EI29" s="327">
        <f t="shared" si="19"/>
        <v>918.12</v>
      </c>
      <c r="EJ29" s="327">
        <f t="shared" si="19"/>
        <v>1020.51</v>
      </c>
    </row>
    <row r="30" spans="1:140" ht="13.65" customHeight="1" x14ac:dyDescent="0.2">
      <c r="A30" s="443" t="s">
        <v>142</v>
      </c>
      <c r="B30" s="281"/>
      <c r="C30" s="191">
        <f t="shared" ref="C30:AC30" si="22">C11-C49</f>
        <v>0.21428571428571175</v>
      </c>
      <c r="D30" s="191">
        <f t="shared" ca="1" si="22"/>
        <v>0.25</v>
      </c>
      <c r="E30" s="191">
        <f t="shared" si="22"/>
        <v>0.64999999999999858</v>
      </c>
      <c r="F30" s="306">
        <f t="shared" ca="1" si="22"/>
        <v>0.4114583333333357</v>
      </c>
      <c r="G30" s="191">
        <f t="shared" si="22"/>
        <v>-0.125</v>
      </c>
      <c r="H30" s="191">
        <f t="shared" si="22"/>
        <v>-0.25</v>
      </c>
      <c r="I30" s="191">
        <f t="shared" si="22"/>
        <v>0</v>
      </c>
      <c r="J30" s="191">
        <f t="shared" si="22"/>
        <v>0.375</v>
      </c>
      <c r="K30" s="191">
        <f t="shared" si="22"/>
        <v>0.25</v>
      </c>
      <c r="L30" s="191">
        <f t="shared" si="22"/>
        <v>0.5</v>
      </c>
      <c r="M30" s="191">
        <f t="shared" si="22"/>
        <v>0.5</v>
      </c>
      <c r="N30" s="191">
        <f t="shared" si="22"/>
        <v>0.5</v>
      </c>
      <c r="O30" s="191">
        <f t="shared" si="22"/>
        <v>0.5</v>
      </c>
      <c r="P30" s="191">
        <f t="shared" si="22"/>
        <v>1</v>
      </c>
      <c r="Q30" s="191">
        <f t="shared" si="22"/>
        <v>0</v>
      </c>
      <c r="R30" s="191">
        <f t="shared" si="22"/>
        <v>1.25</v>
      </c>
      <c r="S30" s="191">
        <f t="shared" si="22"/>
        <v>0</v>
      </c>
      <c r="T30" s="191">
        <f t="shared" si="22"/>
        <v>0</v>
      </c>
      <c r="U30" s="191">
        <f t="shared" si="22"/>
        <v>0</v>
      </c>
      <c r="V30" s="191">
        <f t="shared" si="22"/>
        <v>0</v>
      </c>
      <c r="W30" s="306">
        <f t="shared" si="22"/>
        <v>0.30882352941176805</v>
      </c>
      <c r="X30" s="191">
        <f t="shared" si="22"/>
        <v>-6.8627450980393689E-2</v>
      </c>
      <c r="Y30" s="191">
        <f t="shared" si="22"/>
        <v>-4.0268456375834205E-2</v>
      </c>
      <c r="Z30" s="191">
        <f t="shared" si="22"/>
        <v>-6.176470588235361E-2</v>
      </c>
      <c r="AA30" s="191">
        <f t="shared" si="22"/>
        <v>-7.230392156862564E-2</v>
      </c>
      <c r="AB30" s="191">
        <f t="shared" si="22"/>
        <v>-4.6875000000007105E-2</v>
      </c>
      <c r="AC30" s="307">
        <f t="shared" ca="1" si="22"/>
        <v>-1.3853367433931396E-2</v>
      </c>
      <c r="AD30" s="302"/>
      <c r="AE30" s="302"/>
      <c r="AF30" s="303"/>
      <c r="AG30" s="191">
        <f t="shared" si="17"/>
        <v>825</v>
      </c>
      <c r="AH30" s="327">
        <f t="shared" ref="AH30:CS33" si="23">AH11*AH$5</f>
        <v>725</v>
      </c>
      <c r="AI30" s="327">
        <f t="shared" si="23"/>
        <v>735</v>
      </c>
      <c r="AJ30" s="327">
        <f t="shared" si="23"/>
        <v>720.5</v>
      </c>
      <c r="AK30" s="327">
        <f t="shared" si="23"/>
        <v>715</v>
      </c>
      <c r="AL30" s="327">
        <f t="shared" si="23"/>
        <v>780</v>
      </c>
      <c r="AM30" s="327">
        <f t="shared" si="23"/>
        <v>1056</v>
      </c>
      <c r="AN30" s="327">
        <f t="shared" si="23"/>
        <v>1193.5</v>
      </c>
      <c r="AO30" s="327">
        <f t="shared" si="23"/>
        <v>940</v>
      </c>
      <c r="AP30" s="327">
        <f t="shared" si="23"/>
        <v>908.5</v>
      </c>
      <c r="AQ30" s="327">
        <f t="shared" si="23"/>
        <v>770</v>
      </c>
      <c r="AR30" s="327">
        <f t="shared" si="23"/>
        <v>850.5</v>
      </c>
      <c r="AS30" s="327">
        <f t="shared" si="23"/>
        <v>951.5</v>
      </c>
      <c r="AT30" s="327">
        <f t="shared" si="23"/>
        <v>825</v>
      </c>
      <c r="AU30" s="327">
        <f t="shared" si="23"/>
        <v>824.25</v>
      </c>
      <c r="AV30" s="327">
        <f t="shared" si="23"/>
        <v>781</v>
      </c>
      <c r="AW30" s="327">
        <f t="shared" si="23"/>
        <v>756</v>
      </c>
      <c r="AX30" s="327">
        <f t="shared" si="23"/>
        <v>861</v>
      </c>
      <c r="AY30" s="327">
        <f t="shared" si="23"/>
        <v>1127.5</v>
      </c>
      <c r="AZ30" s="327">
        <f t="shared" si="23"/>
        <v>1254.75</v>
      </c>
      <c r="BA30" s="327">
        <f t="shared" si="23"/>
        <v>1149.75</v>
      </c>
      <c r="BB30" s="327">
        <f t="shared" si="23"/>
        <v>920</v>
      </c>
      <c r="BC30" s="327">
        <f t="shared" si="23"/>
        <v>760</v>
      </c>
      <c r="BD30" s="327">
        <f t="shared" si="23"/>
        <v>946</v>
      </c>
      <c r="BE30" s="327">
        <f t="shared" si="23"/>
        <v>918.32999999999993</v>
      </c>
      <c r="BF30" s="327">
        <f t="shared" si="23"/>
        <v>840.40000000000009</v>
      </c>
      <c r="BG30" s="327">
        <f t="shared" si="23"/>
        <v>926.9</v>
      </c>
      <c r="BH30" s="327">
        <f t="shared" si="23"/>
        <v>815.09999999999991</v>
      </c>
      <c r="BI30" s="327">
        <f t="shared" si="23"/>
        <v>750.19999999999993</v>
      </c>
      <c r="BJ30" s="327">
        <f t="shared" si="23"/>
        <v>919.59999999999991</v>
      </c>
      <c r="BK30" s="327">
        <f t="shared" si="23"/>
        <v>1062.6000000000001</v>
      </c>
      <c r="BL30" s="327">
        <f t="shared" si="23"/>
        <v>1273.58</v>
      </c>
      <c r="BM30" s="327">
        <f t="shared" si="23"/>
        <v>1124.76</v>
      </c>
      <c r="BN30" s="327">
        <f t="shared" si="23"/>
        <v>853.8599999999999</v>
      </c>
      <c r="BO30" s="327">
        <f t="shared" si="23"/>
        <v>859.1099999999999</v>
      </c>
      <c r="BP30" s="327">
        <f t="shared" si="23"/>
        <v>1007.4</v>
      </c>
      <c r="BQ30" s="327">
        <f t="shared" si="23"/>
        <v>927.15</v>
      </c>
      <c r="BR30" s="327">
        <f t="shared" si="23"/>
        <v>853.6</v>
      </c>
      <c r="BS30" s="327">
        <f t="shared" si="23"/>
        <v>947.83</v>
      </c>
      <c r="BT30" s="327">
        <f t="shared" si="23"/>
        <v>806.19</v>
      </c>
      <c r="BU30" s="327">
        <f t="shared" si="23"/>
        <v>815.22</v>
      </c>
      <c r="BV30" s="327">
        <f t="shared" si="23"/>
        <v>935</v>
      </c>
      <c r="BW30" s="327">
        <f t="shared" si="23"/>
        <v>1000.6</v>
      </c>
      <c r="BX30" s="327">
        <f t="shared" si="23"/>
        <v>1294.44</v>
      </c>
      <c r="BY30" s="327">
        <f t="shared" si="23"/>
        <v>1103.3399999999999</v>
      </c>
      <c r="BZ30" s="327">
        <f t="shared" si="23"/>
        <v>865.82999999999993</v>
      </c>
      <c r="CA30" s="327">
        <f t="shared" si="23"/>
        <v>875.7</v>
      </c>
      <c r="CB30" s="327">
        <f t="shared" si="23"/>
        <v>934.5</v>
      </c>
      <c r="CC30" s="327">
        <f t="shared" si="23"/>
        <v>934.29000000000008</v>
      </c>
      <c r="CD30" s="327">
        <f t="shared" si="23"/>
        <v>863.19999999999993</v>
      </c>
      <c r="CE30" s="327">
        <f t="shared" si="23"/>
        <v>961.86</v>
      </c>
      <c r="CF30" s="327">
        <f t="shared" si="23"/>
        <v>784.80000000000007</v>
      </c>
      <c r="CG30" s="327">
        <f t="shared" si="23"/>
        <v>872.52</v>
      </c>
      <c r="CH30" s="327">
        <f t="shared" si="23"/>
        <v>945.78000000000009</v>
      </c>
      <c r="CI30" s="327">
        <f t="shared" si="23"/>
        <v>996.4</v>
      </c>
      <c r="CJ30" s="327">
        <f t="shared" si="23"/>
        <v>1276.04</v>
      </c>
      <c r="CK30" s="327">
        <f t="shared" si="23"/>
        <v>1041.4000000000001</v>
      </c>
      <c r="CL30" s="327">
        <f t="shared" si="23"/>
        <v>916.52</v>
      </c>
      <c r="CM30" s="327">
        <f t="shared" si="23"/>
        <v>887.25</v>
      </c>
      <c r="CN30" s="327">
        <f t="shared" si="23"/>
        <v>900</v>
      </c>
      <c r="CO30" s="327">
        <f t="shared" si="23"/>
        <v>986.04</v>
      </c>
      <c r="CP30" s="327">
        <f t="shared" si="23"/>
        <v>872.4</v>
      </c>
      <c r="CQ30" s="327">
        <f t="shared" si="23"/>
        <v>933.02</v>
      </c>
      <c r="CR30" s="327">
        <f t="shared" si="23"/>
        <v>841.05</v>
      </c>
      <c r="CS30" s="327">
        <f t="shared" si="23"/>
        <v>889.90000000000009</v>
      </c>
      <c r="CT30" s="327">
        <f t="shared" si="19"/>
        <v>912.87</v>
      </c>
      <c r="CU30" s="327">
        <f t="shared" si="19"/>
        <v>1042.6499999999999</v>
      </c>
      <c r="CV30" s="327">
        <f t="shared" si="19"/>
        <v>1259.94</v>
      </c>
      <c r="CW30" s="327">
        <f t="shared" si="19"/>
        <v>981.73</v>
      </c>
      <c r="CX30" s="327">
        <f t="shared" si="19"/>
        <v>967.61</v>
      </c>
      <c r="CY30" s="327">
        <f t="shared" si="19"/>
        <v>898.17000000000007</v>
      </c>
      <c r="CZ30" s="327">
        <f t="shared" si="19"/>
        <v>909.4</v>
      </c>
      <c r="DA30" s="327">
        <f t="shared" si="19"/>
        <v>993.08</v>
      </c>
      <c r="DB30" s="327">
        <f t="shared" si="19"/>
        <v>924.63</v>
      </c>
      <c r="DC30" s="327">
        <f t="shared" si="19"/>
        <v>901.1099999999999</v>
      </c>
      <c r="DD30" s="327">
        <f t="shared" si="19"/>
        <v>895.62</v>
      </c>
      <c r="DE30" s="327">
        <f t="shared" si="19"/>
        <v>863.1</v>
      </c>
      <c r="DF30" s="327">
        <f t="shared" si="19"/>
        <v>921.69</v>
      </c>
      <c r="DG30" s="327">
        <f t="shared" si="19"/>
        <v>1091.6399999999999</v>
      </c>
      <c r="DH30" s="327">
        <f t="shared" si="19"/>
        <v>1141.77</v>
      </c>
      <c r="DI30" s="327">
        <f t="shared" si="19"/>
        <v>1080.8699999999999</v>
      </c>
      <c r="DJ30" s="327">
        <f t="shared" si="19"/>
        <v>976.58</v>
      </c>
      <c r="DK30" s="327">
        <f t="shared" si="19"/>
        <v>821.36999999999989</v>
      </c>
      <c r="DL30" s="327">
        <f t="shared" si="19"/>
        <v>1009.8</v>
      </c>
      <c r="DM30" s="327">
        <f t="shared" si="19"/>
        <v>955.70999999999992</v>
      </c>
      <c r="DN30" s="327">
        <f t="shared" si="19"/>
        <v>889.59999999999991</v>
      </c>
      <c r="DO30" s="327">
        <f t="shared" si="19"/>
        <v>955.68</v>
      </c>
      <c r="DP30" s="327">
        <f t="shared" si="19"/>
        <v>910.36</v>
      </c>
      <c r="DQ30" s="327">
        <f t="shared" si="19"/>
        <v>835.19999999999993</v>
      </c>
      <c r="DR30" s="327">
        <f t="shared" si="19"/>
        <v>975.92</v>
      </c>
      <c r="DS30" s="327">
        <f t="shared" si="19"/>
        <v>1092.74</v>
      </c>
      <c r="DT30" s="327">
        <f t="shared" si="19"/>
        <v>1135.68</v>
      </c>
      <c r="DU30" s="327">
        <f t="shared" si="19"/>
        <v>1078.77</v>
      </c>
      <c r="DV30" s="327">
        <f t="shared" si="19"/>
        <v>943.36</v>
      </c>
      <c r="DW30" s="327">
        <f t="shared" si="19"/>
        <v>874.59999999999991</v>
      </c>
      <c r="DX30" s="327">
        <f t="shared" si="19"/>
        <v>1020.14</v>
      </c>
      <c r="DY30" s="327">
        <f t="shared" si="19"/>
        <v>917.6</v>
      </c>
      <c r="DZ30" s="327">
        <f t="shared" si="19"/>
        <v>898.40000000000009</v>
      </c>
      <c r="EA30" s="327">
        <f t="shared" si="19"/>
        <v>1011.31</v>
      </c>
      <c r="EB30" s="327">
        <f t="shared" si="19"/>
        <v>924.88</v>
      </c>
      <c r="EC30" s="327">
        <f t="shared" si="19"/>
        <v>848.19999999999993</v>
      </c>
      <c r="ED30" s="327">
        <f t="shared" si="19"/>
        <v>985.82</v>
      </c>
      <c r="EE30" s="327">
        <f t="shared" si="19"/>
        <v>1044.54</v>
      </c>
      <c r="EF30" s="327">
        <f t="shared" si="19"/>
        <v>1184.04</v>
      </c>
      <c r="EG30" s="327">
        <f t="shared" si="19"/>
        <v>1077.0899999999999</v>
      </c>
      <c r="EH30" s="327">
        <f t="shared" si="19"/>
        <v>909.3</v>
      </c>
      <c r="EI30" s="327">
        <f t="shared" si="19"/>
        <v>928.41</v>
      </c>
      <c r="EJ30" s="327">
        <f t="shared" si="19"/>
        <v>1077.0899999999999</v>
      </c>
    </row>
    <row r="31" spans="1:140" ht="13.65" customHeight="1" x14ac:dyDescent="0.2">
      <c r="A31" s="443" t="s">
        <v>144</v>
      </c>
      <c r="B31" s="281"/>
      <c r="C31" s="191">
        <f t="shared" ref="C31:AC31" si="24">C12-C50</f>
        <v>-4.4633928571428783E-2</v>
      </c>
      <c r="D31" s="191">
        <f t="shared" ca="1" si="24"/>
        <v>-0.23300003051757656</v>
      </c>
      <c r="E31" s="191">
        <f t="shared" si="24"/>
        <v>-0.14999999999999858</v>
      </c>
      <c r="F31" s="306">
        <f t="shared" ca="1" si="24"/>
        <v>-0.17094662793477511</v>
      </c>
      <c r="G31" s="191">
        <f t="shared" si="24"/>
        <v>-0.25</v>
      </c>
      <c r="H31" s="191">
        <f t="shared" si="24"/>
        <v>-0.25</v>
      </c>
      <c r="I31" s="191">
        <f t="shared" si="24"/>
        <v>-0.25</v>
      </c>
      <c r="J31" s="191">
        <f t="shared" si="24"/>
        <v>-0.125</v>
      </c>
      <c r="K31" s="191">
        <f t="shared" si="24"/>
        <v>-0.25</v>
      </c>
      <c r="L31" s="191">
        <f t="shared" si="24"/>
        <v>0</v>
      </c>
      <c r="M31" s="191">
        <f t="shared" si="24"/>
        <v>0.5</v>
      </c>
      <c r="N31" s="191">
        <f t="shared" si="24"/>
        <v>0.5</v>
      </c>
      <c r="O31" s="191">
        <f t="shared" si="24"/>
        <v>0.625</v>
      </c>
      <c r="P31" s="191">
        <f t="shared" si="24"/>
        <v>1.25</v>
      </c>
      <c r="Q31" s="191">
        <f t="shared" si="24"/>
        <v>0</v>
      </c>
      <c r="R31" s="191">
        <f t="shared" si="24"/>
        <v>0.5</v>
      </c>
      <c r="S31" s="191">
        <f t="shared" si="24"/>
        <v>0</v>
      </c>
      <c r="T31" s="191">
        <f t="shared" si="24"/>
        <v>0</v>
      </c>
      <c r="U31" s="191">
        <f t="shared" si="24"/>
        <v>0</v>
      </c>
      <c r="V31" s="191">
        <f t="shared" si="24"/>
        <v>0</v>
      </c>
      <c r="W31" s="306">
        <f t="shared" si="24"/>
        <v>0.16764705882353326</v>
      </c>
      <c r="X31" s="191">
        <f t="shared" si="24"/>
        <v>-0.14607843137255117</v>
      </c>
      <c r="Y31" s="191">
        <f t="shared" si="24"/>
        <v>-0.16107382550335458</v>
      </c>
      <c r="Z31" s="191">
        <f t="shared" si="24"/>
        <v>-0.14509803921568576</v>
      </c>
      <c r="AA31" s="191">
        <f t="shared" si="24"/>
        <v>-0.1458333333333286</v>
      </c>
      <c r="AB31" s="191">
        <f t="shared" si="24"/>
        <v>-0.146484375</v>
      </c>
      <c r="AC31" s="307">
        <f t="shared" ca="1" si="24"/>
        <v>-0.11240641011971775</v>
      </c>
      <c r="AD31" s="302"/>
      <c r="AE31" s="302"/>
      <c r="AF31" s="303"/>
      <c r="AG31" s="191">
        <f t="shared" si="17"/>
        <v>770</v>
      </c>
      <c r="AH31" s="327">
        <f t="shared" si="23"/>
        <v>685</v>
      </c>
      <c r="AI31" s="327">
        <f t="shared" si="23"/>
        <v>703.5</v>
      </c>
      <c r="AJ31" s="327">
        <f t="shared" si="23"/>
        <v>709.5</v>
      </c>
      <c r="AK31" s="327">
        <f t="shared" si="23"/>
        <v>715</v>
      </c>
      <c r="AL31" s="327">
        <f t="shared" si="23"/>
        <v>780</v>
      </c>
      <c r="AM31" s="327">
        <f t="shared" si="23"/>
        <v>1056</v>
      </c>
      <c r="AN31" s="327">
        <f t="shared" si="23"/>
        <v>1193.5</v>
      </c>
      <c r="AO31" s="327">
        <f t="shared" si="23"/>
        <v>925</v>
      </c>
      <c r="AP31" s="327">
        <f t="shared" si="23"/>
        <v>885.5</v>
      </c>
      <c r="AQ31" s="327">
        <f t="shared" si="23"/>
        <v>750</v>
      </c>
      <c r="AR31" s="327">
        <f t="shared" si="23"/>
        <v>829.5</v>
      </c>
      <c r="AS31" s="327">
        <f t="shared" si="23"/>
        <v>676.5</v>
      </c>
      <c r="AT31" s="327">
        <f t="shared" si="23"/>
        <v>585</v>
      </c>
      <c r="AU31" s="327">
        <f t="shared" si="23"/>
        <v>598.5</v>
      </c>
      <c r="AV31" s="327">
        <f t="shared" si="23"/>
        <v>561</v>
      </c>
      <c r="AW31" s="327">
        <f t="shared" si="23"/>
        <v>546</v>
      </c>
      <c r="AX31" s="327">
        <f t="shared" si="23"/>
        <v>651</v>
      </c>
      <c r="AY31" s="327">
        <f t="shared" si="23"/>
        <v>907.5</v>
      </c>
      <c r="AZ31" s="327">
        <f t="shared" si="23"/>
        <v>1044.75</v>
      </c>
      <c r="BA31" s="327">
        <f t="shared" si="23"/>
        <v>834.75</v>
      </c>
      <c r="BB31" s="327">
        <f t="shared" si="23"/>
        <v>678.5</v>
      </c>
      <c r="BC31" s="327">
        <f t="shared" si="23"/>
        <v>555.75</v>
      </c>
      <c r="BD31" s="327">
        <f t="shared" si="23"/>
        <v>671</v>
      </c>
      <c r="BE31" s="327">
        <f t="shared" si="23"/>
        <v>451.5</v>
      </c>
      <c r="BF31" s="327">
        <f t="shared" si="23"/>
        <v>465</v>
      </c>
      <c r="BG31" s="327">
        <f t="shared" si="23"/>
        <v>506</v>
      </c>
      <c r="BH31" s="327">
        <f t="shared" si="23"/>
        <v>627</v>
      </c>
      <c r="BI31" s="327">
        <f t="shared" si="23"/>
        <v>560</v>
      </c>
      <c r="BJ31" s="327">
        <f t="shared" si="23"/>
        <v>770</v>
      </c>
      <c r="BK31" s="327">
        <f t="shared" si="23"/>
        <v>819</v>
      </c>
      <c r="BL31" s="327">
        <f t="shared" si="23"/>
        <v>1050.5</v>
      </c>
      <c r="BM31" s="327">
        <f t="shared" si="23"/>
        <v>661.5</v>
      </c>
      <c r="BN31" s="327">
        <f t="shared" si="23"/>
        <v>672</v>
      </c>
      <c r="BO31" s="327">
        <f t="shared" si="23"/>
        <v>624.75</v>
      </c>
      <c r="BP31" s="327">
        <f t="shared" si="23"/>
        <v>695.75</v>
      </c>
      <c r="BQ31" s="327">
        <f t="shared" si="23"/>
        <v>451.5</v>
      </c>
      <c r="BR31" s="327">
        <f t="shared" si="23"/>
        <v>465</v>
      </c>
      <c r="BS31" s="327">
        <f t="shared" si="23"/>
        <v>506</v>
      </c>
      <c r="BT31" s="327">
        <f t="shared" si="23"/>
        <v>577.5</v>
      </c>
      <c r="BU31" s="327">
        <f t="shared" si="23"/>
        <v>567</v>
      </c>
      <c r="BV31" s="327">
        <f t="shared" si="23"/>
        <v>726</v>
      </c>
      <c r="BW31" s="327">
        <f t="shared" si="23"/>
        <v>600</v>
      </c>
      <c r="BX31" s="327">
        <f t="shared" si="23"/>
        <v>891.25</v>
      </c>
      <c r="BY31" s="327">
        <f t="shared" si="23"/>
        <v>535.5</v>
      </c>
      <c r="BZ31" s="327">
        <f t="shared" si="23"/>
        <v>609</v>
      </c>
      <c r="CA31" s="327">
        <f t="shared" si="23"/>
        <v>572.25</v>
      </c>
      <c r="CB31" s="327">
        <f t="shared" si="23"/>
        <v>582.75</v>
      </c>
      <c r="CC31" s="327">
        <f t="shared" si="23"/>
        <v>456.75</v>
      </c>
      <c r="CD31" s="327">
        <f t="shared" si="23"/>
        <v>470</v>
      </c>
      <c r="CE31" s="327">
        <f t="shared" si="23"/>
        <v>511.75</v>
      </c>
      <c r="CF31" s="327">
        <f t="shared" si="23"/>
        <v>555</v>
      </c>
      <c r="CG31" s="327">
        <f t="shared" si="23"/>
        <v>599.5</v>
      </c>
      <c r="CH31" s="327">
        <f t="shared" si="23"/>
        <v>731.5</v>
      </c>
      <c r="CI31" s="327">
        <f t="shared" si="23"/>
        <v>605</v>
      </c>
      <c r="CJ31" s="327">
        <f t="shared" si="23"/>
        <v>897</v>
      </c>
      <c r="CK31" s="327">
        <f t="shared" si="23"/>
        <v>515</v>
      </c>
      <c r="CL31" s="327">
        <f t="shared" si="23"/>
        <v>643.5</v>
      </c>
      <c r="CM31" s="327">
        <f t="shared" si="23"/>
        <v>577.5</v>
      </c>
      <c r="CN31" s="327">
        <f t="shared" si="23"/>
        <v>560</v>
      </c>
      <c r="CO31" s="327">
        <f t="shared" si="23"/>
        <v>684.2</v>
      </c>
      <c r="CP31" s="327">
        <f t="shared" si="23"/>
        <v>657</v>
      </c>
      <c r="CQ31" s="327">
        <f t="shared" si="23"/>
        <v>695.2</v>
      </c>
      <c r="CR31" s="327">
        <f t="shared" si="23"/>
        <v>779.1</v>
      </c>
      <c r="CS31" s="327">
        <f t="shared" si="23"/>
        <v>805.2</v>
      </c>
      <c r="CT31" s="327">
        <f t="shared" si="19"/>
        <v>915.6</v>
      </c>
      <c r="CU31" s="327">
        <f t="shared" si="19"/>
        <v>1062.6000000000001</v>
      </c>
      <c r="CV31" s="327">
        <f t="shared" si="19"/>
        <v>1365.05</v>
      </c>
      <c r="CW31" s="327">
        <f t="shared" si="19"/>
        <v>799.9</v>
      </c>
      <c r="CX31" s="327">
        <f t="shared" si="19"/>
        <v>956.80000000000007</v>
      </c>
      <c r="CY31" s="327">
        <f t="shared" si="19"/>
        <v>836.85</v>
      </c>
      <c r="CZ31" s="327">
        <f t="shared" si="19"/>
        <v>807</v>
      </c>
      <c r="DA31" s="327">
        <f t="shared" si="19"/>
        <v>691.9</v>
      </c>
      <c r="DB31" s="327">
        <f t="shared" si="19"/>
        <v>697.2</v>
      </c>
      <c r="DC31" s="327">
        <f t="shared" si="19"/>
        <v>670.94999999999993</v>
      </c>
      <c r="DD31" s="327">
        <f t="shared" si="19"/>
        <v>823.90000000000009</v>
      </c>
      <c r="DE31" s="327">
        <f t="shared" si="19"/>
        <v>775.95</v>
      </c>
      <c r="DF31" s="327">
        <f t="shared" si="19"/>
        <v>922.95</v>
      </c>
      <c r="DG31" s="327">
        <f t="shared" si="19"/>
        <v>1120.9000000000001</v>
      </c>
      <c r="DH31" s="327">
        <f t="shared" si="19"/>
        <v>1253.7</v>
      </c>
      <c r="DI31" s="327">
        <f t="shared" si="19"/>
        <v>891.45</v>
      </c>
      <c r="DJ31" s="327">
        <f t="shared" si="19"/>
        <v>964.85</v>
      </c>
      <c r="DK31" s="327">
        <f t="shared" si="19"/>
        <v>763.80000000000007</v>
      </c>
      <c r="DL31" s="327">
        <f t="shared" si="19"/>
        <v>895.40000000000009</v>
      </c>
      <c r="DM31" s="327">
        <f t="shared" si="19"/>
        <v>670.94999999999993</v>
      </c>
      <c r="DN31" s="327">
        <f t="shared" si="19"/>
        <v>674</v>
      </c>
      <c r="DO31" s="327">
        <f t="shared" si="19"/>
        <v>713.90000000000009</v>
      </c>
      <c r="DP31" s="327">
        <f t="shared" si="19"/>
        <v>836</v>
      </c>
      <c r="DQ31" s="327">
        <f t="shared" si="19"/>
        <v>750</v>
      </c>
      <c r="DR31" s="327">
        <f t="shared" si="19"/>
        <v>979</v>
      </c>
      <c r="DS31" s="327">
        <f t="shared" si="19"/>
        <v>1133</v>
      </c>
      <c r="DT31" s="327">
        <f t="shared" si="19"/>
        <v>1265.25</v>
      </c>
      <c r="DU31" s="327">
        <f t="shared" si="19"/>
        <v>901.95</v>
      </c>
      <c r="DV31" s="327">
        <f t="shared" si="19"/>
        <v>935</v>
      </c>
      <c r="DW31" s="327">
        <f t="shared" si="19"/>
        <v>815</v>
      </c>
      <c r="DX31" s="327">
        <f t="shared" si="19"/>
        <v>906.40000000000009</v>
      </c>
      <c r="DY31" s="327">
        <f t="shared" si="19"/>
        <v>649</v>
      </c>
      <c r="DZ31" s="327">
        <f t="shared" si="19"/>
        <v>684</v>
      </c>
      <c r="EA31" s="327">
        <f t="shared" si="19"/>
        <v>757.85</v>
      </c>
      <c r="EB31" s="327">
        <f t="shared" si="19"/>
        <v>852.5</v>
      </c>
      <c r="EC31" s="327">
        <f t="shared" si="19"/>
        <v>765</v>
      </c>
      <c r="ED31" s="327">
        <f t="shared" si="19"/>
        <v>995.5</v>
      </c>
      <c r="EE31" s="327">
        <f t="shared" si="19"/>
        <v>1097.25</v>
      </c>
      <c r="EF31" s="327">
        <f t="shared" si="19"/>
        <v>1342</v>
      </c>
      <c r="EG31" s="327">
        <f t="shared" si="19"/>
        <v>912.45</v>
      </c>
      <c r="EH31" s="327">
        <f t="shared" si="19"/>
        <v>908.25</v>
      </c>
      <c r="EI31" s="327">
        <f t="shared" si="19"/>
        <v>871.5</v>
      </c>
      <c r="EJ31" s="327">
        <f t="shared" si="19"/>
        <v>959.1</v>
      </c>
    </row>
    <row r="32" spans="1:140" ht="13.65" customHeight="1" x14ac:dyDescent="0.2">
      <c r="A32" s="443" t="s">
        <v>143</v>
      </c>
      <c r="B32" s="305"/>
      <c r="C32" s="191">
        <f t="shared" ref="C32:AC32" si="25">C13-C51</f>
        <v>5.2678571428572241E-2</v>
      </c>
      <c r="D32" s="191">
        <f t="shared" ca="1" si="25"/>
        <v>0</v>
      </c>
      <c r="E32" s="191">
        <f t="shared" si="25"/>
        <v>-0.14999999999999858</v>
      </c>
      <c r="F32" s="306">
        <f t="shared" ca="1" si="25"/>
        <v>-5.4817708333334991E-2</v>
      </c>
      <c r="G32" s="191">
        <f t="shared" si="25"/>
        <v>-0.25</v>
      </c>
      <c r="H32" s="191">
        <f t="shared" si="25"/>
        <v>-0.25</v>
      </c>
      <c r="I32" s="191">
        <f t="shared" si="25"/>
        <v>-0.25</v>
      </c>
      <c r="J32" s="191">
        <f t="shared" si="25"/>
        <v>-0.375</v>
      </c>
      <c r="K32" s="191">
        <f t="shared" si="25"/>
        <v>-0.25</v>
      </c>
      <c r="L32" s="191">
        <f t="shared" si="25"/>
        <v>-0.5</v>
      </c>
      <c r="M32" s="191">
        <f t="shared" si="25"/>
        <v>-0.5</v>
      </c>
      <c r="N32" s="191">
        <f t="shared" si="25"/>
        <v>-0.5</v>
      </c>
      <c r="O32" s="191">
        <f t="shared" si="25"/>
        <v>1.125</v>
      </c>
      <c r="P32" s="191">
        <f t="shared" si="25"/>
        <v>2.25</v>
      </c>
      <c r="Q32" s="191">
        <f t="shared" si="25"/>
        <v>0</v>
      </c>
      <c r="R32" s="191">
        <f t="shared" si="25"/>
        <v>0</v>
      </c>
      <c r="S32" s="191">
        <f t="shared" si="25"/>
        <v>-0.13333333333333286</v>
      </c>
      <c r="T32" s="191">
        <f t="shared" si="25"/>
        <v>0</v>
      </c>
      <c r="U32" s="191">
        <f t="shared" si="25"/>
        <v>-0.39999999999999858</v>
      </c>
      <c r="V32" s="191">
        <f t="shared" si="25"/>
        <v>0</v>
      </c>
      <c r="W32" s="306">
        <f t="shared" si="25"/>
        <v>-2.4509803921567652E-2</v>
      </c>
      <c r="X32" s="191">
        <f t="shared" si="25"/>
        <v>-1.7058823529410461E-2</v>
      </c>
      <c r="Y32" s="191">
        <f t="shared" si="25"/>
        <v>-4.6644295302016303E-2</v>
      </c>
      <c r="Z32" s="191">
        <f t="shared" si="25"/>
        <v>-1.2352941176473564E-2</v>
      </c>
      <c r="AA32" s="191">
        <f t="shared" si="25"/>
        <v>-1.4607843137255827E-2</v>
      </c>
      <c r="AB32" s="191">
        <f t="shared" si="25"/>
        <v>-1.3281249999998579E-2</v>
      </c>
      <c r="AC32" s="307">
        <f t="shared" ca="1" si="25"/>
        <v>-1.6338981244672368E-2</v>
      </c>
      <c r="AD32" s="302"/>
      <c r="AE32" s="302"/>
      <c r="AF32" s="303"/>
      <c r="AG32" s="191">
        <f t="shared" si="17"/>
        <v>770</v>
      </c>
      <c r="AH32" s="327">
        <f t="shared" si="23"/>
        <v>685</v>
      </c>
      <c r="AI32" s="327">
        <f t="shared" si="23"/>
        <v>703.5</v>
      </c>
      <c r="AJ32" s="327">
        <f t="shared" si="23"/>
        <v>709.5</v>
      </c>
      <c r="AK32" s="327">
        <f t="shared" si="23"/>
        <v>742.5</v>
      </c>
      <c r="AL32" s="327">
        <f t="shared" si="23"/>
        <v>795</v>
      </c>
      <c r="AM32" s="327">
        <f t="shared" si="23"/>
        <v>1078</v>
      </c>
      <c r="AN32" s="327">
        <f t="shared" si="23"/>
        <v>1204.5</v>
      </c>
      <c r="AO32" s="327">
        <f t="shared" si="23"/>
        <v>925</v>
      </c>
      <c r="AP32" s="327">
        <f t="shared" si="23"/>
        <v>885.5</v>
      </c>
      <c r="AQ32" s="327">
        <f t="shared" si="23"/>
        <v>750</v>
      </c>
      <c r="AR32" s="327">
        <f t="shared" si="23"/>
        <v>829.5</v>
      </c>
      <c r="AS32" s="327">
        <f t="shared" si="23"/>
        <v>896.5</v>
      </c>
      <c r="AT32" s="327">
        <f t="shared" si="23"/>
        <v>785</v>
      </c>
      <c r="AU32" s="327">
        <f t="shared" si="23"/>
        <v>808.5</v>
      </c>
      <c r="AV32" s="327">
        <f t="shared" si="23"/>
        <v>819.5</v>
      </c>
      <c r="AW32" s="327">
        <f t="shared" si="23"/>
        <v>798</v>
      </c>
      <c r="AX32" s="327">
        <f t="shared" si="23"/>
        <v>892.5</v>
      </c>
      <c r="AY32" s="327">
        <f t="shared" si="23"/>
        <v>1254</v>
      </c>
      <c r="AZ32" s="327">
        <f t="shared" si="23"/>
        <v>1317.75</v>
      </c>
      <c r="BA32" s="327">
        <f t="shared" si="23"/>
        <v>1044.75</v>
      </c>
      <c r="BB32" s="327">
        <f t="shared" si="23"/>
        <v>908.5</v>
      </c>
      <c r="BC32" s="327">
        <f t="shared" si="23"/>
        <v>745.75</v>
      </c>
      <c r="BD32" s="327">
        <f t="shared" si="23"/>
        <v>891</v>
      </c>
      <c r="BE32" s="327">
        <f t="shared" si="23"/>
        <v>866.25</v>
      </c>
      <c r="BF32" s="327">
        <f t="shared" si="23"/>
        <v>797.2</v>
      </c>
      <c r="BG32" s="327">
        <f t="shared" si="23"/>
        <v>902.29</v>
      </c>
      <c r="BH32" s="327">
        <f t="shared" si="23"/>
        <v>836.21999999999991</v>
      </c>
      <c r="BI32" s="327">
        <f t="shared" si="23"/>
        <v>774.59999999999991</v>
      </c>
      <c r="BJ32" s="327">
        <f t="shared" si="23"/>
        <v>943.8</v>
      </c>
      <c r="BK32" s="327">
        <f t="shared" si="23"/>
        <v>1183.77</v>
      </c>
      <c r="BL32" s="327">
        <f t="shared" si="23"/>
        <v>1356.52</v>
      </c>
      <c r="BM32" s="327">
        <f t="shared" si="23"/>
        <v>1041.81</v>
      </c>
      <c r="BN32" s="327">
        <f t="shared" si="23"/>
        <v>842.52</v>
      </c>
      <c r="BO32" s="327">
        <f t="shared" si="23"/>
        <v>836.85</v>
      </c>
      <c r="BP32" s="327">
        <f t="shared" si="23"/>
        <v>943.92</v>
      </c>
      <c r="BQ32" s="327">
        <f t="shared" si="23"/>
        <v>872.34</v>
      </c>
      <c r="BR32" s="327">
        <f t="shared" si="23"/>
        <v>802.8</v>
      </c>
      <c r="BS32" s="327">
        <f t="shared" si="23"/>
        <v>908.2700000000001</v>
      </c>
      <c r="BT32" s="327">
        <f t="shared" si="23"/>
        <v>803.67000000000007</v>
      </c>
      <c r="BU32" s="327">
        <f t="shared" si="23"/>
        <v>818.79000000000008</v>
      </c>
      <c r="BV32" s="327">
        <f t="shared" si="23"/>
        <v>950.18</v>
      </c>
      <c r="BW32" s="327">
        <f t="shared" si="23"/>
        <v>1135</v>
      </c>
      <c r="BX32" s="327">
        <f t="shared" si="23"/>
        <v>1427.84</v>
      </c>
      <c r="BY32" s="327">
        <f t="shared" si="23"/>
        <v>1048.95</v>
      </c>
      <c r="BZ32" s="327">
        <f t="shared" si="23"/>
        <v>848.19</v>
      </c>
      <c r="CA32" s="327">
        <f t="shared" si="23"/>
        <v>842.52</v>
      </c>
      <c r="CB32" s="327">
        <f t="shared" si="23"/>
        <v>867.72</v>
      </c>
      <c r="CC32" s="327">
        <f t="shared" si="23"/>
        <v>878.22</v>
      </c>
      <c r="CD32" s="327">
        <f t="shared" si="23"/>
        <v>808.19999999999993</v>
      </c>
      <c r="CE32" s="327">
        <f t="shared" si="23"/>
        <v>914.25</v>
      </c>
      <c r="CF32" s="327">
        <f t="shared" si="23"/>
        <v>770.6</v>
      </c>
      <c r="CG32" s="327">
        <f t="shared" si="23"/>
        <v>863.5</v>
      </c>
      <c r="CH32" s="327">
        <f t="shared" si="23"/>
        <v>956.56</v>
      </c>
      <c r="CI32" s="327">
        <f t="shared" si="23"/>
        <v>1142.6000000000001</v>
      </c>
      <c r="CJ32" s="327">
        <f t="shared" si="23"/>
        <v>1437.73</v>
      </c>
      <c r="CK32" s="327">
        <f t="shared" si="23"/>
        <v>1005.8</v>
      </c>
      <c r="CL32" s="327">
        <f t="shared" si="23"/>
        <v>894.52</v>
      </c>
      <c r="CM32" s="327">
        <f t="shared" si="23"/>
        <v>848.4</v>
      </c>
      <c r="CN32" s="327">
        <f t="shared" si="23"/>
        <v>832</v>
      </c>
      <c r="CO32" s="327">
        <f t="shared" si="23"/>
        <v>926.2</v>
      </c>
      <c r="CP32" s="327">
        <f t="shared" si="23"/>
        <v>813.6</v>
      </c>
      <c r="CQ32" s="327">
        <f t="shared" si="23"/>
        <v>880.21999999999991</v>
      </c>
      <c r="CR32" s="327">
        <f t="shared" si="23"/>
        <v>814.59</v>
      </c>
      <c r="CS32" s="327">
        <f t="shared" si="23"/>
        <v>869.21999999999991</v>
      </c>
      <c r="CT32" s="327">
        <f t="shared" si="19"/>
        <v>919.17000000000007</v>
      </c>
      <c r="CU32" s="327">
        <f t="shared" si="19"/>
        <v>1207.92</v>
      </c>
      <c r="CV32" s="327">
        <f t="shared" si="19"/>
        <v>1447.39</v>
      </c>
      <c r="CW32" s="327">
        <f t="shared" si="19"/>
        <v>961.97</v>
      </c>
      <c r="CX32" s="327">
        <f t="shared" si="19"/>
        <v>941.39</v>
      </c>
      <c r="CY32" s="327">
        <f t="shared" si="19"/>
        <v>854.07</v>
      </c>
      <c r="CZ32" s="327">
        <f t="shared" si="19"/>
        <v>837.6</v>
      </c>
      <c r="DA32" s="327">
        <f t="shared" si="19"/>
        <v>932.36</v>
      </c>
      <c r="DB32" s="327">
        <f t="shared" si="19"/>
        <v>859.95</v>
      </c>
      <c r="DC32" s="327">
        <f t="shared" si="19"/>
        <v>845.88</v>
      </c>
      <c r="DD32" s="327">
        <f t="shared" si="19"/>
        <v>859.09999999999991</v>
      </c>
      <c r="DE32" s="327">
        <f t="shared" si="19"/>
        <v>835.38</v>
      </c>
      <c r="DF32" s="327">
        <f t="shared" si="19"/>
        <v>925.26</v>
      </c>
      <c r="DG32" s="327">
        <f t="shared" si="19"/>
        <v>1273.8</v>
      </c>
      <c r="DH32" s="327">
        <f t="shared" si="19"/>
        <v>1330.3500000000001</v>
      </c>
      <c r="DI32" s="327">
        <f t="shared" si="19"/>
        <v>1070.3699999999999</v>
      </c>
      <c r="DJ32" s="327">
        <f t="shared" si="19"/>
        <v>947.83</v>
      </c>
      <c r="DK32" s="327">
        <f t="shared" si="19"/>
        <v>777.8599999999999</v>
      </c>
      <c r="DL32" s="327">
        <f t="shared" si="19"/>
        <v>927.52</v>
      </c>
      <c r="DM32" s="327">
        <f t="shared" si="19"/>
        <v>896.07</v>
      </c>
      <c r="DN32" s="327">
        <f t="shared" si="19"/>
        <v>824.59999999999991</v>
      </c>
      <c r="DO32" s="327">
        <f t="shared" si="19"/>
        <v>891.88</v>
      </c>
      <c r="DP32" s="327">
        <f t="shared" si="19"/>
        <v>864.82</v>
      </c>
      <c r="DQ32" s="327">
        <f t="shared" si="19"/>
        <v>800.8</v>
      </c>
      <c r="DR32" s="327">
        <f t="shared" si="19"/>
        <v>975.7</v>
      </c>
      <c r="DS32" s="327">
        <f t="shared" si="19"/>
        <v>1282.1600000000001</v>
      </c>
      <c r="DT32" s="327">
        <f t="shared" si="19"/>
        <v>1339.17</v>
      </c>
      <c r="DU32" s="327">
        <f t="shared" si="19"/>
        <v>1077.51</v>
      </c>
      <c r="DV32" s="327">
        <f t="shared" si="19"/>
        <v>912.56</v>
      </c>
      <c r="DW32" s="327">
        <f t="shared" si="19"/>
        <v>824.4</v>
      </c>
      <c r="DX32" s="327">
        <f t="shared" si="19"/>
        <v>933.68</v>
      </c>
      <c r="DY32" s="327">
        <f t="shared" si="19"/>
        <v>859</v>
      </c>
      <c r="DZ32" s="327">
        <f t="shared" si="19"/>
        <v>830</v>
      </c>
      <c r="EA32" s="327">
        <f t="shared" si="19"/>
        <v>938.4</v>
      </c>
      <c r="EB32" s="327">
        <f t="shared" si="19"/>
        <v>870.54</v>
      </c>
      <c r="EC32" s="327">
        <f t="shared" si="19"/>
        <v>806</v>
      </c>
      <c r="ED32" s="327">
        <f t="shared" si="19"/>
        <v>982.3</v>
      </c>
      <c r="EE32" s="327">
        <f t="shared" si="19"/>
        <v>1231.8599999999999</v>
      </c>
      <c r="EF32" s="327">
        <f t="shared" si="19"/>
        <v>1412.4</v>
      </c>
      <c r="EG32" s="327">
        <f t="shared" si="19"/>
        <v>1084.6499999999999</v>
      </c>
      <c r="EH32" s="327">
        <f t="shared" si="19"/>
        <v>876.75</v>
      </c>
      <c r="EI32" s="327">
        <f t="shared" si="19"/>
        <v>871.29000000000008</v>
      </c>
      <c r="EJ32" s="327">
        <f t="shared" si="19"/>
        <v>982.56</v>
      </c>
    </row>
    <row r="33" spans="1:140" ht="13.65" customHeight="1" x14ac:dyDescent="0.2">
      <c r="A33" s="443" t="s">
        <v>141</v>
      </c>
      <c r="B33" s="281"/>
      <c r="C33" s="191">
        <f t="shared" ref="C33:AC33" si="26">C14-C52</f>
        <v>0.73660714285714235</v>
      </c>
      <c r="D33" s="191">
        <f t="shared" ca="1" si="26"/>
        <v>0.25</v>
      </c>
      <c r="E33" s="191">
        <f t="shared" si="26"/>
        <v>0.25</v>
      </c>
      <c r="F33" s="306">
        <f t="shared" ca="1" si="26"/>
        <v>0.3209635416666643</v>
      </c>
      <c r="G33" s="191">
        <f t="shared" si="26"/>
        <v>0.125</v>
      </c>
      <c r="H33" s="191">
        <f t="shared" si="26"/>
        <v>0</v>
      </c>
      <c r="I33" s="191">
        <f t="shared" si="26"/>
        <v>0.25</v>
      </c>
      <c r="J33" s="191">
        <f t="shared" si="26"/>
        <v>-0.25</v>
      </c>
      <c r="K33" s="191">
        <f t="shared" si="26"/>
        <v>0</v>
      </c>
      <c r="L33" s="191">
        <f t="shared" si="26"/>
        <v>-0.5</v>
      </c>
      <c r="M33" s="191">
        <f t="shared" si="26"/>
        <v>0.5</v>
      </c>
      <c r="N33" s="191">
        <f t="shared" si="26"/>
        <v>0.5</v>
      </c>
      <c r="O33" s="191">
        <f t="shared" si="26"/>
        <v>1.375</v>
      </c>
      <c r="P33" s="191">
        <f t="shared" si="26"/>
        <v>1.5</v>
      </c>
      <c r="Q33" s="191">
        <f t="shared" si="26"/>
        <v>1.25</v>
      </c>
      <c r="R33" s="191">
        <f t="shared" si="26"/>
        <v>0.5</v>
      </c>
      <c r="S33" s="191">
        <f t="shared" si="26"/>
        <v>0.75</v>
      </c>
      <c r="T33" s="191">
        <f t="shared" si="26"/>
        <v>1</v>
      </c>
      <c r="U33" s="191">
        <f t="shared" si="26"/>
        <v>0.5</v>
      </c>
      <c r="V33" s="191">
        <f t="shared" si="26"/>
        <v>0.75</v>
      </c>
      <c r="W33" s="306">
        <f t="shared" si="26"/>
        <v>0.52647058823529846</v>
      </c>
      <c r="X33" s="191">
        <f t="shared" si="26"/>
        <v>0.73333333333333428</v>
      </c>
      <c r="Y33" s="191">
        <f t="shared" si="26"/>
        <v>0.68449664429530088</v>
      </c>
      <c r="Z33" s="191">
        <f t="shared" si="26"/>
        <v>0.75839215686274741</v>
      </c>
      <c r="AA33" s="191">
        <f t="shared" si="26"/>
        <v>0.74116666666667186</v>
      </c>
      <c r="AB33" s="191">
        <f t="shared" si="26"/>
        <v>0.75023437500001222</v>
      </c>
      <c r="AC33" s="307">
        <f t="shared" ca="1" si="26"/>
        <v>0.71211690110825288</v>
      </c>
      <c r="AD33" s="302"/>
      <c r="AE33" s="302"/>
      <c r="AF33" s="303"/>
      <c r="AG33" s="191">
        <f t="shared" si="17"/>
        <v>731.5</v>
      </c>
      <c r="AH33" s="327">
        <f t="shared" si="23"/>
        <v>655</v>
      </c>
      <c r="AI33" s="327">
        <f t="shared" si="23"/>
        <v>672</v>
      </c>
      <c r="AJ33" s="327">
        <f t="shared" si="23"/>
        <v>671</v>
      </c>
      <c r="AK33" s="327">
        <f t="shared" si="23"/>
        <v>781</v>
      </c>
      <c r="AL33" s="327">
        <f t="shared" si="23"/>
        <v>870</v>
      </c>
      <c r="AM33" s="327">
        <f t="shared" si="23"/>
        <v>1144</v>
      </c>
      <c r="AN33" s="327">
        <f t="shared" si="23"/>
        <v>1342</v>
      </c>
      <c r="AO33" s="327">
        <f t="shared" si="23"/>
        <v>1000</v>
      </c>
      <c r="AP33" s="327">
        <f t="shared" si="23"/>
        <v>851</v>
      </c>
      <c r="AQ33" s="327">
        <f t="shared" si="23"/>
        <v>700</v>
      </c>
      <c r="AR33" s="327">
        <f t="shared" si="23"/>
        <v>756</v>
      </c>
      <c r="AS33" s="327">
        <f t="shared" si="23"/>
        <v>792</v>
      </c>
      <c r="AT33" s="327">
        <f t="shared" si="23"/>
        <v>720</v>
      </c>
      <c r="AU33" s="327">
        <f t="shared" si="23"/>
        <v>745.5</v>
      </c>
      <c r="AV33" s="327">
        <f t="shared" si="23"/>
        <v>770</v>
      </c>
      <c r="AW33" s="327">
        <f t="shared" si="23"/>
        <v>756</v>
      </c>
      <c r="AX33" s="327">
        <f t="shared" si="23"/>
        <v>903</v>
      </c>
      <c r="AY33" s="327">
        <f t="shared" si="23"/>
        <v>1166</v>
      </c>
      <c r="AZ33" s="327">
        <f t="shared" si="23"/>
        <v>1281</v>
      </c>
      <c r="BA33" s="327">
        <f t="shared" si="23"/>
        <v>1060.5</v>
      </c>
      <c r="BB33" s="327">
        <f t="shared" si="23"/>
        <v>874</v>
      </c>
      <c r="BC33" s="327">
        <f t="shared" si="23"/>
        <v>703</v>
      </c>
      <c r="BD33" s="327">
        <f t="shared" si="23"/>
        <v>803</v>
      </c>
      <c r="BE33" s="327">
        <f t="shared" si="23"/>
        <v>770.7</v>
      </c>
      <c r="BF33" s="327">
        <f t="shared" si="23"/>
        <v>734</v>
      </c>
      <c r="BG33" s="327">
        <f t="shared" si="23"/>
        <v>833.5200000000001</v>
      </c>
      <c r="BH33" s="327">
        <f t="shared" si="23"/>
        <v>787.16000000000008</v>
      </c>
      <c r="BI33" s="327">
        <f t="shared" si="23"/>
        <v>734</v>
      </c>
      <c r="BJ33" s="327">
        <f t="shared" si="23"/>
        <v>950.18</v>
      </c>
      <c r="BK33" s="327">
        <f t="shared" si="23"/>
        <v>1101.6600000000001</v>
      </c>
      <c r="BL33" s="327">
        <f t="shared" si="23"/>
        <v>1317.1399999999999</v>
      </c>
      <c r="BM33" s="327">
        <f t="shared" si="23"/>
        <v>1052.94</v>
      </c>
      <c r="BN33" s="327">
        <f t="shared" si="23"/>
        <v>809.76</v>
      </c>
      <c r="BO33" s="327">
        <f t="shared" si="23"/>
        <v>790.23</v>
      </c>
      <c r="BP33" s="327">
        <f t="shared" si="23"/>
        <v>854.91000000000008</v>
      </c>
      <c r="BQ33" s="327">
        <f t="shared" si="23"/>
        <v>776.16</v>
      </c>
      <c r="BR33" s="327">
        <f t="shared" si="23"/>
        <v>739.4</v>
      </c>
      <c r="BS33" s="327">
        <f t="shared" si="23"/>
        <v>839.5</v>
      </c>
      <c r="BT33" s="327">
        <f t="shared" si="23"/>
        <v>756.63</v>
      </c>
      <c r="BU33" s="327">
        <f t="shared" si="23"/>
        <v>776.37</v>
      </c>
      <c r="BV33" s="327">
        <f t="shared" si="23"/>
        <v>957</v>
      </c>
      <c r="BW33" s="327">
        <f t="shared" si="23"/>
        <v>1056.5999999999999</v>
      </c>
      <c r="BX33" s="327">
        <f t="shared" si="23"/>
        <v>1386.8999999999999</v>
      </c>
      <c r="BY33" s="327">
        <f t="shared" si="23"/>
        <v>1060.5</v>
      </c>
      <c r="BZ33" s="327">
        <f t="shared" si="23"/>
        <v>815.43</v>
      </c>
      <c r="CA33" s="327">
        <f t="shared" si="23"/>
        <v>795.9</v>
      </c>
      <c r="CB33" s="327">
        <f t="shared" si="23"/>
        <v>786.03</v>
      </c>
      <c r="CC33" s="327">
        <f t="shared" si="23"/>
        <v>781.82999999999993</v>
      </c>
      <c r="CD33" s="327">
        <f t="shared" si="23"/>
        <v>744.59999999999991</v>
      </c>
      <c r="CE33" s="327">
        <f t="shared" si="23"/>
        <v>845.4799999999999</v>
      </c>
      <c r="CF33" s="327">
        <f t="shared" si="23"/>
        <v>725.8</v>
      </c>
      <c r="CG33" s="327">
        <f t="shared" si="23"/>
        <v>819.06</v>
      </c>
      <c r="CH33" s="327">
        <f t="shared" si="23"/>
        <v>963.82</v>
      </c>
      <c r="CI33" s="327">
        <f t="shared" si="23"/>
        <v>1064.2</v>
      </c>
      <c r="CJ33" s="327">
        <f t="shared" si="23"/>
        <v>1396.79</v>
      </c>
      <c r="CK33" s="327">
        <f t="shared" si="23"/>
        <v>1017.2</v>
      </c>
      <c r="CL33" s="327">
        <f t="shared" si="23"/>
        <v>860.42</v>
      </c>
      <c r="CM33" s="327">
        <f t="shared" si="23"/>
        <v>801.57</v>
      </c>
      <c r="CN33" s="327">
        <f t="shared" si="23"/>
        <v>754</v>
      </c>
      <c r="CO33" s="327">
        <f t="shared" si="23"/>
        <v>824.78000000000009</v>
      </c>
      <c r="CP33" s="327">
        <f t="shared" si="23"/>
        <v>749.80000000000007</v>
      </c>
      <c r="CQ33" s="327">
        <f t="shared" si="23"/>
        <v>814.44</v>
      </c>
      <c r="CR33" s="327">
        <f t="shared" si="23"/>
        <v>767.55</v>
      </c>
      <c r="CS33" s="327">
        <f t="shared" ref="CS33:EJ34" si="27">CS14*CS$5</f>
        <v>824.78000000000009</v>
      </c>
      <c r="CT33" s="327">
        <f t="shared" si="27"/>
        <v>926.52</v>
      </c>
      <c r="CU33" s="327">
        <f t="shared" si="27"/>
        <v>1125.3900000000001</v>
      </c>
      <c r="CV33" s="327">
        <f t="shared" si="27"/>
        <v>1406.6799999999998</v>
      </c>
      <c r="CW33" s="327">
        <f t="shared" si="27"/>
        <v>973.18</v>
      </c>
      <c r="CX33" s="327">
        <f t="shared" si="27"/>
        <v>905.97</v>
      </c>
      <c r="CY33" s="327">
        <f t="shared" si="27"/>
        <v>807.24</v>
      </c>
      <c r="CZ33" s="327">
        <f t="shared" si="27"/>
        <v>759.4</v>
      </c>
      <c r="DA33" s="327">
        <f t="shared" si="27"/>
        <v>830.71999999999991</v>
      </c>
      <c r="DB33" s="327">
        <f t="shared" si="27"/>
        <v>792.95999999999992</v>
      </c>
      <c r="DC33" s="327">
        <f t="shared" si="27"/>
        <v>782.88</v>
      </c>
      <c r="DD33" s="327">
        <f t="shared" si="27"/>
        <v>809.59999999999991</v>
      </c>
      <c r="DE33" s="327">
        <f t="shared" si="27"/>
        <v>792.95999999999992</v>
      </c>
      <c r="DF33" s="327">
        <f t="shared" si="27"/>
        <v>933.03</v>
      </c>
      <c r="DG33" s="327">
        <f t="shared" si="27"/>
        <v>1187.1200000000001</v>
      </c>
      <c r="DH33" s="327">
        <f t="shared" si="27"/>
        <v>1293.3900000000001</v>
      </c>
      <c r="DI33" s="327">
        <f t="shared" si="27"/>
        <v>1083.18</v>
      </c>
      <c r="DJ33" s="327">
        <f t="shared" si="27"/>
        <v>912.18</v>
      </c>
      <c r="DK33" s="327">
        <f t="shared" si="27"/>
        <v>735.49</v>
      </c>
      <c r="DL33" s="327">
        <f t="shared" si="27"/>
        <v>841.28000000000009</v>
      </c>
      <c r="DM33" s="327">
        <f t="shared" si="27"/>
        <v>798.42000000000007</v>
      </c>
      <c r="DN33" s="327">
        <f t="shared" si="27"/>
        <v>760.40000000000009</v>
      </c>
      <c r="DO33" s="327">
        <f t="shared" si="27"/>
        <v>825.88</v>
      </c>
      <c r="DP33" s="327">
        <f t="shared" si="27"/>
        <v>815.32</v>
      </c>
      <c r="DQ33" s="327">
        <f t="shared" si="27"/>
        <v>760.40000000000009</v>
      </c>
      <c r="DR33" s="327">
        <f t="shared" si="27"/>
        <v>984.28000000000009</v>
      </c>
      <c r="DS33" s="327">
        <f t="shared" si="27"/>
        <v>1195.48</v>
      </c>
      <c r="DT33" s="327">
        <f t="shared" si="27"/>
        <v>1302.42</v>
      </c>
      <c r="DU33" s="327">
        <f t="shared" si="27"/>
        <v>1090.74</v>
      </c>
      <c r="DV33" s="327">
        <f t="shared" si="27"/>
        <v>878.68</v>
      </c>
      <c r="DW33" s="327">
        <f t="shared" si="27"/>
        <v>779.59999999999991</v>
      </c>
      <c r="DX33" s="327">
        <f t="shared" si="27"/>
        <v>847</v>
      </c>
      <c r="DY33" s="327">
        <f t="shared" si="27"/>
        <v>765.6</v>
      </c>
      <c r="DZ33" s="327">
        <f t="shared" si="27"/>
        <v>765.6</v>
      </c>
      <c r="EA33" s="327">
        <f t="shared" si="27"/>
        <v>869.4</v>
      </c>
      <c r="EB33" s="327">
        <f t="shared" si="27"/>
        <v>821.04</v>
      </c>
      <c r="EC33" s="327">
        <f t="shared" si="27"/>
        <v>765.6</v>
      </c>
      <c r="ED33" s="327">
        <f t="shared" si="27"/>
        <v>991.09999999999991</v>
      </c>
      <c r="EE33" s="327">
        <f t="shared" si="27"/>
        <v>1149.1199999999999</v>
      </c>
      <c r="EF33" s="327">
        <f t="shared" si="27"/>
        <v>1373.9</v>
      </c>
      <c r="EG33" s="327">
        <f t="shared" si="27"/>
        <v>1098.3</v>
      </c>
      <c r="EH33" s="327">
        <f t="shared" si="27"/>
        <v>844.62</v>
      </c>
      <c r="EI33" s="327">
        <f t="shared" si="27"/>
        <v>824.25</v>
      </c>
      <c r="EJ33" s="327">
        <f t="shared" si="27"/>
        <v>891.71</v>
      </c>
    </row>
    <row r="34" spans="1:140" ht="13.65" customHeight="1" thickBot="1" x14ac:dyDescent="0.25">
      <c r="A34" s="444" t="s">
        <v>145</v>
      </c>
      <c r="B34" s="310"/>
      <c r="C34" s="204">
        <f t="shared" ref="C34:AC34" si="28">C15-C53</f>
        <v>0.73660714285714235</v>
      </c>
      <c r="D34" s="204">
        <f t="shared" ca="1" si="28"/>
        <v>0.25</v>
      </c>
      <c r="E34" s="204">
        <f t="shared" si="28"/>
        <v>0.25</v>
      </c>
      <c r="F34" s="311">
        <f t="shared" ca="1" si="28"/>
        <v>0.32096354166666785</v>
      </c>
      <c r="G34" s="204">
        <f t="shared" si="28"/>
        <v>0.125</v>
      </c>
      <c r="H34" s="204">
        <f t="shared" si="28"/>
        <v>0</v>
      </c>
      <c r="I34" s="204">
        <f t="shared" si="28"/>
        <v>0.25</v>
      </c>
      <c r="J34" s="204">
        <f t="shared" si="28"/>
        <v>-0.25</v>
      </c>
      <c r="K34" s="204">
        <f t="shared" si="28"/>
        <v>0</v>
      </c>
      <c r="L34" s="204">
        <f t="shared" si="28"/>
        <v>-0.5</v>
      </c>
      <c r="M34" s="204">
        <f t="shared" si="28"/>
        <v>0.5</v>
      </c>
      <c r="N34" s="204">
        <f t="shared" si="28"/>
        <v>0.5</v>
      </c>
      <c r="O34" s="204">
        <f t="shared" si="28"/>
        <v>1.375</v>
      </c>
      <c r="P34" s="204">
        <f t="shared" si="28"/>
        <v>1.5</v>
      </c>
      <c r="Q34" s="204">
        <f t="shared" si="28"/>
        <v>1.25</v>
      </c>
      <c r="R34" s="204">
        <f t="shared" si="28"/>
        <v>0.5</v>
      </c>
      <c r="S34" s="204">
        <f t="shared" si="28"/>
        <v>0.75</v>
      </c>
      <c r="T34" s="204">
        <f t="shared" si="28"/>
        <v>1</v>
      </c>
      <c r="U34" s="204">
        <f t="shared" si="28"/>
        <v>0.5</v>
      </c>
      <c r="V34" s="204">
        <f t="shared" si="28"/>
        <v>0.75</v>
      </c>
      <c r="W34" s="311">
        <f t="shared" si="28"/>
        <v>0.52647058823529136</v>
      </c>
      <c r="X34" s="204">
        <f t="shared" si="28"/>
        <v>0.73333333333333428</v>
      </c>
      <c r="Y34" s="204">
        <f t="shared" si="28"/>
        <v>0.68449664429530088</v>
      </c>
      <c r="Z34" s="204">
        <f t="shared" si="28"/>
        <v>0.75839215686274741</v>
      </c>
      <c r="AA34" s="204">
        <f t="shared" si="28"/>
        <v>0.74116666666669317</v>
      </c>
      <c r="AB34" s="204">
        <f t="shared" si="28"/>
        <v>0.75023437500000512</v>
      </c>
      <c r="AC34" s="312">
        <f t="shared" ca="1" si="28"/>
        <v>0.71211690110825288</v>
      </c>
      <c r="AD34" s="302"/>
      <c r="AE34" s="302"/>
      <c r="AF34" s="303"/>
      <c r="AG34" s="191">
        <f t="shared" si="17"/>
        <v>764.5</v>
      </c>
      <c r="AH34" s="327">
        <f t="shared" ref="AH34:CS34" si="29">AH15*AH$5</f>
        <v>680</v>
      </c>
      <c r="AI34" s="327">
        <f t="shared" si="29"/>
        <v>698.25</v>
      </c>
      <c r="AJ34" s="327">
        <f t="shared" si="29"/>
        <v>715</v>
      </c>
      <c r="AK34" s="327">
        <f t="shared" si="29"/>
        <v>847</v>
      </c>
      <c r="AL34" s="327">
        <f t="shared" si="29"/>
        <v>970</v>
      </c>
      <c r="AM34" s="327">
        <f t="shared" si="29"/>
        <v>1298</v>
      </c>
      <c r="AN34" s="327">
        <f t="shared" si="29"/>
        <v>1562</v>
      </c>
      <c r="AO34" s="327">
        <f t="shared" si="29"/>
        <v>1140</v>
      </c>
      <c r="AP34" s="327">
        <f t="shared" si="29"/>
        <v>908.5</v>
      </c>
      <c r="AQ34" s="327">
        <f t="shared" si="29"/>
        <v>740</v>
      </c>
      <c r="AR34" s="327">
        <f t="shared" si="29"/>
        <v>798</v>
      </c>
      <c r="AS34" s="327">
        <f t="shared" si="29"/>
        <v>836</v>
      </c>
      <c r="AT34" s="327">
        <f t="shared" si="29"/>
        <v>760</v>
      </c>
      <c r="AU34" s="327">
        <f t="shared" si="29"/>
        <v>787.5</v>
      </c>
      <c r="AV34" s="327">
        <f t="shared" si="29"/>
        <v>814</v>
      </c>
      <c r="AW34" s="327">
        <f t="shared" si="29"/>
        <v>798</v>
      </c>
      <c r="AX34" s="327">
        <f t="shared" si="29"/>
        <v>997.5</v>
      </c>
      <c r="AY34" s="327">
        <f t="shared" si="29"/>
        <v>1298</v>
      </c>
      <c r="AZ34" s="327">
        <f t="shared" si="29"/>
        <v>1449</v>
      </c>
      <c r="BA34" s="327">
        <f t="shared" si="29"/>
        <v>1186.5</v>
      </c>
      <c r="BB34" s="327">
        <f t="shared" si="29"/>
        <v>925.75</v>
      </c>
      <c r="BC34" s="327">
        <f t="shared" si="29"/>
        <v>736.25</v>
      </c>
      <c r="BD34" s="327">
        <f t="shared" si="29"/>
        <v>836</v>
      </c>
      <c r="BE34" s="327">
        <f t="shared" si="29"/>
        <v>816.9</v>
      </c>
      <c r="BF34" s="327">
        <f t="shared" si="29"/>
        <v>778</v>
      </c>
      <c r="BG34" s="327">
        <f t="shared" si="29"/>
        <v>884.11999999999989</v>
      </c>
      <c r="BH34" s="327">
        <f t="shared" si="29"/>
        <v>835.56</v>
      </c>
      <c r="BI34" s="327">
        <f t="shared" si="29"/>
        <v>778</v>
      </c>
      <c r="BJ34" s="327">
        <f t="shared" si="29"/>
        <v>1045.44</v>
      </c>
      <c r="BK34" s="327">
        <f t="shared" si="29"/>
        <v>1219.26</v>
      </c>
      <c r="BL34" s="327">
        <f t="shared" si="29"/>
        <v>1477.74</v>
      </c>
      <c r="BM34" s="327">
        <f t="shared" si="29"/>
        <v>1170.54</v>
      </c>
      <c r="BN34" s="327">
        <f t="shared" si="29"/>
        <v>860.37</v>
      </c>
      <c r="BO34" s="327">
        <f t="shared" si="29"/>
        <v>831.81</v>
      </c>
      <c r="BP34" s="327">
        <f t="shared" si="29"/>
        <v>895.61999999999989</v>
      </c>
      <c r="BQ34" s="327">
        <f t="shared" si="29"/>
        <v>824.88</v>
      </c>
      <c r="BR34" s="327">
        <f t="shared" si="29"/>
        <v>785.8</v>
      </c>
      <c r="BS34" s="327">
        <f t="shared" si="29"/>
        <v>892.86</v>
      </c>
      <c r="BT34" s="327">
        <f t="shared" si="29"/>
        <v>805.35</v>
      </c>
      <c r="BU34" s="327">
        <f t="shared" si="29"/>
        <v>825.09</v>
      </c>
      <c r="BV34" s="327">
        <f t="shared" si="29"/>
        <v>1047.8600000000001</v>
      </c>
      <c r="BW34" s="327">
        <f t="shared" si="29"/>
        <v>1160.5999999999999</v>
      </c>
      <c r="BX34" s="327">
        <f t="shared" si="29"/>
        <v>1539.62</v>
      </c>
      <c r="BY34" s="327">
        <f t="shared" si="29"/>
        <v>1169.7</v>
      </c>
      <c r="BZ34" s="327">
        <f t="shared" si="29"/>
        <v>867.93</v>
      </c>
      <c r="CA34" s="327">
        <f t="shared" si="29"/>
        <v>840.84</v>
      </c>
      <c r="CB34" s="327">
        <f t="shared" si="29"/>
        <v>827.19</v>
      </c>
      <c r="CC34" s="327">
        <f t="shared" si="29"/>
        <v>832.65</v>
      </c>
      <c r="CD34" s="327">
        <f t="shared" si="29"/>
        <v>793</v>
      </c>
      <c r="CE34" s="327">
        <f t="shared" si="29"/>
        <v>901.14</v>
      </c>
      <c r="CF34" s="327">
        <f t="shared" si="29"/>
        <v>774.2</v>
      </c>
      <c r="CG34" s="327">
        <f t="shared" si="29"/>
        <v>872.3</v>
      </c>
      <c r="CH34" s="327">
        <f t="shared" si="29"/>
        <v>1050.94</v>
      </c>
      <c r="CI34" s="327">
        <f t="shared" si="29"/>
        <v>1161.4000000000001</v>
      </c>
      <c r="CJ34" s="327">
        <f t="shared" si="29"/>
        <v>1536.63</v>
      </c>
      <c r="CK34" s="327">
        <f t="shared" si="29"/>
        <v>1114.4000000000001</v>
      </c>
      <c r="CL34" s="327">
        <f t="shared" si="29"/>
        <v>916.96</v>
      </c>
      <c r="CM34" s="327">
        <f t="shared" si="29"/>
        <v>849.03</v>
      </c>
      <c r="CN34" s="327">
        <f t="shared" si="29"/>
        <v>796.2</v>
      </c>
      <c r="CO34" s="327">
        <f t="shared" si="29"/>
        <v>878.68</v>
      </c>
      <c r="CP34" s="327">
        <f t="shared" si="29"/>
        <v>798.8</v>
      </c>
      <c r="CQ34" s="327">
        <f t="shared" si="29"/>
        <v>868.33999999999992</v>
      </c>
      <c r="CR34" s="327">
        <f t="shared" si="29"/>
        <v>819.20999999999992</v>
      </c>
      <c r="CS34" s="327">
        <f t="shared" si="29"/>
        <v>878.68</v>
      </c>
      <c r="CT34" s="327">
        <f t="shared" si="27"/>
        <v>1007.16</v>
      </c>
      <c r="CU34" s="327">
        <f t="shared" si="27"/>
        <v>1222.83</v>
      </c>
      <c r="CV34" s="327">
        <f t="shared" si="27"/>
        <v>1538.7</v>
      </c>
      <c r="CW34" s="327">
        <f t="shared" si="27"/>
        <v>1061.3399999999999</v>
      </c>
      <c r="CX34" s="327">
        <f t="shared" si="27"/>
        <v>965.31</v>
      </c>
      <c r="CY34" s="327">
        <f t="shared" si="27"/>
        <v>855.75</v>
      </c>
      <c r="CZ34" s="327">
        <f t="shared" si="27"/>
        <v>802.8</v>
      </c>
      <c r="DA34" s="327">
        <f t="shared" si="27"/>
        <v>884.83999999999992</v>
      </c>
      <c r="DB34" s="327">
        <f t="shared" si="27"/>
        <v>844.62</v>
      </c>
      <c r="DC34" s="327">
        <f t="shared" si="27"/>
        <v>834.54000000000008</v>
      </c>
      <c r="DD34" s="327">
        <f t="shared" si="27"/>
        <v>863.94</v>
      </c>
      <c r="DE34" s="327">
        <f t="shared" si="27"/>
        <v>844.82999999999993</v>
      </c>
      <c r="DF34" s="327">
        <f t="shared" si="27"/>
        <v>1011.57</v>
      </c>
      <c r="DG34" s="327">
        <f t="shared" si="27"/>
        <v>1285.46</v>
      </c>
      <c r="DH34" s="327">
        <f t="shared" si="27"/>
        <v>1408.4699999999998</v>
      </c>
      <c r="DI34" s="327">
        <f t="shared" si="27"/>
        <v>1177.05</v>
      </c>
      <c r="DJ34" s="327">
        <f t="shared" si="27"/>
        <v>971.5200000000001</v>
      </c>
      <c r="DK34" s="327">
        <f t="shared" si="27"/>
        <v>779.76</v>
      </c>
      <c r="DL34" s="327">
        <f t="shared" si="27"/>
        <v>889.68</v>
      </c>
      <c r="DM34" s="327">
        <f t="shared" si="27"/>
        <v>850.29000000000008</v>
      </c>
      <c r="DN34" s="327">
        <f t="shared" si="27"/>
        <v>809.80000000000007</v>
      </c>
      <c r="DO34" s="327">
        <f t="shared" si="27"/>
        <v>880.21999999999991</v>
      </c>
      <c r="DP34" s="327">
        <f t="shared" si="27"/>
        <v>869.66000000000008</v>
      </c>
      <c r="DQ34" s="327">
        <f t="shared" si="27"/>
        <v>809.80000000000007</v>
      </c>
      <c r="DR34" s="327">
        <f t="shared" si="27"/>
        <v>1064.58</v>
      </c>
      <c r="DS34" s="327">
        <f t="shared" si="27"/>
        <v>1290.08</v>
      </c>
      <c r="DT34" s="327">
        <f t="shared" si="27"/>
        <v>1412.25</v>
      </c>
      <c r="DU34" s="327">
        <f t="shared" si="27"/>
        <v>1181.25</v>
      </c>
      <c r="DV34" s="327">
        <f t="shared" si="27"/>
        <v>935.21999999999991</v>
      </c>
      <c r="DW34" s="327">
        <f t="shared" si="27"/>
        <v>826.4</v>
      </c>
      <c r="DX34" s="327">
        <f t="shared" si="27"/>
        <v>895.83999999999992</v>
      </c>
      <c r="DY34" s="327">
        <f t="shared" si="27"/>
        <v>814</v>
      </c>
      <c r="DZ34" s="327">
        <f t="shared" si="27"/>
        <v>814</v>
      </c>
      <c r="EA34" s="327">
        <f t="shared" si="27"/>
        <v>925.29</v>
      </c>
      <c r="EB34" s="327">
        <f t="shared" si="27"/>
        <v>874.5</v>
      </c>
      <c r="EC34" s="327">
        <f t="shared" si="27"/>
        <v>814.2</v>
      </c>
      <c r="ED34" s="327">
        <f t="shared" si="27"/>
        <v>1068.0999999999999</v>
      </c>
      <c r="EE34" s="327">
        <f t="shared" si="27"/>
        <v>1235.01</v>
      </c>
      <c r="EF34" s="327">
        <f t="shared" si="27"/>
        <v>1482.58</v>
      </c>
      <c r="EG34" s="327">
        <f t="shared" si="27"/>
        <v>1184.3999999999999</v>
      </c>
      <c r="EH34" s="327">
        <f t="shared" si="27"/>
        <v>897.54000000000008</v>
      </c>
      <c r="EI34" s="327">
        <f t="shared" si="27"/>
        <v>872.76</v>
      </c>
      <c r="EJ34" s="327">
        <f t="shared" si="27"/>
        <v>942.31</v>
      </c>
    </row>
    <row r="35" spans="1:140" ht="13.65" customHeight="1" thickBot="1" x14ac:dyDescent="0.25">
      <c r="A35" s="328"/>
      <c r="C35" s="191"/>
      <c r="D35" s="191"/>
      <c r="E35" s="191"/>
      <c r="F35" s="191"/>
      <c r="G35" s="191"/>
      <c r="H35" s="191"/>
      <c r="I35" s="191"/>
      <c r="J35" s="191"/>
      <c r="K35" s="191"/>
      <c r="L35" s="191"/>
      <c r="M35" s="191"/>
      <c r="N35" s="191"/>
      <c r="O35" s="191"/>
      <c r="P35" s="191"/>
      <c r="Q35" s="191"/>
      <c r="R35" s="191"/>
      <c r="S35" s="191"/>
      <c r="T35" s="191"/>
      <c r="U35" s="191"/>
      <c r="V35" s="191"/>
      <c r="W35" s="191"/>
      <c r="X35" s="191"/>
      <c r="Y35" s="191"/>
      <c r="Z35" s="191"/>
      <c r="AA35" s="191"/>
      <c r="AB35" s="191"/>
      <c r="AC35" s="195"/>
      <c r="AD35" s="302"/>
      <c r="AE35" s="302"/>
      <c r="AF35" s="303"/>
      <c r="AG35" s="191"/>
      <c r="AH35" s="327"/>
      <c r="AI35" s="327"/>
      <c r="AJ35" s="327"/>
      <c r="AK35" s="327"/>
      <c r="AL35" s="327"/>
      <c r="AM35" s="327"/>
      <c r="AN35" s="327"/>
      <c r="AO35" s="327"/>
      <c r="AP35" s="327"/>
      <c r="AQ35" s="327"/>
      <c r="AR35" s="327"/>
      <c r="AS35" s="327"/>
      <c r="AT35" s="327"/>
      <c r="AU35" s="327"/>
      <c r="AV35" s="327"/>
      <c r="AW35" s="327"/>
      <c r="AX35" s="327"/>
      <c r="AY35" s="327"/>
      <c r="AZ35" s="327"/>
      <c r="BA35" s="327"/>
      <c r="BB35" s="327"/>
      <c r="BC35" s="327"/>
      <c r="BD35" s="327"/>
      <c r="BE35" s="327"/>
      <c r="BF35" s="327"/>
      <c r="BG35" s="327"/>
      <c r="BH35" s="327"/>
      <c r="BI35" s="327"/>
      <c r="BJ35" s="327"/>
      <c r="BK35" s="327"/>
      <c r="BL35" s="327"/>
      <c r="BM35" s="327"/>
      <c r="BN35" s="327"/>
      <c r="BO35" s="327"/>
      <c r="BP35" s="327"/>
      <c r="BQ35" s="327"/>
      <c r="BR35" s="327"/>
      <c r="BS35" s="327"/>
      <c r="BT35" s="327"/>
      <c r="BU35" s="327"/>
      <c r="BV35" s="327"/>
      <c r="BW35" s="327"/>
      <c r="BX35" s="327"/>
      <c r="BY35" s="327"/>
      <c r="BZ35" s="327"/>
      <c r="CA35" s="327"/>
      <c r="CB35" s="327"/>
      <c r="CC35" s="327"/>
      <c r="CD35" s="327"/>
      <c r="CE35" s="327"/>
      <c r="CF35" s="327"/>
      <c r="CG35" s="327"/>
      <c r="CH35" s="327"/>
      <c r="CI35" s="327"/>
      <c r="CJ35" s="327"/>
      <c r="CK35" s="327"/>
      <c r="CL35" s="327"/>
      <c r="CM35" s="327"/>
      <c r="CN35" s="327"/>
      <c r="CO35" s="327"/>
      <c r="CP35" s="327"/>
      <c r="CQ35" s="327"/>
      <c r="CR35" s="327"/>
      <c r="CS35" s="327"/>
      <c r="CT35" s="327"/>
      <c r="CU35" s="327"/>
      <c r="CV35" s="327"/>
      <c r="CW35" s="327"/>
      <c r="CX35" s="327"/>
      <c r="CY35" s="327"/>
      <c r="CZ35" s="327"/>
      <c r="DA35" s="327"/>
      <c r="DB35" s="327"/>
      <c r="DC35" s="327"/>
      <c r="DD35" s="327"/>
      <c r="DE35" s="327"/>
      <c r="DF35" s="327"/>
      <c r="DG35" s="327"/>
      <c r="DH35" s="327"/>
      <c r="DI35" s="327"/>
      <c r="DJ35" s="327"/>
      <c r="DK35" s="327"/>
      <c r="DL35" s="327"/>
      <c r="DM35" s="327"/>
      <c r="DN35" s="327"/>
      <c r="DO35" s="327"/>
      <c r="DP35" s="327"/>
      <c r="DQ35" s="327"/>
      <c r="DR35" s="327"/>
      <c r="DS35" s="327"/>
      <c r="DT35" s="327"/>
      <c r="DU35" s="327"/>
      <c r="DV35" s="327"/>
      <c r="DW35" s="327"/>
      <c r="DX35" s="327"/>
      <c r="DY35" s="327"/>
      <c r="DZ35" s="327"/>
      <c r="EA35" s="327"/>
      <c r="EB35" s="327"/>
      <c r="EC35" s="327"/>
      <c r="ED35" s="327"/>
      <c r="EE35" s="327"/>
      <c r="EF35" s="327"/>
      <c r="EG35" s="327"/>
      <c r="EH35" s="327"/>
      <c r="EI35" s="327"/>
      <c r="EJ35" s="327"/>
    </row>
    <row r="36" spans="1:140" ht="13.65" hidden="1" customHeight="1" x14ac:dyDescent="0.2">
      <c r="A36" s="299" t="s">
        <v>138</v>
      </c>
      <c r="B36" s="314"/>
      <c r="C36" s="195"/>
      <c r="D36" s="195"/>
      <c r="E36" s="195"/>
      <c r="F36" s="195"/>
      <c r="G36" s="195"/>
      <c r="H36" s="195"/>
      <c r="I36" s="195"/>
      <c r="J36" s="195"/>
      <c r="K36" s="195"/>
      <c r="L36" s="195"/>
      <c r="M36" s="195"/>
      <c r="N36" s="195"/>
      <c r="O36" s="195"/>
      <c r="P36" s="195"/>
      <c r="Q36" s="195"/>
      <c r="R36" s="195"/>
      <c r="S36" s="195"/>
      <c r="T36" s="195"/>
      <c r="U36" s="195"/>
      <c r="V36" s="195"/>
      <c r="W36" s="195"/>
      <c r="X36" s="195"/>
      <c r="Y36" s="195"/>
      <c r="Z36" s="195"/>
      <c r="AA36" s="195"/>
      <c r="AB36" s="195"/>
      <c r="AC36" s="301"/>
      <c r="AD36" s="302"/>
      <c r="AE36" s="302"/>
      <c r="AF36" s="303"/>
      <c r="AG36" s="191"/>
      <c r="AH36" s="327"/>
      <c r="AI36" s="327"/>
      <c r="AJ36" s="327"/>
      <c r="AK36" s="327"/>
      <c r="AL36" s="327"/>
      <c r="AM36" s="327"/>
      <c r="AN36" s="327"/>
      <c r="AO36" s="327"/>
      <c r="AP36" s="327"/>
      <c r="AQ36" s="327"/>
      <c r="AR36" s="327"/>
      <c r="AS36" s="327"/>
      <c r="AT36" s="327"/>
      <c r="AU36" s="327"/>
      <c r="AV36" s="327"/>
      <c r="AW36" s="327"/>
      <c r="AX36" s="327"/>
      <c r="AY36" s="327"/>
      <c r="AZ36" s="327"/>
      <c r="BA36" s="327"/>
      <c r="BB36" s="327"/>
      <c r="BC36" s="327"/>
      <c r="BD36" s="327"/>
      <c r="BE36" s="327"/>
      <c r="BF36" s="327"/>
      <c r="BG36" s="327"/>
      <c r="BH36" s="327"/>
      <c r="BI36" s="327"/>
      <c r="BJ36" s="327"/>
      <c r="BK36" s="327"/>
      <c r="BL36" s="327"/>
      <c r="BM36" s="327"/>
      <c r="BN36" s="327"/>
      <c r="BO36" s="327"/>
      <c r="BP36" s="327"/>
      <c r="BQ36" s="327"/>
      <c r="BR36" s="327"/>
      <c r="BS36" s="327"/>
      <c r="BT36" s="327"/>
      <c r="BU36" s="327"/>
      <c r="BV36" s="327"/>
      <c r="BW36" s="327"/>
      <c r="BX36" s="327"/>
      <c r="BY36" s="327"/>
      <c r="BZ36" s="327"/>
      <c r="CA36" s="327"/>
      <c r="CB36" s="327"/>
      <c r="CC36" s="327"/>
      <c r="CD36" s="327"/>
      <c r="CE36" s="327"/>
      <c r="CF36" s="327"/>
      <c r="CG36" s="327"/>
      <c r="CH36" s="327"/>
      <c r="CI36" s="327"/>
      <c r="CJ36" s="327"/>
      <c r="CK36" s="327"/>
      <c r="CL36" s="327"/>
      <c r="CM36" s="327"/>
      <c r="CN36" s="327"/>
      <c r="CO36" s="327"/>
      <c r="CP36" s="327"/>
      <c r="CQ36" s="327"/>
      <c r="CR36" s="327"/>
      <c r="CS36" s="327"/>
      <c r="CT36" s="327"/>
      <c r="CU36" s="327"/>
      <c r="CV36" s="327"/>
      <c r="CW36" s="327"/>
      <c r="CX36" s="327"/>
      <c r="CY36" s="327"/>
      <c r="CZ36" s="327"/>
      <c r="DA36" s="327"/>
      <c r="DB36" s="327"/>
      <c r="DC36" s="327"/>
      <c r="DD36" s="327"/>
      <c r="DE36" s="327"/>
      <c r="DF36" s="327"/>
      <c r="DG36" s="327"/>
      <c r="DH36" s="327"/>
      <c r="DI36" s="327"/>
      <c r="DJ36" s="327"/>
      <c r="DK36" s="327"/>
      <c r="DL36" s="327"/>
      <c r="DM36" s="327"/>
      <c r="DN36" s="327"/>
      <c r="DO36" s="327"/>
      <c r="DP36" s="327"/>
      <c r="DQ36" s="327"/>
      <c r="DR36" s="327"/>
      <c r="DS36" s="327"/>
      <c r="DT36" s="327"/>
      <c r="DU36" s="327"/>
      <c r="DV36" s="327"/>
      <c r="DW36" s="327"/>
      <c r="DX36" s="327"/>
      <c r="DY36" s="327"/>
      <c r="DZ36" s="327"/>
      <c r="EA36" s="327"/>
      <c r="EB36" s="327"/>
      <c r="EC36" s="327"/>
      <c r="ED36" s="327"/>
      <c r="EE36" s="327"/>
      <c r="EF36" s="327"/>
      <c r="EG36" s="327"/>
      <c r="EH36" s="327"/>
      <c r="EI36" s="327"/>
      <c r="EJ36" s="327"/>
    </row>
    <row r="37" spans="1:140" ht="13.65" customHeight="1" thickBot="1" x14ac:dyDescent="0.25">
      <c r="A37" s="316" t="s">
        <v>138</v>
      </c>
      <c r="B37" s="317"/>
      <c r="C37" s="318">
        <f t="shared" ref="C37:AC37" si="30">C18-C56</f>
        <v>-0.5982142857142847</v>
      </c>
      <c r="D37" s="318">
        <f t="shared" ca="1" si="30"/>
        <v>-3.2500000871930865</v>
      </c>
      <c r="E37" s="318">
        <f t="shared" si="30"/>
        <v>-1.25</v>
      </c>
      <c r="F37" s="319">
        <f t="shared" ca="1" si="30"/>
        <v>-2.0299479548136432</v>
      </c>
      <c r="G37" s="318">
        <f t="shared" si="30"/>
        <v>-3.3499980926513686</v>
      </c>
      <c r="H37" s="318">
        <f t="shared" si="30"/>
        <v>-3.5999995422363256</v>
      </c>
      <c r="I37" s="318">
        <f t="shared" si="30"/>
        <v>-3.0999966430664117</v>
      </c>
      <c r="J37" s="318">
        <f t="shared" si="30"/>
        <v>-2.8950012207031222</v>
      </c>
      <c r="K37" s="318">
        <f t="shared" si="30"/>
        <v>-3.0600010681152341</v>
      </c>
      <c r="L37" s="318">
        <f t="shared" si="30"/>
        <v>-2.7300013732910102</v>
      </c>
      <c r="M37" s="318">
        <f t="shared" si="30"/>
        <v>-2.6099995422363307</v>
      </c>
      <c r="N37" s="318">
        <f t="shared" si="30"/>
        <v>-2.6233093479471705</v>
      </c>
      <c r="O37" s="318">
        <f t="shared" si="30"/>
        <v>-2.1877804873054032</v>
      </c>
      <c r="P37" s="318">
        <f t="shared" si="30"/>
        <v>-2.1995253791714617</v>
      </c>
      <c r="Q37" s="318">
        <f t="shared" si="30"/>
        <v>-2.1760355954393518</v>
      </c>
      <c r="R37" s="318">
        <f t="shared" si="30"/>
        <v>-2.1851780240852889</v>
      </c>
      <c r="S37" s="318">
        <f t="shared" si="30"/>
        <v>-2.1088200012277838</v>
      </c>
      <c r="T37" s="318">
        <f t="shared" si="30"/>
        <v>-2.2713379789677433</v>
      </c>
      <c r="U37" s="318">
        <f t="shared" si="30"/>
        <v>-2.0094704726450487</v>
      </c>
      <c r="V37" s="318">
        <f t="shared" si="30"/>
        <v>-2.0456515520705381</v>
      </c>
      <c r="W37" s="319">
        <f t="shared" si="30"/>
        <v>-2.5520036070873644</v>
      </c>
      <c r="X37" s="318">
        <f t="shared" si="30"/>
        <v>-1.316515138869164</v>
      </c>
      <c r="Y37" s="318">
        <f t="shared" si="30"/>
        <v>-1.0476254176493569</v>
      </c>
      <c r="Z37" s="318">
        <f t="shared" si="30"/>
        <v>-1.0750782233715412</v>
      </c>
      <c r="AA37" s="318">
        <f t="shared" si="30"/>
        <v>0.27742578619398728</v>
      </c>
      <c r="AB37" s="318">
        <f t="shared" si="30"/>
        <v>0.45820430173476012</v>
      </c>
      <c r="AC37" s="321">
        <f t="shared" ca="1" si="30"/>
        <v>-0.52439385778425418</v>
      </c>
      <c r="AD37" s="302"/>
      <c r="AE37" s="302"/>
      <c r="AF37" s="303"/>
      <c r="AG37" s="191">
        <f>AG18*AG$5</f>
        <v>1377.6072967529296</v>
      </c>
      <c r="AH37" s="327">
        <f t="shared" ref="AH37:CS37" si="31">AH18*AH$5</f>
        <v>1246.6947631835938</v>
      </c>
      <c r="AI37" s="327">
        <f t="shared" si="31"/>
        <v>1278.4601042175293</v>
      </c>
      <c r="AJ37" s="327">
        <f t="shared" si="31"/>
        <v>1241.1139807128907</v>
      </c>
      <c r="AK37" s="327">
        <f t="shared" si="31"/>
        <v>1256.6243801879882</v>
      </c>
      <c r="AL37" s="327">
        <f t="shared" si="31"/>
        <v>1164.923122938595</v>
      </c>
      <c r="AM37" s="327">
        <f t="shared" si="31"/>
        <v>1084.3385071717253</v>
      </c>
      <c r="AN37" s="327">
        <f t="shared" si="31"/>
        <v>1101.6089605501643</v>
      </c>
      <c r="AO37" s="327">
        <f t="shared" si="31"/>
        <v>1001.4712538677791</v>
      </c>
      <c r="AP37" s="327">
        <f t="shared" si="31"/>
        <v>1257.7251655694206</v>
      </c>
      <c r="AQ37" s="327">
        <f t="shared" si="31"/>
        <v>1198.3762275484332</v>
      </c>
      <c r="AR37" s="327">
        <f t="shared" si="31"/>
        <v>1347.0490016589886</v>
      </c>
      <c r="AS37" s="327">
        <f t="shared" si="31"/>
        <v>1140.6437005914358</v>
      </c>
      <c r="AT37" s="327">
        <f t="shared" si="31"/>
        <v>1011.2496236795491</v>
      </c>
      <c r="AU37" s="327">
        <f t="shared" si="31"/>
        <v>1030.5419163320312</v>
      </c>
      <c r="AV37" s="327">
        <f t="shared" si="31"/>
        <v>1026.1710003628386</v>
      </c>
      <c r="AW37" s="327">
        <f t="shared" si="31"/>
        <v>979.50257987162831</v>
      </c>
      <c r="AX37" s="327">
        <f t="shared" si="31"/>
        <v>986.70320232206814</v>
      </c>
      <c r="AY37" s="327">
        <f t="shared" si="31"/>
        <v>1042.2549586547614</v>
      </c>
      <c r="AZ37" s="327">
        <f t="shared" si="31"/>
        <v>1005.3432984023258</v>
      </c>
      <c r="BA37" s="327">
        <f t="shared" si="31"/>
        <v>1005.2716360162157</v>
      </c>
      <c r="BB37" s="327">
        <f t="shared" si="31"/>
        <v>1106.347286440021</v>
      </c>
      <c r="BC37" s="327">
        <f t="shared" si="31"/>
        <v>969.77842047597801</v>
      </c>
      <c r="BD37" s="327">
        <f t="shared" si="31"/>
        <v>1173.2774970318135</v>
      </c>
      <c r="BE37" s="327">
        <f t="shared" si="31"/>
        <v>1051.913376983508</v>
      </c>
      <c r="BF37" s="327">
        <f t="shared" si="31"/>
        <v>976.30260480763741</v>
      </c>
      <c r="BG37" s="327">
        <f t="shared" si="31"/>
        <v>1076.0411731263732</v>
      </c>
      <c r="BH37" s="327">
        <f t="shared" si="31"/>
        <v>971.86913980036218</v>
      </c>
      <c r="BI37" s="327">
        <f t="shared" si="31"/>
        <v>884.86930828071104</v>
      </c>
      <c r="BJ37" s="327">
        <f t="shared" si="31"/>
        <v>985.3730592844729</v>
      </c>
      <c r="BK37" s="327">
        <f t="shared" si="31"/>
        <v>954.2300045699227</v>
      </c>
      <c r="BL37" s="327">
        <f t="shared" si="31"/>
        <v>1011.7788826668799</v>
      </c>
      <c r="BM37" s="327">
        <f t="shared" si="31"/>
        <v>963.93353475582876</v>
      </c>
      <c r="BN37" s="327">
        <f t="shared" si="31"/>
        <v>963.95984262559921</v>
      </c>
      <c r="BO37" s="327">
        <f t="shared" si="31"/>
        <v>1016.6971667452697</v>
      </c>
      <c r="BP37" s="327">
        <f t="shared" si="31"/>
        <v>1163.927990892334</v>
      </c>
      <c r="BQ37" s="327">
        <f t="shared" si="31"/>
        <v>1052.9805145806445</v>
      </c>
      <c r="BR37" s="327">
        <f t="shared" si="31"/>
        <v>977.97508065601448</v>
      </c>
      <c r="BS37" s="327">
        <f t="shared" si="31"/>
        <v>1079.212884704513</v>
      </c>
      <c r="BT37" s="327">
        <f t="shared" si="31"/>
        <v>927.62355808713721</v>
      </c>
      <c r="BU37" s="327">
        <f t="shared" si="31"/>
        <v>929.00348476812087</v>
      </c>
      <c r="BV37" s="327">
        <f t="shared" si="31"/>
        <v>984.93370119701274</v>
      </c>
      <c r="BW37" s="327">
        <f t="shared" si="31"/>
        <v>908.04377501668387</v>
      </c>
      <c r="BX37" s="327">
        <f t="shared" si="31"/>
        <v>1056.5704513363276</v>
      </c>
      <c r="BY37" s="327">
        <f t="shared" si="31"/>
        <v>962.89628941987326</v>
      </c>
      <c r="BZ37" s="327">
        <f t="shared" si="31"/>
        <v>962.91117478925059</v>
      </c>
      <c r="CA37" s="327">
        <f t="shared" si="31"/>
        <v>1017.2763898377814</v>
      </c>
      <c r="CB37" s="327">
        <f t="shared" si="31"/>
        <v>1062.4598209691858</v>
      </c>
      <c r="CC37" s="327">
        <f t="shared" si="31"/>
        <v>984.45812336253994</v>
      </c>
      <c r="CD37" s="327">
        <f t="shared" si="31"/>
        <v>915.50642374640074</v>
      </c>
      <c r="CE37" s="327">
        <f t="shared" si="31"/>
        <v>1012.0169181859303</v>
      </c>
      <c r="CF37" s="327">
        <f t="shared" si="31"/>
        <v>829.08974774037449</v>
      </c>
      <c r="CG37" s="327">
        <f t="shared" si="31"/>
        <v>913.7512067973322</v>
      </c>
      <c r="CH37" s="327">
        <f t="shared" si="31"/>
        <v>924.8845998300244</v>
      </c>
      <c r="CI37" s="327">
        <f t="shared" si="31"/>
        <v>852.73922608290957</v>
      </c>
      <c r="CJ37" s="327">
        <f t="shared" si="31"/>
        <v>992.33743552791179</v>
      </c>
      <c r="CK37" s="327">
        <f t="shared" si="31"/>
        <v>861.7325425776512</v>
      </c>
      <c r="CL37" s="327">
        <f t="shared" si="31"/>
        <v>948.32172617184699</v>
      </c>
      <c r="CM37" s="327">
        <f t="shared" si="31"/>
        <v>956.47067275709787</v>
      </c>
      <c r="CN37" s="327">
        <f t="shared" si="31"/>
        <v>950.17758428357195</v>
      </c>
      <c r="CO37" s="327">
        <f t="shared" si="31"/>
        <v>1063.6597798545454</v>
      </c>
      <c r="CP37" s="327">
        <f t="shared" si="31"/>
        <v>944.49654973711699</v>
      </c>
      <c r="CQ37" s="327">
        <f t="shared" si="31"/>
        <v>999.46078944121518</v>
      </c>
      <c r="CR37" s="327">
        <f t="shared" si="31"/>
        <v>898.7147425741889</v>
      </c>
      <c r="CS37" s="327">
        <f t="shared" si="31"/>
        <v>942.92805261253511</v>
      </c>
      <c r="CT37" s="327">
        <f t="shared" ref="CT37:EJ37" si="32">CT18*CT$5</f>
        <v>910.36743753465703</v>
      </c>
      <c r="CU37" s="327">
        <f t="shared" si="32"/>
        <v>922.56438017048868</v>
      </c>
      <c r="CV37" s="327">
        <f t="shared" si="32"/>
        <v>1021.7061851423284</v>
      </c>
      <c r="CW37" s="327">
        <f t="shared" si="32"/>
        <v>842.54032601508527</v>
      </c>
      <c r="CX37" s="327">
        <f t="shared" si="32"/>
        <v>1019.9093677618464</v>
      </c>
      <c r="CY37" s="327">
        <f t="shared" si="32"/>
        <v>982.18667451560054</v>
      </c>
      <c r="CZ37" s="327">
        <f t="shared" si="32"/>
        <v>974.65659240977686</v>
      </c>
      <c r="DA37" s="327">
        <f t="shared" si="32"/>
        <v>1091.2833778057618</v>
      </c>
      <c r="DB37" s="327">
        <f t="shared" si="32"/>
        <v>1018.0793186951195</v>
      </c>
      <c r="DC37" s="327">
        <f t="shared" si="32"/>
        <v>980.38109263238698</v>
      </c>
      <c r="DD37" s="327">
        <f t="shared" si="32"/>
        <v>967.68964576787835</v>
      </c>
      <c r="DE37" s="327">
        <f t="shared" si="32"/>
        <v>925.04627529200411</v>
      </c>
      <c r="DF37" s="327">
        <f t="shared" si="32"/>
        <v>935.33411856683949</v>
      </c>
      <c r="DG37" s="327">
        <f t="shared" si="32"/>
        <v>992.63894943613536</v>
      </c>
      <c r="DH37" s="327">
        <f t="shared" si="32"/>
        <v>957.80434962913773</v>
      </c>
      <c r="DI37" s="327">
        <f t="shared" si="32"/>
        <v>956.16012951706909</v>
      </c>
      <c r="DJ37" s="327">
        <f t="shared" si="32"/>
        <v>1047.2033777588001</v>
      </c>
      <c r="DK37" s="327">
        <f t="shared" si="32"/>
        <v>907.57489806203307</v>
      </c>
      <c r="DL37" s="327">
        <f t="shared" si="32"/>
        <v>1094.6106682618738</v>
      </c>
      <c r="DM37" s="327">
        <f t="shared" si="32"/>
        <v>1064.4219175731434</v>
      </c>
      <c r="DN37" s="327">
        <f t="shared" si="32"/>
        <v>991.7992324833067</v>
      </c>
      <c r="DO37" s="327">
        <f t="shared" si="32"/>
        <v>1051.9756524791198</v>
      </c>
      <c r="DP37" s="327">
        <f t="shared" si="32"/>
        <v>983.0962134801091</v>
      </c>
      <c r="DQ37" s="327">
        <f t="shared" si="32"/>
        <v>895.53042375359132</v>
      </c>
      <c r="DR37" s="327">
        <f t="shared" si="32"/>
        <v>996.51240107542606</v>
      </c>
      <c r="DS37" s="327">
        <f t="shared" si="32"/>
        <v>1009.943861318003</v>
      </c>
      <c r="DT37" s="327">
        <f t="shared" si="32"/>
        <v>974.99673541647144</v>
      </c>
      <c r="DU37" s="327">
        <f t="shared" si="32"/>
        <v>973.98390359547818</v>
      </c>
      <c r="DV37" s="327">
        <f t="shared" si="32"/>
        <v>1021.0070231537796</v>
      </c>
      <c r="DW37" s="327">
        <f t="shared" si="32"/>
        <v>982.88850004153562</v>
      </c>
      <c r="DX37" s="327">
        <f t="shared" si="32"/>
        <v>1125.3878746259577</v>
      </c>
      <c r="DY37" s="327">
        <f t="shared" si="32"/>
        <v>1042.6596006485809</v>
      </c>
      <c r="DZ37" s="327">
        <f t="shared" si="32"/>
        <v>1020.7202334065212</v>
      </c>
      <c r="EA37" s="327">
        <f t="shared" si="32"/>
        <v>1132.9052951630047</v>
      </c>
      <c r="EB37" s="327">
        <f t="shared" si="32"/>
        <v>1004.3578967171942</v>
      </c>
      <c r="EC37" s="327">
        <f t="shared" si="32"/>
        <v>915.00664389212739</v>
      </c>
      <c r="ED37" s="327">
        <f t="shared" si="32"/>
        <v>1018.1799567875229</v>
      </c>
      <c r="EE37" s="327">
        <f t="shared" si="32"/>
        <v>984.96677434659318</v>
      </c>
      <c r="EF37" s="327">
        <f t="shared" si="32"/>
        <v>1043.6025198136581</v>
      </c>
      <c r="EG37" s="327">
        <f t="shared" si="32"/>
        <v>995.29496721856162</v>
      </c>
      <c r="EH37" s="327">
        <f t="shared" si="32"/>
        <v>996.05945381239746</v>
      </c>
      <c r="EI37" s="327">
        <f t="shared" si="32"/>
        <v>1045.8856311687798</v>
      </c>
      <c r="EJ37" s="327">
        <f t="shared" si="32"/>
        <v>1192.2862113873546</v>
      </c>
    </row>
    <row r="38" spans="1:140" ht="36" customHeight="1" x14ac:dyDescent="0.2">
      <c r="A38" s="313"/>
      <c r="B38" s="281"/>
      <c r="C38" s="191"/>
      <c r="D38" s="191"/>
      <c r="E38" s="191"/>
      <c r="F38" s="191"/>
      <c r="G38" s="191"/>
      <c r="H38" s="191"/>
      <c r="I38" s="191"/>
      <c r="J38" s="191"/>
      <c r="K38" s="191"/>
      <c r="L38" s="191"/>
      <c r="M38" s="191"/>
      <c r="N38" s="191"/>
      <c r="O38" s="191"/>
      <c r="P38" s="191"/>
      <c r="Q38" s="191"/>
      <c r="R38" s="191"/>
      <c r="S38" s="191"/>
      <c r="T38" s="191"/>
      <c r="U38" s="195"/>
      <c r="V38" s="195"/>
      <c r="W38" s="195"/>
      <c r="X38" s="195"/>
      <c r="Y38" s="195"/>
      <c r="Z38" s="195"/>
      <c r="AA38" s="195"/>
      <c r="AB38" s="195"/>
      <c r="AC38" s="195"/>
      <c r="AD38" s="302"/>
      <c r="AE38" s="302"/>
      <c r="AF38" s="303"/>
      <c r="AG38" s="191">
        <f t="shared" ref="AG38:AG43" si="33">AG19*AG$5</f>
        <v>0</v>
      </c>
      <c r="AH38" s="191"/>
      <c r="AI38" s="191"/>
      <c r="AJ38" s="191"/>
      <c r="AK38" s="191"/>
      <c r="AL38" s="191"/>
      <c r="AM38" s="191"/>
      <c r="AN38" s="191"/>
      <c r="AO38" s="191"/>
      <c r="AP38" s="191"/>
      <c r="AQ38" s="191"/>
      <c r="AR38" s="191"/>
      <c r="AS38" s="191"/>
      <c r="AT38" s="191"/>
      <c r="AU38" s="191"/>
      <c r="AV38" s="191"/>
      <c r="AW38" s="191"/>
      <c r="AX38" s="191"/>
      <c r="AY38" s="191"/>
      <c r="AZ38" s="191"/>
      <c r="BA38" s="191"/>
      <c r="BB38" s="191"/>
      <c r="BC38" s="191"/>
      <c r="BD38" s="191"/>
      <c r="BE38" s="191"/>
      <c r="BF38" s="191"/>
      <c r="BG38" s="191"/>
      <c r="BH38" s="191"/>
      <c r="BI38" s="191"/>
      <c r="BJ38" s="191"/>
      <c r="BK38" s="191"/>
      <c r="BL38" s="191"/>
      <c r="BM38" s="191"/>
      <c r="BN38" s="191"/>
      <c r="BO38" s="191"/>
      <c r="BP38" s="191"/>
      <c r="BQ38" s="191"/>
      <c r="BR38" s="191"/>
      <c r="BS38" s="191"/>
      <c r="BT38" s="191"/>
      <c r="BU38" s="191"/>
      <c r="BV38" s="191"/>
      <c r="BW38" s="191"/>
      <c r="BX38" s="191"/>
      <c r="BY38" s="191"/>
      <c r="BZ38" s="191"/>
      <c r="CA38" s="191"/>
      <c r="CB38" s="191"/>
      <c r="CC38" s="191"/>
      <c r="CD38" s="191"/>
      <c r="CE38" s="191"/>
      <c r="CF38" s="191"/>
      <c r="CG38" s="191"/>
      <c r="CH38" s="191"/>
      <c r="CI38" s="191"/>
      <c r="CJ38" s="191"/>
      <c r="CK38" s="191"/>
      <c r="CL38" s="191"/>
      <c r="CM38" s="191"/>
      <c r="CN38" s="191"/>
      <c r="CO38" s="191"/>
      <c r="CP38" s="191"/>
      <c r="CQ38" s="191"/>
      <c r="CR38" s="191"/>
      <c r="CS38" s="191"/>
      <c r="CT38" s="191"/>
      <c r="CU38" s="191"/>
      <c r="CV38" s="191"/>
      <c r="CW38" s="191"/>
      <c r="CX38" s="191"/>
      <c r="CY38" s="191"/>
      <c r="CZ38" s="191"/>
      <c r="DA38" s="191"/>
      <c r="DB38" s="191"/>
      <c r="DC38" s="191"/>
      <c r="DD38" s="191"/>
      <c r="DE38" s="191"/>
      <c r="DF38" s="191"/>
      <c r="DG38" s="191"/>
      <c r="DH38" s="191"/>
      <c r="DI38" s="191"/>
      <c r="DJ38" s="191"/>
      <c r="DK38" s="191"/>
      <c r="DL38" s="191"/>
      <c r="DM38" s="191"/>
      <c r="DN38" s="191"/>
      <c r="DO38" s="191"/>
      <c r="DP38" s="191"/>
      <c r="DQ38" s="191"/>
      <c r="DR38" s="191"/>
      <c r="DS38" s="191"/>
      <c r="DT38" s="191"/>
      <c r="DU38" s="191"/>
      <c r="DV38" s="191"/>
      <c r="DW38" s="191"/>
      <c r="DX38" s="191"/>
      <c r="DY38" s="191"/>
      <c r="DZ38" s="191"/>
      <c r="EA38" s="191"/>
      <c r="EB38" s="191"/>
      <c r="EC38" s="191"/>
      <c r="ED38" s="191"/>
      <c r="EE38" s="191"/>
      <c r="EF38" s="191"/>
      <c r="EG38" s="191"/>
      <c r="EH38" s="191"/>
      <c r="EI38" s="191"/>
      <c r="EJ38" s="191"/>
    </row>
    <row r="39" spans="1:140" ht="11.25" hidden="1" customHeight="1" x14ac:dyDescent="0.2">
      <c r="A39" s="304"/>
      <c r="C39" s="191"/>
      <c r="D39" s="191"/>
      <c r="E39" s="191"/>
      <c r="F39" s="191"/>
      <c r="G39" s="191"/>
      <c r="H39" s="191"/>
      <c r="I39" s="191"/>
      <c r="J39" s="191"/>
      <c r="K39" s="191"/>
      <c r="L39" s="191"/>
      <c r="M39" s="191"/>
      <c r="N39" s="191"/>
      <c r="O39" s="191"/>
      <c r="P39" s="191"/>
      <c r="Q39" s="191"/>
      <c r="R39" s="191"/>
      <c r="S39" s="191"/>
      <c r="T39" s="191"/>
      <c r="U39" s="191"/>
      <c r="V39" s="191"/>
      <c r="W39" s="191"/>
      <c r="X39" s="191"/>
      <c r="Y39" s="191"/>
      <c r="Z39" s="191"/>
      <c r="AA39" s="191"/>
      <c r="AB39" s="191"/>
      <c r="AC39" s="307"/>
      <c r="AD39" s="302"/>
      <c r="AE39" s="302"/>
      <c r="AF39" s="303"/>
      <c r="AG39" s="191">
        <f t="shared" si="33"/>
        <v>0</v>
      </c>
      <c r="AH39" s="191"/>
      <c r="AI39" s="191"/>
      <c r="AJ39" s="191"/>
      <c r="AK39" s="191"/>
      <c r="AL39" s="191"/>
      <c r="AM39" s="191"/>
      <c r="AN39" s="191"/>
      <c r="AO39" s="191"/>
      <c r="AP39" s="191"/>
      <c r="AQ39" s="191"/>
      <c r="AR39" s="191"/>
      <c r="AS39" s="191"/>
      <c r="AT39" s="191"/>
      <c r="AU39" s="191"/>
      <c r="AV39" s="191"/>
      <c r="AW39" s="191"/>
      <c r="AX39" s="191"/>
      <c r="AY39" s="191"/>
      <c r="AZ39" s="191"/>
      <c r="BA39" s="191"/>
      <c r="BB39" s="191"/>
      <c r="BC39" s="191"/>
      <c r="BD39" s="191"/>
      <c r="BE39" s="191"/>
      <c r="BF39" s="191"/>
      <c r="BG39" s="191"/>
      <c r="BH39" s="191"/>
      <c r="BI39" s="191"/>
      <c r="BJ39" s="191"/>
      <c r="BK39" s="191"/>
      <c r="BL39" s="191"/>
      <c r="BM39" s="191"/>
      <c r="BN39" s="191"/>
      <c r="BO39" s="191"/>
      <c r="BP39" s="191"/>
      <c r="BQ39" s="191"/>
      <c r="BR39" s="191"/>
      <c r="BS39" s="191"/>
      <c r="BT39" s="191"/>
      <c r="BU39" s="191"/>
      <c r="BV39" s="191"/>
      <c r="BW39" s="191"/>
      <c r="BX39" s="191"/>
      <c r="BY39" s="191"/>
      <c r="BZ39" s="191"/>
      <c r="CA39" s="191"/>
      <c r="CB39" s="191"/>
      <c r="CC39" s="191"/>
      <c r="CD39" s="191"/>
      <c r="CE39" s="191"/>
      <c r="CF39" s="191"/>
      <c r="CG39" s="191"/>
      <c r="CH39" s="191"/>
      <c r="CI39" s="191"/>
      <c r="CJ39" s="191"/>
      <c r="CK39" s="191"/>
      <c r="CL39" s="191"/>
      <c r="CM39" s="191"/>
      <c r="CN39" s="191"/>
      <c r="CO39" s="191"/>
      <c r="CP39" s="191"/>
      <c r="CQ39" s="191"/>
      <c r="CR39" s="191"/>
      <c r="CS39" s="191"/>
      <c r="CT39" s="191"/>
      <c r="CU39" s="191"/>
      <c r="CV39" s="191"/>
      <c r="CW39" s="191"/>
      <c r="CX39" s="191"/>
      <c r="CY39" s="191"/>
      <c r="CZ39" s="191"/>
      <c r="DA39" s="191"/>
      <c r="DB39" s="191"/>
      <c r="DC39" s="191"/>
      <c r="DD39" s="191"/>
      <c r="DE39" s="191"/>
      <c r="DF39" s="191"/>
      <c r="DG39" s="191"/>
      <c r="DH39" s="191"/>
      <c r="DI39" s="191"/>
      <c r="DJ39" s="191"/>
      <c r="DK39" s="191"/>
      <c r="DL39" s="191"/>
      <c r="DM39" s="191"/>
      <c r="DN39" s="191"/>
      <c r="DO39" s="191"/>
      <c r="DP39" s="191"/>
      <c r="DQ39" s="191"/>
      <c r="DR39" s="191"/>
      <c r="DS39" s="191"/>
      <c r="DT39" s="191"/>
      <c r="DU39" s="191"/>
      <c r="DV39" s="191"/>
      <c r="DW39" s="191"/>
      <c r="DX39" s="191"/>
      <c r="DY39" s="191"/>
      <c r="DZ39" s="191"/>
      <c r="EA39" s="191"/>
      <c r="EB39" s="191"/>
      <c r="EC39" s="191"/>
      <c r="ED39" s="191"/>
      <c r="EE39" s="191"/>
      <c r="EF39" s="191"/>
      <c r="EG39" s="191"/>
      <c r="EH39" s="191"/>
      <c r="EI39" s="191"/>
      <c r="EJ39" s="191"/>
    </row>
    <row r="40" spans="1:140" ht="11.25" hidden="1" customHeight="1" x14ac:dyDescent="0.2">
      <c r="A40" s="304"/>
      <c r="C40" s="191"/>
      <c r="D40" s="191"/>
      <c r="E40" s="191"/>
      <c r="F40" s="191"/>
      <c r="G40" s="191"/>
      <c r="H40" s="191"/>
      <c r="I40" s="191"/>
      <c r="J40" s="191"/>
      <c r="K40" s="191"/>
      <c r="L40" s="191"/>
      <c r="M40" s="191"/>
      <c r="N40" s="191"/>
      <c r="O40" s="191"/>
      <c r="P40" s="191"/>
      <c r="Q40" s="191"/>
      <c r="R40" s="191"/>
      <c r="S40" s="191"/>
      <c r="T40" s="191"/>
      <c r="U40" s="191"/>
      <c r="V40" s="191"/>
      <c r="W40" s="191"/>
      <c r="X40" s="191"/>
      <c r="Y40" s="191"/>
      <c r="Z40" s="191"/>
      <c r="AA40" s="191"/>
      <c r="AB40" s="191"/>
      <c r="AC40" s="307"/>
      <c r="AD40" s="302"/>
      <c r="AE40" s="302"/>
      <c r="AF40" s="303"/>
      <c r="AG40" s="191">
        <f t="shared" si="33"/>
        <v>0</v>
      </c>
      <c r="AH40" s="191"/>
      <c r="AI40" s="191"/>
      <c r="AJ40" s="191"/>
      <c r="AK40" s="191"/>
      <c r="AL40" s="191"/>
      <c r="AM40" s="191"/>
      <c r="AN40" s="191"/>
      <c r="AO40" s="191"/>
      <c r="AP40" s="191"/>
      <c r="AQ40" s="191"/>
      <c r="AR40" s="191"/>
      <c r="AS40" s="191"/>
      <c r="AT40" s="191"/>
      <c r="AU40" s="191"/>
      <c r="AV40" s="191"/>
      <c r="AW40" s="191"/>
      <c r="AX40" s="191"/>
      <c r="AY40" s="191"/>
      <c r="AZ40" s="191"/>
      <c r="BA40" s="191"/>
      <c r="BB40" s="191"/>
      <c r="BC40" s="191"/>
      <c r="BD40" s="191"/>
      <c r="BE40" s="191"/>
      <c r="BF40" s="191"/>
      <c r="BG40" s="191"/>
      <c r="BH40" s="191"/>
      <c r="BI40" s="191"/>
      <c r="BJ40" s="191"/>
      <c r="BK40" s="191"/>
      <c r="BL40" s="191"/>
      <c r="BM40" s="191"/>
      <c r="BN40" s="191"/>
      <c r="BO40" s="191"/>
      <c r="BP40" s="191"/>
      <c r="BQ40" s="191"/>
      <c r="BR40" s="191"/>
      <c r="BS40" s="191"/>
      <c r="BT40" s="191"/>
      <c r="BU40" s="191"/>
      <c r="BV40" s="191"/>
      <c r="BW40" s="191"/>
      <c r="BX40" s="191"/>
      <c r="BY40" s="191"/>
      <c r="BZ40" s="191"/>
      <c r="CA40" s="191"/>
      <c r="CB40" s="191"/>
      <c r="CC40" s="191"/>
      <c r="CD40" s="191"/>
      <c r="CE40" s="191"/>
      <c r="CF40" s="191"/>
      <c r="CG40" s="191"/>
      <c r="CH40" s="191"/>
      <c r="CI40" s="191"/>
      <c r="CJ40" s="191"/>
      <c r="CK40" s="191"/>
      <c r="CL40" s="191"/>
      <c r="CM40" s="191"/>
      <c r="CN40" s="191"/>
      <c r="CO40" s="191"/>
      <c r="CP40" s="191"/>
      <c r="CQ40" s="191"/>
      <c r="CR40" s="191"/>
      <c r="CS40" s="191"/>
      <c r="CT40" s="191"/>
      <c r="CU40" s="191"/>
      <c r="CV40" s="191"/>
      <c r="CW40" s="191"/>
      <c r="CX40" s="191"/>
      <c r="CY40" s="191"/>
      <c r="CZ40" s="191"/>
      <c r="DA40" s="191"/>
      <c r="DB40" s="191"/>
      <c r="DC40" s="191"/>
      <c r="DD40" s="191"/>
      <c r="DE40" s="191"/>
      <c r="DF40" s="191"/>
      <c r="DG40" s="191"/>
      <c r="DH40" s="191"/>
      <c r="DI40" s="191"/>
      <c r="DJ40" s="191"/>
      <c r="DK40" s="191"/>
      <c r="DL40" s="191"/>
      <c r="DM40" s="191"/>
      <c r="DN40" s="191"/>
      <c r="DO40" s="191"/>
      <c r="DP40" s="191"/>
      <c r="DQ40" s="191"/>
      <c r="DR40" s="191"/>
      <c r="DS40" s="191"/>
      <c r="DT40" s="191"/>
      <c r="DU40" s="191"/>
      <c r="DV40" s="191"/>
      <c r="DW40" s="191"/>
      <c r="DX40" s="191"/>
      <c r="DY40" s="191"/>
      <c r="DZ40" s="191"/>
      <c r="EA40" s="191"/>
      <c r="EB40" s="191"/>
      <c r="EC40" s="191"/>
      <c r="ED40" s="191"/>
      <c r="EE40" s="191"/>
      <c r="EF40" s="191"/>
      <c r="EG40" s="191"/>
      <c r="EH40" s="191"/>
      <c r="EI40" s="191"/>
      <c r="EJ40" s="191"/>
    </row>
    <row r="41" spans="1:140" ht="11.25" hidden="1" customHeight="1" x14ac:dyDescent="0.2">
      <c r="A41" s="304"/>
      <c r="C41" s="191"/>
      <c r="D41" s="191"/>
      <c r="E41" s="191"/>
      <c r="F41" s="191"/>
      <c r="G41" s="191"/>
      <c r="H41" s="191"/>
      <c r="I41" s="191"/>
      <c r="J41" s="191"/>
      <c r="K41" s="191"/>
      <c r="L41" s="191"/>
      <c r="M41" s="191"/>
      <c r="N41" s="191"/>
      <c r="O41" s="191"/>
      <c r="P41" s="191"/>
      <c r="Q41" s="191"/>
      <c r="R41" s="191"/>
      <c r="S41" s="191"/>
      <c r="T41" s="191"/>
      <c r="U41" s="191"/>
      <c r="V41" s="191"/>
      <c r="W41" s="191"/>
      <c r="X41" s="191"/>
      <c r="Y41" s="191"/>
      <c r="Z41" s="191"/>
      <c r="AA41" s="191"/>
      <c r="AB41" s="191"/>
      <c r="AC41" s="307"/>
      <c r="AD41" s="302"/>
      <c r="AE41" s="302"/>
      <c r="AF41" s="303"/>
      <c r="AG41" s="191">
        <f t="shared" si="33"/>
        <v>0</v>
      </c>
      <c r="AH41" s="191"/>
      <c r="AI41" s="191"/>
      <c r="AJ41" s="191"/>
      <c r="AK41" s="191"/>
      <c r="AL41" s="191"/>
      <c r="AM41" s="191"/>
      <c r="AN41" s="191"/>
      <c r="AO41" s="191"/>
      <c r="AP41" s="191"/>
      <c r="AQ41" s="191"/>
      <c r="AR41" s="191"/>
      <c r="AS41" s="191"/>
      <c r="AT41" s="191"/>
      <c r="AU41" s="191"/>
      <c r="AV41" s="191"/>
      <c r="AW41" s="191"/>
      <c r="AX41" s="191"/>
      <c r="AY41" s="191"/>
      <c r="AZ41" s="191"/>
      <c r="BA41" s="191"/>
      <c r="BB41" s="191"/>
      <c r="BC41" s="191"/>
      <c r="BD41" s="191"/>
      <c r="BE41" s="191"/>
      <c r="BF41" s="191"/>
      <c r="BG41" s="191"/>
      <c r="BH41" s="191"/>
      <c r="BI41" s="191"/>
      <c r="BJ41" s="191"/>
      <c r="BK41" s="191"/>
      <c r="BL41" s="191"/>
      <c r="BM41" s="191"/>
      <c r="BN41" s="191"/>
      <c r="BO41" s="191"/>
      <c r="BP41" s="191"/>
      <c r="BQ41" s="191"/>
      <c r="BR41" s="191"/>
      <c r="BS41" s="191"/>
      <c r="BT41" s="191"/>
      <c r="BU41" s="191"/>
      <c r="BV41" s="191"/>
      <c r="BW41" s="191"/>
      <c r="BX41" s="191"/>
      <c r="BY41" s="191"/>
      <c r="BZ41" s="191"/>
      <c r="CA41" s="191"/>
      <c r="CB41" s="191"/>
      <c r="CC41" s="191"/>
      <c r="CD41" s="191"/>
      <c r="CE41" s="191"/>
      <c r="CF41" s="191"/>
      <c r="CG41" s="191"/>
      <c r="CH41" s="191"/>
      <c r="CI41" s="191"/>
      <c r="CJ41" s="191"/>
      <c r="CK41" s="191"/>
      <c r="CL41" s="191"/>
      <c r="CM41" s="191"/>
      <c r="CN41" s="191"/>
      <c r="CO41" s="191"/>
      <c r="CP41" s="191"/>
      <c r="CQ41" s="191"/>
      <c r="CR41" s="191"/>
      <c r="CS41" s="191"/>
      <c r="CT41" s="191"/>
      <c r="CU41" s="191"/>
      <c r="CV41" s="191"/>
      <c r="CW41" s="191"/>
      <c r="CX41" s="191"/>
      <c r="CY41" s="191"/>
      <c r="CZ41" s="191"/>
      <c r="DA41" s="191"/>
      <c r="DB41" s="191"/>
      <c r="DC41" s="191"/>
      <c r="DD41" s="191"/>
      <c r="DE41" s="191"/>
      <c r="DF41" s="191"/>
      <c r="DG41" s="191"/>
      <c r="DH41" s="191"/>
      <c r="DI41" s="191"/>
      <c r="DJ41" s="191"/>
      <c r="DK41" s="191"/>
      <c r="DL41" s="191"/>
      <c r="DM41" s="191"/>
      <c r="DN41" s="191"/>
      <c r="DO41" s="191"/>
      <c r="DP41" s="191"/>
      <c r="DQ41" s="191"/>
      <c r="DR41" s="191"/>
      <c r="DS41" s="191"/>
      <c r="DT41" s="191"/>
      <c r="DU41" s="191"/>
      <c r="DV41" s="191"/>
      <c r="DW41" s="191"/>
      <c r="DX41" s="191"/>
      <c r="DY41" s="191"/>
      <c r="DZ41" s="191"/>
      <c r="EA41" s="191"/>
      <c r="EB41" s="191"/>
      <c r="EC41" s="191"/>
      <c r="ED41" s="191"/>
      <c r="EE41" s="191"/>
      <c r="EF41" s="191"/>
      <c r="EG41" s="191"/>
      <c r="EH41" s="191"/>
      <c r="EI41" s="191"/>
      <c r="EJ41" s="191"/>
    </row>
    <row r="42" spans="1:140" ht="11.25" hidden="1" customHeight="1" x14ac:dyDescent="0.2">
      <c r="A42" s="304"/>
      <c r="C42" s="191"/>
      <c r="D42" s="191"/>
      <c r="E42" s="191"/>
      <c r="F42" s="191"/>
      <c r="G42" s="191"/>
      <c r="H42" s="191"/>
      <c r="I42" s="191"/>
      <c r="J42" s="191"/>
      <c r="K42" s="191"/>
      <c r="L42" s="191"/>
      <c r="M42" s="191"/>
      <c r="N42" s="191"/>
      <c r="O42" s="191"/>
      <c r="P42" s="191"/>
      <c r="Q42" s="191"/>
      <c r="R42" s="191"/>
      <c r="S42" s="191"/>
      <c r="T42" s="191"/>
      <c r="U42" s="191"/>
      <c r="V42" s="191"/>
      <c r="W42" s="191"/>
      <c r="X42" s="191"/>
      <c r="Y42" s="191"/>
      <c r="Z42" s="191"/>
      <c r="AA42" s="191"/>
      <c r="AB42" s="191"/>
      <c r="AC42" s="307"/>
      <c r="AD42" s="302"/>
      <c r="AE42" s="302"/>
      <c r="AF42" s="303"/>
      <c r="AG42" s="191">
        <f t="shared" si="33"/>
        <v>0</v>
      </c>
      <c r="AH42" s="191"/>
      <c r="AI42" s="191"/>
      <c r="AJ42" s="191"/>
      <c r="AK42" s="191"/>
      <c r="AL42" s="191"/>
      <c r="AM42" s="191"/>
      <c r="AN42" s="191"/>
      <c r="AO42" s="191"/>
      <c r="AP42" s="191"/>
      <c r="AQ42" s="191"/>
      <c r="AR42" s="191"/>
      <c r="AS42" s="191"/>
      <c r="AT42" s="191"/>
      <c r="AU42" s="191"/>
      <c r="AV42" s="191"/>
      <c r="AW42" s="191"/>
      <c r="AX42" s="191"/>
      <c r="AY42" s="191"/>
      <c r="AZ42" s="191"/>
      <c r="BA42" s="191"/>
      <c r="BB42" s="191"/>
      <c r="BC42" s="191"/>
      <c r="BD42" s="191"/>
      <c r="BE42" s="191"/>
      <c r="BF42" s="191"/>
      <c r="BG42" s="191"/>
      <c r="BH42" s="191"/>
      <c r="BI42" s="191"/>
      <c r="BJ42" s="191"/>
      <c r="BK42" s="191"/>
      <c r="BL42" s="191"/>
      <c r="BM42" s="191"/>
      <c r="BN42" s="191"/>
      <c r="BO42" s="191"/>
      <c r="BP42" s="191"/>
      <c r="BQ42" s="191"/>
      <c r="BR42" s="191"/>
      <c r="BS42" s="191"/>
      <c r="BT42" s="191"/>
      <c r="BU42" s="191"/>
      <c r="BV42" s="191"/>
      <c r="BW42" s="191"/>
      <c r="BX42" s="191"/>
      <c r="BY42" s="191"/>
      <c r="BZ42" s="191"/>
      <c r="CA42" s="191"/>
      <c r="CB42" s="191"/>
      <c r="CC42" s="191"/>
      <c r="CD42" s="191"/>
      <c r="CE42" s="191"/>
      <c r="CF42" s="191"/>
      <c r="CG42" s="191"/>
      <c r="CH42" s="191"/>
      <c r="CI42" s="191"/>
      <c r="CJ42" s="191"/>
      <c r="CK42" s="191"/>
      <c r="CL42" s="191"/>
      <c r="CM42" s="191"/>
      <c r="CN42" s="191"/>
      <c r="CO42" s="191"/>
      <c r="CP42" s="191"/>
      <c r="CQ42" s="191"/>
      <c r="CR42" s="191"/>
      <c r="CS42" s="191"/>
      <c r="CT42" s="191"/>
      <c r="CU42" s="191"/>
      <c r="CV42" s="191"/>
      <c r="CW42" s="191"/>
      <c r="CX42" s="191"/>
      <c r="CY42" s="191"/>
      <c r="CZ42" s="191"/>
      <c r="DA42" s="191"/>
      <c r="DB42" s="191"/>
      <c r="DC42" s="191"/>
      <c r="DD42" s="191"/>
      <c r="DE42" s="191"/>
      <c r="DF42" s="191"/>
      <c r="DG42" s="191"/>
      <c r="DH42" s="191"/>
      <c r="DI42" s="191"/>
      <c r="DJ42" s="191"/>
      <c r="DK42" s="191"/>
      <c r="DL42" s="191"/>
      <c r="DM42" s="191"/>
      <c r="DN42" s="191"/>
      <c r="DO42" s="191"/>
      <c r="DP42" s="191"/>
      <c r="DQ42" s="191"/>
      <c r="DR42" s="191"/>
      <c r="DS42" s="191"/>
      <c r="DT42" s="191"/>
      <c r="DU42" s="191"/>
      <c r="DV42" s="191"/>
      <c r="DW42" s="191"/>
      <c r="DX42" s="191"/>
      <c r="DY42" s="191"/>
      <c r="DZ42" s="191"/>
      <c r="EA42" s="191"/>
      <c r="EB42" s="191"/>
      <c r="EC42" s="191"/>
      <c r="ED42" s="191"/>
      <c r="EE42" s="191"/>
      <c r="EF42" s="191"/>
      <c r="EG42" s="191"/>
      <c r="EH42" s="191"/>
      <c r="EI42" s="191"/>
      <c r="EJ42" s="191"/>
    </row>
    <row r="43" spans="1:140" ht="11.25" hidden="1" customHeight="1" x14ac:dyDescent="0.2">
      <c r="A43" s="304"/>
      <c r="C43" s="191"/>
      <c r="D43" s="191"/>
      <c r="E43" s="191"/>
      <c r="F43" s="191"/>
      <c r="G43" s="191"/>
      <c r="H43" s="191"/>
      <c r="I43" s="191"/>
      <c r="J43" s="191"/>
      <c r="K43" s="191"/>
      <c r="L43" s="191"/>
      <c r="M43" s="191"/>
      <c r="N43" s="191"/>
      <c r="O43" s="191"/>
      <c r="P43" s="191"/>
      <c r="Q43" s="191"/>
      <c r="R43" s="191"/>
      <c r="S43" s="191"/>
      <c r="T43" s="191"/>
      <c r="U43" s="191"/>
      <c r="V43" s="191"/>
      <c r="W43" s="191"/>
      <c r="X43" s="191"/>
      <c r="Y43" s="191"/>
      <c r="Z43" s="191"/>
      <c r="AA43" s="191"/>
      <c r="AB43" s="191"/>
      <c r="AC43" s="307"/>
      <c r="AD43" s="302"/>
      <c r="AE43" s="302"/>
      <c r="AF43" s="303"/>
      <c r="AG43" s="191">
        <f t="shared" si="33"/>
        <v>0</v>
      </c>
      <c r="AH43" s="191"/>
      <c r="AI43" s="191"/>
      <c r="AJ43" s="191"/>
      <c r="AK43" s="191"/>
      <c r="AL43" s="191"/>
      <c r="AM43" s="191"/>
      <c r="AN43" s="191"/>
      <c r="AO43" s="191"/>
      <c r="AP43" s="191"/>
      <c r="AQ43" s="191"/>
      <c r="AR43" s="191"/>
      <c r="AS43" s="191"/>
      <c r="AT43" s="191"/>
      <c r="AU43" s="191"/>
      <c r="AV43" s="191"/>
      <c r="AW43" s="191"/>
      <c r="AX43" s="191"/>
      <c r="AY43" s="191"/>
      <c r="AZ43" s="191"/>
      <c r="BA43" s="191"/>
      <c r="BB43" s="191"/>
      <c r="BC43" s="191"/>
      <c r="BD43" s="191"/>
      <c r="BE43" s="191"/>
      <c r="BF43" s="191"/>
      <c r="BG43" s="191"/>
      <c r="BH43" s="191"/>
      <c r="BI43" s="191"/>
      <c r="BJ43" s="191"/>
      <c r="BK43" s="191"/>
      <c r="BL43" s="191"/>
      <c r="BM43" s="191"/>
      <c r="BN43" s="191"/>
      <c r="BO43" s="191"/>
      <c r="BP43" s="191"/>
      <c r="BQ43" s="191"/>
      <c r="BR43" s="191"/>
      <c r="BS43" s="191"/>
      <c r="BT43" s="191"/>
      <c r="BU43" s="191"/>
      <c r="BV43" s="191"/>
      <c r="BW43" s="191"/>
      <c r="BX43" s="191"/>
      <c r="BY43" s="191"/>
      <c r="BZ43" s="191"/>
      <c r="CA43" s="191"/>
      <c r="CB43" s="191"/>
      <c r="CC43" s="191"/>
      <c r="CD43" s="191"/>
      <c r="CE43" s="191"/>
      <c r="CF43" s="191"/>
      <c r="CG43" s="191"/>
      <c r="CH43" s="191"/>
      <c r="CI43" s="191"/>
      <c r="CJ43" s="191"/>
      <c r="CK43" s="191"/>
      <c r="CL43" s="191"/>
      <c r="CM43" s="191"/>
      <c r="CN43" s="191"/>
      <c r="CO43" s="191"/>
      <c r="CP43" s="191"/>
      <c r="CQ43" s="191"/>
      <c r="CR43" s="191"/>
      <c r="CS43" s="191"/>
      <c r="CT43" s="191"/>
      <c r="CU43" s="191"/>
      <c r="CV43" s="191"/>
      <c r="CW43" s="191"/>
      <c r="CX43" s="191"/>
      <c r="CY43" s="191"/>
      <c r="CZ43" s="191"/>
      <c r="DA43" s="191"/>
      <c r="DB43" s="191"/>
      <c r="DC43" s="191"/>
      <c r="DD43" s="191"/>
      <c r="DE43" s="191"/>
      <c r="DF43" s="191"/>
      <c r="DG43" s="191"/>
      <c r="DH43" s="191"/>
      <c r="DI43" s="191"/>
      <c r="DJ43" s="191"/>
      <c r="DK43" s="191"/>
      <c r="DL43" s="191"/>
      <c r="DM43" s="191"/>
      <c r="DN43" s="191"/>
      <c r="DO43" s="191"/>
      <c r="DP43" s="191"/>
      <c r="DQ43" s="191"/>
      <c r="DR43" s="191"/>
      <c r="DS43" s="191"/>
      <c r="DT43" s="191"/>
      <c r="DU43" s="191"/>
      <c r="DV43" s="191"/>
      <c r="DW43" s="191"/>
      <c r="DX43" s="191"/>
      <c r="DY43" s="191"/>
      <c r="DZ43" s="191"/>
      <c r="EA43" s="191"/>
      <c r="EB43" s="191"/>
      <c r="EC43" s="191"/>
      <c r="ED43" s="191"/>
      <c r="EE43" s="191"/>
      <c r="EF43" s="191"/>
      <c r="EG43" s="191"/>
      <c r="EH43" s="191"/>
      <c r="EI43" s="191"/>
      <c r="EJ43" s="191"/>
    </row>
    <row r="44" spans="1:140" s="281" customFormat="1" ht="12" hidden="1" customHeight="1" thickBot="1" x14ac:dyDescent="0.25">
      <c r="A44" s="309"/>
      <c r="C44" s="204"/>
      <c r="D44" s="204"/>
      <c r="E44" s="204"/>
      <c r="F44" s="204"/>
      <c r="G44" s="204"/>
      <c r="H44" s="204"/>
      <c r="I44" s="204"/>
      <c r="J44" s="204"/>
      <c r="K44" s="204"/>
      <c r="L44" s="204"/>
      <c r="M44" s="204"/>
      <c r="N44" s="204"/>
      <c r="O44" s="204"/>
      <c r="P44" s="204"/>
      <c r="Q44" s="204"/>
      <c r="R44" s="204"/>
      <c r="S44" s="204"/>
      <c r="T44" s="204"/>
      <c r="U44" s="204"/>
      <c r="V44" s="204"/>
      <c r="W44" s="204"/>
      <c r="X44" s="204"/>
      <c r="Y44" s="204"/>
      <c r="Z44" s="204"/>
      <c r="AA44" s="204"/>
      <c r="AB44" s="204"/>
      <c r="AC44" s="312"/>
    </row>
    <row r="45" spans="1:140" s="281" customFormat="1" ht="11.25" hidden="1" customHeight="1" x14ac:dyDescent="0.2">
      <c r="A45" s="325"/>
      <c r="C45" s="191"/>
      <c r="D45" s="191"/>
      <c r="E45" s="191"/>
      <c r="F45" s="191"/>
      <c r="G45" s="191"/>
      <c r="H45" s="191"/>
      <c r="I45" s="191"/>
      <c r="J45" s="191"/>
      <c r="K45" s="191"/>
      <c r="L45" s="191"/>
      <c r="M45" s="191"/>
      <c r="N45" s="191"/>
      <c r="O45" s="191"/>
      <c r="P45" s="191"/>
      <c r="Q45" s="191"/>
      <c r="R45" s="191"/>
      <c r="S45" s="191"/>
      <c r="T45" s="191"/>
      <c r="U45" s="191"/>
      <c r="V45" s="191"/>
      <c r="W45" s="191"/>
      <c r="X45" s="191"/>
      <c r="Y45" s="191"/>
      <c r="Z45" s="191"/>
      <c r="AA45" s="191"/>
      <c r="AB45" s="191"/>
      <c r="AC45" s="191"/>
    </row>
    <row r="46" spans="1:140" s="281" customFormat="1" ht="10.8" hidden="1" thickBot="1" x14ac:dyDescent="0.25">
      <c r="A46" s="329">
        <f>WORKDAY(Top!C3, -1, Holidays)</f>
        <v>37186</v>
      </c>
      <c r="B46" s="281" t="s">
        <v>54</v>
      </c>
      <c r="C46" s="191"/>
      <c r="D46" s="191"/>
      <c r="E46" s="191"/>
      <c r="F46" s="191"/>
      <c r="G46" s="310"/>
      <c r="H46" s="191"/>
      <c r="I46" s="191"/>
      <c r="J46" s="310"/>
      <c r="K46" s="191"/>
      <c r="L46" s="191"/>
      <c r="M46" s="191"/>
      <c r="N46" s="191"/>
      <c r="O46" s="310"/>
      <c r="P46" s="191"/>
      <c r="Q46" s="191"/>
      <c r="R46" s="191"/>
      <c r="S46" s="310"/>
      <c r="T46" s="191"/>
      <c r="U46" s="191"/>
      <c r="V46" s="191"/>
      <c r="W46" s="191"/>
      <c r="X46" s="191"/>
      <c r="Y46" s="191"/>
      <c r="Z46" s="191"/>
      <c r="AA46" s="191"/>
      <c r="AB46" s="204"/>
      <c r="AC46" s="191"/>
    </row>
    <row r="47" spans="1:140" s="281" customFormat="1" ht="11.25" hidden="1" customHeight="1" x14ac:dyDescent="0.2">
      <c r="A47" s="299" t="s">
        <v>139</v>
      </c>
      <c r="B47" s="305" t="s">
        <v>54</v>
      </c>
      <c r="C47" s="330">
        <v>27.8</v>
      </c>
      <c r="D47" s="330">
        <v>29</v>
      </c>
      <c r="E47" s="330">
        <v>37.5</v>
      </c>
      <c r="F47" s="195">
        <v>32.366666666666667</v>
      </c>
      <c r="G47" s="195">
        <v>36.5</v>
      </c>
      <c r="H47" s="195">
        <v>37.5</v>
      </c>
      <c r="I47" s="195">
        <v>35.5</v>
      </c>
      <c r="J47" s="195">
        <v>31.25</v>
      </c>
      <c r="K47" s="195">
        <v>32.5</v>
      </c>
      <c r="L47" s="195">
        <v>30</v>
      </c>
      <c r="M47" s="195">
        <v>28.5</v>
      </c>
      <c r="N47" s="195">
        <v>29.5</v>
      </c>
      <c r="O47" s="195">
        <v>45.5</v>
      </c>
      <c r="P47" s="195">
        <v>42</v>
      </c>
      <c r="Q47" s="195">
        <v>49</v>
      </c>
      <c r="R47" s="195">
        <v>41.5</v>
      </c>
      <c r="S47" s="195">
        <v>36.833333333333336</v>
      </c>
      <c r="T47" s="195">
        <v>38</v>
      </c>
      <c r="U47" s="195">
        <v>35.5</v>
      </c>
      <c r="V47" s="195">
        <v>37</v>
      </c>
      <c r="W47" s="330">
        <v>36.421568627450981</v>
      </c>
      <c r="X47" s="330">
        <v>39.267647058823528</v>
      </c>
      <c r="Y47" s="330">
        <v>39.852080536912752</v>
      </c>
      <c r="Z47" s="330">
        <v>39.998627450980401</v>
      </c>
      <c r="AA47" s="330">
        <v>41.068970588235302</v>
      </c>
      <c r="AB47" s="331">
        <v>42.274101562499993</v>
      </c>
      <c r="AC47" s="196">
        <v>40.046713554987214</v>
      </c>
      <c r="AG47" s="281">
        <v>37.5</v>
      </c>
      <c r="AH47" s="281">
        <v>35.5</v>
      </c>
    </row>
    <row r="48" spans="1:140" s="281" customFormat="1" ht="11.25" hidden="1" customHeight="1" x14ac:dyDescent="0.2">
      <c r="A48" s="304" t="s">
        <v>140</v>
      </c>
      <c r="B48" s="281" t="s">
        <v>55</v>
      </c>
      <c r="C48" s="331">
        <v>28.09375</v>
      </c>
      <c r="D48" s="331">
        <v>29.75</v>
      </c>
      <c r="E48" s="331">
        <v>37.75</v>
      </c>
      <c r="F48" s="191">
        <v>32.841796875</v>
      </c>
      <c r="G48" s="191">
        <v>36.450000000000003</v>
      </c>
      <c r="H48" s="191">
        <v>37.5</v>
      </c>
      <c r="I48" s="191">
        <v>35.4</v>
      </c>
      <c r="J48" s="191">
        <v>32.25</v>
      </c>
      <c r="K48" s="191">
        <v>32.5</v>
      </c>
      <c r="L48" s="191">
        <v>32</v>
      </c>
      <c r="M48" s="191">
        <v>31</v>
      </c>
      <c r="N48" s="191">
        <v>32</v>
      </c>
      <c r="O48" s="191">
        <v>48.25</v>
      </c>
      <c r="P48" s="191">
        <v>45</v>
      </c>
      <c r="Q48" s="191">
        <v>51.5</v>
      </c>
      <c r="R48" s="191">
        <v>45</v>
      </c>
      <c r="S48" s="191">
        <v>36.833333333333336</v>
      </c>
      <c r="T48" s="191">
        <v>38</v>
      </c>
      <c r="U48" s="191">
        <v>35.5</v>
      </c>
      <c r="V48" s="191">
        <v>37</v>
      </c>
      <c r="W48" s="331">
        <v>37.747058823529414</v>
      </c>
      <c r="X48" s="331">
        <v>41.110784313725489</v>
      </c>
      <c r="Y48" s="331">
        <v>41.545570469798655</v>
      </c>
      <c r="Z48" s="331">
        <v>41.980039215686269</v>
      </c>
      <c r="AA48" s="331">
        <v>43.854372549019615</v>
      </c>
      <c r="AB48" s="331">
        <v>45.957148437500003</v>
      </c>
      <c r="AC48" s="192">
        <v>42.428856031543056</v>
      </c>
      <c r="AG48" s="281">
        <v>37.5</v>
      </c>
      <c r="AH48" s="281">
        <v>35.4</v>
      </c>
    </row>
    <row r="49" spans="1:34" s="281" customFormat="1" ht="11.25" hidden="1" customHeight="1" x14ac:dyDescent="0.2">
      <c r="A49" s="304" t="s">
        <v>142</v>
      </c>
      <c r="C49" s="331">
        <v>27.6</v>
      </c>
      <c r="D49" s="331">
        <v>29.75</v>
      </c>
      <c r="E49" s="331">
        <v>37.35</v>
      </c>
      <c r="F49" s="191">
        <v>32.603124999999999</v>
      </c>
      <c r="G49" s="191">
        <v>37</v>
      </c>
      <c r="H49" s="191">
        <v>37.75</v>
      </c>
      <c r="I49" s="191">
        <v>36.25</v>
      </c>
      <c r="J49" s="191">
        <v>33.5</v>
      </c>
      <c r="K49" s="191">
        <v>34.75</v>
      </c>
      <c r="L49" s="191">
        <v>32.25</v>
      </c>
      <c r="M49" s="191">
        <v>32</v>
      </c>
      <c r="N49" s="191">
        <v>38.5</v>
      </c>
      <c r="O49" s="191">
        <v>50.625</v>
      </c>
      <c r="P49" s="191">
        <v>47</v>
      </c>
      <c r="Q49" s="191">
        <v>54.25</v>
      </c>
      <c r="R49" s="191">
        <v>45.75</v>
      </c>
      <c r="S49" s="191">
        <v>39.5</v>
      </c>
      <c r="T49" s="191">
        <v>39.5</v>
      </c>
      <c r="U49" s="191">
        <v>38.5</v>
      </c>
      <c r="V49" s="191">
        <v>40.5</v>
      </c>
      <c r="W49" s="331">
        <v>39.765686274509804</v>
      </c>
      <c r="X49" s="331">
        <v>43.820588235294117</v>
      </c>
      <c r="Y49" s="331">
        <v>44.109362416107388</v>
      </c>
      <c r="Z49" s="331">
        <v>44.608431372549028</v>
      </c>
      <c r="AA49" s="331">
        <v>45.330990196078417</v>
      </c>
      <c r="AB49" s="331">
        <v>46.166718750000001</v>
      </c>
      <c r="AC49" s="192">
        <v>44.192127024722936</v>
      </c>
      <c r="AG49" s="281">
        <v>37.75</v>
      </c>
      <c r="AH49" s="281">
        <v>36.25</v>
      </c>
    </row>
    <row r="50" spans="1:34" s="281" customFormat="1" ht="11.25" hidden="1" customHeight="1" x14ac:dyDescent="0.2">
      <c r="A50" s="304" t="s">
        <v>144</v>
      </c>
      <c r="B50" s="305"/>
      <c r="C50" s="331">
        <v>27.0375625</v>
      </c>
      <c r="D50" s="331">
        <v>22.838999588012665</v>
      </c>
      <c r="E50" s="331">
        <v>34.9</v>
      </c>
      <c r="F50" s="191">
        <v>28.476706851005542</v>
      </c>
      <c r="G50" s="191">
        <v>34.875</v>
      </c>
      <c r="H50" s="191">
        <v>35.25</v>
      </c>
      <c r="I50" s="191">
        <v>34.5</v>
      </c>
      <c r="J50" s="191">
        <v>33</v>
      </c>
      <c r="K50" s="191">
        <v>33.75</v>
      </c>
      <c r="L50" s="191">
        <v>32.25</v>
      </c>
      <c r="M50" s="191">
        <v>32</v>
      </c>
      <c r="N50" s="191">
        <v>38.5</v>
      </c>
      <c r="O50" s="191">
        <v>50.5</v>
      </c>
      <c r="P50" s="191">
        <v>46.75</v>
      </c>
      <c r="Q50" s="191">
        <v>54.25</v>
      </c>
      <c r="R50" s="191">
        <v>45.75</v>
      </c>
      <c r="S50" s="191">
        <v>38.5</v>
      </c>
      <c r="T50" s="191">
        <v>38.5</v>
      </c>
      <c r="U50" s="191">
        <v>37.5</v>
      </c>
      <c r="V50" s="191">
        <v>39.5</v>
      </c>
      <c r="W50" s="331">
        <v>39.057843137254899</v>
      </c>
      <c r="X50" s="331">
        <v>32.735294117647058</v>
      </c>
      <c r="Y50" s="331">
        <v>29.756711409395972</v>
      </c>
      <c r="Z50" s="331">
        <v>27.92450980392157</v>
      </c>
      <c r="AA50" s="331">
        <v>37.930539215686281</v>
      </c>
      <c r="AB50" s="331">
        <v>42.312109374999999</v>
      </c>
      <c r="AC50" s="192">
        <v>35.915039185357308</v>
      </c>
      <c r="AG50" s="281">
        <v>35.25</v>
      </c>
      <c r="AH50" s="281">
        <v>34.5</v>
      </c>
    </row>
    <row r="51" spans="1:34" s="281" customFormat="1" ht="11.25" hidden="1" customHeight="1" x14ac:dyDescent="0.2">
      <c r="A51" s="304" t="s">
        <v>143</v>
      </c>
      <c r="B51" s="281" t="s">
        <v>48</v>
      </c>
      <c r="C51" s="331">
        <v>27.778749999999999</v>
      </c>
      <c r="D51" s="331">
        <v>29</v>
      </c>
      <c r="E51" s="331">
        <v>34.9</v>
      </c>
      <c r="F51" s="191">
        <v>31.280234374999999</v>
      </c>
      <c r="G51" s="191">
        <v>34.875</v>
      </c>
      <c r="H51" s="191">
        <v>35.25</v>
      </c>
      <c r="I51" s="191">
        <v>34.5</v>
      </c>
      <c r="J51" s="191">
        <v>33.25</v>
      </c>
      <c r="K51" s="191">
        <v>33.75</v>
      </c>
      <c r="L51" s="191">
        <v>32.75</v>
      </c>
      <c r="M51" s="191">
        <v>34.25</v>
      </c>
      <c r="N51" s="191">
        <v>40.25</v>
      </c>
      <c r="O51" s="191">
        <v>50.75</v>
      </c>
      <c r="P51" s="191">
        <v>46.75</v>
      </c>
      <c r="Q51" s="191">
        <v>54.75</v>
      </c>
      <c r="R51" s="191">
        <v>46.25</v>
      </c>
      <c r="S51" s="191">
        <v>38.633333333333333</v>
      </c>
      <c r="T51" s="191">
        <v>38.5</v>
      </c>
      <c r="U51" s="191">
        <v>37.9</v>
      </c>
      <c r="V51" s="191">
        <v>39.5</v>
      </c>
      <c r="W51" s="331">
        <v>39.54607843137255</v>
      </c>
      <c r="X51" s="331">
        <v>43.788627450980393</v>
      </c>
      <c r="Y51" s="331">
        <v>43.673791946308725</v>
      </c>
      <c r="Z51" s="331">
        <v>44.429098039215688</v>
      </c>
      <c r="AA51" s="331">
        <v>45.146696078431361</v>
      </c>
      <c r="AB51" s="331">
        <v>45.895117187499999</v>
      </c>
      <c r="AC51" s="192">
        <v>43.993777173913038</v>
      </c>
      <c r="AG51" s="281">
        <v>35.25</v>
      </c>
      <c r="AH51" s="281">
        <v>34.5</v>
      </c>
    </row>
    <row r="52" spans="1:34" s="281" customFormat="1" ht="11.25" hidden="1" customHeight="1" x14ac:dyDescent="0.2">
      <c r="A52" s="332" t="s">
        <v>141</v>
      </c>
      <c r="B52" s="152"/>
      <c r="C52" s="331">
        <v>27.15625</v>
      </c>
      <c r="D52" s="331">
        <v>27.75</v>
      </c>
      <c r="E52" s="331">
        <v>32.75</v>
      </c>
      <c r="F52" s="308">
        <v>29.746744791666668</v>
      </c>
      <c r="G52" s="308">
        <v>32.875</v>
      </c>
      <c r="H52" s="191">
        <v>33.25</v>
      </c>
      <c r="I52" s="191">
        <v>32.5</v>
      </c>
      <c r="J52" s="308">
        <v>31.5</v>
      </c>
      <c r="K52" s="191">
        <v>32</v>
      </c>
      <c r="L52" s="191">
        <v>31</v>
      </c>
      <c r="M52" s="191">
        <v>35</v>
      </c>
      <c r="N52" s="191">
        <v>43</v>
      </c>
      <c r="O52" s="308">
        <v>55.125</v>
      </c>
      <c r="P52" s="191">
        <v>50.5</v>
      </c>
      <c r="Q52" s="191">
        <v>59.75</v>
      </c>
      <c r="R52" s="191">
        <v>49.5</v>
      </c>
      <c r="S52" s="308">
        <v>35.25</v>
      </c>
      <c r="T52" s="191">
        <v>36</v>
      </c>
      <c r="U52" s="191">
        <v>34.5</v>
      </c>
      <c r="V52" s="191">
        <v>35.25</v>
      </c>
      <c r="W52" s="331">
        <v>39.369607843137253</v>
      </c>
      <c r="X52" s="331">
        <v>40.733333333333334</v>
      </c>
      <c r="Y52" s="331">
        <v>40.428791946308728</v>
      </c>
      <c r="Z52" s="331">
        <v>41.384431372549017</v>
      </c>
      <c r="AA52" s="331">
        <v>42.095999999999997</v>
      </c>
      <c r="AB52" s="331">
        <v>42.844453124999994</v>
      </c>
      <c r="AC52" s="192">
        <v>41.285973465473155</v>
      </c>
      <c r="AG52" s="281">
        <v>33.25</v>
      </c>
      <c r="AH52" s="281">
        <v>32.5</v>
      </c>
    </row>
    <row r="53" spans="1:34" s="281" customFormat="1" ht="11.25" hidden="1" customHeight="1" x14ac:dyDescent="0.2">
      <c r="A53" s="304" t="s">
        <v>145</v>
      </c>
      <c r="B53" s="152">
        <v>55</v>
      </c>
      <c r="C53" s="331">
        <v>28.15625</v>
      </c>
      <c r="D53" s="331">
        <v>28.75</v>
      </c>
      <c r="E53" s="331">
        <v>34.75</v>
      </c>
      <c r="F53" s="331">
        <v>31.163411458333332</v>
      </c>
      <c r="G53" s="191">
        <v>34.25</v>
      </c>
      <c r="H53" s="331">
        <v>34.75</v>
      </c>
      <c r="I53" s="331">
        <v>33.75</v>
      </c>
      <c r="J53" s="191">
        <v>33.125</v>
      </c>
      <c r="K53" s="331">
        <v>33.25</v>
      </c>
      <c r="L53" s="331">
        <v>33</v>
      </c>
      <c r="M53" s="331">
        <v>38</v>
      </c>
      <c r="N53" s="331">
        <v>48</v>
      </c>
      <c r="O53" s="191">
        <v>63.625</v>
      </c>
      <c r="P53" s="331">
        <v>57.5</v>
      </c>
      <c r="Q53" s="331">
        <v>69.75</v>
      </c>
      <c r="R53" s="331">
        <v>56.5</v>
      </c>
      <c r="S53" s="191">
        <v>37.416666666666664</v>
      </c>
      <c r="T53" s="331">
        <v>38.5</v>
      </c>
      <c r="U53" s="331">
        <v>36.5</v>
      </c>
      <c r="V53" s="331">
        <v>37.25</v>
      </c>
      <c r="W53" s="331">
        <v>43.086274509803921</v>
      </c>
      <c r="X53" s="331">
        <v>44.068627450980394</v>
      </c>
      <c r="Y53" s="331">
        <v>43.624362416107381</v>
      </c>
      <c r="Z53" s="331">
        <v>44.683647058823531</v>
      </c>
      <c r="AA53" s="331">
        <v>45.256990196078419</v>
      </c>
      <c r="AB53" s="331">
        <v>45.830585937499997</v>
      </c>
      <c r="AC53" s="192">
        <v>44.505653772378523</v>
      </c>
      <c r="AG53" s="281">
        <v>34.75</v>
      </c>
      <c r="AH53" s="281">
        <v>33.75</v>
      </c>
    </row>
    <row r="54" spans="1:34" s="281" customFormat="1" ht="11.25" hidden="1" customHeight="1" x14ac:dyDescent="0.2">
      <c r="A54" s="304"/>
      <c r="B54" s="152"/>
      <c r="C54" s="331"/>
      <c r="D54" s="331"/>
      <c r="E54" s="331"/>
      <c r="F54" s="331"/>
      <c r="G54" s="191"/>
      <c r="H54" s="331"/>
      <c r="I54" s="331"/>
      <c r="J54" s="191"/>
      <c r="K54" s="331"/>
      <c r="L54" s="331"/>
      <c r="M54" s="331"/>
      <c r="N54" s="331"/>
      <c r="O54" s="191"/>
      <c r="P54" s="331"/>
      <c r="Q54" s="331"/>
      <c r="R54" s="331"/>
      <c r="S54" s="191"/>
      <c r="T54" s="331"/>
      <c r="U54" s="331"/>
      <c r="V54" s="331"/>
      <c r="W54" s="331"/>
      <c r="X54" s="331"/>
      <c r="Y54" s="331"/>
      <c r="Z54" s="331"/>
      <c r="AA54" s="331"/>
      <c r="AB54" s="331"/>
      <c r="AC54" s="192"/>
    </row>
    <row r="55" spans="1:34" s="281" customFormat="1" ht="11.25" hidden="1" customHeight="1" x14ac:dyDescent="0.2">
      <c r="A55" s="304" t="s">
        <v>138</v>
      </c>
      <c r="B55" s="152"/>
      <c r="C55" s="331"/>
      <c r="D55" s="331"/>
      <c r="E55" s="331"/>
      <c r="F55" s="331"/>
      <c r="G55" s="191"/>
      <c r="H55" s="331"/>
      <c r="I55" s="331"/>
      <c r="J55" s="191"/>
      <c r="K55" s="331"/>
      <c r="L55" s="331"/>
      <c r="M55" s="331"/>
      <c r="N55" s="331"/>
      <c r="O55" s="191"/>
      <c r="P55" s="331"/>
      <c r="Q55" s="331"/>
      <c r="R55" s="331"/>
      <c r="S55" s="191"/>
      <c r="T55" s="331"/>
      <c r="U55" s="331"/>
      <c r="V55" s="331"/>
      <c r="W55" s="331"/>
      <c r="X55" s="331"/>
      <c r="Y55" s="331"/>
      <c r="Z55" s="331"/>
      <c r="AA55" s="331"/>
      <c r="AB55" s="331"/>
      <c r="AC55" s="192"/>
    </row>
    <row r="56" spans="1:34" s="281" customFormat="1" ht="11.25" hidden="1" customHeight="1" x14ac:dyDescent="0.2">
      <c r="A56" s="304" t="s">
        <v>138</v>
      </c>
      <c r="B56" s="152">
        <v>44.875</v>
      </c>
      <c r="C56" s="331">
        <v>50.3125</v>
      </c>
      <c r="D56" s="331">
        <v>56.249996185302734</v>
      </c>
      <c r="E56" s="331">
        <v>61.549999237060547</v>
      </c>
      <c r="F56" s="331">
        <v>57.592445929845177</v>
      </c>
      <c r="G56" s="191">
        <v>65.826623916625977</v>
      </c>
      <c r="H56" s="331">
        <v>66.218513031005855</v>
      </c>
      <c r="I56" s="331">
        <v>65.434734802246098</v>
      </c>
      <c r="J56" s="191">
        <v>61.54166343688965</v>
      </c>
      <c r="K56" s="331">
        <v>63.939053649902341</v>
      </c>
      <c r="L56" s="331">
        <v>59.144273223876951</v>
      </c>
      <c r="M56" s="331">
        <v>59.729289550781253</v>
      </c>
      <c r="N56" s="331">
        <v>60.869465494876927</v>
      </c>
      <c r="O56" s="191">
        <v>51.868404753711985</v>
      </c>
      <c r="P56" s="331">
        <v>51.487639341522609</v>
      </c>
      <c r="Q56" s="331">
        <v>52.249170165901369</v>
      </c>
      <c r="R56" s="331">
        <v>52.25874071747424</v>
      </c>
      <c r="S56" s="191">
        <v>61.691388262379768</v>
      </c>
      <c r="T56" s="331">
        <v>56.955040829812113</v>
      </c>
      <c r="U56" s="331">
        <v>61.92828185006671</v>
      </c>
      <c r="V56" s="331">
        <v>66.190842107260465</v>
      </c>
      <c r="W56" s="331">
        <v>59.634328173205155</v>
      </c>
      <c r="X56" s="331">
        <v>50.246260708205114</v>
      </c>
      <c r="Y56" s="331">
        <v>48.201490114882773</v>
      </c>
      <c r="Z56" s="331">
        <v>47.827576754205062</v>
      </c>
      <c r="AA56" s="331">
        <v>45.418679140525555</v>
      </c>
      <c r="AB56" s="331">
        <v>47.947753449680462</v>
      </c>
      <c r="AC56" s="192">
        <v>48.540085761816613</v>
      </c>
      <c r="AG56" s="281">
        <v>66.218513031005855</v>
      </c>
      <c r="AH56" s="281">
        <v>65.434734802246098</v>
      </c>
    </row>
    <row r="57" spans="1:34" s="281" customFormat="1" ht="11.25" hidden="1" customHeight="1" x14ac:dyDescent="0.2">
      <c r="A57" s="304"/>
      <c r="B57" s="152"/>
      <c r="C57" s="331"/>
      <c r="D57" s="331"/>
      <c r="E57" s="331"/>
      <c r="F57" s="331"/>
      <c r="G57" s="191"/>
      <c r="H57" s="331"/>
      <c r="I57" s="331"/>
      <c r="J57" s="191"/>
      <c r="K57" s="331"/>
      <c r="L57" s="331"/>
      <c r="M57" s="331"/>
      <c r="N57" s="331"/>
      <c r="O57" s="191"/>
      <c r="P57" s="331"/>
      <c r="Q57" s="331"/>
      <c r="R57" s="331"/>
      <c r="S57" s="191"/>
      <c r="T57" s="331"/>
      <c r="U57" s="331"/>
      <c r="V57" s="331"/>
      <c r="W57" s="331"/>
      <c r="X57" s="331"/>
      <c r="Y57" s="331"/>
      <c r="Z57" s="331"/>
      <c r="AA57" s="331"/>
      <c r="AB57" s="331"/>
      <c r="AC57" s="192"/>
    </row>
    <row r="58" spans="1:34" s="281" customFormat="1" ht="11.25" hidden="1" customHeight="1" x14ac:dyDescent="0.2">
      <c r="A58" s="304"/>
      <c r="B58" s="152"/>
      <c r="C58" s="331"/>
      <c r="D58" s="331"/>
      <c r="E58" s="331"/>
      <c r="F58" s="331"/>
      <c r="G58" s="191"/>
      <c r="H58" s="331"/>
      <c r="I58" s="331"/>
      <c r="J58" s="191"/>
      <c r="K58" s="331"/>
      <c r="L58" s="331"/>
      <c r="M58" s="331"/>
      <c r="N58" s="331"/>
      <c r="O58" s="191"/>
      <c r="P58" s="331"/>
      <c r="Q58" s="331"/>
      <c r="R58" s="331"/>
      <c r="S58" s="191"/>
      <c r="T58" s="331"/>
      <c r="U58" s="331"/>
      <c r="V58" s="331"/>
      <c r="W58" s="331"/>
      <c r="X58" s="331"/>
      <c r="Y58" s="331"/>
      <c r="Z58" s="331"/>
      <c r="AA58" s="331"/>
      <c r="AB58" s="331"/>
      <c r="AC58" s="192"/>
    </row>
    <row r="59" spans="1:34" s="281" customFormat="1" ht="11.25" hidden="1" customHeight="1" x14ac:dyDescent="0.2">
      <c r="A59" s="304"/>
      <c r="B59" s="152"/>
      <c r="C59" s="331"/>
      <c r="D59" s="331"/>
      <c r="E59" s="331"/>
      <c r="F59" s="331"/>
      <c r="G59" s="191"/>
      <c r="H59" s="331"/>
      <c r="I59" s="331"/>
      <c r="J59" s="191"/>
      <c r="K59" s="331"/>
      <c r="L59" s="331"/>
      <c r="M59" s="331"/>
      <c r="N59" s="331"/>
      <c r="O59" s="191"/>
      <c r="P59" s="331"/>
      <c r="Q59" s="331"/>
      <c r="R59" s="331"/>
      <c r="S59" s="191"/>
      <c r="T59" s="331"/>
      <c r="U59" s="331"/>
      <c r="V59" s="331"/>
      <c r="W59" s="331"/>
      <c r="X59" s="331"/>
      <c r="Y59" s="331"/>
      <c r="Z59" s="331"/>
      <c r="AA59" s="331"/>
      <c r="AB59" s="331"/>
      <c r="AC59" s="192"/>
    </row>
    <row r="60" spans="1:34" s="281" customFormat="1" ht="11.25" hidden="1" customHeight="1" x14ac:dyDescent="0.2">
      <c r="A60" s="304"/>
      <c r="B60" s="152"/>
      <c r="C60" s="331"/>
      <c r="D60" s="331"/>
      <c r="E60" s="331"/>
      <c r="F60" s="331"/>
      <c r="G60" s="191"/>
      <c r="H60" s="331"/>
      <c r="I60" s="331"/>
      <c r="J60" s="191"/>
      <c r="K60" s="331"/>
      <c r="L60" s="331"/>
      <c r="M60" s="331"/>
      <c r="N60" s="331"/>
      <c r="O60" s="191"/>
      <c r="P60" s="331"/>
      <c r="Q60" s="331"/>
      <c r="R60" s="331"/>
      <c r="S60" s="191"/>
      <c r="T60" s="331"/>
      <c r="U60" s="331"/>
      <c r="V60" s="331"/>
      <c r="W60" s="331"/>
      <c r="X60" s="331"/>
      <c r="Y60" s="331"/>
      <c r="Z60" s="331"/>
      <c r="AA60" s="331"/>
      <c r="AB60" s="331"/>
      <c r="AC60" s="192"/>
    </row>
    <row r="61" spans="1:34" ht="11.25" hidden="1" customHeight="1" x14ac:dyDescent="0.2">
      <c r="A61" s="304"/>
      <c r="C61" s="331"/>
      <c r="D61" s="331"/>
      <c r="E61" s="331"/>
      <c r="F61" s="331"/>
      <c r="G61" s="191"/>
      <c r="H61" s="331"/>
      <c r="I61" s="331"/>
      <c r="J61" s="191"/>
      <c r="K61" s="331"/>
      <c r="L61" s="331"/>
      <c r="M61" s="331"/>
      <c r="N61" s="331"/>
      <c r="O61" s="191"/>
      <c r="P61" s="331"/>
      <c r="Q61" s="331"/>
      <c r="R61" s="331"/>
      <c r="S61" s="191"/>
      <c r="T61" s="331"/>
      <c r="U61" s="331"/>
      <c r="V61" s="331"/>
      <c r="W61" s="331"/>
      <c r="X61" s="331"/>
      <c r="Y61" s="331"/>
      <c r="Z61" s="331"/>
      <c r="AA61" s="331"/>
      <c r="AB61" s="331"/>
      <c r="AC61" s="192"/>
    </row>
    <row r="62" spans="1:34" ht="12" hidden="1" customHeight="1" thickBot="1" x14ac:dyDescent="0.25">
      <c r="A62" s="304"/>
      <c r="B62" s="322"/>
      <c r="C62" s="331"/>
      <c r="D62" s="331"/>
      <c r="E62" s="331"/>
      <c r="F62" s="331"/>
      <c r="G62" s="191"/>
      <c r="H62" s="331"/>
      <c r="I62" s="331"/>
      <c r="J62" s="191"/>
      <c r="K62" s="331"/>
      <c r="L62" s="331"/>
      <c r="M62" s="331"/>
      <c r="N62" s="331"/>
      <c r="O62" s="191"/>
      <c r="P62" s="331"/>
      <c r="Q62" s="331"/>
      <c r="R62" s="331"/>
      <c r="S62" s="191"/>
      <c r="T62" s="331"/>
      <c r="U62" s="331"/>
      <c r="V62" s="331"/>
      <c r="W62" s="331"/>
      <c r="X62" s="331"/>
      <c r="Y62" s="331"/>
      <c r="Z62" s="331"/>
      <c r="AA62" s="331"/>
      <c r="AB62" s="331"/>
      <c r="AC62" s="192"/>
    </row>
    <row r="63" spans="1:34" ht="12" hidden="1" customHeight="1" thickBot="1" x14ac:dyDescent="0.25">
      <c r="A63" s="309"/>
      <c r="C63" s="333"/>
      <c r="D63" s="333"/>
      <c r="E63" s="333"/>
      <c r="F63" s="333"/>
      <c r="G63" s="204"/>
      <c r="H63" s="333"/>
      <c r="I63" s="333"/>
      <c r="J63" s="204"/>
      <c r="K63" s="333"/>
      <c r="L63" s="333"/>
      <c r="M63" s="333"/>
      <c r="N63" s="333"/>
      <c r="O63" s="204"/>
      <c r="P63" s="333"/>
      <c r="Q63" s="333"/>
      <c r="R63" s="333"/>
      <c r="S63" s="204"/>
      <c r="T63" s="333"/>
      <c r="U63" s="333"/>
      <c r="V63" s="333"/>
      <c r="W63" s="333"/>
      <c r="X63" s="333"/>
      <c r="Y63" s="333"/>
      <c r="Z63" s="333"/>
      <c r="AA63" s="333"/>
      <c r="AB63" s="333"/>
      <c r="AC63" s="205"/>
    </row>
    <row r="64" spans="1:34" hidden="1" x14ac:dyDescent="0.2"/>
    <row r="65" spans="1:31" ht="13.5" customHeight="1" x14ac:dyDescent="0.3">
      <c r="A65" s="334" t="s">
        <v>205</v>
      </c>
      <c r="F65" s="152" t="s">
        <v>96</v>
      </c>
    </row>
    <row r="66" spans="1:31" s="297" customFormat="1" ht="11.25" customHeight="1" thickBot="1" x14ac:dyDescent="0.25">
      <c r="A66" s="335" t="s">
        <v>96</v>
      </c>
      <c r="B66" s="336"/>
      <c r="C66" s="337" t="str">
        <f t="shared" ref="C66:AB66" si="34">C8</f>
        <v>Oct 01</v>
      </c>
      <c r="D66" s="337" t="str">
        <f t="shared" si="34"/>
        <v>Nov 01</v>
      </c>
      <c r="E66" s="337" t="str">
        <f t="shared" si="34"/>
        <v>Dec 01</v>
      </c>
      <c r="F66" s="337" t="str">
        <f t="shared" si="34"/>
        <v>2001 Total</v>
      </c>
      <c r="G66" s="337" t="str">
        <f t="shared" si="34"/>
        <v>Jan-Feb '02</v>
      </c>
      <c r="H66" s="337">
        <f t="shared" si="34"/>
        <v>37257</v>
      </c>
      <c r="I66" s="337">
        <f t="shared" si="34"/>
        <v>37288</v>
      </c>
      <c r="J66" s="337" t="str">
        <f t="shared" si="34"/>
        <v>Mar-Apr '02</v>
      </c>
      <c r="K66" s="337">
        <f t="shared" si="34"/>
        <v>37316</v>
      </c>
      <c r="L66" s="337">
        <f t="shared" si="34"/>
        <v>37347</v>
      </c>
      <c r="M66" s="337">
        <f t="shared" si="34"/>
        <v>37377</v>
      </c>
      <c r="N66" s="337">
        <f t="shared" si="34"/>
        <v>37408</v>
      </c>
      <c r="O66" s="337" t="str">
        <f t="shared" si="34"/>
        <v>Jul-Aug '02</v>
      </c>
      <c r="P66" s="337">
        <f t="shared" si="34"/>
        <v>37438</v>
      </c>
      <c r="Q66" s="337">
        <f t="shared" si="34"/>
        <v>37469</v>
      </c>
      <c r="R66" s="337">
        <f t="shared" si="34"/>
        <v>37500</v>
      </c>
      <c r="S66" s="337" t="str">
        <f t="shared" si="34"/>
        <v>Oct-Dec '02</v>
      </c>
      <c r="T66" s="337">
        <f t="shared" si="34"/>
        <v>37530</v>
      </c>
      <c r="U66" s="337">
        <f t="shared" si="34"/>
        <v>37561</v>
      </c>
      <c r="V66" s="337">
        <f t="shared" si="34"/>
        <v>37591</v>
      </c>
      <c r="W66" s="337" t="str">
        <f t="shared" si="34"/>
        <v>2002</v>
      </c>
      <c r="X66" s="337" t="str">
        <f t="shared" si="34"/>
        <v>2003</v>
      </c>
      <c r="Y66" s="337" t="str">
        <f t="shared" si="34"/>
        <v>2004</v>
      </c>
      <c r="Z66" s="337" t="str">
        <f t="shared" si="34"/>
        <v>2005</v>
      </c>
      <c r="AA66" s="337" t="str">
        <f t="shared" si="34"/>
        <v>2006-2009</v>
      </c>
      <c r="AB66" s="337" t="str">
        <f t="shared" si="34"/>
        <v>&gt; =2010</v>
      </c>
      <c r="AC66" s="338" t="s">
        <v>186</v>
      </c>
      <c r="AD66" s="339"/>
      <c r="AE66" s="339"/>
    </row>
    <row r="67" spans="1:31" ht="13.65" customHeight="1" x14ac:dyDescent="0.2">
      <c r="A67" s="442" t="s">
        <v>139</v>
      </c>
      <c r="B67" s="152" t="s">
        <v>38</v>
      </c>
      <c r="C67" s="340">
        <f>C9/('Gas Curve Summary'!$B$10)*1000</f>
        <v>5216.5145404372734</v>
      </c>
      <c r="D67" s="340">
        <f ca="1">D9/('Gas Curve Summary'!$B$11)*1000</f>
        <v>5929.2578204866086</v>
      </c>
      <c r="E67" s="340">
        <f>E9/('Gas Curve Summary'!$B$12)*1000</f>
        <v>10098.983413590155</v>
      </c>
      <c r="F67" s="340">
        <f t="shared" ref="F67:F73" ca="1" si="35">AVERAGE(C67:E67)</f>
        <v>7081.5852581713452</v>
      </c>
      <c r="G67" s="340">
        <f t="shared" ref="G67:G73" si="36">AVERAGE(H67,I67)</f>
        <v>11575.946618738932</v>
      </c>
      <c r="H67" s="340">
        <f>$H9/'Gas Curve Summary'!$B$13*1000</f>
        <v>11863.607793840352</v>
      </c>
      <c r="I67" s="340">
        <f>$I9/'Gas Curve Summary'!$B$14*1000</f>
        <v>11288.285443637511</v>
      </c>
      <c r="J67" s="340">
        <f t="shared" ref="J67:J73" si="37">AVERAGE(K67:L67)</f>
        <v>15468.409586056643</v>
      </c>
      <c r="K67" s="340">
        <f>$K9/'Gas Curve Summary'!$B$15*1000</f>
        <v>14270.152505446622</v>
      </c>
      <c r="L67" s="340">
        <f>$L9/'Gas Curve Summary'!$B$16*1000</f>
        <v>16666.666666666664</v>
      </c>
      <c r="M67" s="340">
        <f>$M9/'Gas Curve Summary'!$B$17*1000</f>
        <v>10630.36180529653</v>
      </c>
      <c r="N67" s="340">
        <f>$N9/'Gas Curve Summary'!$B$18*1000</f>
        <v>10051.107325383304</v>
      </c>
      <c r="O67" s="340">
        <f t="shared" ref="O67:O73" si="38">AVERAGE(P67:Q67)</f>
        <v>14773.124665381318</v>
      </c>
      <c r="P67" s="340">
        <f>$P9/'Gas Curve Summary'!$B$19*1000</f>
        <v>13665.594855305466</v>
      </c>
      <c r="Q67" s="340">
        <f>$Q9/'Gas Curve Summary'!$B$20*1000</f>
        <v>15880.65447545717</v>
      </c>
      <c r="R67" s="340">
        <f>$R9/'Gas Curve Summary'!$B$21*1000</f>
        <v>13662.979830839296</v>
      </c>
      <c r="S67" s="340">
        <f t="shared" ref="S67:S73" si="39">AVERAGE(T67:V67)</f>
        <v>12285.523912545506</v>
      </c>
      <c r="T67" s="340">
        <f>$T9/'Gas Curve Summary'!$B$22*1000</f>
        <v>12994.634473507713</v>
      </c>
      <c r="U67" s="340">
        <f>$U9/'Gas Curve Summary'!$B$23*1000</f>
        <v>11782.276800531032</v>
      </c>
      <c r="V67" s="340">
        <f>$V9/'Gas Curve Summary'!$B$24*1000</f>
        <v>12079.66046359778</v>
      </c>
      <c r="W67" s="340">
        <f>W9/AVERAGE('Gas Curve Summary'!$B$13:$B$24)*1000</f>
        <v>12790.945865414002</v>
      </c>
      <c r="X67" s="340">
        <f>X9/AVERAGE('Gas Curve Summary'!$B$25:$B$36)*1000</f>
        <v>11645.389556192618</v>
      </c>
      <c r="Y67" s="340">
        <f>Y9/AVERAGE('Gas Curve Summary'!$B$37:$B$48)*1000</f>
        <v>11161.044907121191</v>
      </c>
      <c r="Z67" s="340">
        <f>Z9/AVERAGE('Gas Curve Summary'!$B$49:$B$60)*1000</f>
        <v>10900.177000121377</v>
      </c>
      <c r="AA67" s="340">
        <f>AA9/AVERAGE('Gas Curve Summary'!$B$61:$B$108)*1000</f>
        <v>10454.173438678741</v>
      </c>
      <c r="AB67" s="340">
        <f>AB9/AVERAGE('Gas Curve Summary'!$B$109:$B$120)*1000</f>
        <v>10064.232258895316</v>
      </c>
      <c r="AC67" s="341">
        <f ca="1">AC9/AVERAGE('Gas Curve Summary'!$B$9:$B$120)*1000</f>
        <v>10693.904667496015</v>
      </c>
    </row>
    <row r="68" spans="1:31" ht="13.65" customHeight="1" x14ac:dyDescent="0.2">
      <c r="A68" s="443" t="s">
        <v>140</v>
      </c>
      <c r="B68" s="152" t="s">
        <v>38</v>
      </c>
      <c r="C68" s="340">
        <f>C10/('Gas Curve Summary'!$B$10)*1000</f>
        <v>5213.8611759711312</v>
      </c>
      <c r="D68" s="340">
        <f ca="1">D10/('Gas Curve Summary'!$B$11)*1000</f>
        <v>6039.6646902473931</v>
      </c>
      <c r="E68" s="340">
        <f>E10/('Gas Curve Summary'!$B$12)*1000</f>
        <v>10165.864098448368</v>
      </c>
      <c r="F68" s="409">
        <f t="shared" ca="1" si="35"/>
        <v>7139.7966548889644</v>
      </c>
      <c r="G68" s="340">
        <f t="shared" si="36"/>
        <v>11560.158806929649</v>
      </c>
      <c r="H68" s="340">
        <f>$H10/'Gas Curve Summary'!$B$13*1000</f>
        <v>11863.607793840352</v>
      </c>
      <c r="I68" s="340">
        <f>$I10/'Gas Curve Summary'!$B$14*1000</f>
        <v>11256.709820018945</v>
      </c>
      <c r="J68" s="340">
        <f t="shared" si="37"/>
        <v>16014.857673488339</v>
      </c>
      <c r="K68" s="340">
        <f>$K10/'Gas Curve Summary'!$B$15*1000</f>
        <v>14270.152505446622</v>
      </c>
      <c r="L68" s="340">
        <f>$L10/'Gas Curve Summary'!$B$16*1000</f>
        <v>17759.562841530056</v>
      </c>
      <c r="M68" s="340">
        <f>$M10/'Gas Curve Summary'!$B$17*1000</f>
        <v>11562.849682954122</v>
      </c>
      <c r="N68" s="340">
        <f>$N10/'Gas Curve Summary'!$B$18*1000</f>
        <v>10902.89608177172</v>
      </c>
      <c r="O68" s="340">
        <f t="shared" si="38"/>
        <v>15656.466406089623</v>
      </c>
      <c r="P68" s="340">
        <f>$P10/'Gas Curve Summary'!$B$19*1000</f>
        <v>14630.225080385851</v>
      </c>
      <c r="Q68" s="340">
        <f>$Q10/'Gas Curve Summary'!$B$20*1000</f>
        <v>16682.707731793394</v>
      </c>
      <c r="R68" s="340">
        <f>$R10/'Gas Curve Summary'!$B$21*1000</f>
        <v>14801.561483409238</v>
      </c>
      <c r="S68" s="340">
        <f t="shared" si="39"/>
        <v>12285.523912545506</v>
      </c>
      <c r="T68" s="340">
        <f>$T10/'Gas Curve Summary'!$B$22*1000</f>
        <v>12994.634473507713</v>
      </c>
      <c r="U68" s="340">
        <f>$U10/'Gas Curve Summary'!$B$23*1000</f>
        <v>11782.276800531032</v>
      </c>
      <c r="V68" s="340">
        <f>$V10/'Gas Curve Summary'!$B$24*1000</f>
        <v>12079.66046359778</v>
      </c>
      <c r="W68" s="409">
        <f>W10/AVERAGE('Gas Curve Summary'!$B$13:$B$24)*1000</f>
        <v>13252.668480089063</v>
      </c>
      <c r="X68" s="340">
        <f>X10/AVERAGE('Gas Curve Summary'!$B$25:$B$36)*1000</f>
        <v>12191.167398483145</v>
      </c>
      <c r="Y68" s="340">
        <f>Y10/AVERAGE('Gas Curve Summary'!$B$37:$B$48)*1000</f>
        <v>11634.165270898804</v>
      </c>
      <c r="Z68" s="340">
        <f>Z10/AVERAGE('Gas Curve Summary'!$B$49:$B$60)*1000</f>
        <v>11439.34577980758</v>
      </c>
      <c r="AA68" s="340">
        <f>AA10/AVERAGE('Gas Curve Summary'!$B$61:$B$108)*1000</f>
        <v>11161.914681680651</v>
      </c>
      <c r="AB68" s="340">
        <f>AB10/AVERAGE('Gas Curve Summary'!$B$109:$B$120)*1000</f>
        <v>10940.199302638877</v>
      </c>
      <c r="AC68" s="341">
        <f ca="1">AC10/AVERAGE('Gas Curve Summary'!$B$9:$B$120)*1000</f>
        <v>11327.79492203814</v>
      </c>
    </row>
    <row r="69" spans="1:31" ht="13.65" customHeight="1" x14ac:dyDescent="0.2">
      <c r="A69" s="443" t="s">
        <v>142</v>
      </c>
      <c r="B69" s="152" t="s">
        <v>38</v>
      </c>
      <c r="C69" s="340">
        <f>C11/('Gas Curve Summary'!$B$10)*1000</f>
        <v>5166.1006155805553</v>
      </c>
      <c r="D69" s="340">
        <f ca="1">D11/('Gas Curve Summary'!$B$11)*1000</f>
        <v>6133.7149867102844</v>
      </c>
      <c r="E69" s="340">
        <f>E11/('Gas Curve Summary'!$B$12)*1000</f>
        <v>10165.864098448368</v>
      </c>
      <c r="F69" s="409">
        <f t="shared" ca="1" si="35"/>
        <v>7155.2265669130693</v>
      </c>
      <c r="G69" s="340">
        <f t="shared" si="36"/>
        <v>11615.60220826932</v>
      </c>
      <c r="H69" s="340">
        <f>$H11/'Gas Curve Summary'!$B$13*1000</f>
        <v>11785.040854808298</v>
      </c>
      <c r="I69" s="340">
        <f>$I11/'Gas Curve Summary'!$B$14*1000</f>
        <v>11446.163561730342</v>
      </c>
      <c r="J69" s="340">
        <f t="shared" si="37"/>
        <v>16573.359762848671</v>
      </c>
      <c r="K69" s="340">
        <f>$K11/'Gas Curve Summary'!$B$15*1000</f>
        <v>15250.544662309369</v>
      </c>
      <c r="L69" s="340">
        <f>$L11/'Gas Curve Summary'!$B$16*1000</f>
        <v>17896.174863387976</v>
      </c>
      <c r="M69" s="340">
        <f>$M11/'Gas Curve Summary'!$B$17*1000</f>
        <v>12122.342409548675</v>
      </c>
      <c r="N69" s="340">
        <f>$N11/'Gas Curve Summary'!$B$18*1000</f>
        <v>13287.904599659285</v>
      </c>
      <c r="O69" s="340">
        <f t="shared" si="38"/>
        <v>16419.319631891081</v>
      </c>
      <c r="P69" s="340">
        <f>$P11/'Gas Curve Summary'!$B$19*1000</f>
        <v>15434.083601286175</v>
      </c>
      <c r="Q69" s="340">
        <f>$Q11/'Gas Curve Summary'!$B$20*1000</f>
        <v>17404.55566249599</v>
      </c>
      <c r="R69" s="340">
        <f>$R11/'Gas Curve Summary'!$B$21*1000</f>
        <v>15289.525048796355</v>
      </c>
      <c r="S69" s="340">
        <f t="shared" si="39"/>
        <v>13082.145579927339</v>
      </c>
      <c r="T69" s="340">
        <f>$T11/'Gas Curve Summary'!$B$22*1000</f>
        <v>13246.143527833668</v>
      </c>
      <c r="U69" s="340">
        <f>$U11/'Gas Curve Summary'!$B$23*1000</f>
        <v>12777.962163956188</v>
      </c>
      <c r="V69" s="340">
        <f>$V11/'Gas Curve Summary'!$B$24*1000</f>
        <v>13222.331047992164</v>
      </c>
      <c r="W69" s="409">
        <f>W11/AVERAGE('Gas Curve Summary'!$B$13:$B$24)*1000</f>
        <v>13959.595856107833</v>
      </c>
      <c r="X69" s="340">
        <f>X11/AVERAGE('Gas Curve Summary'!$B$25:$B$36)*1000</f>
        <v>12955.546685052801</v>
      </c>
      <c r="Y69" s="340">
        <f>Y11/AVERAGE('Gas Curve Summary'!$B$37:$B$48)*1000</f>
        <v>12316.970479021278</v>
      </c>
      <c r="Z69" s="340">
        <f>Z11/AVERAGE('Gas Curve Summary'!$B$49:$B$60)*1000</f>
        <v>12121.267091449175</v>
      </c>
      <c r="AA69" s="340">
        <f>AA11/AVERAGE('Gas Curve Summary'!$B$61:$B$108)*1000</f>
        <v>11503.155565550478</v>
      </c>
      <c r="AB69" s="340">
        <f>AB11/AVERAGE('Gas Curve Summary'!$B$109:$B$120)*1000</f>
        <v>10964.381587289005</v>
      </c>
      <c r="AC69" s="341">
        <f ca="1">AC11/AVERAGE('Gas Curve Summary'!$B$9:$B$120)*1000</f>
        <v>11771.035752541018</v>
      </c>
    </row>
    <row r="70" spans="1:31" ht="13.65" customHeight="1" x14ac:dyDescent="0.2">
      <c r="A70" s="443" t="s">
        <v>144</v>
      </c>
      <c r="B70" s="152" t="s">
        <v>38</v>
      </c>
      <c r="C70" s="340">
        <f>C12/('Gas Curve Summary'!$B$10)*1000</f>
        <v>5013.5454255996601</v>
      </c>
      <c r="D70" s="340">
        <f ca="1">D12/('Gas Curve Summary'!$B$11)*1000</f>
        <v>4621.9586091791225</v>
      </c>
      <c r="E70" s="340">
        <f>E12/('Gas Curve Summary'!$B$12)*1000</f>
        <v>9296.4151952916</v>
      </c>
      <c r="F70" s="409">
        <f t="shared" ca="1" si="35"/>
        <v>6310.6397433567945</v>
      </c>
      <c r="G70" s="340">
        <f t="shared" si="36"/>
        <v>10907.011276923378</v>
      </c>
      <c r="H70" s="340">
        <f>$H12/'Gas Curve Summary'!$B$13*1000</f>
        <v>10999.371464487744</v>
      </c>
      <c r="I70" s="340">
        <f>$I12/'Gas Curve Summary'!$B$14*1000</f>
        <v>10814.651089359015</v>
      </c>
      <c r="J70" s="340">
        <f t="shared" si="37"/>
        <v>16109.950355369834</v>
      </c>
      <c r="K70" s="340">
        <f>$K12/'Gas Curve Summary'!$B$15*1000</f>
        <v>14596.949891067539</v>
      </c>
      <c r="L70" s="340">
        <f>$L12/'Gas Curve Summary'!$B$16*1000</f>
        <v>17622.950819672129</v>
      </c>
      <c r="M70" s="340">
        <f>$M12/'Gas Curve Summary'!$B$17*1000</f>
        <v>12122.342409548675</v>
      </c>
      <c r="N70" s="340">
        <f>$N12/'Gas Curve Summary'!$B$18*1000</f>
        <v>13287.904599659285</v>
      </c>
      <c r="O70" s="340">
        <f t="shared" si="38"/>
        <v>16419.319631891081</v>
      </c>
      <c r="P70" s="340">
        <f>$P12/'Gas Curve Summary'!$B$19*1000</f>
        <v>15434.083601286175</v>
      </c>
      <c r="Q70" s="340">
        <f>$Q12/'Gas Curve Summary'!$B$20*1000</f>
        <v>17404.55566249599</v>
      </c>
      <c r="R70" s="340">
        <f>$R12/'Gas Curve Summary'!$B$21*1000</f>
        <v>15045.543266102797</v>
      </c>
      <c r="S70" s="340">
        <f t="shared" si="39"/>
        <v>12750.906301015131</v>
      </c>
      <c r="T70" s="340">
        <f>$T12/'Gas Curve Summary'!$B$22*1000</f>
        <v>12910.798122065726</v>
      </c>
      <c r="U70" s="340">
        <f>$U12/'Gas Curve Summary'!$B$23*1000</f>
        <v>12446.067042814469</v>
      </c>
      <c r="V70" s="340">
        <f>$V12/'Gas Curve Summary'!$B$24*1000</f>
        <v>12895.853738165197</v>
      </c>
      <c r="W70" s="409">
        <f>W12/AVERAGE('Gas Curve Summary'!$B$13:$B$24)*1000</f>
        <v>13663.847494932832</v>
      </c>
      <c r="X70" s="340">
        <f>X12/AVERAGE('Gas Curve Summary'!$B$25:$B$36)*1000</f>
        <v>9650.1070508400771</v>
      </c>
      <c r="Y70" s="340">
        <f>Y12/AVERAGE('Gas Curve Summary'!$B$37:$B$48)*1000</f>
        <v>8271.7515082499449</v>
      </c>
      <c r="Z70" s="340">
        <f>Z12/AVERAGE('Gas Curve Summary'!$B$49:$B$60)*1000</f>
        <v>7558.8522068994034</v>
      </c>
      <c r="AA70" s="340">
        <f>AA12/AVERAGE('Gas Curve Summary'!$B$61:$B$108)*1000</f>
        <v>9603.5343829251269</v>
      </c>
      <c r="AB70" s="340">
        <f>AB12/AVERAGE('Gas Curve Summary'!$B$109:$B$120)*1000</f>
        <v>10024.318487994291</v>
      </c>
      <c r="AC70" s="341">
        <f ca="1">AC12/AVERAGE('Gas Curve Summary'!$B$9:$B$120)*1000</f>
        <v>9539.3965301060543</v>
      </c>
    </row>
    <row r="71" spans="1:31" ht="13.65" customHeight="1" x14ac:dyDescent="0.2">
      <c r="A71" s="443" t="s">
        <v>143</v>
      </c>
      <c r="B71" s="152" t="s">
        <v>38</v>
      </c>
      <c r="C71" s="340">
        <f>C13/('Gas Curve Summary'!$B$10)*1000</f>
        <v>5169.2846529399276</v>
      </c>
      <c r="D71" s="340">
        <f ca="1">D13/('Gas Curve Summary'!$B$11)*1000</f>
        <v>5929.2578204866086</v>
      </c>
      <c r="E71" s="340">
        <f>E13/('Gas Curve Summary'!$B$12)*1000</f>
        <v>9296.4151952916</v>
      </c>
      <c r="F71" s="409">
        <f t="shared" ca="1" si="35"/>
        <v>6798.3192229060451</v>
      </c>
      <c r="G71" s="340">
        <f t="shared" si="36"/>
        <v>10907.011276923378</v>
      </c>
      <c r="H71" s="340">
        <f>$H13/'Gas Curve Summary'!$B$13*1000</f>
        <v>10999.371464487744</v>
      </c>
      <c r="I71" s="340">
        <f>$I13/'Gas Curve Summary'!$B$14*1000</f>
        <v>10814.651089359015</v>
      </c>
      <c r="J71" s="340">
        <f t="shared" si="37"/>
        <v>16109.950355369834</v>
      </c>
      <c r="K71" s="340">
        <f>$K13/'Gas Curve Summary'!$B$15*1000</f>
        <v>14596.949891067539</v>
      </c>
      <c r="L71" s="340">
        <f>$L13/'Gas Curve Summary'!$B$16*1000</f>
        <v>17622.950819672129</v>
      </c>
      <c r="M71" s="340">
        <f>$M13/'Gas Curve Summary'!$B$17*1000</f>
        <v>12588.58634837747</v>
      </c>
      <c r="N71" s="340">
        <f>$N13/'Gas Curve Summary'!$B$18*1000</f>
        <v>13543.441226575809</v>
      </c>
      <c r="O71" s="340">
        <f t="shared" si="38"/>
        <v>16660.296661704764</v>
      </c>
      <c r="P71" s="340">
        <f>$P13/'Gas Curve Summary'!$B$19*1000</f>
        <v>15755.627009646301</v>
      </c>
      <c r="Q71" s="340">
        <f>$Q13/'Gas Curve Summary'!$B$20*1000</f>
        <v>17564.966313763231</v>
      </c>
      <c r="R71" s="340">
        <f>$R13/'Gas Curve Summary'!$B$21*1000</f>
        <v>15045.543266102797</v>
      </c>
      <c r="S71" s="340">
        <f t="shared" si="39"/>
        <v>12750.906301015131</v>
      </c>
      <c r="T71" s="340">
        <f>$T13/'Gas Curve Summary'!$B$22*1000</f>
        <v>12910.798122065726</v>
      </c>
      <c r="U71" s="340">
        <f>$U13/'Gas Curve Summary'!$B$23*1000</f>
        <v>12446.067042814469</v>
      </c>
      <c r="V71" s="340">
        <f>$V13/'Gas Curve Summary'!$B$24*1000</f>
        <v>12895.853738165197</v>
      </c>
      <c r="W71" s="409">
        <f>W13/AVERAGE('Gas Curve Summary'!$B$13:$B$24)*1000</f>
        <v>13766.983759453444</v>
      </c>
      <c r="X71" s="340">
        <f>X13/AVERAGE('Gas Curve Summary'!$B$25:$B$36)*1000</f>
        <v>12961.35283231121</v>
      </c>
      <c r="Y71" s="340">
        <f>Y13/AVERAGE('Gas Curve Summary'!$B$37:$B$48)*1000</f>
        <v>12193.449908281833</v>
      </c>
      <c r="Z71" s="340">
        <f>Z13/AVERAGE('Gas Curve Summary'!$B$49:$B$60)*1000</f>
        <v>12085.915085292183</v>
      </c>
      <c r="AA71" s="340">
        <f>AA13/AVERAGE('Gas Curve Summary'!$B$61:$B$108)*1000</f>
        <v>11470.978826469745</v>
      </c>
      <c r="AB71" s="340">
        <f>AB13/AVERAGE('Gas Curve Summary'!$B$109:$B$120)*1000</f>
        <v>10907.798384380694</v>
      </c>
      <c r="AC71" s="341">
        <f ca="1">AC13/AVERAGE('Gas Curve Summary'!$B$9:$B$120)*1000</f>
        <v>11717.524348886664</v>
      </c>
    </row>
    <row r="72" spans="1:31" ht="13.65" customHeight="1" x14ac:dyDescent="0.2">
      <c r="A72" s="443" t="s">
        <v>141</v>
      </c>
      <c r="B72" s="152" t="s">
        <v>38</v>
      </c>
      <c r="C72" s="340">
        <f>C14/('Gas Curve Summary'!$B$10)*1000</f>
        <v>5180.6941201443424</v>
      </c>
      <c r="D72" s="340">
        <f ca="1">D14/('Gas Curve Summary'!$B$11)*1000</f>
        <v>5724.8006542629319</v>
      </c>
      <c r="E72" s="340">
        <f>E14/('Gas Curve Summary'!$B$12)*1000</f>
        <v>8828.2504012841091</v>
      </c>
      <c r="F72" s="409">
        <f t="shared" ca="1" si="35"/>
        <v>6577.9150585637944</v>
      </c>
      <c r="G72" s="340">
        <f t="shared" si="36"/>
        <v>10395.209813171936</v>
      </c>
      <c r="H72" s="340">
        <f>$H14/'Gas Curve Summary'!$B$13*1000</f>
        <v>10449.402891263357</v>
      </c>
      <c r="I72" s="340">
        <f>$I14/'Gas Curve Summary'!$B$14*1000</f>
        <v>10341.016735080517</v>
      </c>
      <c r="J72" s="340">
        <f t="shared" si="37"/>
        <v>15305.010893246186</v>
      </c>
      <c r="K72" s="340">
        <f>$K14/'Gas Curve Summary'!$B$15*1000</f>
        <v>13943.355119825708</v>
      </c>
      <c r="L72" s="340">
        <f>$L14/'Gas Curve Summary'!$B$16*1000</f>
        <v>16666.666666666664</v>
      </c>
      <c r="M72" s="340">
        <f>$M14/'Gas Curve Summary'!$B$17*1000</f>
        <v>13241.327862737784</v>
      </c>
      <c r="N72" s="340">
        <f>$N14/'Gas Curve Summary'!$B$18*1000</f>
        <v>14821.124361158432</v>
      </c>
      <c r="O72" s="340">
        <f t="shared" si="38"/>
        <v>18145.178344665233</v>
      </c>
      <c r="P72" s="340">
        <f>$P14/'Gas Curve Summary'!$B$19*1000</f>
        <v>16720.257234726687</v>
      </c>
      <c r="Q72" s="340">
        <f>$Q14/'Gas Curve Summary'!$B$20*1000</f>
        <v>19570.099454603784</v>
      </c>
      <c r="R72" s="340">
        <f>$R14/'Gas Curve Summary'!$B$21*1000</f>
        <v>16265.452179570591</v>
      </c>
      <c r="S72" s="340">
        <f t="shared" si="39"/>
        <v>11925.764135714933</v>
      </c>
      <c r="T72" s="340">
        <f>$T14/'Gas Curve Summary'!$B$22*1000</f>
        <v>12407.780013413814</v>
      </c>
      <c r="U72" s="340">
        <f>$U14/'Gas Curve Summary'!$B$23*1000</f>
        <v>11616.329239960171</v>
      </c>
      <c r="V72" s="340">
        <f>$V14/'Gas Curve Summary'!$B$24*1000</f>
        <v>11753.183153770813</v>
      </c>
      <c r="W72" s="409">
        <f>W14/AVERAGE('Gas Curve Summary'!$B$13:$B$24)*1000</f>
        <v>13897.440888747729</v>
      </c>
      <c r="X72" s="340">
        <f>X14/AVERAGE('Gas Curve Summary'!$B$25:$B$36)*1000</f>
        <v>12278.840222085133</v>
      </c>
      <c r="Y72" s="340">
        <f>Y14/AVERAGE('Gas Curve Summary'!$B$37:$B$48)*1000</f>
        <v>11490.845768888979</v>
      </c>
      <c r="Z72" s="340">
        <f>Z14/AVERAGE('Gas Curve Summary'!$B$49:$B$60)*1000</f>
        <v>11467.174947346799</v>
      </c>
      <c r="AA72" s="340">
        <f>AA14/AVERAGE('Gas Curve Summary'!$B$61:$B$108)*1000</f>
        <v>10887.691020576742</v>
      </c>
      <c r="AB72" s="340">
        <f>AB14/AVERAGE('Gas Curve Summary'!$B$109:$B$120)*1000</f>
        <v>10364.059156827007</v>
      </c>
      <c r="AC72" s="341">
        <f ca="1">AC14/AVERAGE('Gas Curve Summary'!$B$9:$B$120)*1000</f>
        <v>11190.139005395771</v>
      </c>
    </row>
    <row r="73" spans="1:31" ht="13.65" customHeight="1" thickBot="1" x14ac:dyDescent="0.25">
      <c r="A73" s="444" t="s">
        <v>145</v>
      </c>
      <c r="B73" s="310" t="s">
        <v>38</v>
      </c>
      <c r="C73" s="342">
        <f>C15/('Gas Curve Summary'!$B$10)*1000</f>
        <v>5366.4296327743577</v>
      </c>
      <c r="D73" s="342">
        <f ca="1">D15/('Gas Curve Summary'!$B$11)*1000</f>
        <v>5929.2578204866086</v>
      </c>
      <c r="E73" s="342">
        <f>E15/('Gas Curve Summary'!$B$12)*1000</f>
        <v>9363.2958801498135</v>
      </c>
      <c r="F73" s="410">
        <f t="shared" ca="1" si="35"/>
        <v>6886.3277778035927</v>
      </c>
      <c r="G73" s="342">
        <f t="shared" si="36"/>
        <v>10828.258277884142</v>
      </c>
      <c r="H73" s="342">
        <f>$H15/'Gas Curve Summary'!$B$13*1000</f>
        <v>10920.804525455689</v>
      </c>
      <c r="I73" s="342">
        <f>$I15/'Gas Curve Summary'!$B$14*1000</f>
        <v>10735.712030312598</v>
      </c>
      <c r="J73" s="342">
        <f t="shared" si="37"/>
        <v>16123.790135361978</v>
      </c>
      <c r="K73" s="342">
        <f>$K15/'Gas Curve Summary'!$B$15*1000</f>
        <v>14488.0174291939</v>
      </c>
      <c r="L73" s="342">
        <f>$L15/'Gas Curve Summary'!$B$16*1000</f>
        <v>17759.562841530056</v>
      </c>
      <c r="M73" s="342">
        <f>$M15/'Gas Curve Summary'!$B$17*1000</f>
        <v>14360.313315926893</v>
      </c>
      <c r="N73" s="342">
        <f>$N15/'Gas Curve Summary'!$B$18*1000</f>
        <v>16524.701873935264</v>
      </c>
      <c r="O73" s="342">
        <f t="shared" si="38"/>
        <v>20874.686786598126</v>
      </c>
      <c r="P73" s="342">
        <f>$P15/'Gas Curve Summary'!$B$19*1000</f>
        <v>18971.061093247587</v>
      </c>
      <c r="Q73" s="342">
        <f>$Q15/'Gas Curve Summary'!$B$20*1000</f>
        <v>22778.312479948669</v>
      </c>
      <c r="R73" s="342">
        <f>$R15/'Gas Curve Summary'!$B$21*1000</f>
        <v>18542.615484710474</v>
      </c>
      <c r="S73" s="342">
        <f t="shared" si="39"/>
        <v>12644.133594500674</v>
      </c>
      <c r="T73" s="342">
        <f>$T15/'Gas Curve Summary'!$B$22*1000</f>
        <v>13246.143527833668</v>
      </c>
      <c r="U73" s="342">
        <f>$U15/'Gas Curve Summary'!$B$23*1000</f>
        <v>12280.11948224361</v>
      </c>
      <c r="V73" s="342">
        <f>$V15/'Gas Curve Summary'!$B$24*1000</f>
        <v>12406.137773424745</v>
      </c>
      <c r="W73" s="410">
        <f>W15/AVERAGE('Gas Curve Summary'!$B$13:$B$24)*1000</f>
        <v>15192.108368210122</v>
      </c>
      <c r="X73" s="342">
        <f>X15/AVERAGE('Gas Curve Summary'!$B$25:$B$36)*1000</f>
        <v>13266.465870740647</v>
      </c>
      <c r="Y73" s="342">
        <f>Y15/AVERAGE('Gas Curve Summary'!$B$37:$B$48)*1000</f>
        <v>12383.982967854481</v>
      </c>
      <c r="Z73" s="342">
        <f>Z15/AVERAGE('Gas Curve Summary'!$B$49:$B$60)*1000</f>
        <v>12364.900355734229</v>
      </c>
      <c r="AA73" s="342">
        <f>AA15/AVERAGE('Gas Curve Summary'!$B$61:$B$108)*1000</f>
        <v>11691.102806463012</v>
      </c>
      <c r="AB73" s="342">
        <f>AB15/AVERAGE('Gas Curve Summary'!$B$109:$B$120)*1000</f>
        <v>11073.97265532134</v>
      </c>
      <c r="AC73" s="343">
        <f ca="1">AC15/AVERAGE('Gas Curve Summary'!$B$9:$B$120)*1000</f>
        <v>12048.00349096474</v>
      </c>
    </row>
    <row r="74" spans="1:31" ht="13.5" customHeight="1" x14ac:dyDescent="0.2">
      <c r="A74" s="313"/>
      <c r="B74" s="314"/>
      <c r="C74" s="346"/>
      <c r="D74" s="346"/>
      <c r="E74" s="346"/>
      <c r="F74" s="346"/>
      <c r="G74" s="346"/>
      <c r="H74" s="346"/>
      <c r="I74" s="346"/>
      <c r="J74" s="346"/>
      <c r="K74" s="346"/>
      <c r="L74" s="346"/>
      <c r="M74" s="346"/>
      <c r="N74" s="346"/>
      <c r="O74" s="346"/>
      <c r="P74" s="346"/>
      <c r="Q74" s="346"/>
      <c r="R74" s="346"/>
      <c r="S74" s="346"/>
      <c r="T74" s="346"/>
      <c r="U74" s="346"/>
      <c r="V74" s="346"/>
      <c r="W74" s="346"/>
      <c r="X74" s="346"/>
      <c r="Y74" s="346"/>
      <c r="Z74" s="346"/>
      <c r="AA74" s="346"/>
      <c r="AB74" s="411"/>
      <c r="AC74" s="346"/>
    </row>
    <row r="75" spans="1:31" ht="13.65" hidden="1" customHeight="1" x14ac:dyDescent="0.2">
      <c r="A75" s="325"/>
      <c r="B75" s="281"/>
      <c r="C75" s="340"/>
      <c r="D75" s="340"/>
      <c r="E75" s="340"/>
      <c r="F75" s="340"/>
      <c r="G75" s="340"/>
      <c r="H75" s="340"/>
      <c r="I75" s="340"/>
      <c r="J75" s="340"/>
      <c r="K75" s="340"/>
      <c r="L75" s="340"/>
      <c r="M75" s="340"/>
      <c r="N75" s="340"/>
      <c r="O75" s="340"/>
      <c r="P75" s="340"/>
      <c r="Q75" s="340"/>
      <c r="R75" s="340"/>
      <c r="S75" s="340"/>
      <c r="T75" s="340"/>
      <c r="U75" s="340"/>
      <c r="V75" s="340"/>
      <c r="W75" s="340"/>
      <c r="X75" s="340"/>
      <c r="Y75" s="340"/>
      <c r="Z75" s="340"/>
      <c r="AA75" s="340"/>
      <c r="AB75" s="365"/>
      <c r="AC75" s="340"/>
    </row>
    <row r="76" spans="1:31" ht="13.65" hidden="1" customHeight="1" x14ac:dyDescent="0.2">
      <c r="A76" s="325"/>
      <c r="B76" s="281"/>
      <c r="C76" s="340"/>
      <c r="D76" s="340"/>
      <c r="E76" s="340"/>
      <c r="F76" s="340"/>
      <c r="G76" s="340"/>
      <c r="H76" s="340"/>
      <c r="I76" s="340"/>
      <c r="J76" s="340"/>
      <c r="K76" s="340"/>
      <c r="L76" s="340"/>
      <c r="M76" s="340"/>
      <c r="N76" s="340"/>
      <c r="O76" s="340"/>
      <c r="P76" s="340"/>
      <c r="Q76" s="340"/>
      <c r="R76" s="340"/>
      <c r="S76" s="340"/>
      <c r="T76" s="340"/>
      <c r="U76" s="340"/>
      <c r="V76" s="340"/>
      <c r="W76" s="340"/>
      <c r="X76" s="340"/>
      <c r="Y76" s="340"/>
      <c r="Z76" s="340"/>
      <c r="AA76" s="340"/>
      <c r="AB76" s="365"/>
      <c r="AC76" s="340"/>
    </row>
    <row r="77" spans="1:31" ht="13.65" hidden="1" customHeight="1" x14ac:dyDescent="0.2">
      <c r="A77" s="325"/>
      <c r="B77" s="281"/>
      <c r="C77" s="340"/>
      <c r="D77" s="340"/>
      <c r="E77" s="340"/>
      <c r="F77" s="340"/>
      <c r="G77" s="340"/>
      <c r="H77" s="340"/>
      <c r="I77" s="340"/>
      <c r="J77" s="340"/>
      <c r="K77" s="340"/>
      <c r="L77" s="340"/>
      <c r="M77" s="340"/>
      <c r="N77" s="340"/>
      <c r="O77" s="340"/>
      <c r="P77" s="340"/>
      <c r="Q77" s="340"/>
      <c r="R77" s="340"/>
      <c r="S77" s="340"/>
      <c r="T77" s="340"/>
      <c r="U77" s="340"/>
      <c r="V77" s="340"/>
      <c r="W77" s="340"/>
      <c r="X77" s="340"/>
      <c r="Y77" s="340"/>
      <c r="Z77" s="340"/>
      <c r="AA77" s="340"/>
      <c r="AB77" s="365"/>
      <c r="AC77" s="340"/>
    </row>
    <row r="78" spans="1:31" ht="13.65" hidden="1" customHeight="1" x14ac:dyDescent="0.2">
      <c r="A78" s="325"/>
      <c r="B78" s="281"/>
      <c r="C78" s="340"/>
      <c r="D78" s="340"/>
      <c r="E78" s="340"/>
      <c r="F78" s="340"/>
      <c r="G78" s="340"/>
      <c r="H78" s="340"/>
      <c r="I78" s="340"/>
      <c r="J78" s="340"/>
      <c r="K78" s="340"/>
      <c r="L78" s="340"/>
      <c r="M78" s="340"/>
      <c r="N78" s="340"/>
      <c r="O78" s="340"/>
      <c r="P78" s="340"/>
      <c r="Q78" s="340"/>
      <c r="R78" s="340"/>
      <c r="S78" s="340"/>
      <c r="T78" s="340"/>
      <c r="U78" s="340"/>
      <c r="V78" s="340"/>
      <c r="W78" s="340"/>
      <c r="X78" s="340"/>
      <c r="Y78" s="340"/>
      <c r="Z78" s="340"/>
      <c r="AA78" s="340"/>
      <c r="AB78" s="365"/>
      <c r="AC78" s="340"/>
    </row>
    <row r="79" spans="1:31" ht="13.65" hidden="1" customHeight="1" x14ac:dyDescent="0.2">
      <c r="A79" s="325"/>
      <c r="B79" s="281"/>
      <c r="C79" s="340"/>
      <c r="D79" s="340"/>
      <c r="E79" s="340"/>
      <c r="F79" s="340"/>
      <c r="G79" s="340"/>
      <c r="H79" s="340"/>
      <c r="I79" s="340"/>
      <c r="J79" s="340"/>
      <c r="K79" s="340"/>
      <c r="L79" s="340"/>
      <c r="M79" s="340"/>
      <c r="N79" s="340"/>
      <c r="O79" s="340"/>
      <c r="P79" s="340"/>
      <c r="Q79" s="340"/>
      <c r="R79" s="340"/>
      <c r="S79" s="340"/>
      <c r="T79" s="340"/>
      <c r="U79" s="340"/>
      <c r="V79" s="340"/>
      <c r="W79" s="340"/>
      <c r="X79" s="340"/>
      <c r="Y79" s="340"/>
      <c r="Z79" s="340"/>
      <c r="AA79" s="340"/>
      <c r="AB79" s="365"/>
      <c r="AC79" s="340"/>
    </row>
    <row r="80" spans="1:31" ht="13.65" hidden="1" customHeight="1" x14ac:dyDescent="0.2">
      <c r="A80" s="325"/>
      <c r="B80" s="281"/>
      <c r="C80" s="340"/>
      <c r="D80" s="340"/>
      <c r="E80" s="340"/>
      <c r="F80" s="340"/>
      <c r="G80" s="340"/>
      <c r="H80" s="340"/>
      <c r="I80" s="340"/>
      <c r="J80" s="340"/>
      <c r="K80" s="340"/>
      <c r="L80" s="340"/>
      <c r="M80" s="340"/>
      <c r="N80" s="340"/>
      <c r="O80" s="340"/>
      <c r="P80" s="340"/>
      <c r="Q80" s="340"/>
      <c r="R80" s="340"/>
      <c r="S80" s="340"/>
      <c r="T80" s="340"/>
      <c r="U80" s="340"/>
      <c r="V80" s="340"/>
      <c r="W80" s="340"/>
      <c r="X80" s="340"/>
      <c r="Y80" s="340"/>
      <c r="Z80" s="340"/>
      <c r="AA80" s="340"/>
      <c r="AB80" s="365"/>
      <c r="AC80" s="340"/>
    </row>
    <row r="81" spans="1:29" ht="13.65" hidden="1" customHeight="1" x14ac:dyDescent="0.2">
      <c r="A81" s="325"/>
      <c r="B81" s="281"/>
      <c r="C81" s="340"/>
      <c r="D81" s="340"/>
      <c r="E81" s="340"/>
      <c r="F81" s="340"/>
      <c r="G81" s="340"/>
      <c r="H81" s="340"/>
      <c r="I81" s="340"/>
      <c r="J81" s="340"/>
      <c r="K81" s="340"/>
      <c r="L81" s="340"/>
      <c r="M81" s="340"/>
      <c r="N81" s="340"/>
      <c r="O81" s="340"/>
      <c r="P81" s="340"/>
      <c r="Q81" s="340"/>
      <c r="R81" s="340"/>
      <c r="S81" s="340"/>
      <c r="T81" s="340"/>
      <c r="U81" s="340"/>
      <c r="V81" s="340"/>
      <c r="W81" s="340"/>
      <c r="X81" s="340"/>
      <c r="Y81" s="340"/>
      <c r="Z81" s="340"/>
      <c r="AA81" s="340"/>
      <c r="AB81" s="365"/>
      <c r="AC81" s="340"/>
    </row>
    <row r="82" spans="1:29" ht="13.65" hidden="1" customHeight="1" x14ac:dyDescent="0.2">
      <c r="A82" s="325"/>
      <c r="B82" s="281"/>
      <c r="C82" s="340"/>
      <c r="D82" s="340"/>
      <c r="E82" s="340"/>
      <c r="F82" s="340"/>
      <c r="G82" s="340"/>
      <c r="H82" s="340"/>
      <c r="I82" s="340"/>
      <c r="J82" s="340"/>
      <c r="K82" s="340"/>
      <c r="L82" s="340"/>
      <c r="M82" s="340"/>
      <c r="N82" s="340"/>
      <c r="O82" s="340"/>
      <c r="P82" s="340"/>
      <c r="Q82" s="340"/>
      <c r="R82" s="340"/>
      <c r="S82" s="340"/>
      <c r="T82" s="340"/>
      <c r="U82" s="340"/>
      <c r="V82" s="340"/>
      <c r="W82" s="340"/>
      <c r="X82" s="340"/>
      <c r="Y82" s="340"/>
      <c r="Z82" s="340"/>
      <c r="AA82" s="340"/>
      <c r="AB82" s="365"/>
      <c r="AC82" s="340"/>
    </row>
    <row r="83" spans="1:29" ht="13.65" hidden="1" customHeight="1" x14ac:dyDescent="0.2">
      <c r="A83" s="325"/>
      <c r="B83" s="325"/>
      <c r="C83" s="340"/>
      <c r="D83" s="340"/>
      <c r="E83" s="340"/>
      <c r="F83" s="340"/>
      <c r="G83" s="340"/>
      <c r="H83" s="340"/>
      <c r="I83" s="340"/>
      <c r="J83" s="340"/>
      <c r="K83" s="340"/>
      <c r="L83" s="340"/>
      <c r="M83" s="340"/>
      <c r="N83" s="340"/>
      <c r="O83" s="340"/>
      <c r="P83" s="340"/>
      <c r="Q83" s="340"/>
      <c r="R83" s="340"/>
      <c r="S83" s="340"/>
      <c r="T83" s="340"/>
      <c r="U83" s="340"/>
      <c r="V83" s="340"/>
      <c r="W83" s="340"/>
      <c r="X83" s="340"/>
      <c r="Y83" s="340"/>
      <c r="Z83" s="340"/>
      <c r="AA83" s="340"/>
      <c r="AB83" s="365"/>
      <c r="AC83" s="340"/>
    </row>
    <row r="84" spans="1:29" ht="13.5" hidden="1" customHeight="1" x14ac:dyDescent="0.2">
      <c r="A84" s="325"/>
      <c r="B84" s="325"/>
      <c r="C84" s="340"/>
      <c r="D84" s="340"/>
      <c r="E84" s="340"/>
      <c r="F84" s="340"/>
      <c r="G84" s="344"/>
      <c r="H84" s="340"/>
      <c r="I84" s="340"/>
      <c r="J84" s="344"/>
      <c r="K84" s="340"/>
      <c r="L84" s="340"/>
      <c r="M84" s="340"/>
      <c r="N84" s="340"/>
      <c r="O84" s="344"/>
      <c r="P84" s="340"/>
      <c r="Q84" s="340"/>
      <c r="R84" s="340"/>
      <c r="S84" s="344"/>
      <c r="T84" s="340"/>
      <c r="U84" s="340"/>
      <c r="V84" s="340"/>
      <c r="W84" s="340"/>
      <c r="X84" s="340"/>
      <c r="Y84" s="340"/>
      <c r="Z84" s="340"/>
      <c r="AA84" s="340"/>
      <c r="AB84" s="340"/>
      <c r="AC84" s="340"/>
    </row>
    <row r="85" spans="1:29" ht="12" customHeight="1" x14ac:dyDescent="0.2">
      <c r="C85" s="344"/>
      <c r="D85" s="344"/>
      <c r="E85" s="344"/>
      <c r="F85" s="344"/>
      <c r="G85" s="344"/>
      <c r="H85" s="344"/>
      <c r="I85" s="344"/>
      <c r="J85" s="344"/>
      <c r="K85" s="344"/>
      <c r="L85" s="344"/>
      <c r="M85" s="344"/>
      <c r="N85" s="344"/>
      <c r="O85" s="344"/>
      <c r="P85" s="344"/>
      <c r="Q85" s="344"/>
      <c r="R85" s="344"/>
      <c r="S85" s="344"/>
      <c r="T85" s="344"/>
      <c r="U85" s="344"/>
      <c r="V85" s="344"/>
      <c r="W85" s="344"/>
      <c r="X85" s="344"/>
      <c r="Y85" s="344"/>
      <c r="Z85" s="344"/>
      <c r="AA85" s="344"/>
      <c r="AB85" s="344"/>
      <c r="AC85" s="344"/>
    </row>
    <row r="86" spans="1:29" ht="17.25" customHeight="1" thickBot="1" x14ac:dyDescent="0.35">
      <c r="A86" s="315" t="s">
        <v>94</v>
      </c>
      <c r="B86" s="322"/>
      <c r="C86" s="345"/>
      <c r="D86" s="345"/>
      <c r="E86" s="345"/>
      <c r="F86" s="345"/>
      <c r="G86" s="345"/>
      <c r="H86" s="345"/>
      <c r="I86" s="345"/>
      <c r="J86" s="345"/>
      <c r="K86" s="345"/>
      <c r="L86" s="345"/>
      <c r="M86" s="345"/>
      <c r="N86" s="345"/>
      <c r="O86" s="345"/>
      <c r="P86" s="345"/>
      <c r="Q86" s="345"/>
      <c r="R86" s="345"/>
      <c r="S86" s="345"/>
      <c r="T86" s="345"/>
      <c r="U86" s="345"/>
      <c r="V86" s="345"/>
      <c r="W86" s="345"/>
      <c r="X86" s="345"/>
      <c r="Y86" s="345"/>
      <c r="Z86" s="345"/>
      <c r="AA86" s="345"/>
      <c r="AB86" s="345"/>
      <c r="AC86" s="345"/>
    </row>
    <row r="87" spans="1:29" x14ac:dyDescent="0.2">
      <c r="A87" s="442" t="s">
        <v>139</v>
      </c>
      <c r="B87" s="281"/>
      <c r="C87" s="340">
        <f t="shared" ref="C87:AC87" si="40">C67-C107</f>
        <v>66.334111653575746</v>
      </c>
      <c r="D87" s="340">
        <f t="shared" ca="1" si="40"/>
        <v>0</v>
      </c>
      <c r="E87" s="340">
        <f t="shared" si="40"/>
        <v>66.88068485821168</v>
      </c>
      <c r="F87" s="409">
        <f t="shared" ca="1" si="40"/>
        <v>44.404932170595202</v>
      </c>
      <c r="G87" s="340">
        <f t="shared" si="40"/>
        <v>78.752999039234055</v>
      </c>
      <c r="H87" s="340">
        <f t="shared" si="40"/>
        <v>78.566939032054506</v>
      </c>
      <c r="I87" s="340">
        <f t="shared" si="40"/>
        <v>78.939059046415423</v>
      </c>
      <c r="J87" s="340">
        <f t="shared" si="40"/>
        <v>191.07825279474309</v>
      </c>
      <c r="K87" s="340">
        <f t="shared" si="40"/>
        <v>108.93246187363729</v>
      </c>
      <c r="L87" s="340">
        <f t="shared" si="40"/>
        <v>273.22404371584707</v>
      </c>
      <c r="M87" s="340">
        <f t="shared" si="40"/>
        <v>477.17334786867104</v>
      </c>
      <c r="N87" s="340">
        <f t="shared" si="40"/>
        <v>494.90389162885185</v>
      </c>
      <c r="O87" s="340">
        <f t="shared" si="40"/>
        <v>803.21370437425685</v>
      </c>
      <c r="P87" s="340">
        <f t="shared" si="40"/>
        <v>770.2924297604859</v>
      </c>
      <c r="Q87" s="340">
        <f t="shared" si="40"/>
        <v>836.1349789880278</v>
      </c>
      <c r="R87" s="340">
        <f t="shared" si="40"/>
        <v>722.53704942364493</v>
      </c>
      <c r="S87" s="340">
        <f t="shared" si="40"/>
        <v>547.05776496768158</v>
      </c>
      <c r="T87" s="340">
        <f t="shared" si="40"/>
        <v>756.3091917041711</v>
      </c>
      <c r="U87" s="340">
        <f t="shared" si="40"/>
        <v>440.42376538726057</v>
      </c>
      <c r="V87" s="340">
        <f t="shared" si="40"/>
        <v>444.44033781161852</v>
      </c>
      <c r="W87" s="409">
        <f t="shared" si="40"/>
        <v>480.81676645580956</v>
      </c>
      <c r="X87" s="340">
        <f t="shared" si="40"/>
        <v>334.49746051613511</v>
      </c>
      <c r="Y87" s="340">
        <f t="shared" si="40"/>
        <v>203.38923627012809</v>
      </c>
      <c r="Z87" s="346">
        <f t="shared" si="40"/>
        <v>164.93221893185364</v>
      </c>
      <c r="AA87" s="346">
        <f t="shared" si="40"/>
        <v>100.32516491331444</v>
      </c>
      <c r="AB87" s="340">
        <f t="shared" si="40"/>
        <v>45.881307990823188</v>
      </c>
      <c r="AC87" s="347">
        <f t="shared" ca="1" si="40"/>
        <v>154.33659881262065</v>
      </c>
    </row>
    <row r="88" spans="1:29" x14ac:dyDescent="0.2">
      <c r="A88" s="443" t="s">
        <v>140</v>
      </c>
      <c r="B88" s="305"/>
      <c r="C88" s="340">
        <f t="shared" ref="C88:AC88" si="41">C68-C108</f>
        <v>0</v>
      </c>
      <c r="D88" s="340">
        <f t="shared" ca="1" si="41"/>
        <v>-42.936004906971903</v>
      </c>
      <c r="E88" s="340">
        <f t="shared" si="41"/>
        <v>66.880684858213499</v>
      </c>
      <c r="F88" s="409">
        <f t="shared" ca="1" si="41"/>
        <v>7.981559983747502</v>
      </c>
      <c r="G88" s="340">
        <f t="shared" si="41"/>
        <v>78.752999039235874</v>
      </c>
      <c r="H88" s="340">
        <f t="shared" si="41"/>
        <v>78.566939032054506</v>
      </c>
      <c r="I88" s="340">
        <f t="shared" si="41"/>
        <v>78.939059046417242</v>
      </c>
      <c r="J88" s="340">
        <f t="shared" si="41"/>
        <v>191.07825279474491</v>
      </c>
      <c r="K88" s="340">
        <f t="shared" si="41"/>
        <v>108.93246187363729</v>
      </c>
      <c r="L88" s="340">
        <f t="shared" si="41"/>
        <v>273.22404371585071</v>
      </c>
      <c r="M88" s="340">
        <f t="shared" si="41"/>
        <v>519.03065908522331</v>
      </c>
      <c r="N88" s="340">
        <f t="shared" si="41"/>
        <v>536.84489939400737</v>
      </c>
      <c r="O88" s="340">
        <f t="shared" si="41"/>
        <v>842.22016721949876</v>
      </c>
      <c r="P88" s="340">
        <f t="shared" si="41"/>
        <v>813.82962444480108</v>
      </c>
      <c r="Q88" s="340">
        <f t="shared" si="41"/>
        <v>870.61070999419462</v>
      </c>
      <c r="R88" s="340">
        <f t="shared" si="41"/>
        <v>769.75605777780765</v>
      </c>
      <c r="S88" s="340">
        <f t="shared" si="41"/>
        <v>547.05776496768158</v>
      </c>
      <c r="T88" s="340">
        <f t="shared" si="41"/>
        <v>756.3091917041711</v>
      </c>
      <c r="U88" s="340">
        <f t="shared" si="41"/>
        <v>440.42376538726057</v>
      </c>
      <c r="V88" s="340">
        <f t="shared" si="41"/>
        <v>444.44033781161852</v>
      </c>
      <c r="W88" s="409">
        <f t="shared" si="41"/>
        <v>494.53683626434395</v>
      </c>
      <c r="X88" s="340">
        <f t="shared" si="41"/>
        <v>349.36682803893564</v>
      </c>
      <c r="Y88" s="340">
        <f t="shared" si="41"/>
        <v>210.87068442253621</v>
      </c>
      <c r="Z88" s="340">
        <f t="shared" si="41"/>
        <v>172.30924320058875</v>
      </c>
      <c r="AA88" s="340">
        <f t="shared" si="41"/>
        <v>105.8421040104422</v>
      </c>
      <c r="AB88" s="340">
        <f t="shared" si="41"/>
        <v>49.019484920258037</v>
      </c>
      <c r="AC88" s="341">
        <f t="shared" ca="1" si="41"/>
        <v>161.24829506683636</v>
      </c>
    </row>
    <row r="89" spans="1:29" x14ac:dyDescent="0.2">
      <c r="A89" s="443" t="s">
        <v>142</v>
      </c>
      <c r="B89" s="281"/>
      <c r="C89" s="340">
        <f t="shared" ref="C89:AC89" si="42">C69-C109</f>
        <v>33.167055826787873</v>
      </c>
      <c r="D89" s="340">
        <f t="shared" ca="1" si="42"/>
        <v>51.114291555919408</v>
      </c>
      <c r="E89" s="340">
        <f t="shared" si="42"/>
        <v>173.88978063135437</v>
      </c>
      <c r="F89" s="409">
        <f t="shared" ca="1" si="42"/>
        <v>86.057042671353884</v>
      </c>
      <c r="G89" s="340">
        <f t="shared" si="42"/>
        <v>-39.283469516027253</v>
      </c>
      <c r="H89" s="340">
        <f t="shared" si="42"/>
        <v>-78.566939032054506</v>
      </c>
      <c r="I89" s="340">
        <f t="shared" si="42"/>
        <v>0</v>
      </c>
      <c r="J89" s="340">
        <f t="shared" si="42"/>
        <v>191.07825279474127</v>
      </c>
      <c r="K89" s="340">
        <f t="shared" si="42"/>
        <v>108.93246187363729</v>
      </c>
      <c r="L89" s="340">
        <f t="shared" si="42"/>
        <v>273.22404371584707</v>
      </c>
      <c r="M89" s="340">
        <f t="shared" si="42"/>
        <v>722.27115910336033</v>
      </c>
      <c r="N89" s="340">
        <f t="shared" si="42"/>
        <v>816.24927086109892</v>
      </c>
      <c r="O89" s="340">
        <f t="shared" si="42"/>
        <v>875.87474395739991</v>
      </c>
      <c r="P89" s="340">
        <f t="shared" si="42"/>
        <v>1003.6261250810785</v>
      </c>
      <c r="Q89" s="340">
        <f t="shared" si="42"/>
        <v>748.12336283372497</v>
      </c>
      <c r="R89" s="340">
        <f t="shared" si="42"/>
        <v>1023.8561994044012</v>
      </c>
      <c r="S89" s="340">
        <f t="shared" si="42"/>
        <v>496.28370837239891</v>
      </c>
      <c r="T89" s="340">
        <f t="shared" si="42"/>
        <v>524.72645859051227</v>
      </c>
      <c r="U89" s="340">
        <f t="shared" si="42"/>
        <v>477.64267513829691</v>
      </c>
      <c r="V89" s="340">
        <f t="shared" si="42"/>
        <v>486.48199138839118</v>
      </c>
      <c r="W89" s="409">
        <f t="shared" si="42"/>
        <v>519.18814728298094</v>
      </c>
      <c r="X89" s="340">
        <f t="shared" si="42"/>
        <v>333.19769745008125</v>
      </c>
      <c r="Y89" s="340">
        <f t="shared" si="42"/>
        <v>188.74031626233591</v>
      </c>
      <c r="Z89" s="340">
        <f t="shared" si="42"/>
        <v>148.7955191160072</v>
      </c>
      <c r="AA89" s="340">
        <f t="shared" si="42"/>
        <v>74.814707058276326</v>
      </c>
      <c r="AB89" s="340">
        <f t="shared" si="42"/>
        <v>23.536635081090935</v>
      </c>
      <c r="AC89" s="341">
        <f t="shared" ca="1" si="42"/>
        <v>140.38016312137188</v>
      </c>
    </row>
    <row r="90" spans="1:29" x14ac:dyDescent="0.2">
      <c r="A90" s="443" t="s">
        <v>144</v>
      </c>
      <c r="B90" s="281"/>
      <c r="C90" s="340">
        <f t="shared" ref="C90:AC90" si="43">C70-C110</f>
        <v>0</v>
      </c>
      <c r="D90" s="340">
        <f t="shared" ca="1" si="43"/>
        <v>-47.638525969653529</v>
      </c>
      <c r="E90" s="340">
        <f t="shared" si="43"/>
        <v>-40.128410914927372</v>
      </c>
      <c r="F90" s="409">
        <f t="shared" ca="1" si="43"/>
        <v>-29.255645628192724</v>
      </c>
      <c r="G90" s="340">
        <f t="shared" si="43"/>
        <v>-78.752999039235874</v>
      </c>
      <c r="H90" s="340">
        <f t="shared" si="43"/>
        <v>-78.566939032054506</v>
      </c>
      <c r="I90" s="340">
        <f t="shared" si="43"/>
        <v>-78.939059046415423</v>
      </c>
      <c r="J90" s="340">
        <f t="shared" si="43"/>
        <v>-54.466230936819557</v>
      </c>
      <c r="K90" s="340">
        <f t="shared" si="43"/>
        <v>-108.93246187363911</v>
      </c>
      <c r="L90" s="340">
        <f t="shared" si="43"/>
        <v>0</v>
      </c>
      <c r="M90" s="340">
        <f t="shared" si="43"/>
        <v>722.27115910336033</v>
      </c>
      <c r="N90" s="340">
        <f t="shared" si="43"/>
        <v>816.24927086109892</v>
      </c>
      <c r="O90" s="340">
        <f t="shared" si="43"/>
        <v>914.25362022390254</v>
      </c>
      <c r="P90" s="340">
        <f t="shared" si="43"/>
        <v>1080.3838776140838</v>
      </c>
      <c r="Q90" s="340">
        <f t="shared" si="43"/>
        <v>748.12336283372497</v>
      </c>
      <c r="R90" s="340">
        <f t="shared" si="43"/>
        <v>779.87441671084343</v>
      </c>
      <c r="S90" s="340">
        <f t="shared" si="43"/>
        <v>483.71623556779559</v>
      </c>
      <c r="T90" s="340">
        <f t="shared" si="43"/>
        <v>511.44224444897918</v>
      </c>
      <c r="U90" s="340">
        <f t="shared" si="43"/>
        <v>465.23637188795146</v>
      </c>
      <c r="V90" s="340">
        <f t="shared" si="43"/>
        <v>474.47009036645613</v>
      </c>
      <c r="W90" s="409">
        <f t="shared" si="43"/>
        <v>462.68374867723469</v>
      </c>
      <c r="X90" s="340">
        <f t="shared" si="43"/>
        <v>220.83366121538529</v>
      </c>
      <c r="Y90" s="340">
        <f t="shared" si="43"/>
        <v>89.900193886780471</v>
      </c>
      <c r="Z90" s="340">
        <f t="shared" si="43"/>
        <v>64.183833410579609</v>
      </c>
      <c r="AA90" s="340">
        <f t="shared" si="43"/>
        <v>40.912229112813293</v>
      </c>
      <c r="AB90" s="340">
        <f t="shared" si="43"/>
        <v>-3.0397650272734609</v>
      </c>
      <c r="AC90" s="341">
        <f t="shared" ca="1" si="43"/>
        <v>87.194901817758364</v>
      </c>
    </row>
    <row r="91" spans="1:29" x14ac:dyDescent="0.2">
      <c r="A91" s="443" t="s">
        <v>143</v>
      </c>
      <c r="B91" s="305"/>
      <c r="C91" s="340">
        <f t="shared" ref="C91:AC91" si="44">C71-C111</f>
        <v>0</v>
      </c>
      <c r="D91" s="340">
        <f t="shared" ca="1" si="44"/>
        <v>0</v>
      </c>
      <c r="E91" s="340">
        <f t="shared" si="44"/>
        <v>-40.128410914927372</v>
      </c>
      <c r="F91" s="409">
        <f t="shared" ca="1" si="44"/>
        <v>-13.376136971643064</v>
      </c>
      <c r="G91" s="340">
        <f t="shared" si="44"/>
        <v>-78.752999039235874</v>
      </c>
      <c r="H91" s="340">
        <f t="shared" si="44"/>
        <v>-78.566939032054506</v>
      </c>
      <c r="I91" s="340">
        <f t="shared" si="44"/>
        <v>-78.939059046415423</v>
      </c>
      <c r="J91" s="340">
        <f t="shared" si="44"/>
        <v>-191.07825279474309</v>
      </c>
      <c r="K91" s="340">
        <f t="shared" si="44"/>
        <v>-108.93246187363911</v>
      </c>
      <c r="L91" s="340">
        <f t="shared" si="44"/>
        <v>-273.22404371584707</v>
      </c>
      <c r="M91" s="340">
        <f t="shared" si="44"/>
        <v>386.9475881352173</v>
      </c>
      <c r="N91" s="340">
        <f t="shared" si="44"/>
        <v>504.89247374134357</v>
      </c>
      <c r="O91" s="340">
        <f t="shared" si="44"/>
        <v>1078.47289750458</v>
      </c>
      <c r="P91" s="340">
        <f t="shared" si="44"/>
        <v>1401.9272859742105</v>
      </c>
      <c r="Q91" s="340">
        <f t="shared" si="44"/>
        <v>755.01850903495142</v>
      </c>
      <c r="R91" s="340">
        <f t="shared" si="44"/>
        <v>623.96546753716211</v>
      </c>
      <c r="S91" s="340">
        <f t="shared" si="44"/>
        <v>441.11772651561114</v>
      </c>
      <c r="T91" s="340">
        <f t="shared" si="44"/>
        <v>511.44224444897918</v>
      </c>
      <c r="U91" s="340">
        <f t="shared" si="44"/>
        <v>337.44084473140174</v>
      </c>
      <c r="V91" s="340">
        <f t="shared" si="44"/>
        <v>474.47009036645613</v>
      </c>
      <c r="W91" s="409">
        <f t="shared" si="44"/>
        <v>400.80132433428844</v>
      </c>
      <c r="X91" s="340">
        <f t="shared" si="44"/>
        <v>348.21002357946236</v>
      </c>
      <c r="Y91" s="340">
        <f t="shared" si="44"/>
        <v>184.98341066011562</v>
      </c>
      <c r="Z91" s="340">
        <f t="shared" si="44"/>
        <v>161.57484529334215</v>
      </c>
      <c r="AA91" s="340">
        <f t="shared" si="44"/>
        <v>89.100134049262124</v>
      </c>
      <c r="AB91" s="340">
        <f t="shared" si="44"/>
        <v>31.31907618099649</v>
      </c>
      <c r="AC91" s="341">
        <f t="shared" ca="1" si="44"/>
        <v>139.05779569112747</v>
      </c>
    </row>
    <row r="92" spans="1:29" x14ac:dyDescent="0.2">
      <c r="A92" s="443" t="s">
        <v>141</v>
      </c>
      <c r="B92" s="281"/>
      <c r="C92" s="340">
        <f t="shared" ref="C92:AC92" si="45">C72-C112</f>
        <v>132.66822330715331</v>
      </c>
      <c r="D92" s="340">
        <f t="shared" ca="1" si="45"/>
        <v>51.114291555919408</v>
      </c>
      <c r="E92" s="340">
        <f t="shared" si="45"/>
        <v>66.88068485821168</v>
      </c>
      <c r="F92" s="409">
        <f t="shared" ca="1" si="45"/>
        <v>83.554399907095103</v>
      </c>
      <c r="G92" s="340">
        <f t="shared" si="45"/>
        <v>39.469529523206802</v>
      </c>
      <c r="H92" s="340">
        <f t="shared" si="45"/>
        <v>0</v>
      </c>
      <c r="I92" s="340">
        <f t="shared" si="45"/>
        <v>78.939059046415423</v>
      </c>
      <c r="J92" s="340">
        <f t="shared" si="45"/>
        <v>-136.61202185792536</v>
      </c>
      <c r="K92" s="340">
        <f t="shared" si="45"/>
        <v>0</v>
      </c>
      <c r="L92" s="340">
        <f t="shared" si="45"/>
        <v>-273.22404371585071</v>
      </c>
      <c r="M92" s="340">
        <f t="shared" si="45"/>
        <v>772.49993256321977</v>
      </c>
      <c r="N92" s="340">
        <f t="shared" si="45"/>
        <v>891.74308483838104</v>
      </c>
      <c r="O92" s="340">
        <f t="shared" si="45"/>
        <v>1220.0939111374464</v>
      </c>
      <c r="P92" s="340">
        <f t="shared" si="45"/>
        <v>1215.191223059508</v>
      </c>
      <c r="Q92" s="340">
        <f t="shared" si="45"/>
        <v>1224.9965992153884</v>
      </c>
      <c r="R92" s="340">
        <f t="shared" si="45"/>
        <v>830.46621137601869</v>
      </c>
      <c r="S92" s="340">
        <f t="shared" si="45"/>
        <v>691.93987698810633</v>
      </c>
      <c r="T92" s="340">
        <f t="shared" si="45"/>
        <v>813.57711486309017</v>
      </c>
      <c r="U92" s="340">
        <f t="shared" si="45"/>
        <v>593.96502270777273</v>
      </c>
      <c r="V92" s="340">
        <f t="shared" si="45"/>
        <v>668.2774933934561</v>
      </c>
      <c r="W92" s="409">
        <f t="shared" si="45"/>
        <v>590.90376285636557</v>
      </c>
      <c r="X92" s="340">
        <f t="shared" si="45"/>
        <v>545.76292971835574</v>
      </c>
      <c r="Y92" s="340">
        <f t="shared" si="45"/>
        <v>374.61857653958396</v>
      </c>
      <c r="Z92" s="340">
        <f t="shared" si="45"/>
        <v>359.99379571547433</v>
      </c>
      <c r="AA92" s="340">
        <f t="shared" si="45"/>
        <v>274.91960971295339</v>
      </c>
      <c r="AB92" s="340">
        <f t="shared" si="45"/>
        <v>210.54313067960356</v>
      </c>
      <c r="AC92" s="341">
        <f t="shared" ca="1" si="45"/>
        <v>324.34486724210728</v>
      </c>
    </row>
    <row r="93" spans="1:29" ht="13.65" customHeight="1" thickBot="1" x14ac:dyDescent="0.25">
      <c r="A93" s="444" t="s">
        <v>145</v>
      </c>
      <c r="B93" s="310"/>
      <c r="C93" s="342">
        <f t="shared" ref="C93:AC93" si="46">C73-C113</f>
        <v>132.66822330715422</v>
      </c>
      <c r="D93" s="342">
        <f t="shared" ca="1" si="46"/>
        <v>51.114291555919408</v>
      </c>
      <c r="E93" s="342">
        <f t="shared" si="46"/>
        <v>66.880684858213499</v>
      </c>
      <c r="F93" s="410">
        <f t="shared" ca="1" si="46"/>
        <v>83.554399907095103</v>
      </c>
      <c r="G93" s="342">
        <f t="shared" si="46"/>
        <v>39.469529523206802</v>
      </c>
      <c r="H93" s="342">
        <f t="shared" si="46"/>
        <v>0</v>
      </c>
      <c r="I93" s="342">
        <f t="shared" si="46"/>
        <v>78.939059046415423</v>
      </c>
      <c r="J93" s="342">
        <f t="shared" si="46"/>
        <v>-136.61202185792172</v>
      </c>
      <c r="K93" s="342">
        <f t="shared" si="46"/>
        <v>0</v>
      </c>
      <c r="L93" s="342">
        <f t="shared" si="46"/>
        <v>-273.22404371584344</v>
      </c>
      <c r="M93" s="342">
        <f t="shared" si="46"/>
        <v>822.72870602308103</v>
      </c>
      <c r="N93" s="342">
        <f t="shared" si="46"/>
        <v>975.62510036869571</v>
      </c>
      <c r="O93" s="342">
        <f t="shared" si="46"/>
        <v>1339.8387669481453</v>
      </c>
      <c r="P93" s="342">
        <f t="shared" si="46"/>
        <v>1316.7780106562459</v>
      </c>
      <c r="Q93" s="342">
        <f t="shared" si="46"/>
        <v>1362.8995232400448</v>
      </c>
      <c r="R93" s="342">
        <f t="shared" si="46"/>
        <v>924.90422808434232</v>
      </c>
      <c r="S93" s="342">
        <f t="shared" si="46"/>
        <v>719.2888582875712</v>
      </c>
      <c r="T93" s="342">
        <f t="shared" si="46"/>
        <v>846.78765021692197</v>
      </c>
      <c r="U93" s="342">
        <f t="shared" si="46"/>
        <v>618.77762920846544</v>
      </c>
      <c r="V93" s="342">
        <f t="shared" si="46"/>
        <v>692.30129543732437</v>
      </c>
      <c r="W93" s="410">
        <f t="shared" si="46"/>
        <v>629.37475741564958</v>
      </c>
      <c r="X93" s="342">
        <f t="shared" si="46"/>
        <v>572.67015754418389</v>
      </c>
      <c r="Y93" s="342">
        <f t="shared" si="46"/>
        <v>389.10752406536267</v>
      </c>
      <c r="Z93" s="342">
        <f t="shared" si="46"/>
        <v>372.24162061575043</v>
      </c>
      <c r="AA93" s="342">
        <f t="shared" si="46"/>
        <v>281.41799805642222</v>
      </c>
      <c r="AB93" s="342">
        <f t="shared" si="46"/>
        <v>212.78632050026681</v>
      </c>
      <c r="AC93" s="343">
        <f t="shared" ca="1" si="46"/>
        <v>334.84343087451452</v>
      </c>
    </row>
    <row r="94" spans="1:29" ht="13.65" customHeight="1" x14ac:dyDescent="0.2">
      <c r="A94" s="313"/>
      <c r="C94" s="340"/>
      <c r="D94" s="340"/>
      <c r="E94" s="340"/>
      <c r="F94" s="340"/>
      <c r="G94" s="340"/>
      <c r="H94" s="340"/>
      <c r="I94" s="340"/>
      <c r="J94" s="340"/>
      <c r="K94" s="340"/>
      <c r="L94" s="340"/>
      <c r="M94" s="340"/>
      <c r="N94" s="340"/>
      <c r="O94" s="340"/>
      <c r="P94" s="340"/>
      <c r="Q94" s="340"/>
      <c r="R94" s="346"/>
      <c r="S94" s="346"/>
      <c r="T94" s="346"/>
      <c r="U94" s="346"/>
      <c r="V94" s="346"/>
      <c r="W94" s="346"/>
      <c r="X94" s="346"/>
      <c r="Y94" s="346"/>
      <c r="Z94" s="346"/>
      <c r="AA94" s="346"/>
      <c r="AB94" s="346"/>
      <c r="AC94" s="346"/>
    </row>
    <row r="95" spans="1:29" ht="13.65" customHeight="1" x14ac:dyDescent="0.2">
      <c r="A95" s="401"/>
      <c r="C95" s="340"/>
      <c r="D95" s="340"/>
      <c r="E95" s="340"/>
      <c r="F95" s="340"/>
      <c r="G95" s="340"/>
      <c r="H95" s="340"/>
      <c r="I95" s="340"/>
      <c r="J95" s="340"/>
      <c r="K95" s="340"/>
      <c r="L95" s="340"/>
      <c r="M95" s="340"/>
      <c r="N95" s="340"/>
      <c r="O95" s="340"/>
      <c r="P95" s="340"/>
      <c r="Q95" s="340"/>
      <c r="R95" s="340"/>
      <c r="S95" s="340"/>
      <c r="T95" s="340"/>
      <c r="U95" s="340"/>
      <c r="V95" s="340"/>
      <c r="W95" s="340"/>
      <c r="X95" s="340"/>
      <c r="Y95" s="340"/>
      <c r="Z95" s="340"/>
      <c r="AA95" s="340"/>
      <c r="AB95" s="340"/>
      <c r="AC95" s="340"/>
    </row>
    <row r="96" spans="1:29" ht="13.65" customHeight="1" x14ac:dyDescent="0.2">
      <c r="A96" s="401"/>
      <c r="C96" s="340"/>
      <c r="D96" s="340"/>
      <c r="E96" s="340"/>
      <c r="F96" s="340"/>
      <c r="G96" s="340"/>
      <c r="H96" s="340"/>
      <c r="I96" s="340"/>
      <c r="J96" s="340"/>
      <c r="K96" s="340"/>
      <c r="L96" s="340"/>
      <c r="M96" s="340"/>
      <c r="N96" s="340"/>
      <c r="O96" s="340"/>
      <c r="P96" s="340"/>
      <c r="Q96" s="340"/>
      <c r="R96" s="340"/>
      <c r="S96" s="340"/>
      <c r="T96" s="340"/>
      <c r="U96" s="340"/>
      <c r="V96" s="340"/>
      <c r="W96" s="340"/>
      <c r="X96" s="340"/>
      <c r="Y96" s="340"/>
      <c r="Z96" s="340"/>
      <c r="AA96" s="340"/>
      <c r="AB96" s="340"/>
      <c r="AC96" s="340"/>
    </row>
    <row r="97" spans="1:29" ht="13.65" customHeight="1" x14ac:dyDescent="0.2">
      <c r="A97" s="401"/>
      <c r="C97" s="340"/>
      <c r="D97" s="340"/>
      <c r="E97" s="340"/>
      <c r="F97" s="340"/>
      <c r="G97" s="340"/>
      <c r="H97" s="340"/>
      <c r="I97" s="340"/>
      <c r="J97" s="340"/>
      <c r="K97" s="340"/>
      <c r="L97" s="340"/>
      <c r="M97" s="340"/>
      <c r="N97" s="340"/>
      <c r="O97" s="340"/>
      <c r="P97" s="340"/>
      <c r="Q97" s="340"/>
      <c r="R97" s="340"/>
      <c r="S97" s="340"/>
      <c r="T97" s="340"/>
      <c r="U97" s="340"/>
      <c r="V97" s="340"/>
      <c r="W97" s="340"/>
      <c r="X97" s="340"/>
      <c r="Y97" s="340"/>
      <c r="Z97" s="340"/>
      <c r="AA97" s="340"/>
      <c r="AB97" s="340"/>
      <c r="AC97" s="340"/>
    </row>
    <row r="98" spans="1:29" ht="13.65" customHeight="1" x14ac:dyDescent="0.2">
      <c r="A98" s="401"/>
      <c r="C98" s="340"/>
      <c r="D98" s="340"/>
      <c r="E98" s="340"/>
      <c r="F98" s="340"/>
      <c r="G98" s="340"/>
      <c r="H98" s="340"/>
      <c r="I98" s="340"/>
      <c r="J98" s="340"/>
      <c r="K98" s="340"/>
      <c r="L98" s="340"/>
      <c r="M98" s="340"/>
      <c r="N98" s="340"/>
      <c r="O98" s="340"/>
      <c r="P98" s="340"/>
      <c r="Q98" s="340"/>
      <c r="R98" s="340"/>
      <c r="S98" s="340"/>
      <c r="T98" s="340"/>
      <c r="U98" s="340"/>
      <c r="V98" s="340"/>
      <c r="W98" s="340"/>
      <c r="X98" s="340"/>
      <c r="Y98" s="340"/>
      <c r="Z98" s="340"/>
      <c r="AA98" s="340"/>
      <c r="AB98" s="340"/>
      <c r="AC98" s="340"/>
    </row>
    <row r="99" spans="1:29" ht="13.65" customHeight="1" x14ac:dyDescent="0.2">
      <c r="A99" s="401"/>
      <c r="C99" s="340"/>
      <c r="D99" s="340"/>
      <c r="E99" s="340"/>
      <c r="F99" s="340"/>
      <c r="G99" s="340"/>
      <c r="H99" s="340"/>
      <c r="I99" s="340"/>
      <c r="J99" s="340"/>
      <c r="K99" s="340"/>
      <c r="L99" s="340"/>
      <c r="M99" s="340"/>
      <c r="N99" s="340"/>
      <c r="O99" s="340"/>
      <c r="P99" s="340"/>
      <c r="Q99" s="340"/>
      <c r="R99" s="340"/>
      <c r="S99" s="340"/>
      <c r="T99" s="340"/>
      <c r="U99" s="340"/>
      <c r="V99" s="340"/>
      <c r="W99" s="340"/>
      <c r="X99" s="340"/>
      <c r="Y99" s="340"/>
      <c r="Z99" s="340"/>
      <c r="AA99" s="340"/>
      <c r="AB99" s="340"/>
      <c r="AC99" s="340"/>
    </row>
    <row r="100" spans="1:29" ht="13.65" customHeight="1" x14ac:dyDescent="0.2">
      <c r="A100" s="401"/>
      <c r="C100" s="340"/>
      <c r="D100" s="340"/>
      <c r="E100" s="340"/>
      <c r="F100" s="340"/>
      <c r="G100" s="340"/>
      <c r="H100" s="340"/>
      <c r="I100" s="340"/>
      <c r="J100" s="340"/>
      <c r="K100" s="340"/>
      <c r="L100" s="340"/>
      <c r="M100" s="340"/>
      <c r="N100" s="340"/>
      <c r="O100" s="340"/>
      <c r="P100" s="340"/>
      <c r="Q100" s="340"/>
      <c r="R100" s="340"/>
      <c r="S100" s="340"/>
      <c r="T100" s="340"/>
      <c r="U100" s="340"/>
      <c r="V100" s="340"/>
      <c r="W100" s="340"/>
      <c r="X100" s="340"/>
      <c r="Y100" s="340"/>
      <c r="Z100" s="340"/>
      <c r="AA100" s="340"/>
      <c r="AB100" s="340"/>
      <c r="AC100" s="340"/>
    </row>
    <row r="101" spans="1:29" ht="13.65" customHeight="1" x14ac:dyDescent="0.2">
      <c r="A101" s="401"/>
      <c r="C101" s="340"/>
      <c r="D101" s="340"/>
      <c r="E101" s="340"/>
      <c r="F101" s="340"/>
      <c r="G101" s="340"/>
      <c r="H101" s="340"/>
      <c r="I101" s="340"/>
      <c r="J101" s="340"/>
      <c r="K101" s="340"/>
      <c r="L101" s="340"/>
      <c r="M101" s="340"/>
      <c r="N101" s="340"/>
      <c r="O101" s="340"/>
      <c r="P101" s="340"/>
      <c r="Q101" s="340"/>
      <c r="R101" s="340"/>
      <c r="S101" s="340"/>
      <c r="T101" s="340"/>
      <c r="U101" s="340"/>
      <c r="V101" s="340"/>
      <c r="W101" s="340"/>
      <c r="X101" s="340"/>
      <c r="Y101" s="340"/>
      <c r="Z101" s="340"/>
      <c r="AA101" s="340"/>
      <c r="AB101" s="340"/>
      <c r="AC101" s="340"/>
    </row>
    <row r="102" spans="1:29" ht="13.65" customHeight="1" x14ac:dyDescent="0.2">
      <c r="A102" s="401"/>
      <c r="C102" s="340"/>
      <c r="D102" s="340"/>
      <c r="E102" s="340"/>
      <c r="F102" s="340"/>
      <c r="G102" s="340"/>
      <c r="H102" s="340"/>
      <c r="I102" s="340"/>
      <c r="J102" s="340"/>
      <c r="K102" s="340"/>
      <c r="L102" s="340"/>
      <c r="M102" s="340"/>
      <c r="N102" s="340"/>
      <c r="O102" s="340"/>
      <c r="P102" s="340"/>
      <c r="Q102" s="340"/>
      <c r="R102" s="340"/>
      <c r="S102" s="340"/>
      <c r="T102" s="340"/>
      <c r="U102" s="340"/>
      <c r="V102" s="340"/>
      <c r="W102" s="340"/>
      <c r="X102" s="340"/>
      <c r="Y102" s="340"/>
      <c r="Z102" s="340"/>
      <c r="AA102" s="340"/>
      <c r="AB102" s="340"/>
      <c r="AC102" s="340"/>
    </row>
    <row r="103" spans="1:29" ht="13.65" customHeight="1" thickBot="1" x14ac:dyDescent="0.25">
      <c r="A103" s="402"/>
      <c r="B103" s="281"/>
      <c r="C103" s="342"/>
      <c r="D103" s="342"/>
      <c r="E103" s="342"/>
      <c r="F103" s="342"/>
      <c r="G103" s="342"/>
      <c r="H103" s="342"/>
      <c r="I103" s="342"/>
      <c r="J103" s="342"/>
      <c r="K103" s="342"/>
      <c r="L103" s="342"/>
      <c r="M103" s="342"/>
      <c r="N103" s="342"/>
      <c r="O103" s="342"/>
      <c r="P103" s="342"/>
      <c r="Q103" s="342"/>
      <c r="R103" s="342"/>
      <c r="S103" s="342"/>
      <c r="T103" s="342"/>
      <c r="U103" s="342"/>
      <c r="V103" s="342"/>
      <c r="W103" s="342"/>
      <c r="X103" s="342"/>
      <c r="Y103" s="342"/>
      <c r="Z103" s="342"/>
      <c r="AA103" s="342"/>
      <c r="AB103" s="342"/>
      <c r="AC103" s="343"/>
    </row>
    <row r="104" spans="1:29" x14ac:dyDescent="0.2">
      <c r="A104" s="281"/>
      <c r="C104" s="344"/>
      <c r="D104" s="344"/>
      <c r="E104" s="344"/>
      <c r="F104" s="344"/>
      <c r="G104" s="344"/>
      <c r="H104" s="344"/>
      <c r="I104" s="344"/>
      <c r="J104" s="344"/>
      <c r="K104" s="344"/>
      <c r="L104" s="344"/>
      <c r="M104" s="344"/>
      <c r="N104" s="344"/>
      <c r="O104" s="344"/>
      <c r="P104" s="344"/>
      <c r="Q104" s="344"/>
      <c r="R104" s="344"/>
      <c r="S104" s="344"/>
      <c r="T104" s="344"/>
      <c r="U104" s="344"/>
      <c r="V104" s="344"/>
      <c r="W104" s="344"/>
      <c r="X104" s="344"/>
      <c r="Y104" s="344"/>
      <c r="Z104" s="344"/>
      <c r="AA104" s="344"/>
      <c r="AB104" s="344"/>
      <c r="AC104" s="344"/>
    </row>
    <row r="105" spans="1:29" ht="13.5" customHeight="1" x14ac:dyDescent="0.2">
      <c r="C105" s="344"/>
      <c r="D105" s="344"/>
      <c r="E105" s="344"/>
      <c r="F105" s="344"/>
      <c r="G105" s="344"/>
      <c r="H105" s="344"/>
      <c r="I105" s="344"/>
      <c r="J105" s="344"/>
      <c r="K105" s="344"/>
      <c r="L105" s="344"/>
      <c r="M105" s="344"/>
      <c r="N105" s="344"/>
      <c r="O105" s="344"/>
      <c r="P105" s="344"/>
      <c r="Q105" s="344"/>
      <c r="R105" s="344"/>
      <c r="S105" s="344"/>
      <c r="T105" s="344"/>
      <c r="U105" s="344"/>
      <c r="V105" s="344"/>
      <c r="W105" s="344"/>
      <c r="X105" s="344"/>
      <c r="Y105" s="344"/>
      <c r="Z105" s="344"/>
      <c r="AA105" s="344"/>
      <c r="AB105" s="344"/>
      <c r="AC105" s="344"/>
    </row>
    <row r="106" spans="1:29" ht="10.8" thickBot="1" x14ac:dyDescent="0.25">
      <c r="A106" s="348">
        <f>A46</f>
        <v>37186</v>
      </c>
      <c r="B106" s="325"/>
      <c r="C106" s="326"/>
      <c r="D106" s="326"/>
      <c r="E106" s="326"/>
      <c r="F106" s="326"/>
      <c r="G106" s="326"/>
      <c r="H106" s="326"/>
      <c r="I106" s="326"/>
      <c r="J106" s="326"/>
      <c r="K106" s="326"/>
      <c r="L106" s="326"/>
      <c r="M106" s="326"/>
      <c r="N106" s="326"/>
      <c r="O106" s="326"/>
      <c r="P106" s="326"/>
      <c r="Q106" s="326"/>
      <c r="R106" s="326"/>
      <c r="S106" s="326"/>
      <c r="T106" s="326"/>
      <c r="U106" s="326"/>
      <c r="V106" s="326"/>
      <c r="W106" s="326"/>
      <c r="X106" s="326"/>
      <c r="Y106" s="326"/>
      <c r="Z106" s="326"/>
      <c r="AA106" s="326"/>
      <c r="AB106" s="326"/>
      <c r="AC106" s="326"/>
    </row>
    <row r="107" spans="1:29" x14ac:dyDescent="0.2">
      <c r="A107" s="299" t="s">
        <v>139</v>
      </c>
      <c r="B107" s="281"/>
      <c r="C107" s="340">
        <v>5150.1804287836976</v>
      </c>
      <c r="D107" s="340">
        <v>5929.2578204866086</v>
      </c>
      <c r="E107" s="340">
        <v>10032.102728731943</v>
      </c>
      <c r="F107" s="340">
        <v>7037.18032600075</v>
      </c>
      <c r="G107" s="346">
        <v>11497.193619699698</v>
      </c>
      <c r="H107" s="346">
        <v>11785.040854808298</v>
      </c>
      <c r="I107" s="346">
        <v>11209.346384591096</v>
      </c>
      <c r="J107" s="346">
        <v>15277.3313332619</v>
      </c>
      <c r="K107" s="346">
        <v>14161.220043572985</v>
      </c>
      <c r="L107" s="346">
        <v>16393.442622950817</v>
      </c>
      <c r="M107" s="346">
        <v>10153.188457427859</v>
      </c>
      <c r="N107" s="346">
        <v>9556.2034337544519</v>
      </c>
      <c r="O107" s="346">
        <v>13969.910961007061</v>
      </c>
      <c r="P107" s="346">
        <v>12895.30242554498</v>
      </c>
      <c r="Q107" s="346">
        <v>15044.519496469142</v>
      </c>
      <c r="R107" s="346">
        <v>12940.442781415652</v>
      </c>
      <c r="S107" s="346">
        <v>11738.466147577825</v>
      </c>
      <c r="T107" s="346">
        <v>12238.325281803542</v>
      </c>
      <c r="U107" s="346">
        <v>11341.853035143771</v>
      </c>
      <c r="V107" s="346">
        <v>11635.220125786162</v>
      </c>
      <c r="W107" s="346">
        <v>12310.129098958192</v>
      </c>
      <c r="X107" s="346">
        <v>11310.892095676483</v>
      </c>
      <c r="Y107" s="346">
        <v>10957.655670851063</v>
      </c>
      <c r="Z107" s="346">
        <v>10735.244781189524</v>
      </c>
      <c r="AA107" s="346">
        <v>10353.848273765427</v>
      </c>
      <c r="AB107" s="346">
        <v>10018.350950904492</v>
      </c>
      <c r="AC107" s="347">
        <v>10539.568068683395</v>
      </c>
    </row>
    <row r="108" spans="1:29" x14ac:dyDescent="0.2">
      <c r="A108" s="304" t="s">
        <v>140</v>
      </c>
      <c r="B108" s="305"/>
      <c r="C108" s="340">
        <v>5213.8611759711312</v>
      </c>
      <c r="D108" s="340">
        <v>6082.600695154365</v>
      </c>
      <c r="E108" s="340">
        <v>10098.983413590155</v>
      </c>
      <c r="F108" s="409">
        <v>7131.8150949052169</v>
      </c>
      <c r="G108" s="340">
        <v>11481.405807890413</v>
      </c>
      <c r="H108" s="340">
        <v>11785.040854808298</v>
      </c>
      <c r="I108" s="340">
        <v>11177.770760972528</v>
      </c>
      <c r="J108" s="340">
        <v>15823.779420693594</v>
      </c>
      <c r="K108" s="340">
        <v>14161.220043572985</v>
      </c>
      <c r="L108" s="340">
        <v>17486.338797814205</v>
      </c>
      <c r="M108" s="340">
        <v>11043.819023868899</v>
      </c>
      <c r="N108" s="340">
        <v>10366.051182377712</v>
      </c>
      <c r="O108" s="340">
        <v>14814.246238870124</v>
      </c>
      <c r="P108" s="340">
        <v>13816.39545594105</v>
      </c>
      <c r="Q108" s="340">
        <v>15812.0970217992</v>
      </c>
      <c r="R108" s="340">
        <v>14031.80542563143</v>
      </c>
      <c r="S108" s="340">
        <v>11738.466147577825</v>
      </c>
      <c r="T108" s="340">
        <v>12238.325281803542</v>
      </c>
      <c r="U108" s="340">
        <v>11341.853035143771</v>
      </c>
      <c r="V108" s="340">
        <v>11635.220125786162</v>
      </c>
      <c r="W108" s="340">
        <v>12758.13164382472</v>
      </c>
      <c r="X108" s="340">
        <v>11841.800570444209</v>
      </c>
      <c r="Y108" s="340">
        <v>11423.294586476268</v>
      </c>
      <c r="Z108" s="340">
        <v>11267.036536606991</v>
      </c>
      <c r="AA108" s="340">
        <v>11056.072577670209</v>
      </c>
      <c r="AB108" s="340">
        <v>10891.179817718619</v>
      </c>
      <c r="AC108" s="341">
        <v>11166.546626971303</v>
      </c>
    </row>
    <row r="109" spans="1:29" x14ac:dyDescent="0.2">
      <c r="A109" s="304" t="s">
        <v>142</v>
      </c>
      <c r="B109" s="281"/>
      <c r="C109" s="340">
        <v>5132.9335597537674</v>
      </c>
      <c r="D109" s="340">
        <v>6082.600695154365</v>
      </c>
      <c r="E109" s="340">
        <v>9991.9743178170138</v>
      </c>
      <c r="F109" s="409">
        <v>7069.1695242417154</v>
      </c>
      <c r="G109" s="340">
        <v>11654.885677785347</v>
      </c>
      <c r="H109" s="340">
        <v>11863.607793840352</v>
      </c>
      <c r="I109" s="340">
        <v>11446.163561730342</v>
      </c>
      <c r="J109" s="340">
        <v>16382.28151005393</v>
      </c>
      <c r="K109" s="340">
        <v>15141.612200435731</v>
      </c>
      <c r="L109" s="340">
        <v>17622.950819672129</v>
      </c>
      <c r="M109" s="340">
        <v>11400.071250445315</v>
      </c>
      <c r="N109" s="340">
        <v>12471.655328798186</v>
      </c>
      <c r="O109" s="340">
        <v>15543.444887933681</v>
      </c>
      <c r="P109" s="340">
        <v>14430.457476205096</v>
      </c>
      <c r="Q109" s="340">
        <v>16656.432299662265</v>
      </c>
      <c r="R109" s="340">
        <v>14265.668849391954</v>
      </c>
      <c r="S109" s="340">
        <v>12585.86187155494</v>
      </c>
      <c r="T109" s="340">
        <v>12721.417069243156</v>
      </c>
      <c r="U109" s="340">
        <v>12300.319488817891</v>
      </c>
      <c r="V109" s="340">
        <v>12735.849056603773</v>
      </c>
      <c r="W109" s="340">
        <v>13440.407708824852</v>
      </c>
      <c r="X109" s="340">
        <v>12622.34898760272</v>
      </c>
      <c r="Y109" s="340">
        <v>12128.230162758942</v>
      </c>
      <c r="Z109" s="340">
        <v>11972.471572333168</v>
      </c>
      <c r="AA109" s="340">
        <v>11428.340858492202</v>
      </c>
      <c r="AB109" s="340">
        <v>10940.844952207914</v>
      </c>
      <c r="AC109" s="341">
        <v>11630.655589419646</v>
      </c>
    </row>
    <row r="110" spans="1:29" x14ac:dyDescent="0.2">
      <c r="A110" s="304" t="s">
        <v>144</v>
      </c>
      <c r="B110" s="281"/>
      <c r="C110" s="340">
        <v>5013.5454255996601</v>
      </c>
      <c r="D110" s="340">
        <v>4669.597135148776</v>
      </c>
      <c r="E110" s="340">
        <v>9336.5436062065273</v>
      </c>
      <c r="F110" s="409">
        <v>6339.8953889849872</v>
      </c>
      <c r="G110" s="340">
        <v>10985.764275962614</v>
      </c>
      <c r="H110" s="340">
        <v>11077.938403519798</v>
      </c>
      <c r="I110" s="340">
        <v>10893.59014840543</v>
      </c>
      <c r="J110" s="340">
        <v>16164.416586306654</v>
      </c>
      <c r="K110" s="340">
        <v>14705.882352941178</v>
      </c>
      <c r="L110" s="340">
        <v>17622.950819672129</v>
      </c>
      <c r="M110" s="340">
        <v>11400.071250445315</v>
      </c>
      <c r="N110" s="340">
        <v>12471.655328798186</v>
      </c>
      <c r="O110" s="340">
        <v>15505.066011667179</v>
      </c>
      <c r="P110" s="340">
        <v>14353.699723672091</v>
      </c>
      <c r="Q110" s="340">
        <v>16656.432299662265</v>
      </c>
      <c r="R110" s="340">
        <v>14265.668849391954</v>
      </c>
      <c r="S110" s="340">
        <v>12267.190065447336</v>
      </c>
      <c r="T110" s="340">
        <v>12399.355877616747</v>
      </c>
      <c r="U110" s="340">
        <v>11980.830670926518</v>
      </c>
      <c r="V110" s="340">
        <v>12421.383647798741</v>
      </c>
      <c r="W110" s="340">
        <v>13201.163746255597</v>
      </c>
      <c r="X110" s="340">
        <v>9429.2733896246918</v>
      </c>
      <c r="Y110" s="340">
        <v>8181.8513143631644</v>
      </c>
      <c r="Z110" s="340">
        <v>7494.6683734888238</v>
      </c>
      <c r="AA110" s="340">
        <v>9562.6221538123136</v>
      </c>
      <c r="AB110" s="340">
        <v>10027.358253021564</v>
      </c>
      <c r="AC110" s="341">
        <v>9452.201628288296</v>
      </c>
    </row>
    <row r="111" spans="1:29" x14ac:dyDescent="0.2">
      <c r="A111" s="304" t="s">
        <v>143</v>
      </c>
      <c r="B111" s="305"/>
      <c r="C111" s="340">
        <v>5169.2846529399276</v>
      </c>
      <c r="D111" s="340">
        <v>5929.2578204866086</v>
      </c>
      <c r="E111" s="340">
        <v>9336.5436062065273</v>
      </c>
      <c r="F111" s="409">
        <v>6811.6953598776881</v>
      </c>
      <c r="G111" s="340">
        <v>10985.764275962614</v>
      </c>
      <c r="H111" s="340">
        <v>11077.938403519798</v>
      </c>
      <c r="I111" s="340">
        <v>10893.59014840543</v>
      </c>
      <c r="J111" s="340">
        <v>16301.028608164577</v>
      </c>
      <c r="K111" s="340">
        <v>14705.882352941178</v>
      </c>
      <c r="L111" s="340">
        <v>17896.174863387976</v>
      </c>
      <c r="M111" s="340">
        <v>12201.638760242253</v>
      </c>
      <c r="N111" s="340">
        <v>13038.548752834466</v>
      </c>
      <c r="O111" s="340">
        <v>15581.823764200184</v>
      </c>
      <c r="P111" s="340">
        <v>14353.699723672091</v>
      </c>
      <c r="Q111" s="340">
        <v>16809.947804728279</v>
      </c>
      <c r="R111" s="340">
        <v>14421.577798565635</v>
      </c>
      <c r="S111" s="340">
        <v>12309.78857449952</v>
      </c>
      <c r="T111" s="340">
        <v>12399.355877616747</v>
      </c>
      <c r="U111" s="340">
        <v>12108.626198083068</v>
      </c>
      <c r="V111" s="340">
        <v>12421.383647798741</v>
      </c>
      <c r="W111" s="340">
        <v>13366.182435119155</v>
      </c>
      <c r="X111" s="340">
        <v>12613.142808731747</v>
      </c>
      <c r="Y111" s="340">
        <v>12008.466497621717</v>
      </c>
      <c r="Z111" s="340">
        <v>11924.340239998841</v>
      </c>
      <c r="AA111" s="340">
        <v>11381.878692420483</v>
      </c>
      <c r="AB111" s="340">
        <v>10876.479308199698</v>
      </c>
      <c r="AC111" s="341">
        <v>11578.466553195536</v>
      </c>
    </row>
    <row r="112" spans="1:29" x14ac:dyDescent="0.2">
      <c r="A112" s="304" t="s">
        <v>141</v>
      </c>
      <c r="B112" s="281"/>
      <c r="C112" s="340">
        <v>5048.0258968371891</v>
      </c>
      <c r="D112" s="340">
        <v>5673.6863627070124</v>
      </c>
      <c r="E112" s="340">
        <v>8761.3697164258974</v>
      </c>
      <c r="F112" s="409">
        <v>6494.3606586566993</v>
      </c>
      <c r="G112" s="340">
        <v>10355.740283648729</v>
      </c>
      <c r="H112" s="340">
        <v>10449.402891263357</v>
      </c>
      <c r="I112" s="340">
        <v>10262.077676034101</v>
      </c>
      <c r="J112" s="340">
        <v>15441.622915104112</v>
      </c>
      <c r="K112" s="340">
        <v>13943.355119825708</v>
      </c>
      <c r="L112" s="340">
        <v>16939.890710382515</v>
      </c>
      <c r="M112" s="340">
        <v>12468.827930174564</v>
      </c>
      <c r="N112" s="340">
        <v>13929.381276320051</v>
      </c>
      <c r="O112" s="340">
        <v>16925.084433527787</v>
      </c>
      <c r="P112" s="340">
        <v>15505.066011667179</v>
      </c>
      <c r="Q112" s="340">
        <v>18345.102855388395</v>
      </c>
      <c r="R112" s="340">
        <v>15434.985968194573</v>
      </c>
      <c r="S112" s="340">
        <v>11233.824258726827</v>
      </c>
      <c r="T112" s="340">
        <v>11594.202898550724</v>
      </c>
      <c r="U112" s="340">
        <v>11022.364217252398</v>
      </c>
      <c r="V112" s="340">
        <v>11084.905660377357</v>
      </c>
      <c r="W112" s="340">
        <v>13306.537125891364</v>
      </c>
      <c r="X112" s="340">
        <v>11733.077292366777</v>
      </c>
      <c r="Y112" s="340">
        <v>11116.227192349395</v>
      </c>
      <c r="Z112" s="340">
        <v>11107.181151631325</v>
      </c>
      <c r="AA112" s="340">
        <v>10612.771410863788</v>
      </c>
      <c r="AB112" s="340">
        <v>10153.516026147403</v>
      </c>
      <c r="AC112" s="341">
        <v>10865.794138153664</v>
      </c>
    </row>
    <row r="113" spans="1:29" ht="10.8" thickBot="1" x14ac:dyDescent="0.25">
      <c r="A113" s="304" t="s">
        <v>145</v>
      </c>
      <c r="C113" s="342">
        <v>5233.7614094672035</v>
      </c>
      <c r="D113" s="342">
        <v>5878.1435289306892</v>
      </c>
      <c r="E113" s="342">
        <v>9296.4151952916</v>
      </c>
      <c r="F113" s="410">
        <v>6802.7733778964975</v>
      </c>
      <c r="G113" s="340">
        <v>10788.788748360936</v>
      </c>
      <c r="H113" s="340">
        <v>10920.804525455689</v>
      </c>
      <c r="I113" s="340">
        <v>10656.772971266182</v>
      </c>
      <c r="J113" s="340">
        <v>16260.4021572199</v>
      </c>
      <c r="K113" s="340">
        <v>14488.0174291939</v>
      </c>
      <c r="L113" s="340">
        <v>18032.7868852459</v>
      </c>
      <c r="M113" s="340">
        <v>13537.584609903812</v>
      </c>
      <c r="N113" s="340">
        <v>15549.076773566569</v>
      </c>
      <c r="O113" s="340">
        <v>19534.84801964998</v>
      </c>
      <c r="P113" s="340">
        <v>17654.283082591341</v>
      </c>
      <c r="Q113" s="340">
        <v>21415.412956708624</v>
      </c>
      <c r="R113" s="340">
        <v>17617.711256626131</v>
      </c>
      <c r="S113" s="340">
        <v>11924.844736213103</v>
      </c>
      <c r="T113" s="340">
        <v>12399.355877616747</v>
      </c>
      <c r="U113" s="340">
        <v>11661.341853035145</v>
      </c>
      <c r="V113" s="340">
        <v>11713.836477987421</v>
      </c>
      <c r="W113" s="340">
        <v>14562.733610794472</v>
      </c>
      <c r="X113" s="340">
        <v>12693.795713196463</v>
      </c>
      <c r="Y113" s="340">
        <v>11994.875443789118</v>
      </c>
      <c r="Z113" s="340">
        <v>11992.658735118479</v>
      </c>
      <c r="AA113" s="340">
        <v>11409.68480840659</v>
      </c>
      <c r="AB113" s="340">
        <v>10861.186334821074</v>
      </c>
      <c r="AC113" s="341">
        <v>11713.160060090226</v>
      </c>
    </row>
    <row r="114" spans="1:29" x14ac:dyDescent="0.2">
      <c r="A114" s="304"/>
      <c r="C114" s="340"/>
      <c r="D114" s="340"/>
      <c r="E114" s="340"/>
      <c r="F114" s="340"/>
      <c r="G114" s="340"/>
      <c r="H114" s="340"/>
      <c r="I114" s="340"/>
      <c r="J114" s="340"/>
      <c r="K114" s="340"/>
      <c r="L114" s="340"/>
      <c r="M114" s="340"/>
      <c r="N114" s="340"/>
      <c r="O114" s="340"/>
      <c r="P114" s="340"/>
      <c r="Q114" s="340"/>
      <c r="R114" s="340"/>
      <c r="S114" s="340"/>
      <c r="T114" s="340"/>
      <c r="U114" s="340"/>
      <c r="V114" s="340"/>
      <c r="W114" s="340"/>
      <c r="X114" s="340"/>
      <c r="Y114" s="340"/>
      <c r="Z114" s="340"/>
      <c r="AA114" s="340"/>
      <c r="AB114" s="340"/>
      <c r="AC114" s="341"/>
    </row>
    <row r="115" spans="1:29" x14ac:dyDescent="0.2">
      <c r="A115" s="304"/>
      <c r="C115" s="340"/>
      <c r="D115" s="340"/>
      <c r="E115" s="340"/>
      <c r="F115" s="340"/>
      <c r="G115" s="340"/>
      <c r="H115" s="340"/>
      <c r="I115" s="340"/>
      <c r="J115" s="340"/>
      <c r="K115" s="340"/>
      <c r="L115" s="340"/>
      <c r="M115" s="340"/>
      <c r="N115" s="340"/>
      <c r="O115" s="340"/>
      <c r="P115" s="340"/>
      <c r="Q115" s="340"/>
      <c r="R115" s="340"/>
      <c r="S115" s="340"/>
      <c r="T115" s="340"/>
      <c r="U115" s="340"/>
      <c r="V115" s="340"/>
      <c r="W115" s="340"/>
      <c r="X115" s="340"/>
      <c r="Y115" s="340"/>
      <c r="Z115" s="340"/>
      <c r="AA115" s="340"/>
      <c r="AB115" s="340"/>
      <c r="AC115" s="341"/>
    </row>
    <row r="116" spans="1:29" x14ac:dyDescent="0.2">
      <c r="A116" s="304"/>
      <c r="C116" s="340"/>
      <c r="D116" s="340"/>
      <c r="E116" s="340"/>
      <c r="F116" s="340"/>
      <c r="G116" s="340"/>
      <c r="H116" s="340"/>
      <c r="I116" s="340"/>
      <c r="J116" s="340"/>
      <c r="K116" s="340"/>
      <c r="L116" s="340"/>
      <c r="M116" s="340"/>
      <c r="N116" s="340"/>
      <c r="O116" s="340"/>
      <c r="P116" s="340"/>
      <c r="Q116" s="340"/>
      <c r="R116" s="340"/>
      <c r="S116" s="340"/>
      <c r="T116" s="340"/>
      <c r="U116" s="340"/>
      <c r="V116" s="340"/>
      <c r="W116" s="340"/>
      <c r="X116" s="340"/>
      <c r="Y116" s="340"/>
      <c r="Z116" s="340"/>
      <c r="AA116" s="340"/>
      <c r="AB116" s="340"/>
      <c r="AC116" s="341"/>
    </row>
    <row r="117" spans="1:29" x14ac:dyDescent="0.2">
      <c r="A117" s="304"/>
      <c r="C117" s="340"/>
      <c r="D117" s="340"/>
      <c r="E117" s="340"/>
      <c r="F117" s="340"/>
      <c r="G117" s="340"/>
      <c r="H117" s="340"/>
      <c r="I117" s="340"/>
      <c r="J117" s="340"/>
      <c r="K117" s="340"/>
      <c r="L117" s="340"/>
      <c r="M117" s="340"/>
      <c r="N117" s="340"/>
      <c r="O117" s="340"/>
      <c r="P117" s="340"/>
      <c r="Q117" s="340"/>
      <c r="R117" s="340"/>
      <c r="S117" s="340"/>
      <c r="T117" s="340"/>
      <c r="U117" s="340"/>
      <c r="V117" s="340"/>
      <c r="W117" s="340"/>
      <c r="X117" s="340"/>
      <c r="Y117" s="340"/>
      <c r="Z117" s="340"/>
      <c r="AA117" s="340"/>
      <c r="AB117" s="340"/>
      <c r="AC117" s="341"/>
    </row>
    <row r="118" spans="1:29" x14ac:dyDescent="0.2">
      <c r="A118" s="304"/>
      <c r="C118" s="340"/>
      <c r="D118" s="340"/>
      <c r="E118" s="340"/>
      <c r="F118" s="340"/>
      <c r="G118" s="340"/>
      <c r="H118" s="340"/>
      <c r="I118" s="340"/>
      <c r="J118" s="340"/>
      <c r="K118" s="340"/>
      <c r="L118" s="340"/>
      <c r="M118" s="340"/>
      <c r="N118" s="340"/>
      <c r="O118" s="340"/>
      <c r="P118" s="340"/>
      <c r="Q118" s="340"/>
      <c r="R118" s="340"/>
      <c r="S118" s="340"/>
      <c r="T118" s="340"/>
      <c r="U118" s="340"/>
      <c r="V118" s="340"/>
      <c r="W118" s="340"/>
      <c r="X118" s="340"/>
      <c r="Y118" s="340"/>
      <c r="Z118" s="340"/>
      <c r="AA118" s="340"/>
      <c r="AB118" s="340"/>
      <c r="AC118" s="341"/>
    </row>
    <row r="119" spans="1:29" x14ac:dyDescent="0.2">
      <c r="A119" s="304"/>
      <c r="C119" s="340"/>
      <c r="D119" s="340"/>
      <c r="E119" s="340"/>
      <c r="F119" s="340"/>
      <c r="G119" s="340"/>
      <c r="H119" s="340"/>
      <c r="I119" s="340"/>
      <c r="J119" s="340"/>
      <c r="K119" s="340"/>
      <c r="L119" s="340"/>
      <c r="M119" s="340"/>
      <c r="N119" s="340"/>
      <c r="O119" s="340"/>
      <c r="P119" s="340"/>
      <c r="Q119" s="340"/>
      <c r="R119" s="340"/>
      <c r="S119" s="340"/>
      <c r="T119" s="340"/>
      <c r="U119" s="340"/>
      <c r="V119" s="340"/>
      <c r="W119" s="340"/>
      <c r="X119" s="340"/>
      <c r="Y119" s="340"/>
      <c r="Z119" s="340"/>
      <c r="AA119" s="340"/>
      <c r="AB119" s="340"/>
      <c r="AC119" s="341"/>
    </row>
    <row r="120" spans="1:29" x14ac:dyDescent="0.2">
      <c r="A120" s="304"/>
      <c r="C120" s="340"/>
      <c r="D120" s="340"/>
      <c r="E120" s="340"/>
      <c r="F120" s="340"/>
      <c r="G120" s="340"/>
      <c r="H120" s="340"/>
      <c r="I120" s="340"/>
      <c r="J120" s="340"/>
      <c r="K120" s="340"/>
      <c r="L120" s="340"/>
      <c r="M120" s="340"/>
      <c r="N120" s="340"/>
      <c r="O120" s="340"/>
      <c r="P120" s="340"/>
      <c r="Q120" s="340"/>
      <c r="R120" s="340"/>
      <c r="S120" s="340"/>
      <c r="T120" s="340"/>
      <c r="U120" s="340"/>
      <c r="V120" s="340"/>
      <c r="W120" s="340"/>
      <c r="X120" s="340"/>
      <c r="Y120" s="340"/>
      <c r="Z120" s="340"/>
      <c r="AA120" s="340"/>
      <c r="AB120" s="340"/>
      <c r="AC120" s="341"/>
    </row>
    <row r="121" spans="1:29" x14ac:dyDescent="0.2">
      <c r="A121" s="304"/>
      <c r="C121" s="340"/>
      <c r="D121" s="340"/>
      <c r="E121" s="340"/>
      <c r="F121" s="340"/>
      <c r="G121" s="340"/>
      <c r="H121" s="340"/>
      <c r="I121" s="340"/>
      <c r="J121" s="340"/>
      <c r="K121" s="340"/>
      <c r="L121" s="340"/>
      <c r="M121" s="340"/>
      <c r="N121" s="340"/>
      <c r="O121" s="340"/>
      <c r="P121" s="340"/>
      <c r="Q121" s="340"/>
      <c r="R121" s="340"/>
      <c r="S121" s="340"/>
      <c r="T121" s="340"/>
      <c r="U121" s="340"/>
      <c r="V121" s="340"/>
      <c r="W121" s="340"/>
      <c r="X121" s="340"/>
      <c r="Y121" s="340"/>
      <c r="Z121" s="340"/>
      <c r="AA121" s="340"/>
      <c r="AB121" s="340"/>
      <c r="AC121" s="341"/>
    </row>
    <row r="122" spans="1:29" x14ac:dyDescent="0.2">
      <c r="A122" s="304"/>
      <c r="C122" s="340"/>
      <c r="D122" s="340"/>
      <c r="E122" s="340"/>
      <c r="F122" s="340"/>
      <c r="G122" s="340"/>
      <c r="H122" s="340"/>
      <c r="I122" s="340"/>
      <c r="J122" s="340"/>
      <c r="K122" s="340"/>
      <c r="L122" s="340"/>
      <c r="M122" s="340"/>
      <c r="N122" s="340"/>
      <c r="O122" s="340"/>
      <c r="P122" s="340"/>
      <c r="Q122" s="340"/>
      <c r="R122" s="340"/>
      <c r="S122" s="340"/>
      <c r="T122" s="340"/>
      <c r="U122" s="340"/>
      <c r="V122" s="340"/>
      <c r="W122" s="340"/>
      <c r="X122" s="340"/>
      <c r="Y122" s="340"/>
      <c r="Z122" s="340"/>
      <c r="AA122" s="340"/>
      <c r="AB122" s="340"/>
      <c r="AC122" s="341"/>
    </row>
    <row r="123" spans="1:29" ht="10.8" thickBot="1" x14ac:dyDescent="0.25">
      <c r="A123" s="309"/>
      <c r="B123" s="281"/>
      <c r="C123" s="342"/>
      <c r="D123" s="342"/>
      <c r="E123" s="342"/>
      <c r="F123" s="340"/>
      <c r="G123" s="340"/>
      <c r="H123" s="340"/>
      <c r="I123" s="340"/>
      <c r="J123" s="340"/>
      <c r="K123" s="340"/>
      <c r="L123" s="340"/>
      <c r="M123" s="340"/>
      <c r="N123" s="340"/>
      <c r="O123" s="340"/>
      <c r="P123" s="340"/>
      <c r="Q123" s="340"/>
      <c r="R123" s="340"/>
      <c r="S123" s="340"/>
      <c r="T123" s="340"/>
      <c r="U123" s="340"/>
      <c r="V123" s="340"/>
      <c r="W123" s="342"/>
      <c r="X123" s="342"/>
      <c r="Y123" s="342"/>
      <c r="Z123" s="342"/>
      <c r="AA123" s="342"/>
      <c r="AB123" s="342"/>
      <c r="AC123" s="343"/>
    </row>
  </sheetData>
  <pageMargins left="0.25" right="0.25" top="1" bottom="0.25" header="0.5" footer="0.5"/>
  <pageSetup scale="68" orientation="landscape" r:id="rId1"/>
  <headerFooter alignWithMargins="0">
    <oddHeader>&amp;C&amp;"Times New Roman,Bold"&amp;12WEST POWER DESK PRICE REPORT
Peak Prices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0721" r:id="rId4" name="Button 1">
              <controlPr defaultSize="0" print="0" autoFill="0" autoPict="0">
                <anchor moveWithCells="1" sizeWithCells="1">
                  <from>
                    <xdr:col>6</xdr:col>
                    <xdr:colOff>350520</xdr:colOff>
                    <xdr:row>0</xdr:row>
                    <xdr:rowOff>38100</xdr:rowOff>
                  </from>
                  <to>
                    <xdr:col>12</xdr:col>
                    <xdr:colOff>160020</xdr:colOff>
                    <xdr:row>1</xdr:row>
                    <xdr:rowOff>121920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23" r:id="rId5" name="Button 3">
              <controlPr defaultSize="0" print="0" autoFill="0" autoPict="0" macro="[0]!rollprior">
                <anchor moveWithCells="1" sizeWithCells="1">
                  <from>
                    <xdr:col>26</xdr:col>
                    <xdr:colOff>495300</xdr:colOff>
                    <xdr:row>0</xdr:row>
                    <xdr:rowOff>22860</xdr:rowOff>
                  </from>
                  <to>
                    <xdr:col>27</xdr:col>
                    <xdr:colOff>464820</xdr:colOff>
                    <xdr:row>2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24" r:id="rId6" name="Button 4">
              <controlPr defaultSize="0" print="0" autoFill="0" autoPict="0" macro="[0]!copyancillary">
                <anchor moveWithCells="1" sizeWithCells="1">
                  <from>
                    <xdr:col>29</xdr:col>
                    <xdr:colOff>403860</xdr:colOff>
                    <xdr:row>0</xdr:row>
                    <xdr:rowOff>22860</xdr:rowOff>
                  </from>
                  <to>
                    <xdr:col>31</xdr:col>
                    <xdr:colOff>533400</xdr:colOff>
                    <xdr:row>1</xdr:row>
                    <xdr:rowOff>114300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11">
    <pageSetUpPr fitToPage="1"/>
  </sheetPr>
  <dimension ref="A1:EJ124"/>
  <sheetViews>
    <sheetView showGridLines="0" zoomScaleNormal="100" workbookViewId="0">
      <pane xSplit="2" ySplit="8" topLeftCell="C9" activePane="bottomRight" state="frozen"/>
      <selection activeCell="C9" sqref="C9"/>
      <selection pane="topRight" activeCell="C9" sqref="C9"/>
      <selection pane="bottomLeft" activeCell="C9" sqref="C9"/>
      <selection pane="bottomRight" activeCell="C7" sqref="C7:EJ7"/>
    </sheetView>
  </sheetViews>
  <sheetFormatPr defaultColWidth="0" defaultRowHeight="10.199999999999999" x14ac:dyDescent="0.2"/>
  <cols>
    <col min="1" max="1" width="30.75" style="152" customWidth="1"/>
    <col min="2" max="2" width="10.375" style="152" hidden="1" customWidth="1"/>
    <col min="3" max="5" width="9.125" style="152" customWidth="1"/>
    <col min="6" max="6" width="9.875" style="152" customWidth="1"/>
    <col min="7" max="7" width="11.75" style="152" customWidth="1"/>
    <col min="8" max="9" width="9.875" style="152" hidden="1" customWidth="1"/>
    <col min="10" max="10" width="12.375" style="152" customWidth="1"/>
    <col min="11" max="12" width="9.875" style="152" hidden="1" customWidth="1"/>
    <col min="13" max="14" width="9.875" style="152" customWidth="1"/>
    <col min="15" max="15" width="11.125" style="152" customWidth="1"/>
    <col min="16" max="16" width="9.875" style="152" hidden="1" customWidth="1"/>
    <col min="17" max="17" width="2.625" style="152" hidden="1" customWidth="1"/>
    <col min="18" max="18" width="9.875" style="152" customWidth="1"/>
    <col min="19" max="19" width="12" style="152" customWidth="1"/>
    <col min="20" max="22" width="9.875" style="152" hidden="1" customWidth="1"/>
    <col min="23" max="23" width="10.375" style="152" bestFit="1" customWidth="1"/>
    <col min="24" max="27" width="10.375" style="152" customWidth="1"/>
    <col min="28" max="28" width="13.25" style="349" customWidth="1"/>
    <col min="29" max="29" width="15" style="152" bestFit="1" customWidth="1"/>
    <col min="30" max="30" width="9.875" style="281" bestFit="1" customWidth="1"/>
    <col min="31" max="31" width="14.875" style="152" customWidth="1"/>
    <col min="32" max="32" width="13" style="152" customWidth="1"/>
    <col min="33" max="140" width="9.125" style="152" customWidth="1"/>
    <col min="141" max="16384" width="0" style="152" hidden="1"/>
  </cols>
  <sheetData>
    <row r="1" spans="1:140" x14ac:dyDescent="0.2">
      <c r="A1" s="278" t="s">
        <v>41</v>
      </c>
    </row>
    <row r="2" spans="1:140" ht="24" customHeight="1" x14ac:dyDescent="0.2">
      <c r="A2" s="282">
        <f>PrReportDate</f>
        <v>37187</v>
      </c>
      <c r="B2" s="279"/>
    </row>
    <row r="3" spans="1:140" ht="10.5" hidden="1" customHeight="1" x14ac:dyDescent="0.2">
      <c r="A3" s="282"/>
      <c r="B3" s="279"/>
      <c r="C3" s="152">
        <v>80</v>
      </c>
      <c r="D3" s="152">
        <v>304</v>
      </c>
      <c r="E3" s="152">
        <v>328</v>
      </c>
      <c r="AG3" s="152">
        <v>312</v>
      </c>
      <c r="AH3" s="152">
        <v>288</v>
      </c>
      <c r="AI3" s="152">
        <v>328</v>
      </c>
      <c r="AJ3" s="152">
        <v>304</v>
      </c>
      <c r="AK3" s="152">
        <v>312</v>
      </c>
      <c r="AL3" s="152">
        <v>320</v>
      </c>
      <c r="AM3" s="152">
        <v>312</v>
      </c>
      <c r="AN3" s="152">
        <v>312</v>
      </c>
      <c r="AO3" s="152">
        <v>320</v>
      </c>
      <c r="AP3" s="152">
        <v>312</v>
      </c>
      <c r="AQ3" s="152">
        <v>304</v>
      </c>
      <c r="AR3" s="152">
        <v>328</v>
      </c>
      <c r="AS3" s="152">
        <v>312</v>
      </c>
      <c r="AT3" s="152">
        <v>288</v>
      </c>
      <c r="AU3" s="152">
        <v>328</v>
      </c>
      <c r="AV3" s="152">
        <v>304</v>
      </c>
      <c r="AW3" s="152">
        <v>312</v>
      </c>
      <c r="AX3" s="152">
        <v>320</v>
      </c>
      <c r="AY3" s="152">
        <v>312</v>
      </c>
      <c r="AZ3" s="152">
        <v>328</v>
      </c>
      <c r="BA3" s="152">
        <v>304</v>
      </c>
      <c r="BB3" s="152">
        <v>312</v>
      </c>
      <c r="BC3" s="152">
        <v>320</v>
      </c>
      <c r="BD3" s="152">
        <v>312</v>
      </c>
      <c r="BE3" s="152">
        <v>312</v>
      </c>
      <c r="BF3" s="152">
        <v>312</v>
      </c>
      <c r="BG3" s="152">
        <v>312</v>
      </c>
      <c r="BH3" s="152">
        <v>304</v>
      </c>
      <c r="BI3" s="152">
        <v>328</v>
      </c>
      <c r="BJ3" s="152">
        <v>304</v>
      </c>
      <c r="BK3" s="152">
        <v>312</v>
      </c>
      <c r="BL3" s="152">
        <v>328</v>
      </c>
      <c r="BM3" s="152">
        <v>304</v>
      </c>
      <c r="BN3" s="152">
        <v>328</v>
      </c>
      <c r="BO3" s="152">
        <v>304</v>
      </c>
      <c r="BP3" s="152">
        <v>312</v>
      </c>
      <c r="BQ3" s="152">
        <v>328</v>
      </c>
      <c r="BR3" s="152">
        <v>288</v>
      </c>
      <c r="BS3" s="152">
        <v>312</v>
      </c>
      <c r="BT3" s="152">
        <v>304</v>
      </c>
      <c r="BU3" s="152">
        <v>328</v>
      </c>
      <c r="BV3" s="152">
        <v>304</v>
      </c>
      <c r="BW3" s="152">
        <v>328</v>
      </c>
      <c r="BX3" s="152">
        <v>312</v>
      </c>
      <c r="BY3" s="152">
        <v>304</v>
      </c>
      <c r="BZ3" s="152">
        <v>328</v>
      </c>
      <c r="CA3" s="152">
        <v>304</v>
      </c>
      <c r="CB3" s="152">
        <v>312</v>
      </c>
      <c r="CC3" s="152">
        <v>328</v>
      </c>
      <c r="CD3" s="152">
        <v>288</v>
      </c>
      <c r="CE3" s="152">
        <v>312</v>
      </c>
      <c r="CF3" s="152">
        <v>320</v>
      </c>
      <c r="CG3" s="152">
        <v>312</v>
      </c>
      <c r="CH3" s="152">
        <v>304</v>
      </c>
      <c r="CI3" s="152">
        <v>328</v>
      </c>
      <c r="CJ3" s="152">
        <v>312</v>
      </c>
      <c r="CK3" s="152">
        <v>304</v>
      </c>
      <c r="CL3" s="152">
        <v>328</v>
      </c>
      <c r="CM3" s="152">
        <v>304</v>
      </c>
      <c r="CN3" s="152">
        <v>328</v>
      </c>
      <c r="CO3" s="152">
        <v>312</v>
      </c>
      <c r="CP3" s="152">
        <v>288</v>
      </c>
      <c r="CQ3" s="152">
        <v>312</v>
      </c>
      <c r="CR3" s="152">
        <v>320</v>
      </c>
      <c r="CS3" s="152">
        <v>312</v>
      </c>
      <c r="CT3" s="152">
        <v>304</v>
      </c>
      <c r="CU3" s="152">
        <v>328</v>
      </c>
      <c r="CV3" s="152">
        <v>312</v>
      </c>
      <c r="CW3" s="152">
        <v>320</v>
      </c>
      <c r="CX3" s="152">
        <v>312</v>
      </c>
      <c r="CY3" s="152">
        <v>304</v>
      </c>
      <c r="CZ3" s="152">
        <v>328</v>
      </c>
      <c r="DA3" s="152">
        <v>312</v>
      </c>
      <c r="DB3" s="152">
        <v>296</v>
      </c>
      <c r="DC3" s="152">
        <v>328</v>
      </c>
      <c r="DD3" s="152">
        <v>304</v>
      </c>
      <c r="DE3" s="152">
        <v>312</v>
      </c>
      <c r="DF3" s="152">
        <v>320</v>
      </c>
      <c r="DG3" s="152">
        <v>312</v>
      </c>
      <c r="DH3" s="152">
        <v>328</v>
      </c>
      <c r="DI3" s="152">
        <v>304</v>
      </c>
      <c r="DJ3" s="152">
        <v>312</v>
      </c>
      <c r="DK3" s="152">
        <v>320</v>
      </c>
      <c r="DL3" s="152">
        <v>312</v>
      </c>
      <c r="DM3" s="152">
        <v>312</v>
      </c>
      <c r="DN3" s="152">
        <v>288</v>
      </c>
      <c r="DO3" s="152">
        <v>328</v>
      </c>
      <c r="DP3" s="152">
        <v>304</v>
      </c>
      <c r="DQ3" s="152">
        <v>328</v>
      </c>
      <c r="DR3" s="152">
        <v>304</v>
      </c>
      <c r="DS3" s="152">
        <v>312</v>
      </c>
      <c r="DT3" s="152">
        <v>328</v>
      </c>
      <c r="DU3" s="152">
        <v>304</v>
      </c>
      <c r="DV3" s="152">
        <v>312</v>
      </c>
      <c r="DW3" s="152">
        <v>320</v>
      </c>
      <c r="DX3" s="152">
        <v>312</v>
      </c>
      <c r="DY3" s="152">
        <v>328</v>
      </c>
      <c r="DZ3" s="152">
        <v>288</v>
      </c>
      <c r="EA3" s="152">
        <v>312</v>
      </c>
      <c r="EB3" s="152">
        <v>304</v>
      </c>
      <c r="EC3" s="152">
        <v>328</v>
      </c>
      <c r="ED3" s="152">
        <v>304</v>
      </c>
      <c r="EE3" s="152">
        <v>312</v>
      </c>
      <c r="EF3" s="152">
        <v>328</v>
      </c>
      <c r="EG3" s="152">
        <v>304</v>
      </c>
      <c r="EH3" s="152">
        <v>328</v>
      </c>
      <c r="EI3" s="152">
        <v>304</v>
      </c>
      <c r="EJ3" s="152">
        <v>312</v>
      </c>
    </row>
    <row r="4" spans="1:140" hidden="1" x14ac:dyDescent="0.2">
      <c r="A4" s="283"/>
      <c r="B4" s="279"/>
      <c r="F4" s="284">
        <v>36892</v>
      </c>
      <c r="G4" s="284"/>
      <c r="H4" s="284"/>
      <c r="I4" s="284"/>
      <c r="J4" s="284"/>
      <c r="K4" s="284"/>
      <c r="L4" s="284"/>
      <c r="M4" s="284"/>
      <c r="N4" s="284"/>
      <c r="O4" s="284"/>
      <c r="P4" s="284"/>
      <c r="Q4" s="284"/>
      <c r="R4" s="284"/>
      <c r="S4" s="284"/>
      <c r="T4" s="284"/>
      <c r="U4" s="284"/>
      <c r="V4" s="284"/>
      <c r="W4" s="284">
        <v>37257</v>
      </c>
      <c r="X4" s="284">
        <v>37622</v>
      </c>
      <c r="Y4" s="284">
        <v>37987</v>
      </c>
      <c r="Z4" s="284">
        <v>38353</v>
      </c>
      <c r="AA4" s="284">
        <v>38718</v>
      </c>
      <c r="AB4" s="285">
        <v>40179</v>
      </c>
      <c r="AC4" s="285">
        <v>40544</v>
      </c>
    </row>
    <row r="5" spans="1:140" hidden="1" x14ac:dyDescent="0.2">
      <c r="A5" s="283"/>
      <c r="B5" s="279"/>
      <c r="C5" s="152">
        <v>96</v>
      </c>
      <c r="D5" s="152">
        <v>368</v>
      </c>
      <c r="E5" s="152">
        <v>408</v>
      </c>
      <c r="AG5" s="152">
        <v>376</v>
      </c>
      <c r="AH5" s="152">
        <v>352</v>
      </c>
      <c r="AI5" s="152">
        <v>408</v>
      </c>
      <c r="AJ5" s="152">
        <v>368</v>
      </c>
      <c r="AK5" s="152">
        <v>376</v>
      </c>
      <c r="AL5" s="152">
        <v>400</v>
      </c>
      <c r="AM5" s="152">
        <v>376</v>
      </c>
      <c r="AN5" s="152">
        <v>392</v>
      </c>
      <c r="AO5" s="152">
        <v>384</v>
      </c>
      <c r="AP5" s="152">
        <v>376</v>
      </c>
      <c r="AQ5" s="152">
        <v>384</v>
      </c>
      <c r="AR5" s="152">
        <v>392</v>
      </c>
      <c r="AS5" s="152">
        <v>376</v>
      </c>
      <c r="AT5" s="152">
        <v>352</v>
      </c>
      <c r="AU5" s="152">
        <v>408</v>
      </c>
      <c r="AV5" s="152">
        <v>368</v>
      </c>
      <c r="AW5" s="152">
        <v>392</v>
      </c>
      <c r="AX5" s="152">
        <v>384</v>
      </c>
      <c r="AY5" s="152">
        <v>376</v>
      </c>
      <c r="AZ5" s="152">
        <v>408</v>
      </c>
      <c r="BA5" s="152">
        <v>368</v>
      </c>
      <c r="BB5" s="152">
        <v>376</v>
      </c>
      <c r="BC5" s="152">
        <v>400</v>
      </c>
      <c r="BD5" s="152">
        <v>376</v>
      </c>
      <c r="BE5" s="152">
        <v>392</v>
      </c>
      <c r="BF5" s="152">
        <v>376</v>
      </c>
      <c r="BG5" s="152">
        <v>376</v>
      </c>
      <c r="BH5" s="152">
        <v>368</v>
      </c>
      <c r="BI5" s="152">
        <v>408</v>
      </c>
      <c r="BJ5" s="152">
        <v>368</v>
      </c>
      <c r="BK5" s="152">
        <v>392</v>
      </c>
      <c r="BL5" s="152">
        <v>392</v>
      </c>
      <c r="BM5" s="152">
        <v>368</v>
      </c>
      <c r="BN5" s="152">
        <v>408</v>
      </c>
      <c r="BO5" s="152">
        <v>368</v>
      </c>
      <c r="BP5" s="152">
        <v>376</v>
      </c>
      <c r="BQ5" s="152">
        <v>408</v>
      </c>
      <c r="BR5" s="152">
        <v>352</v>
      </c>
      <c r="BS5" s="152">
        <v>376</v>
      </c>
      <c r="BT5" s="152">
        <v>384</v>
      </c>
      <c r="BU5" s="152">
        <v>392</v>
      </c>
      <c r="BV5" s="152">
        <v>368</v>
      </c>
      <c r="BW5" s="152">
        <v>408</v>
      </c>
      <c r="BX5" s="152">
        <v>376</v>
      </c>
      <c r="BY5" s="152">
        <v>368</v>
      </c>
      <c r="BZ5" s="152">
        <v>408</v>
      </c>
      <c r="CA5" s="152">
        <v>368</v>
      </c>
      <c r="CB5" s="152">
        <v>392</v>
      </c>
      <c r="CC5" s="152">
        <v>392</v>
      </c>
      <c r="CD5" s="152">
        <v>352</v>
      </c>
      <c r="CE5" s="152">
        <v>376</v>
      </c>
      <c r="CF5" s="152">
        <v>400</v>
      </c>
      <c r="CG5" s="152">
        <v>376</v>
      </c>
      <c r="CH5" s="152">
        <v>368</v>
      </c>
      <c r="CI5" s="152">
        <v>408</v>
      </c>
      <c r="CJ5" s="152">
        <v>376</v>
      </c>
      <c r="CK5" s="152">
        <v>384</v>
      </c>
      <c r="CL5" s="152">
        <v>392</v>
      </c>
      <c r="CM5" s="152">
        <v>368</v>
      </c>
      <c r="CN5" s="152">
        <v>408</v>
      </c>
      <c r="CO5" s="152">
        <v>376</v>
      </c>
      <c r="CP5" s="152">
        <v>352</v>
      </c>
      <c r="CQ5" s="152">
        <v>392</v>
      </c>
      <c r="CR5" s="152">
        <v>384</v>
      </c>
      <c r="CS5" s="152">
        <v>376</v>
      </c>
      <c r="CT5" s="152">
        <v>384</v>
      </c>
      <c r="CU5" s="152">
        <v>392</v>
      </c>
      <c r="CV5" s="152">
        <v>376</v>
      </c>
      <c r="CW5" s="152">
        <v>400</v>
      </c>
      <c r="CX5" s="152">
        <v>376</v>
      </c>
      <c r="CY5" s="152">
        <v>368</v>
      </c>
      <c r="CZ5" s="152">
        <v>408</v>
      </c>
      <c r="DA5" s="152">
        <v>376</v>
      </c>
      <c r="DB5" s="152">
        <v>360</v>
      </c>
      <c r="DC5" s="152">
        <v>408</v>
      </c>
      <c r="DD5" s="152">
        <v>368</v>
      </c>
      <c r="DE5" s="152">
        <v>392</v>
      </c>
      <c r="DF5" s="152">
        <v>384</v>
      </c>
      <c r="DG5" s="152">
        <v>376</v>
      </c>
      <c r="DH5" s="152">
        <v>408</v>
      </c>
      <c r="DI5" s="152">
        <v>368</v>
      </c>
      <c r="DJ5" s="152">
        <v>376</v>
      </c>
      <c r="DK5" s="152">
        <v>400</v>
      </c>
      <c r="DL5" s="152">
        <v>376</v>
      </c>
      <c r="DM5" s="152">
        <v>392</v>
      </c>
      <c r="DN5" s="152">
        <v>352</v>
      </c>
      <c r="DO5" s="152">
        <v>392</v>
      </c>
      <c r="DP5" s="152">
        <v>368</v>
      </c>
      <c r="DQ5" s="152">
        <v>408</v>
      </c>
      <c r="DR5" s="152">
        <v>368</v>
      </c>
      <c r="DS5" s="152">
        <v>376</v>
      </c>
      <c r="DT5" s="152">
        <v>408</v>
      </c>
      <c r="DU5" s="152">
        <v>368</v>
      </c>
      <c r="DV5" s="152">
        <v>392</v>
      </c>
      <c r="DW5" s="152">
        <v>384</v>
      </c>
      <c r="DX5" s="152">
        <v>376</v>
      </c>
      <c r="DY5" s="152">
        <v>408</v>
      </c>
      <c r="DZ5" s="152">
        <v>352</v>
      </c>
      <c r="EA5" s="152">
        <v>376</v>
      </c>
      <c r="EB5" s="152">
        <v>368</v>
      </c>
      <c r="EC5" s="152">
        <v>408</v>
      </c>
      <c r="ED5" s="152">
        <v>368</v>
      </c>
      <c r="EE5" s="152">
        <v>392</v>
      </c>
      <c r="EF5" s="152">
        <v>392</v>
      </c>
      <c r="EG5" s="152">
        <v>368</v>
      </c>
      <c r="EH5" s="152">
        <v>408</v>
      </c>
      <c r="EI5" s="152">
        <v>368</v>
      </c>
      <c r="EJ5" s="152">
        <v>376</v>
      </c>
    </row>
    <row r="6" spans="1:140" ht="13.2" x14ac:dyDescent="0.25">
      <c r="A6" s="286">
        <f>+'Power Price'!A6</f>
        <v>37187</v>
      </c>
    </row>
    <row r="7" spans="1:140" ht="10.5" hidden="1" customHeight="1" x14ac:dyDescent="0.2">
      <c r="C7" s="287">
        <v>37165</v>
      </c>
      <c r="D7" s="287">
        <v>37196</v>
      </c>
      <c r="E7" s="287">
        <v>37226</v>
      </c>
      <c r="F7" s="288"/>
      <c r="G7" s="288"/>
      <c r="H7" s="288"/>
      <c r="I7" s="288"/>
      <c r="J7" s="288"/>
      <c r="K7" s="288"/>
      <c r="L7" s="288"/>
      <c r="M7" s="288"/>
      <c r="N7" s="288"/>
      <c r="O7" s="288"/>
      <c r="P7" s="288"/>
      <c r="Q7" s="288"/>
      <c r="R7" s="288"/>
      <c r="S7" s="288"/>
      <c r="T7" s="288"/>
      <c r="U7" s="288"/>
      <c r="V7" s="288"/>
      <c r="W7" s="287"/>
      <c r="X7" s="287"/>
      <c r="Y7" s="287"/>
      <c r="Z7" s="287"/>
      <c r="AA7" s="287"/>
      <c r="AG7" s="285">
        <v>37257</v>
      </c>
      <c r="AH7" s="285">
        <v>37288</v>
      </c>
      <c r="AI7" s="285">
        <v>37316</v>
      </c>
      <c r="AJ7" s="285">
        <v>37347</v>
      </c>
      <c r="AK7" s="285">
        <v>37377</v>
      </c>
      <c r="AL7" s="285">
        <v>37408</v>
      </c>
      <c r="AM7" s="285">
        <v>37438</v>
      </c>
      <c r="AN7" s="285">
        <v>37469</v>
      </c>
      <c r="AO7" s="285">
        <v>37500</v>
      </c>
      <c r="AP7" s="285">
        <v>37530</v>
      </c>
      <c r="AQ7" s="285">
        <v>37561</v>
      </c>
      <c r="AR7" s="285">
        <v>37591</v>
      </c>
      <c r="AS7" s="285">
        <v>37622</v>
      </c>
      <c r="AT7" s="285">
        <v>37653</v>
      </c>
      <c r="AU7" s="285">
        <v>37681</v>
      </c>
      <c r="AV7" s="285">
        <v>37712</v>
      </c>
      <c r="AW7" s="285">
        <v>37742</v>
      </c>
      <c r="AX7" s="285">
        <v>37773</v>
      </c>
      <c r="AY7" s="285">
        <v>37803</v>
      </c>
      <c r="AZ7" s="285">
        <v>37834</v>
      </c>
      <c r="BA7" s="285">
        <v>37865</v>
      </c>
      <c r="BB7" s="285">
        <v>37895</v>
      </c>
      <c r="BC7" s="285">
        <v>37926</v>
      </c>
      <c r="BD7" s="285">
        <v>37956</v>
      </c>
      <c r="BE7" s="285">
        <v>37987</v>
      </c>
      <c r="BF7" s="285">
        <v>38018</v>
      </c>
      <c r="BG7" s="285">
        <v>38047</v>
      </c>
      <c r="BH7" s="285">
        <v>38078</v>
      </c>
      <c r="BI7" s="285">
        <v>38108</v>
      </c>
      <c r="BJ7" s="285">
        <v>38139</v>
      </c>
      <c r="BK7" s="285">
        <v>38169</v>
      </c>
      <c r="BL7" s="285">
        <v>38200</v>
      </c>
      <c r="BM7" s="285">
        <v>38231</v>
      </c>
      <c r="BN7" s="285">
        <v>38261</v>
      </c>
      <c r="BO7" s="285">
        <v>38292</v>
      </c>
      <c r="BP7" s="285">
        <v>38322</v>
      </c>
      <c r="BQ7" s="285">
        <v>38353</v>
      </c>
      <c r="BR7" s="285">
        <v>38384</v>
      </c>
      <c r="BS7" s="285">
        <v>38412</v>
      </c>
      <c r="BT7" s="285">
        <v>38443</v>
      </c>
      <c r="BU7" s="285">
        <v>38473</v>
      </c>
      <c r="BV7" s="285">
        <v>38504</v>
      </c>
      <c r="BW7" s="285">
        <v>38534</v>
      </c>
      <c r="BX7" s="285">
        <v>38565</v>
      </c>
      <c r="BY7" s="285">
        <v>38596</v>
      </c>
      <c r="BZ7" s="285">
        <v>38626</v>
      </c>
      <c r="CA7" s="285">
        <v>38657</v>
      </c>
      <c r="CB7" s="285">
        <v>38687</v>
      </c>
      <c r="CC7" s="285">
        <v>38718</v>
      </c>
      <c r="CD7" s="285">
        <v>38749</v>
      </c>
      <c r="CE7" s="285">
        <v>38777</v>
      </c>
      <c r="CF7" s="285">
        <v>38808</v>
      </c>
      <c r="CG7" s="285">
        <v>38838</v>
      </c>
      <c r="CH7" s="285">
        <v>38869</v>
      </c>
      <c r="CI7" s="285">
        <v>38899</v>
      </c>
      <c r="CJ7" s="285">
        <v>38930</v>
      </c>
      <c r="CK7" s="285">
        <v>38961</v>
      </c>
      <c r="CL7" s="285">
        <v>38991</v>
      </c>
      <c r="CM7" s="285">
        <v>39022</v>
      </c>
      <c r="CN7" s="285">
        <v>39052</v>
      </c>
      <c r="CO7" s="285">
        <v>39083</v>
      </c>
      <c r="CP7" s="285">
        <v>39114</v>
      </c>
      <c r="CQ7" s="285">
        <v>39142</v>
      </c>
      <c r="CR7" s="285">
        <v>39173</v>
      </c>
      <c r="CS7" s="285">
        <v>39203</v>
      </c>
      <c r="CT7" s="285">
        <v>39234</v>
      </c>
      <c r="CU7" s="285">
        <v>39264</v>
      </c>
      <c r="CV7" s="285">
        <v>39295</v>
      </c>
      <c r="CW7" s="285">
        <v>39326</v>
      </c>
      <c r="CX7" s="285">
        <v>39356</v>
      </c>
      <c r="CY7" s="285">
        <v>39387</v>
      </c>
      <c r="CZ7" s="285">
        <v>39417</v>
      </c>
      <c r="DA7" s="285">
        <v>39448</v>
      </c>
      <c r="DB7" s="285">
        <v>39479</v>
      </c>
      <c r="DC7" s="285">
        <v>39508</v>
      </c>
      <c r="DD7" s="285">
        <v>39539</v>
      </c>
      <c r="DE7" s="285">
        <v>39569</v>
      </c>
      <c r="DF7" s="285">
        <v>39600</v>
      </c>
      <c r="DG7" s="285">
        <v>39630</v>
      </c>
      <c r="DH7" s="285">
        <v>39661</v>
      </c>
      <c r="DI7" s="285">
        <v>39692</v>
      </c>
      <c r="DJ7" s="285">
        <v>39722</v>
      </c>
      <c r="DK7" s="285">
        <v>39753</v>
      </c>
      <c r="DL7" s="285">
        <v>39783</v>
      </c>
      <c r="DM7" s="285">
        <v>39814</v>
      </c>
      <c r="DN7" s="285">
        <v>39845</v>
      </c>
      <c r="DO7" s="285">
        <v>39873</v>
      </c>
      <c r="DP7" s="285">
        <v>39904</v>
      </c>
      <c r="DQ7" s="285">
        <v>39934</v>
      </c>
      <c r="DR7" s="285">
        <v>39965</v>
      </c>
      <c r="DS7" s="285">
        <v>39995</v>
      </c>
      <c r="DT7" s="285">
        <v>40026</v>
      </c>
      <c r="DU7" s="285">
        <v>40057</v>
      </c>
      <c r="DV7" s="285">
        <v>40087</v>
      </c>
      <c r="DW7" s="285">
        <v>40118</v>
      </c>
      <c r="DX7" s="285">
        <v>40148</v>
      </c>
      <c r="DY7" s="285">
        <v>40179</v>
      </c>
      <c r="DZ7" s="285">
        <v>40210</v>
      </c>
      <c r="EA7" s="285">
        <v>40238</v>
      </c>
      <c r="EB7" s="285">
        <v>40269</v>
      </c>
      <c r="EC7" s="285">
        <v>40299</v>
      </c>
      <c r="ED7" s="285">
        <v>40330</v>
      </c>
      <c r="EE7" s="285">
        <v>40360</v>
      </c>
      <c r="EF7" s="285">
        <v>40391</v>
      </c>
      <c r="EG7" s="285">
        <v>40422</v>
      </c>
      <c r="EH7" s="285">
        <v>40452</v>
      </c>
      <c r="EI7" s="285">
        <v>40483</v>
      </c>
      <c r="EJ7" s="285">
        <v>40513</v>
      </c>
    </row>
    <row r="8" spans="1:140" ht="21" customHeight="1" thickBot="1" x14ac:dyDescent="0.35">
      <c r="A8" s="334" t="s">
        <v>193</v>
      </c>
      <c r="B8" s="325"/>
      <c r="C8" s="350" t="s">
        <v>117</v>
      </c>
      <c r="D8" s="350" t="s">
        <v>118</v>
      </c>
      <c r="E8" s="350" t="s">
        <v>119</v>
      </c>
      <c r="F8" s="351" t="s">
        <v>50</v>
      </c>
      <c r="G8" s="351" t="s">
        <v>111</v>
      </c>
      <c r="H8" s="352">
        <f t="shared" ref="H8:I15" si="0">AG8</f>
        <v>37257</v>
      </c>
      <c r="I8" s="352">
        <f t="shared" si="0"/>
        <v>37288</v>
      </c>
      <c r="J8" s="351" t="s">
        <v>112</v>
      </c>
      <c r="K8" s="352">
        <f t="shared" ref="K8:N9" si="1">AI8</f>
        <v>37316</v>
      </c>
      <c r="L8" s="352">
        <f t="shared" si="1"/>
        <v>37347</v>
      </c>
      <c r="M8" s="352">
        <f t="shared" si="1"/>
        <v>37377</v>
      </c>
      <c r="N8" s="352">
        <f t="shared" si="1"/>
        <v>37408</v>
      </c>
      <c r="O8" s="352" t="s">
        <v>113</v>
      </c>
      <c r="P8" s="353">
        <f t="shared" ref="P8:R9" si="2">AM8</f>
        <v>37438</v>
      </c>
      <c r="Q8" s="352">
        <f t="shared" si="2"/>
        <v>37469</v>
      </c>
      <c r="R8" s="352">
        <f t="shared" si="2"/>
        <v>37500</v>
      </c>
      <c r="S8" s="352" t="s">
        <v>114</v>
      </c>
      <c r="T8" s="352">
        <f t="shared" ref="T8:V9" si="3">AP8</f>
        <v>37530</v>
      </c>
      <c r="U8" s="352">
        <f t="shared" si="3"/>
        <v>37561</v>
      </c>
      <c r="V8" s="352">
        <f t="shared" si="3"/>
        <v>37591</v>
      </c>
      <c r="W8" s="350" t="s">
        <v>75</v>
      </c>
      <c r="X8" s="350" t="s">
        <v>76</v>
      </c>
      <c r="Y8" s="350" t="s">
        <v>97</v>
      </c>
      <c r="Z8" s="350" t="s">
        <v>98</v>
      </c>
      <c r="AA8" s="350" t="s">
        <v>199</v>
      </c>
      <c r="AB8" s="354" t="s">
        <v>200</v>
      </c>
      <c r="AC8" s="351" t="s">
        <v>198</v>
      </c>
      <c r="AD8" s="351"/>
      <c r="AG8" s="289">
        <f>AG7</f>
        <v>37257</v>
      </c>
      <c r="AH8" s="289">
        <f t="shared" ref="AH8:CS8" si="4">AH7</f>
        <v>37288</v>
      </c>
      <c r="AI8" s="289">
        <f t="shared" si="4"/>
        <v>37316</v>
      </c>
      <c r="AJ8" s="289">
        <f t="shared" si="4"/>
        <v>37347</v>
      </c>
      <c r="AK8" s="289">
        <f t="shared" si="4"/>
        <v>37377</v>
      </c>
      <c r="AL8" s="289">
        <f t="shared" si="4"/>
        <v>37408</v>
      </c>
      <c r="AM8" s="289">
        <f t="shared" si="4"/>
        <v>37438</v>
      </c>
      <c r="AN8" s="289">
        <f t="shared" si="4"/>
        <v>37469</v>
      </c>
      <c r="AO8" s="289">
        <f t="shared" si="4"/>
        <v>37500</v>
      </c>
      <c r="AP8" s="289">
        <f t="shared" si="4"/>
        <v>37530</v>
      </c>
      <c r="AQ8" s="289">
        <f t="shared" si="4"/>
        <v>37561</v>
      </c>
      <c r="AR8" s="289">
        <f t="shared" si="4"/>
        <v>37591</v>
      </c>
      <c r="AS8" s="289">
        <f t="shared" si="4"/>
        <v>37622</v>
      </c>
      <c r="AT8" s="289">
        <f t="shared" si="4"/>
        <v>37653</v>
      </c>
      <c r="AU8" s="289">
        <f t="shared" si="4"/>
        <v>37681</v>
      </c>
      <c r="AV8" s="289">
        <f t="shared" si="4"/>
        <v>37712</v>
      </c>
      <c r="AW8" s="289">
        <f t="shared" si="4"/>
        <v>37742</v>
      </c>
      <c r="AX8" s="289">
        <f t="shared" si="4"/>
        <v>37773</v>
      </c>
      <c r="AY8" s="289">
        <f t="shared" si="4"/>
        <v>37803</v>
      </c>
      <c r="AZ8" s="289">
        <f t="shared" si="4"/>
        <v>37834</v>
      </c>
      <c r="BA8" s="289">
        <f t="shared" si="4"/>
        <v>37865</v>
      </c>
      <c r="BB8" s="289">
        <f t="shared" si="4"/>
        <v>37895</v>
      </c>
      <c r="BC8" s="289">
        <f t="shared" si="4"/>
        <v>37926</v>
      </c>
      <c r="BD8" s="289">
        <f t="shared" si="4"/>
        <v>37956</v>
      </c>
      <c r="BE8" s="289">
        <f t="shared" si="4"/>
        <v>37987</v>
      </c>
      <c r="BF8" s="289">
        <f t="shared" si="4"/>
        <v>38018</v>
      </c>
      <c r="BG8" s="289">
        <f t="shared" si="4"/>
        <v>38047</v>
      </c>
      <c r="BH8" s="289">
        <f t="shared" si="4"/>
        <v>38078</v>
      </c>
      <c r="BI8" s="289">
        <f t="shared" si="4"/>
        <v>38108</v>
      </c>
      <c r="BJ8" s="289">
        <f t="shared" si="4"/>
        <v>38139</v>
      </c>
      <c r="BK8" s="289">
        <f t="shared" si="4"/>
        <v>38169</v>
      </c>
      <c r="BL8" s="289">
        <f t="shared" si="4"/>
        <v>38200</v>
      </c>
      <c r="BM8" s="289">
        <f t="shared" si="4"/>
        <v>38231</v>
      </c>
      <c r="BN8" s="289">
        <f t="shared" si="4"/>
        <v>38261</v>
      </c>
      <c r="BO8" s="289">
        <f t="shared" si="4"/>
        <v>38292</v>
      </c>
      <c r="BP8" s="289">
        <f t="shared" si="4"/>
        <v>38322</v>
      </c>
      <c r="BQ8" s="289">
        <f t="shared" si="4"/>
        <v>38353</v>
      </c>
      <c r="BR8" s="289">
        <f t="shared" si="4"/>
        <v>38384</v>
      </c>
      <c r="BS8" s="289">
        <f t="shared" si="4"/>
        <v>38412</v>
      </c>
      <c r="BT8" s="289">
        <f t="shared" si="4"/>
        <v>38443</v>
      </c>
      <c r="BU8" s="289">
        <f t="shared" si="4"/>
        <v>38473</v>
      </c>
      <c r="BV8" s="289">
        <f t="shared" si="4"/>
        <v>38504</v>
      </c>
      <c r="BW8" s="289">
        <f t="shared" si="4"/>
        <v>38534</v>
      </c>
      <c r="BX8" s="289">
        <f t="shared" si="4"/>
        <v>38565</v>
      </c>
      <c r="BY8" s="289">
        <f t="shared" si="4"/>
        <v>38596</v>
      </c>
      <c r="BZ8" s="289">
        <f t="shared" si="4"/>
        <v>38626</v>
      </c>
      <c r="CA8" s="289">
        <f t="shared" si="4"/>
        <v>38657</v>
      </c>
      <c r="CB8" s="289">
        <f t="shared" si="4"/>
        <v>38687</v>
      </c>
      <c r="CC8" s="289">
        <f t="shared" si="4"/>
        <v>38718</v>
      </c>
      <c r="CD8" s="289">
        <f t="shared" si="4"/>
        <v>38749</v>
      </c>
      <c r="CE8" s="289">
        <f t="shared" si="4"/>
        <v>38777</v>
      </c>
      <c r="CF8" s="289">
        <f t="shared" si="4"/>
        <v>38808</v>
      </c>
      <c r="CG8" s="289">
        <f t="shared" si="4"/>
        <v>38838</v>
      </c>
      <c r="CH8" s="289">
        <f t="shared" si="4"/>
        <v>38869</v>
      </c>
      <c r="CI8" s="289">
        <f t="shared" si="4"/>
        <v>38899</v>
      </c>
      <c r="CJ8" s="289">
        <f t="shared" si="4"/>
        <v>38930</v>
      </c>
      <c r="CK8" s="289">
        <f t="shared" si="4"/>
        <v>38961</v>
      </c>
      <c r="CL8" s="289">
        <f t="shared" si="4"/>
        <v>38991</v>
      </c>
      <c r="CM8" s="289">
        <f t="shared" si="4"/>
        <v>39022</v>
      </c>
      <c r="CN8" s="289">
        <f t="shared" si="4"/>
        <v>39052</v>
      </c>
      <c r="CO8" s="289">
        <f t="shared" si="4"/>
        <v>39083</v>
      </c>
      <c r="CP8" s="289">
        <f t="shared" si="4"/>
        <v>39114</v>
      </c>
      <c r="CQ8" s="289">
        <f t="shared" si="4"/>
        <v>39142</v>
      </c>
      <c r="CR8" s="289">
        <f t="shared" si="4"/>
        <v>39173</v>
      </c>
      <c r="CS8" s="289">
        <f t="shared" si="4"/>
        <v>39203</v>
      </c>
      <c r="CT8" s="289">
        <f t="shared" ref="CT8:EJ8" si="5">CT7</f>
        <v>39234</v>
      </c>
      <c r="CU8" s="289">
        <f t="shared" si="5"/>
        <v>39264</v>
      </c>
      <c r="CV8" s="289">
        <f t="shared" si="5"/>
        <v>39295</v>
      </c>
      <c r="CW8" s="289">
        <f t="shared" si="5"/>
        <v>39326</v>
      </c>
      <c r="CX8" s="289">
        <f t="shared" si="5"/>
        <v>39356</v>
      </c>
      <c r="CY8" s="289">
        <f t="shared" si="5"/>
        <v>39387</v>
      </c>
      <c r="CZ8" s="289">
        <f t="shared" si="5"/>
        <v>39417</v>
      </c>
      <c r="DA8" s="289">
        <f t="shared" si="5"/>
        <v>39448</v>
      </c>
      <c r="DB8" s="289">
        <f t="shared" si="5"/>
        <v>39479</v>
      </c>
      <c r="DC8" s="289">
        <f t="shared" si="5"/>
        <v>39508</v>
      </c>
      <c r="DD8" s="289">
        <f t="shared" si="5"/>
        <v>39539</v>
      </c>
      <c r="DE8" s="289">
        <f t="shared" si="5"/>
        <v>39569</v>
      </c>
      <c r="DF8" s="289">
        <f t="shared" si="5"/>
        <v>39600</v>
      </c>
      <c r="DG8" s="289">
        <f t="shared" si="5"/>
        <v>39630</v>
      </c>
      <c r="DH8" s="289">
        <f t="shared" si="5"/>
        <v>39661</v>
      </c>
      <c r="DI8" s="289">
        <f t="shared" si="5"/>
        <v>39692</v>
      </c>
      <c r="DJ8" s="289">
        <f t="shared" si="5"/>
        <v>39722</v>
      </c>
      <c r="DK8" s="289">
        <f t="shared" si="5"/>
        <v>39753</v>
      </c>
      <c r="DL8" s="289">
        <f t="shared" si="5"/>
        <v>39783</v>
      </c>
      <c r="DM8" s="289">
        <f t="shared" si="5"/>
        <v>39814</v>
      </c>
      <c r="DN8" s="289">
        <f t="shared" si="5"/>
        <v>39845</v>
      </c>
      <c r="DO8" s="289">
        <f t="shared" si="5"/>
        <v>39873</v>
      </c>
      <c r="DP8" s="289">
        <f t="shared" si="5"/>
        <v>39904</v>
      </c>
      <c r="DQ8" s="289">
        <f t="shared" si="5"/>
        <v>39934</v>
      </c>
      <c r="DR8" s="289">
        <f t="shared" si="5"/>
        <v>39965</v>
      </c>
      <c r="DS8" s="289">
        <f t="shared" si="5"/>
        <v>39995</v>
      </c>
      <c r="DT8" s="289">
        <f t="shared" si="5"/>
        <v>40026</v>
      </c>
      <c r="DU8" s="289">
        <f t="shared" si="5"/>
        <v>40057</v>
      </c>
      <c r="DV8" s="289">
        <f t="shared" si="5"/>
        <v>40087</v>
      </c>
      <c r="DW8" s="289">
        <f t="shared" si="5"/>
        <v>40118</v>
      </c>
      <c r="DX8" s="289">
        <f t="shared" si="5"/>
        <v>40148</v>
      </c>
      <c r="DY8" s="289">
        <f t="shared" si="5"/>
        <v>40179</v>
      </c>
      <c r="DZ8" s="289">
        <f t="shared" si="5"/>
        <v>40210</v>
      </c>
      <c r="EA8" s="289">
        <f t="shared" si="5"/>
        <v>40238</v>
      </c>
      <c r="EB8" s="289">
        <f t="shared" si="5"/>
        <v>40269</v>
      </c>
      <c r="EC8" s="289">
        <f t="shared" si="5"/>
        <v>40299</v>
      </c>
      <c r="ED8" s="289">
        <f t="shared" si="5"/>
        <v>40330</v>
      </c>
      <c r="EE8" s="289">
        <f t="shared" si="5"/>
        <v>40360</v>
      </c>
      <c r="EF8" s="289">
        <f t="shared" si="5"/>
        <v>40391</v>
      </c>
      <c r="EG8" s="289">
        <f t="shared" si="5"/>
        <v>40422</v>
      </c>
      <c r="EH8" s="289">
        <f t="shared" si="5"/>
        <v>40452</v>
      </c>
      <c r="EI8" s="289">
        <f t="shared" si="5"/>
        <v>40483</v>
      </c>
      <c r="EJ8" s="289">
        <f t="shared" si="5"/>
        <v>40513</v>
      </c>
    </row>
    <row r="9" spans="1:140" ht="13.65" customHeight="1" x14ac:dyDescent="0.2">
      <c r="A9" s="442" t="s">
        <v>139</v>
      </c>
      <c r="B9" s="314" t="s">
        <v>54</v>
      </c>
      <c r="C9" s="355">
        <f ca="1">(0.8*'Off Peak Detail'!D9)+(0.2*'Off Peak Detail'!D47)</f>
        <v>23.950000000000003</v>
      </c>
      <c r="D9" s="355">
        <f ca="1">(0.789473684210526*'Off Peak Detail'!E9)+(0.210526315789474*'Off Peak Detail'!E47)</f>
        <v>24.803473684210527</v>
      </c>
      <c r="E9" s="355">
        <f>(0.75609756097561*'Off Peak Detail'!F9)+(0.24390243902439*'Off Peak Detail'!F47)</f>
        <v>29.295926829268296</v>
      </c>
      <c r="F9" s="300">
        <f t="shared" ref="F9:F15" ca="1" si="6">(C9*C$5+D9*D$5+E9*E$5)/(SUM(C$5:E$5))</f>
        <v>26.785473252421522</v>
      </c>
      <c r="G9" s="195">
        <f t="shared" ref="G9:G15" si="7">AVERAGE(H9:I9)</f>
        <v>26.866850427350428</v>
      </c>
      <c r="H9" s="195">
        <f t="shared" si="0"/>
        <v>27.98392307692308</v>
      </c>
      <c r="I9" s="195">
        <f t="shared" si="0"/>
        <v>25.74977777777778</v>
      </c>
      <c r="J9" s="195">
        <f t="shared" ref="J9:J15" si="8">AVERAGE(K9:L9)</f>
        <v>21.25007317073171</v>
      </c>
      <c r="K9" s="195">
        <f t="shared" si="1"/>
        <v>23.000146341463417</v>
      </c>
      <c r="L9" s="195">
        <f t="shared" si="1"/>
        <v>19.5</v>
      </c>
      <c r="M9" s="195">
        <f t="shared" si="1"/>
        <v>19.929128205128208</v>
      </c>
      <c r="N9" s="195">
        <f t="shared" si="1"/>
        <v>21</v>
      </c>
      <c r="O9" s="195">
        <f t="shared" ref="O9:O15" si="9">AVERAGE(P9:Q9)</f>
        <v>31.952038461538464</v>
      </c>
      <c r="P9" s="191">
        <f t="shared" si="2"/>
        <v>29.903717948717947</v>
      </c>
      <c r="Q9" s="195">
        <f t="shared" si="2"/>
        <v>34.000358974358981</v>
      </c>
      <c r="R9" s="195">
        <f t="shared" si="2"/>
        <v>29.4</v>
      </c>
      <c r="S9" s="195">
        <f t="shared" ref="S9:S15" si="10">AVERAGE(T9:V9)</f>
        <v>26.641074322767519</v>
      </c>
      <c r="T9" s="195">
        <f t="shared" si="3"/>
        <v>27.000307692307693</v>
      </c>
      <c r="U9" s="195">
        <f t="shared" si="3"/>
        <v>23.861842105263158</v>
      </c>
      <c r="V9" s="195">
        <f t="shared" si="3"/>
        <v>29.06107317073171</v>
      </c>
      <c r="W9" s="300">
        <f>SUM(AG28:AR28)/SUM($AG$5:$AR$5)</f>
        <v>25.874308721088216</v>
      </c>
      <c r="X9" s="195">
        <f>SUM(AS28:BD28)/SUM($AS$5:$BD$5)</f>
        <v>27.481333637383475</v>
      </c>
      <c r="Y9" s="195">
        <f>SUM(BE28:BR28)/SUM($BE$5:$BR$5)</f>
        <v>27.708434632074329</v>
      </c>
      <c r="Z9" s="195">
        <f>SUM(BQ28:CB28)/SUM($BQ$5:$CB$5)</f>
        <v>27.893568644628676</v>
      </c>
      <c r="AA9" s="195">
        <f t="shared" ref="AA9:AA15" si="11">SUM(CC28:DX28)/SUM($CC$5:$DX$5)</f>
        <v>28.545893491157329</v>
      </c>
      <c r="AB9" s="191">
        <f t="shared" ref="AB9:AB15" si="12">SUM(DY28:EJ28)/SUM($DY$5:$EJ$5)</f>
        <v>29.149304077138318</v>
      </c>
      <c r="AC9" s="356">
        <f t="shared" ref="AC9:AC15" ca="1" si="13">(C9*C$5+D9*D$5+E9*E$5+SUM(AG28:EJ28))/(SUM(C$5:E$5)+SUM($AG$5:$EJ$5))</f>
        <v>27.986167933877244</v>
      </c>
      <c r="AD9" s="302"/>
      <c r="AE9" s="303"/>
      <c r="AG9" s="357">
        <f>(0.794871794871795*'Off Peak Detail'!AB9)+(0.205128205128205*'Off Peak Detail'!AB47)</f>
        <v>27.98392307692308</v>
      </c>
      <c r="AH9" s="357">
        <f>(0.777777777777778*'Off Peak Detail'!AC9)+(0.222222222222222*'Off Peak Detail'!AC47)</f>
        <v>25.74977777777778</v>
      </c>
      <c r="AI9" s="357">
        <f>(0.75609756097561*'Off Peak Detail'!AD9)+(0.24390243902439*'Off Peak Detail'!AD47)</f>
        <v>23.000146341463417</v>
      </c>
      <c r="AJ9" s="357">
        <f>(0.789473684210526*'Off Peak Detail'!AE9)+(0.210526315789474*'Off Peak Detail'!AE47)</f>
        <v>19.5</v>
      </c>
      <c r="AK9" s="357">
        <f>(0.794871794871795*'Off Peak Detail'!AF9)+(0.205128205128205*'Off Peak Detail'!AF47)</f>
        <v>19.929128205128208</v>
      </c>
      <c r="AL9" s="357">
        <f>(0.75*'Off Peak Detail'!AG9)+(0.25*'Off Peak Detail'!AG47)</f>
        <v>21</v>
      </c>
      <c r="AM9" s="357">
        <f>(0.794871794871795*'Off Peak Detail'!AH9)+(0.205128205128205*'Off Peak Detail'!AH47)</f>
        <v>29.903717948717947</v>
      </c>
      <c r="AN9" s="357">
        <f>(0.794871794871795*'Off Peak Detail'!AI9)+(0.205128205128205*'Off Peak Detail'!AI47)</f>
        <v>34.000358974358981</v>
      </c>
      <c r="AO9" s="357">
        <f>(0.75*'Off Peak Detail'!AJ9)+(0.25*'Off Peak Detail'!AJ47)</f>
        <v>29.4</v>
      </c>
      <c r="AP9" s="357">
        <f>(0.794871794871795*'Off Peak Detail'!AK9)+(0.205128205128205*'Off Peak Detail'!AK47)</f>
        <v>27.000307692307693</v>
      </c>
      <c r="AQ9" s="357">
        <f>(0.789473684210526*'Off Peak Detail'!AL9)+(0.210526315789474*'Off Peak Detail'!AL47)</f>
        <v>23.861842105263158</v>
      </c>
      <c r="AR9" s="357">
        <f>(0.75609756097561*'Off Peak Detail'!AM9)+(0.24390243902439*'Off Peak Detail'!AM47)</f>
        <v>29.06107317073171</v>
      </c>
      <c r="AS9" s="357">
        <f>(0.794871794871795*'Off Peak Detail'!AN9)+(0.205128205128205*'Off Peak Detail'!AN47)</f>
        <v>29.406897435897434</v>
      </c>
      <c r="AT9" s="357">
        <f>(0.777777777777778*'Off Peak Detail'!AO9)+(0.222222222222222*'Off Peak Detail'!AO47)</f>
        <v>28.500333333333334</v>
      </c>
      <c r="AU9" s="357">
        <f>(0.75609756097561*'Off Peak Detail'!AP9)+(0.24390243902439*'Off Peak Detail'!AP47)</f>
        <v>25.999731707317071</v>
      </c>
      <c r="AV9" s="357">
        <f>(0.789473684210526*'Off Peak Detail'!AQ9)+(0.210526315789474*'Off Peak Detail'!AQ47)</f>
        <v>22.999736842105264</v>
      </c>
      <c r="AW9" s="357">
        <f>(0.794871794871795*'Off Peak Detail'!AR9)+(0.205128205128205*'Off Peak Detail'!AR47)</f>
        <v>14.14723076923077</v>
      </c>
      <c r="AX9" s="357">
        <f>(0.75*'Off Peak Detail'!AS9)+(0.25*'Off Peak Detail'!AS47)</f>
        <v>17.000250000000001</v>
      </c>
      <c r="AY9" s="357">
        <f>(0.794871794871795*'Off Peak Detail'!AT9)+(0.205128205128205*'Off Peak Detail'!AT47)</f>
        <v>36</v>
      </c>
      <c r="AZ9" s="357">
        <f>(0.75609756097561*'Off Peak Detail'!AU9)+(0.24390243902439*'Off Peak Detail'!AU47)</f>
        <v>38.999804878048785</v>
      </c>
      <c r="BA9" s="357">
        <f>(0.789473684210526*'Off Peak Detail'!AV9)+(0.210526315789474*'Off Peak Detail'!AV47)</f>
        <v>32.911578947368426</v>
      </c>
      <c r="BB9" s="357">
        <f>(0.794871794871795*'Off Peak Detail'!AW9)+(0.205128205128205*'Off Peak Detail'!AW47)</f>
        <v>29.000358974358978</v>
      </c>
      <c r="BC9" s="357">
        <f>(0.75*'Off Peak Detail'!AX9)+(0.25*'Off Peak Detail'!AX47)</f>
        <v>24.9</v>
      </c>
      <c r="BD9" s="357">
        <f>(0.794871794871795*'Off Peak Detail'!AY9)+(0.205128205128205*'Off Peak Detail'!AY47)</f>
        <v>30.096282051282053</v>
      </c>
      <c r="BE9" s="357">
        <f>(0.794871794871795*'Off Peak Detail'!AZ9)+(0.205128205128205*'Off Peak Detail'!AZ47)</f>
        <v>28.868461538461542</v>
      </c>
      <c r="BF9" s="357">
        <f>(0.743589743589744*'Off Peak Detail'!BA9)+(0.256410256410256*'Off Peak Detail'!BA47)</f>
        <v>28.20982051282051</v>
      </c>
      <c r="BG9" s="357">
        <f>(0.794871794871795*'Off Peak Detail'!BB9)+(0.205128205128205*'Off Peak Detail'!BB47)</f>
        <v>26.190076923076926</v>
      </c>
      <c r="BH9" s="357">
        <f>(0.789473684210526*'Off Peak Detail'!BC9)+(0.210526315789474*'Off Peak Detail'!BC47)</f>
        <v>23.770368421052634</v>
      </c>
      <c r="BI9" s="357">
        <f>(0.75609756097561*'Off Peak Detail'!BD9)+(0.24390243902439*'Off Peak Detail'!BD47)</f>
        <v>16.537560975609754</v>
      </c>
      <c r="BJ9" s="357">
        <f>(0.789473684210526*'Off Peak Detail'!BE9)+(0.210526315789474*'Off Peak Detail'!BE47)</f>
        <v>18.900105263157897</v>
      </c>
      <c r="BK9" s="357">
        <f>(0.794871794871795*'Off Peak Detail'!BF9)+(0.205128205128205*'Off Peak Detail'!BF47)</f>
        <v>34.465282051282053</v>
      </c>
      <c r="BL9" s="357">
        <f>(0.75609756097561*'Off Peak Detail'!BG9)+(0.24390243902439*'Off Peak Detail'!BG47)</f>
        <v>37.020195121951218</v>
      </c>
      <c r="BM9" s="357">
        <f>(0.789473684210526*'Off Peak Detail'!BH9)+(0.210526315789474*'Off Peak Detail'!BH47)</f>
        <v>32.007526315789477</v>
      </c>
      <c r="BN9" s="357">
        <f>(0.75609756097561*'Off Peak Detail'!BI9)+(0.24390243902439*'Off Peak Detail'!BI47)</f>
        <v>28.859658536585364</v>
      </c>
      <c r="BO9" s="357">
        <f>(0.789473684210526*'Off Peak Detail'!BJ9)+(0.210526315789474*'Off Peak Detail'!BJ47)</f>
        <v>25.480947368421052</v>
      </c>
      <c r="BP9" s="357">
        <f>(0.794871794871795*'Off Peak Detail'!BK9)+(0.205128205128205*'Off Peak Detail'!BK47)</f>
        <v>29.808333333333334</v>
      </c>
      <c r="BQ9" s="357">
        <f>(0.75609756097561*'Off Peak Detail'!BL9)+(0.24390243902439*'Off Peak Detail'!BL47)</f>
        <v>29.114170731707318</v>
      </c>
      <c r="BR9" s="357">
        <f>(0.777777777777778*'Off Peak Detail'!BM9)+(0.222222222222222*'Off Peak Detail'!BM47)</f>
        <v>28.509555555555558</v>
      </c>
      <c r="BS9" s="357">
        <f>(0.794871794871795*'Off Peak Detail'!BN9)+(0.205128205128205*'Off Peak Detail'!BN47)</f>
        <v>26.670384615384616</v>
      </c>
      <c r="BT9" s="357">
        <f>(0.789473684210526*'Off Peak Detail'!BO9)+(0.210526315789474*'Off Peak Detail'!BO47)</f>
        <v>24.450105263157898</v>
      </c>
      <c r="BU9" s="357">
        <f>(0.75609756097561*'Off Peak Detail'!BP9)+(0.24390243902439*'Off Peak Detail'!BP47)</f>
        <v>17.840219512195119</v>
      </c>
      <c r="BV9" s="357">
        <f>(0.789473684210526*'Off Peak Detail'!BQ9)+(0.210526315789474*'Off Peak Detail'!BQ47)</f>
        <v>20.009894736842107</v>
      </c>
      <c r="BW9" s="357">
        <f>(0.75609756097561*'Off Peak Detail'!BR9)+(0.24390243902439*'Off Peak Detail'!BR47)</f>
        <v>34.210634146341462</v>
      </c>
      <c r="BX9" s="357">
        <f>(0.794871794871795*'Off Peak Detail'!BS9)+(0.205128205128205*'Off Peak Detail'!BS47)</f>
        <v>36.519897435897441</v>
      </c>
      <c r="BY9" s="357">
        <f>(0.789473684210526*'Off Peak Detail'!BT9)+(0.210526315789474*'Off Peak Detail'!BT47)</f>
        <v>31.964105263157897</v>
      </c>
      <c r="BZ9" s="357">
        <f>(0.75609756097561*'Off Peak Detail'!BU9)+(0.24390243902439*'Off Peak Detail'!BU47)</f>
        <v>29.090317073170731</v>
      </c>
      <c r="CA9" s="357">
        <f>(0.789473684210526*'Off Peak Detail'!BV9)+(0.210526315789474*'Off Peak Detail'!BV47)</f>
        <v>25.999052631578952</v>
      </c>
      <c r="CB9" s="357">
        <f>(0.794871794871795*'Off Peak Detail'!BW9)+(0.205128205128205*'Off Peak Detail'!BW47)</f>
        <v>29.933282051282056</v>
      </c>
      <c r="CC9" s="357">
        <f>(0.75609756097561*'Off Peak Detail'!BX9)+(0.24390243902439*'Off Peak Detail'!BX47)</f>
        <v>29.30531707317073</v>
      </c>
      <c r="CD9" s="357">
        <f>(0.777777777777778*'Off Peak Detail'!BY9)+(0.222222222222222*'Off Peak Detail'!BY47)</f>
        <v>28.760444444444445</v>
      </c>
      <c r="CE9" s="357">
        <f>(0.794871794871795*'Off Peak Detail'!BZ9)+(0.205128205128205*'Off Peak Detail'!BZ47)</f>
        <v>27.080076923076923</v>
      </c>
      <c r="CF9" s="357">
        <f>(0.75*'Off Peak Detail'!CA9)+(0.25*'Off Peak Detail'!CA47)</f>
        <v>25.070250000000001</v>
      </c>
      <c r="CG9" s="357">
        <f>(0.794871794871795*'Off Peak Detail'!CB9)+(0.205128205128205*'Off Peak Detail'!CB47)</f>
        <v>19.022615384615388</v>
      </c>
      <c r="CH9" s="357">
        <f>(0.789473684210526*'Off Peak Detail'!CC9)+(0.210526315789474*'Off Peak Detail'!CC47)</f>
        <v>21.019842105263159</v>
      </c>
      <c r="CI9" s="357">
        <f>(0.75609756097561*'Off Peak Detail'!CD9)+(0.24390243902439*'Off Peak Detail'!CD47)</f>
        <v>33.934048780487807</v>
      </c>
      <c r="CJ9" s="357">
        <f>(0.794871794871795*'Off Peak Detail'!CE9)+(0.205128205128205*'Off Peak Detail'!CE47)</f>
        <v>36.040102564102568</v>
      </c>
      <c r="CK9" s="357">
        <f>(0.789473684210526*'Off Peak Detail'!CF9)+(0.210526315789474*'Off Peak Detail'!CF47)</f>
        <v>31.871947368421054</v>
      </c>
      <c r="CL9" s="357">
        <f>(0.75609756097561*'Off Peak Detail'!CG9)+(0.24390243902439*'Off Peak Detail'!CG47)</f>
        <v>29.270024390243901</v>
      </c>
      <c r="CM9" s="357">
        <f>(0.789473684210526*'Off Peak Detail'!CH9)+(0.210526315789474*'Off Peak Detail'!CH47)</f>
        <v>26.44826315789474</v>
      </c>
      <c r="CN9" s="357">
        <f>(0.75609756097561*'Off Peak Detail'!CI9)+(0.24390243902439*'Off Peak Detail'!CI47)</f>
        <v>30.027195121951216</v>
      </c>
      <c r="CO9" s="357">
        <f>(0.794871794871795*'Off Peak Detail'!CJ9)+(0.205128205128205*'Off Peak Detail'!CJ47)</f>
        <v>29.426923076923078</v>
      </c>
      <c r="CP9" s="357">
        <f>(0.777777777777778*'Off Peak Detail'!CK9)+(0.222222222222222*'Off Peak Detail'!CK47)</f>
        <v>28.949666666666669</v>
      </c>
      <c r="CQ9" s="357">
        <f>(0.794871794871795*'Off Peak Detail'!CL9)+(0.205128205128205*'Off Peak Detail'!CL47)</f>
        <v>27.429769230769232</v>
      </c>
      <c r="CR9" s="357">
        <f>(0.75*'Off Peak Detail'!CM9)+(0.25*'Off Peak Detail'!CM47)</f>
        <v>25.59975</v>
      </c>
      <c r="CS9" s="357">
        <f>(0.794871794871795*'Off Peak Detail'!CN9)+(0.205128205128205*'Off Peak Detail'!CN47)</f>
        <v>20.106948717948718</v>
      </c>
      <c r="CT9" s="357">
        <f>(0.789473684210526*'Off Peak Detail'!CO9)+(0.210526315789474*'Off Peak Detail'!CO47)</f>
        <v>21.930105263157898</v>
      </c>
      <c r="CU9" s="357">
        <f>(0.75609756097561*'Off Peak Detail'!CP9)+(0.24390243902439*'Off Peak Detail'!CP47)</f>
        <v>33.644951219512194</v>
      </c>
      <c r="CV9" s="357">
        <f>(0.794871794871795*'Off Peak Detail'!CQ9)+(0.205128205128205*'Off Peak Detail'!CQ47)</f>
        <v>35.570384615384619</v>
      </c>
      <c r="CW9" s="357">
        <f>(0.75*'Off Peak Detail'!CR9)+(0.25*'Off Peak Detail'!CR47)</f>
        <v>31.783250000000002</v>
      </c>
      <c r="CX9" s="357">
        <f>(0.794871794871795*'Off Peak Detail'!CS9)+(0.205128205128205*'Off Peak Detail'!CS47)</f>
        <v>29.429846153846157</v>
      </c>
      <c r="CY9" s="357">
        <f>(0.789473684210526*'Off Peak Detail'!CT9)+(0.210526315789474*'Off Peak Detail'!CT47)</f>
        <v>26.855526315789476</v>
      </c>
      <c r="CZ9" s="357">
        <f>(0.75609756097561*'Off Peak Detail'!CU9)+(0.24390243902439*'Off Peak Detail'!CU47)</f>
        <v>30.102658536585366</v>
      </c>
      <c r="DA9" s="357">
        <f>(0.794871794871795*'Off Peak Detail'!CV9)+(0.205128205128205*'Off Peak Detail'!CV47)</f>
        <v>29.590205128205131</v>
      </c>
      <c r="DB9" s="357">
        <f>(0.783783783783784*'Off Peak Detail'!CW9)+(0.216216216216216*'Off Peak Detail'!CW47)</f>
        <v>29.159756756756757</v>
      </c>
      <c r="DC9" s="357">
        <f>(0.75609756097561*'Off Peak Detail'!CX9)+(0.24390243902439*'Off Peak Detail'!CX47)</f>
        <v>27.749756097560976</v>
      </c>
      <c r="DD9" s="357">
        <f>(0.789473684210526*'Off Peak Detail'!CY9)+(0.210526315789474*'Off Peak Detail'!CY47)</f>
        <v>26.050157894736842</v>
      </c>
      <c r="DE9" s="357">
        <f>(0.794871794871795*'Off Peak Detail'!CZ9)+(0.205128205128205*'Off Peak Detail'!CZ47)</f>
        <v>20.931820512820515</v>
      </c>
      <c r="DF9" s="357">
        <f>(0.75*'Off Peak Detail'!DA9)+(0.25*'Off Peak Detail'!DA47)</f>
        <v>22.65</v>
      </c>
      <c r="DG9" s="357">
        <f>(0.794871794871795*'Off Peak Detail'!DB9)+(0.205128205128205*'Off Peak Detail'!DB47)</f>
        <v>33.501000000000005</v>
      </c>
      <c r="DH9" s="357">
        <f>(0.75609756097561*'Off Peak Detail'!DC9)+(0.24390243902439*'Off Peak Detail'!DC47)</f>
        <v>35.30987804878049</v>
      </c>
      <c r="DI9" s="357">
        <f>(0.789473684210526*'Off Peak Detail'!DD9)+(0.210526315789474*'Off Peak Detail'!DD47)</f>
        <v>31.780263157894737</v>
      </c>
      <c r="DJ9" s="357">
        <f>(0.794871794871795*'Off Peak Detail'!DE9)+(0.205128205128205*'Off Peak Detail'!DE47)</f>
        <v>29.6103076923077</v>
      </c>
      <c r="DK9" s="357">
        <f>(0.75*'Off Peak Detail'!DF9)+(0.25*'Off Peak Detail'!DF47)</f>
        <v>27.215250000000001</v>
      </c>
      <c r="DL9" s="357">
        <f>(0.794871794871795*'Off Peak Detail'!DG9)+(0.205128205128205*'Off Peak Detail'!DG47)</f>
        <v>30.228615384615384</v>
      </c>
      <c r="DM9" s="357">
        <f>(0.794871794871795*'Off Peak Detail'!DH9)+(0.205128205128205*'Off Peak Detail'!DH47)</f>
        <v>29.743153846153849</v>
      </c>
      <c r="DN9" s="357">
        <f>(0.777777777777778*'Off Peak Detail'!DI9)+(0.222222222222222*'Off Peak Detail'!DI47)</f>
        <v>29.370111111111115</v>
      </c>
      <c r="DO9" s="357">
        <f>(0.75609756097561*'Off Peak Detail'!DJ9)+(0.24390243902439*'Off Peak Detail'!DJ47)</f>
        <v>28.059707317073169</v>
      </c>
      <c r="DP9" s="357">
        <f>(0.789473684210526*'Off Peak Detail'!DK9)+(0.210526315789474*'Off Peak Detail'!DK47)</f>
        <v>26.489894736842107</v>
      </c>
      <c r="DQ9" s="357">
        <f>(0.75609756097561*'Off Peak Detail'!DL9)+(0.24390243902439*'Off Peak Detail'!DL47)</f>
        <v>21.740170731707316</v>
      </c>
      <c r="DR9" s="357">
        <f>(0.789473684210526*'Off Peak Detail'!DM9)+(0.210526315789474*'Off Peak Detail'!DM47)</f>
        <v>23.340000000000003</v>
      </c>
      <c r="DS9" s="357">
        <f>(0.794871794871795*'Off Peak Detail'!DN9)+(0.205128205128205*'Off Peak Detail'!DN47)</f>
        <v>33.389692307692307</v>
      </c>
      <c r="DT9" s="357">
        <f>(0.75609756097561*'Off Peak Detail'!DO9)+(0.24390243902439*'Off Peak Detail'!DO47)</f>
        <v>35.079682926829264</v>
      </c>
      <c r="DU9" s="357">
        <f>(0.789473684210526*'Off Peak Detail'!DP9)+(0.210526315789474*'Off Peak Detail'!DP47)</f>
        <v>31.792210526315792</v>
      </c>
      <c r="DV9" s="357">
        <f>(0.794871794871795*'Off Peak Detail'!DQ9)+(0.205128205128205*'Off Peak Detail'!DQ47)</f>
        <v>29.800153846153847</v>
      </c>
      <c r="DW9" s="357">
        <f>(0.75*'Off Peak Detail'!DR9)+(0.25*'Off Peak Detail'!DR47)</f>
        <v>27.569749999999999</v>
      </c>
      <c r="DX9" s="357">
        <f>(0.794871794871795*'Off Peak Detail'!DS9)+(0.205128205128205*'Off Peak Detail'!DS47)</f>
        <v>30.364102564102566</v>
      </c>
      <c r="DY9" s="357">
        <f>(0.75609756097561*'Off Peak Detail'!DT9)+(0.24390243902439*'Off Peak Detail'!DT47)</f>
        <v>29.923780487804876</v>
      </c>
      <c r="DZ9" s="357">
        <f>(0.777777777777778*'Off Peak Detail'!DU9)+(0.222222222222222*'Off Peak Detail'!DU47)</f>
        <v>29.580333333333332</v>
      </c>
      <c r="EA9" s="357">
        <f>(0.794871794871795*'Off Peak Detail'!DV9)+(0.205128205128205*'Off Peak Detail'!DV47)</f>
        <v>28.370179487179492</v>
      </c>
      <c r="EB9" s="357">
        <f>(0.789473684210526*'Off Peak Detail'!DW9)+(0.210526315789474*'Off Peak Detail'!DW47)</f>
        <v>26.910105263157899</v>
      </c>
      <c r="EC9" s="357">
        <f>(0.75609756097561*'Off Peak Detail'!DX9)+(0.24390243902439*'Off Peak Detail'!DX47)</f>
        <v>22.494121951219512</v>
      </c>
      <c r="ED9" s="357">
        <f>(0.789473684210526*'Off Peak Detail'!DY9)+(0.210526315789474*'Off Peak Detail'!DY47)</f>
        <v>23.989842105263161</v>
      </c>
      <c r="EE9" s="357">
        <f>(0.794871794871795*'Off Peak Detail'!DZ9)+(0.205128205128205*'Off Peak Detail'!DZ47)</f>
        <v>33.309282051282054</v>
      </c>
      <c r="EF9" s="357">
        <f>(0.75609756097561*'Off Peak Detail'!EA9)+(0.24390243902439*'Off Peak Detail'!EA47)</f>
        <v>34.890317073170735</v>
      </c>
      <c r="EG9" s="357">
        <f>(0.789473684210526*'Off Peak Detail'!EB9)+(0.210526315789474*'Off Peak Detail'!EB47)</f>
        <v>31.824578947368423</v>
      </c>
      <c r="EH9" s="357">
        <f>(0.75609756097561*'Off Peak Detail'!EC9)+(0.24390243902439*'Off Peak Detail'!EC47)</f>
        <v>29.999878048780488</v>
      </c>
      <c r="EI9" s="357">
        <f>(0.789473684210526*'Off Peak Detail'!ED9)+(0.210526315789474*'Off Peak Detail'!ED47)</f>
        <v>27.90721052631579</v>
      </c>
      <c r="EJ9" s="357">
        <f>(0.794871794871795*'Off Peak Detail'!EE9)+(0.205128205128205*'Off Peak Detail'!EE47)</f>
        <v>30.499384615384617</v>
      </c>
    </row>
    <row r="10" spans="1:140" ht="13.65" customHeight="1" x14ac:dyDescent="0.2">
      <c r="A10" s="443" t="s">
        <v>140</v>
      </c>
      <c r="B10" s="305" t="s">
        <v>55</v>
      </c>
      <c r="C10" s="357">
        <f ca="1">(0.8*'Off Peak Detail'!D10)+(0.2*'Off Peak Detail'!D48)</f>
        <v>24.000000000000004</v>
      </c>
      <c r="D10" s="357">
        <f ca="1">(0.789473684210526*'Off Peak Detail'!E10)+(0.210526315789474*'Off Peak Detail'!E48)</f>
        <v>24.598315789473684</v>
      </c>
      <c r="E10" s="357">
        <f>(0.75609756097561*'Off Peak Detail'!F10)+(0.24390243902439*'Off Peak Detail'!F48)</f>
        <v>28.5</v>
      </c>
      <c r="F10" s="306">
        <f t="shared" ca="1" si="6"/>
        <v>26.336568421052633</v>
      </c>
      <c r="G10" s="191">
        <f t="shared" si="7"/>
        <v>26.354311965811966</v>
      </c>
      <c r="H10" s="191">
        <f t="shared" si="0"/>
        <v>27.458512820512823</v>
      </c>
      <c r="I10" s="191">
        <f t="shared" si="0"/>
        <v>25.25011111111111</v>
      </c>
      <c r="J10" s="191">
        <f t="shared" si="8"/>
        <v>22.000094993581516</v>
      </c>
      <c r="K10" s="191">
        <f t="shared" ref="K10:N15" si="14">AI10</f>
        <v>23.499926829268293</v>
      </c>
      <c r="L10" s="191">
        <f t="shared" si="14"/>
        <v>20.500263157894739</v>
      </c>
      <c r="M10" s="191">
        <f t="shared" si="14"/>
        <v>21.409871794871794</v>
      </c>
      <c r="N10" s="191">
        <f t="shared" si="14"/>
        <v>22.5</v>
      </c>
      <c r="O10" s="191">
        <f t="shared" si="9"/>
        <v>33.432692307692307</v>
      </c>
      <c r="P10" s="191">
        <f t="shared" ref="P10:R15" si="15">AM10</f>
        <v>31.365205128205133</v>
      </c>
      <c r="Q10" s="191">
        <f t="shared" si="15"/>
        <v>35.500179487179487</v>
      </c>
      <c r="R10" s="191">
        <f t="shared" si="15"/>
        <v>30.84375</v>
      </c>
      <c r="S10" s="191">
        <f t="shared" si="10"/>
        <v>26.440690102366613</v>
      </c>
      <c r="T10" s="191">
        <f t="shared" ref="T10:V15" si="16">AP10</f>
        <v>28.500230769230772</v>
      </c>
      <c r="U10" s="191">
        <f t="shared" si="16"/>
        <v>22.809473684210531</v>
      </c>
      <c r="V10" s="191">
        <f t="shared" si="16"/>
        <v>28.012365853658537</v>
      </c>
      <c r="W10" s="306">
        <f t="shared" ref="W10:W15" si="17">SUM(AG29:AR29)/SUM($AG$5:$AR$5)</f>
        <v>26.484244825637809</v>
      </c>
      <c r="X10" s="191">
        <f t="shared" ref="X10:X15" si="18">SUM(AS29:BD29)/SUM($AS$5:$BD$5)</f>
        <v>29.06357449900516</v>
      </c>
      <c r="Y10" s="191">
        <f t="shared" ref="Y10:Y15" si="19">SUM(BE29:BR29)/SUM($BE$5:$BR$5)</f>
        <v>29.038248542579165</v>
      </c>
      <c r="Z10" s="191">
        <f t="shared" ref="Z10:Z15" si="20">SUM(BQ29:CB29)/SUM($BQ$5:$CB$5)</f>
        <v>29.465835483580747</v>
      </c>
      <c r="AA10" s="191">
        <f t="shared" si="11"/>
        <v>30.91211367734504</v>
      </c>
      <c r="AB10" s="191">
        <f t="shared" si="12"/>
        <v>33.34910932345943</v>
      </c>
      <c r="AC10" s="358">
        <f t="shared" ca="1" si="13"/>
        <v>30.043772847104087</v>
      </c>
      <c r="AD10" s="302"/>
      <c r="AE10" s="303"/>
      <c r="AG10" s="357">
        <f>(0.794871794871795*'Off Peak Detail'!AB10)+(0.205128205128205*'Off Peak Detail'!AB48)</f>
        <v>27.458512820512823</v>
      </c>
      <c r="AH10" s="357">
        <f>(0.777777777777778*'Off Peak Detail'!AC10)+(0.222222222222222*'Off Peak Detail'!AC48)</f>
        <v>25.25011111111111</v>
      </c>
      <c r="AI10" s="357">
        <f>(0.75609756097561*'Off Peak Detail'!AD10)+(0.24390243902439*'Off Peak Detail'!AD48)</f>
        <v>23.499926829268293</v>
      </c>
      <c r="AJ10" s="357">
        <f>(0.789473684210526*'Off Peak Detail'!AE10)+(0.210526315789474*'Off Peak Detail'!AE48)</f>
        <v>20.500263157894739</v>
      </c>
      <c r="AK10" s="357">
        <f>(0.794871794871795*'Off Peak Detail'!AF10)+(0.205128205128205*'Off Peak Detail'!AF48)</f>
        <v>21.409871794871794</v>
      </c>
      <c r="AL10" s="357">
        <f>(0.75*'Off Peak Detail'!AG10)+(0.25*'Off Peak Detail'!AG48)</f>
        <v>22.5</v>
      </c>
      <c r="AM10" s="357">
        <f>(0.794871794871795*'Off Peak Detail'!AH10)+(0.205128205128205*'Off Peak Detail'!AH48)</f>
        <v>31.365205128205133</v>
      </c>
      <c r="AN10" s="357">
        <f>(0.794871794871795*'Off Peak Detail'!AI10)+(0.205128205128205*'Off Peak Detail'!AI48)</f>
        <v>35.500179487179487</v>
      </c>
      <c r="AO10" s="357">
        <f>(0.75*'Off Peak Detail'!AJ10)+(0.25*'Off Peak Detail'!AJ48)</f>
        <v>30.84375</v>
      </c>
      <c r="AP10" s="357">
        <f>(0.794871794871795*'Off Peak Detail'!AK10)+(0.205128205128205*'Off Peak Detail'!AK48)</f>
        <v>28.500230769230772</v>
      </c>
      <c r="AQ10" s="357">
        <f>(0.789473684210526*'Off Peak Detail'!AL10)+(0.210526315789474*'Off Peak Detail'!AL48)</f>
        <v>22.809473684210531</v>
      </c>
      <c r="AR10" s="357">
        <f>(0.75609756097561*'Off Peak Detail'!AM10)+(0.24390243902439*'Off Peak Detail'!AM48)</f>
        <v>28.012365853658537</v>
      </c>
      <c r="AS10" s="357">
        <f>(0.794871794871795*'Off Peak Detail'!AN10)+(0.205128205128205*'Off Peak Detail'!AN48)</f>
        <v>28.345948717948723</v>
      </c>
      <c r="AT10" s="357">
        <f>(0.777777777777778*'Off Peak Detail'!AO10)+(0.222222222222222*'Off Peak Detail'!AO48)</f>
        <v>28.25</v>
      </c>
      <c r="AU10" s="357">
        <f>(0.75609756097561*'Off Peak Detail'!AP10)+(0.24390243902439*'Off Peak Detail'!AP48)</f>
        <v>26.499853658536583</v>
      </c>
      <c r="AV10" s="357">
        <f>(0.789473684210526*'Off Peak Detail'!AQ10)+(0.210526315789474*'Off Peak Detail'!AQ48)</f>
        <v>25.249736842105264</v>
      </c>
      <c r="AW10" s="357">
        <f>(0.794871794871795*'Off Peak Detail'!AR10)+(0.205128205128205*'Off Peak Detail'!AR48)</f>
        <v>17.166487179487177</v>
      </c>
      <c r="AX10" s="357">
        <f>(0.75*'Off Peak Detail'!AS10)+(0.25*'Off Peak Detail'!AS48)</f>
        <v>20.500125000000001</v>
      </c>
      <c r="AY10" s="357">
        <f>(0.794871794871795*'Off Peak Detail'!AT10)+(0.205128205128205*'Off Peak Detail'!AT48)</f>
        <v>37.929128205128208</v>
      </c>
      <c r="AZ10" s="357">
        <f>(0.75609756097561*'Off Peak Detail'!AU10)+(0.24390243902439*'Off Peak Detail'!AU48)</f>
        <v>40.849804878048786</v>
      </c>
      <c r="BA10" s="357">
        <f>(0.789473684210526*'Off Peak Detail'!AV10)+(0.210526315789474*'Off Peak Detail'!AV48)</f>
        <v>34.615263157894738</v>
      </c>
      <c r="BB10" s="357">
        <f>(0.794871794871795*'Off Peak Detail'!AW10)+(0.205128205128205*'Off Peak Detail'!AW48)</f>
        <v>30.74969230769231</v>
      </c>
      <c r="BC10" s="357">
        <f>(0.75*'Off Peak Detail'!AX10)+(0.25*'Off Peak Detail'!AX48)</f>
        <v>26.71875</v>
      </c>
      <c r="BD10" s="357">
        <f>(0.794871794871795*'Off Peak Detail'!AY10)+(0.205128205128205*'Off Peak Detail'!AY48)</f>
        <v>31.926384615384617</v>
      </c>
      <c r="BE10" s="357">
        <f>(0.794871794871795*'Off Peak Detail'!AZ10)+(0.205128205128205*'Off Peak Detail'!AZ48)</f>
        <v>28.304128205128205</v>
      </c>
      <c r="BF10" s="357">
        <f>(0.743589743589744*'Off Peak Detail'!BA10)+(0.256410256410256*'Off Peak Detail'!BA48)</f>
        <v>28.290282051282048</v>
      </c>
      <c r="BG10" s="357">
        <f>(0.794871794871795*'Off Peak Detail'!BB10)+(0.205128205128205*'Off Peak Detail'!BB48)</f>
        <v>26.889717948717948</v>
      </c>
      <c r="BH10" s="357">
        <f>(0.789473684210526*'Off Peak Detail'!BC10)+(0.210526315789474*'Off Peak Detail'!BC48)</f>
        <v>25.89</v>
      </c>
      <c r="BI10" s="357">
        <f>(0.75609756097561*'Off Peak Detail'!BD10)+(0.24390243902439*'Off Peak Detail'!BD48)</f>
        <v>19.292317073170729</v>
      </c>
      <c r="BJ10" s="357">
        <f>(0.789473684210526*'Off Peak Detail'!BE10)+(0.210526315789474*'Off Peak Detail'!BE48)</f>
        <v>22.049894736842106</v>
      </c>
      <c r="BK10" s="357">
        <f>(0.794871794871795*'Off Peak Detail'!BF10)+(0.205128205128205*'Off Peak Detail'!BF48)</f>
        <v>36.336051282051287</v>
      </c>
      <c r="BL10" s="357">
        <f>(0.75609756097561*'Off Peak Detail'!BG10)+(0.24390243902439*'Off Peak Detail'!BG48)</f>
        <v>38.810097560975606</v>
      </c>
      <c r="BM10" s="357">
        <f>(0.789473684210526*'Off Peak Detail'!BH10)+(0.210526315789474*'Off Peak Detail'!BH48)</f>
        <v>33.68921052631579</v>
      </c>
      <c r="BN10" s="357">
        <f>(0.75609756097561*'Off Peak Detail'!BI10)+(0.24390243902439*'Off Peak Detail'!BI48)</f>
        <v>30.579731707317073</v>
      </c>
      <c r="BO10" s="357">
        <f>(0.789473684210526*'Off Peak Detail'!BJ10)+(0.210526315789474*'Off Peak Detail'!BJ48)</f>
        <v>27.264368421052634</v>
      </c>
      <c r="BP10" s="357">
        <f>(0.794871794871795*'Off Peak Detail'!BK10)+(0.205128205128205*'Off Peak Detail'!BK48)</f>
        <v>31.587179487179487</v>
      </c>
      <c r="BQ10" s="357">
        <f>(0.75609756097561*'Off Peak Detail'!BL10)+(0.24390243902439*'Off Peak Detail'!BL48)</f>
        <v>28.707609756097561</v>
      </c>
      <c r="BR10" s="357">
        <f>(0.777777777777778*'Off Peak Detail'!BM10)+(0.222222222222222*'Off Peak Detail'!BM48)</f>
        <v>28.700111111111113</v>
      </c>
      <c r="BS10" s="357">
        <f>(0.794871794871795*'Off Peak Detail'!BN10)+(0.205128205128205*'Off Peak Detail'!BN48)</f>
        <v>27.429897435897438</v>
      </c>
      <c r="BT10" s="357">
        <f>(0.789473684210526*'Off Peak Detail'!BO10)+(0.210526315789474*'Off Peak Detail'!BO48)</f>
        <v>26.530263157894737</v>
      </c>
      <c r="BU10" s="357">
        <f>(0.75609756097561*'Off Peak Detail'!BP10)+(0.24390243902439*'Off Peak Detail'!BP48)</f>
        <v>20.492121951219509</v>
      </c>
      <c r="BV10" s="357">
        <f>(0.789473684210526*'Off Peak Detail'!BQ10)+(0.210526315789474*'Off Peak Detail'!BQ48)</f>
        <v>23.029736842105265</v>
      </c>
      <c r="BW10" s="357">
        <f>(0.75609756097561*'Off Peak Detail'!BR10)+(0.24390243902439*'Off Peak Detail'!BR48)</f>
        <v>36.058024390243901</v>
      </c>
      <c r="BX10" s="357">
        <f>(0.794871794871795*'Off Peak Detail'!BS10)+(0.205128205128205*'Off Peak Detail'!BS48)</f>
        <v>38.300384615384615</v>
      </c>
      <c r="BY10" s="357">
        <f>(0.789473684210526*'Off Peak Detail'!BT10)+(0.210526315789474*'Off Peak Detail'!BT48)</f>
        <v>33.636315789473684</v>
      </c>
      <c r="BZ10" s="357">
        <f>(0.75609756097561*'Off Peak Detail'!BU10)+(0.24390243902439*'Off Peak Detail'!BU48)</f>
        <v>30.810268292682927</v>
      </c>
      <c r="CA10" s="357">
        <f>(0.789473684210526*'Off Peak Detail'!BV10)+(0.210526315789474*'Off Peak Detail'!BV48)</f>
        <v>27.78</v>
      </c>
      <c r="CB10" s="357">
        <f>(0.794871794871795*'Off Peak Detail'!BW10)+(0.205128205128205*'Off Peak Detail'!BW48)</f>
        <v>31.719820512820512</v>
      </c>
      <c r="CC10" s="357">
        <f>(0.75609756097561*'Off Peak Detail'!BX10)+(0.24390243902439*'Off Peak Detail'!BX48)</f>
        <v>29.049634146341461</v>
      </c>
      <c r="CD10" s="357">
        <f>(0.777777777777778*'Off Peak Detail'!BY10)+(0.222222222222222*'Off Peak Detail'!BY48)</f>
        <v>29.080333333333332</v>
      </c>
      <c r="CE10" s="357">
        <f>(0.794871794871795*'Off Peak Detail'!BZ10)+(0.205128205128205*'Off Peak Detail'!BZ48)</f>
        <v>27.929897435897438</v>
      </c>
      <c r="CF10" s="357">
        <f>(0.75*'Off Peak Detail'!CA10)+(0.25*'Off Peak Detail'!CA48)</f>
        <v>27.12</v>
      </c>
      <c r="CG10" s="357">
        <f>(0.794871794871795*'Off Peak Detail'!CB10)+(0.205128205128205*'Off Peak Detail'!CB48)</f>
        <v>21.60451282051282</v>
      </c>
      <c r="CH10" s="357">
        <f>(0.789473684210526*'Off Peak Detail'!CC10)+(0.210526315789474*'Off Peak Detail'!CC48)</f>
        <v>23.950263157894739</v>
      </c>
      <c r="CI10" s="357">
        <f>(0.75609756097561*'Off Peak Detail'!CD10)+(0.24390243902439*'Off Peak Detail'!CD48)</f>
        <v>35.804170731707316</v>
      </c>
      <c r="CJ10" s="357">
        <f>(0.794871794871795*'Off Peak Detail'!CE10)+(0.205128205128205*'Off Peak Detail'!CE48)</f>
        <v>37.889743589743588</v>
      </c>
      <c r="CK10" s="357">
        <f>(0.789473684210526*'Off Peak Detail'!CF10)+(0.210526315789474*'Off Peak Detail'!CF48)</f>
        <v>33.627526315789474</v>
      </c>
      <c r="CL10" s="357">
        <f>(0.75609756097561*'Off Peak Detail'!CG10)+(0.24390243902439*'Off Peak Detail'!CG48)</f>
        <v>31.079780487804875</v>
      </c>
      <c r="CM10" s="357">
        <f>(0.789473684210526*'Off Peak Detail'!CH10)+(0.210526315789474*'Off Peak Detail'!CH48)</f>
        <v>28.307368421052633</v>
      </c>
      <c r="CN10" s="357">
        <f>(0.75609756097561*'Off Peak Detail'!CI10)+(0.24390243902439*'Off Peak Detail'!CI48)</f>
        <v>31.910195121951222</v>
      </c>
      <c r="CO10" s="357">
        <f>(0.794871794871795*'Off Peak Detail'!CJ10)+(0.205128205128205*'Off Peak Detail'!CJ48)</f>
        <v>29.308564102564105</v>
      </c>
      <c r="CP10" s="357">
        <f>(0.777777777777778*'Off Peak Detail'!CK10)+(0.222222222222222*'Off Peak Detail'!CK48)</f>
        <v>29.419888888888892</v>
      </c>
      <c r="CQ10" s="357">
        <f>(0.794871794871795*'Off Peak Detail'!CL10)+(0.205128205128205*'Off Peak Detail'!CL48)</f>
        <v>28.410128205128206</v>
      </c>
      <c r="CR10" s="357">
        <f>(0.75*'Off Peak Detail'!CM10)+(0.25*'Off Peak Detail'!CM48)</f>
        <v>27.719750000000001</v>
      </c>
      <c r="CS10" s="357">
        <f>(0.794871794871795*'Off Peak Detail'!CN10)+(0.205128205128205*'Off Peak Detail'!CN48)</f>
        <v>22.712307692307693</v>
      </c>
      <c r="CT10" s="357">
        <f>(0.789473684210526*'Off Peak Detail'!CO10)+(0.210526315789474*'Off Peak Detail'!CO48)</f>
        <v>24.910368421052635</v>
      </c>
      <c r="CU10" s="357">
        <f>(0.75609756097561*'Off Peak Detail'!CP10)+(0.24390243902439*'Off Peak Detail'!CP48)</f>
        <v>35.780121951219513</v>
      </c>
      <c r="CV10" s="357">
        <f>(0.794871794871795*'Off Peak Detail'!CQ10)+(0.205128205128205*'Off Peak Detail'!CQ48)</f>
        <v>37.749641025641026</v>
      </c>
      <c r="CW10" s="357">
        <f>(0.75*'Off Peak Detail'!CR10)+(0.25*'Off Peak Detail'!CR48)</f>
        <v>33.898000000000003</v>
      </c>
      <c r="CX10" s="357">
        <f>(0.794871794871795*'Off Peak Detail'!CS10)+(0.205128205128205*'Off Peak Detail'!CS48)</f>
        <v>31.610076923076928</v>
      </c>
      <c r="CY10" s="357">
        <f>(0.789473684210526*'Off Peak Detail'!CT10)+(0.210526315789474*'Off Peak Detail'!CT48)</f>
        <v>29.098421052631579</v>
      </c>
      <c r="CZ10" s="357">
        <f>(0.75609756097561*'Off Peak Detail'!CU10)+(0.24390243902439*'Off Peak Detail'!CU48)</f>
        <v>32.462658536585366</v>
      </c>
      <c r="DA10" s="357">
        <f>(0.794871794871795*'Off Peak Detail'!CV10)+(0.205128205128205*'Off Peak Detail'!CV48)</f>
        <v>30.258717948717951</v>
      </c>
      <c r="DB10" s="357">
        <f>(0.783783783783784*'Off Peak Detail'!CW10)+(0.216216216216216*'Off Peak Detail'!CW48)</f>
        <v>30.360378378378382</v>
      </c>
      <c r="DC10" s="357">
        <f>(0.75609756097561*'Off Peak Detail'!CX10)+(0.24390243902439*'Off Peak Detail'!CX48)</f>
        <v>29.419926829268292</v>
      </c>
      <c r="DD10" s="357">
        <f>(0.789473684210526*'Off Peak Detail'!CY10)+(0.210526315789474*'Off Peak Detail'!CY48)</f>
        <v>28.770000000000003</v>
      </c>
      <c r="DE10" s="357">
        <f>(0.794871794871795*'Off Peak Detail'!CZ10)+(0.205128205128205*'Off Peak Detail'!CZ48)</f>
        <v>24.046871794871798</v>
      </c>
      <c r="DF10" s="357">
        <f>(0.75*'Off Peak Detail'!DA10)+(0.25*'Off Peak Detail'!DA48)</f>
        <v>26.130250000000004</v>
      </c>
      <c r="DG10" s="357">
        <f>(0.794871794871795*'Off Peak Detail'!DB10)+(0.205128205128205*'Off Peak Detail'!DB48)</f>
        <v>36.478051282051283</v>
      </c>
      <c r="DH10" s="357">
        <f>(0.75609756097561*'Off Peak Detail'!DC10)+(0.24390243902439*'Off Peak Detail'!DC48)</f>
        <v>38.350170731707315</v>
      </c>
      <c r="DI10" s="357">
        <f>(0.789473684210526*'Off Peak Detail'!DD10)+(0.210526315789474*'Off Peak Detail'!DD48)</f>
        <v>34.717105263157897</v>
      </c>
      <c r="DJ10" s="357">
        <f>(0.794871794871795*'Off Peak Detail'!DE10)+(0.205128205128205*'Off Peak Detail'!DE48)</f>
        <v>32.54020512820513</v>
      </c>
      <c r="DK10" s="357">
        <f>(0.75*'Off Peak Detail'!DF10)+(0.25*'Off Peak Detail'!DF48)</f>
        <v>30.190999999999999</v>
      </c>
      <c r="DL10" s="357">
        <f>(0.794871794871795*'Off Peak Detail'!DG10)+(0.205128205128205*'Off Peak Detail'!DG48)</f>
        <v>33.399487179487181</v>
      </c>
      <c r="DM10" s="357">
        <f>(0.794871794871795*'Off Peak Detail'!DH10)+(0.205128205128205*'Off Peak Detail'!DH48)</f>
        <v>31.356615384615388</v>
      </c>
      <c r="DN10" s="357">
        <f>(0.777777777777778*'Off Peak Detail'!DI10)+(0.222222222222222*'Off Peak Detail'!DI48)</f>
        <v>31.42977777777778</v>
      </c>
      <c r="DO10" s="357">
        <f>(0.75609756097561*'Off Peak Detail'!DJ10)+(0.24390243902439*'Off Peak Detail'!DJ48)</f>
        <v>30.549853658536584</v>
      </c>
      <c r="DP10" s="357">
        <f>(0.789473684210526*'Off Peak Detail'!DK10)+(0.210526315789474*'Off Peak Detail'!DK48)</f>
        <v>29.929736842105264</v>
      </c>
      <c r="DQ10" s="357">
        <f>(0.75609756097561*'Off Peak Detail'!DL10)+(0.24390243902439*'Off Peak Detail'!DL48)</f>
        <v>25.466268292682926</v>
      </c>
      <c r="DR10" s="357">
        <f>(0.789473684210526*'Off Peak Detail'!DM10)+(0.210526315789474*'Off Peak Detail'!DM48)</f>
        <v>27.430368421052634</v>
      </c>
      <c r="DS10" s="357">
        <f>(0.794871794871795*'Off Peak Detail'!DN10)+(0.205128205128205*'Off Peak Detail'!DN48)</f>
        <v>37.295769230769238</v>
      </c>
      <c r="DT10" s="357">
        <f>(0.75609756097561*'Off Peak Detail'!DO10)+(0.24390243902439*'Off Peak Detail'!DO48)</f>
        <v>39.049634146341461</v>
      </c>
      <c r="DU10" s="357">
        <f>(0.789473684210526*'Off Peak Detail'!DP10)+(0.210526315789474*'Off Peak Detail'!DP48)</f>
        <v>35.625789473684215</v>
      </c>
      <c r="DV10" s="357">
        <f>(0.794871794871795*'Off Peak Detail'!DQ10)+(0.205128205128205*'Off Peak Detail'!DQ48)</f>
        <v>33.540128205128212</v>
      </c>
      <c r="DW10" s="357">
        <f>(0.75*'Off Peak Detail'!DR10)+(0.25*'Off Peak Detail'!DR48)</f>
        <v>31.331500000000002</v>
      </c>
      <c r="DX10" s="357">
        <f>(0.794871794871795*'Off Peak Detail'!DS10)+(0.205128205128205*'Off Peak Detail'!DS48)</f>
        <v>34.384487179487181</v>
      </c>
      <c r="DY10" s="357">
        <f>(0.75609756097561*'Off Peak Detail'!DT10)+(0.24390243902439*'Off Peak Detail'!DT48)</f>
        <v>32.439341463414635</v>
      </c>
      <c r="DZ10" s="357">
        <f>(0.777777777777778*'Off Peak Detail'!DU10)+(0.222222222222222*'Off Peak Detail'!DU48)</f>
        <v>32.510333333333335</v>
      </c>
      <c r="EA10" s="357">
        <f>(0.794871794871795*'Off Peak Detail'!DV10)+(0.205128205128205*'Off Peak Detail'!DV48)</f>
        <v>31.670153846153848</v>
      </c>
      <c r="EB10" s="357">
        <f>(0.789473684210526*'Off Peak Detail'!DW10)+(0.210526315789474*'Off Peak Detail'!DW48)</f>
        <v>31.090263157894739</v>
      </c>
      <c r="EC10" s="357">
        <f>(0.75609756097561*'Off Peak Detail'!DX10)+(0.24390243902439*'Off Peak Detail'!DX48)</f>
        <v>26.866756097560973</v>
      </c>
      <c r="ED10" s="357">
        <f>(0.789473684210526*'Off Peak Detail'!DY10)+(0.210526315789474*'Off Peak Detail'!DY48)</f>
        <v>28.729736842105265</v>
      </c>
      <c r="EE10" s="357">
        <f>(0.794871794871795*'Off Peak Detail'!DZ10)+(0.205128205128205*'Off Peak Detail'!DZ48)</f>
        <v>38.112948717948719</v>
      </c>
      <c r="EF10" s="357">
        <f>(0.75609756097561*'Off Peak Detail'!EA10)+(0.24390243902439*'Off Peak Detail'!EA48)</f>
        <v>39.770024390243904</v>
      </c>
      <c r="EG10" s="357">
        <f>(0.789473684210526*'Off Peak Detail'!EB10)+(0.210526315789474*'Off Peak Detail'!EB48)</f>
        <v>36.534473684210525</v>
      </c>
      <c r="EH10" s="357">
        <f>(0.75609756097561*'Off Peak Detail'!EC10)+(0.24390243902439*'Off Peak Detail'!EC48)</f>
        <v>34.540048780487808</v>
      </c>
      <c r="EI10" s="357">
        <f>(0.789473684210526*'Off Peak Detail'!ED10)+(0.210526315789474*'Off Peak Detail'!ED48)</f>
        <v>32.463947368421053</v>
      </c>
      <c r="EJ10" s="357">
        <f>(0.794871794871795*'Off Peak Detail'!EE10)+(0.205128205128205*'Off Peak Detail'!EE48)</f>
        <v>35.362153846153845</v>
      </c>
    </row>
    <row r="11" spans="1:140" ht="13.65" customHeight="1" x14ac:dyDescent="0.2">
      <c r="A11" s="443" t="s">
        <v>142</v>
      </c>
      <c r="B11" s="281"/>
      <c r="C11" s="357">
        <f ca="1">(0.8*'Off Peak Detail'!D11)+(0.2*'Off Peak Detail'!D49)</f>
        <v>23.788</v>
      </c>
      <c r="D11" s="357">
        <f ca="1">(0.789473684210526*'Off Peak Detail'!E11)+(0.210526315789474*'Off Peak Detail'!E49)</f>
        <v>24.588600000000003</v>
      </c>
      <c r="E11" s="357">
        <f>(0.75609756097561*'Off Peak Detail'!F11)+(0.24390243902439*'Off Peak Detail'!F49)</f>
        <v>29.024731707317073</v>
      </c>
      <c r="F11" s="306">
        <f t="shared" ca="1" si="6"/>
        <v>26.550735609756099</v>
      </c>
      <c r="G11" s="191">
        <f t="shared" si="7"/>
        <v>28.391123931623937</v>
      </c>
      <c r="H11" s="191">
        <f t="shared" si="0"/>
        <v>28.782358974358978</v>
      </c>
      <c r="I11" s="191">
        <f t="shared" si="0"/>
        <v>27.999888888888893</v>
      </c>
      <c r="J11" s="191">
        <f t="shared" si="8"/>
        <v>24.375055198973044</v>
      </c>
      <c r="K11" s="191">
        <f t="shared" si="14"/>
        <v>26.500268292682925</v>
      </c>
      <c r="L11" s="191">
        <f t="shared" si="14"/>
        <v>22.249842105263163</v>
      </c>
      <c r="M11" s="191">
        <f t="shared" si="14"/>
        <v>23.980743589743593</v>
      </c>
      <c r="N11" s="191">
        <f t="shared" si="14"/>
        <v>26.499750000000002</v>
      </c>
      <c r="O11" s="191">
        <f t="shared" si="9"/>
        <v>32.134410256410263</v>
      </c>
      <c r="P11" s="191">
        <f t="shared" si="15"/>
        <v>31.26892307692308</v>
      </c>
      <c r="Q11" s="191">
        <f t="shared" si="15"/>
        <v>32.999897435897438</v>
      </c>
      <c r="R11" s="191">
        <f t="shared" si="15"/>
        <v>31.3125</v>
      </c>
      <c r="S11" s="191">
        <f t="shared" si="10"/>
        <v>27.965945250869513</v>
      </c>
      <c r="T11" s="191">
        <f t="shared" si="16"/>
        <v>26.749948717948723</v>
      </c>
      <c r="U11" s="191">
        <f t="shared" si="16"/>
        <v>27.690789473684212</v>
      </c>
      <c r="V11" s="191">
        <f t="shared" si="16"/>
        <v>29.457097560975612</v>
      </c>
      <c r="W11" s="306">
        <f t="shared" si="17"/>
        <v>27.977822819084579</v>
      </c>
      <c r="X11" s="191">
        <f t="shared" si="18"/>
        <v>28.909552013244099</v>
      </c>
      <c r="Y11" s="191">
        <f t="shared" si="19"/>
        <v>28.898808677741528</v>
      </c>
      <c r="Z11" s="191">
        <f t="shared" si="20"/>
        <v>29.109491825487805</v>
      </c>
      <c r="AA11" s="191">
        <f t="shared" si="11"/>
        <v>29.60842936920557</v>
      </c>
      <c r="AB11" s="191">
        <f t="shared" si="12"/>
        <v>30.197975461551039</v>
      </c>
      <c r="AC11" s="358">
        <f t="shared" ca="1" si="13"/>
        <v>29.2252503817394</v>
      </c>
      <c r="AD11" s="302"/>
      <c r="AE11" s="303"/>
      <c r="AG11" s="357">
        <f>(0.794871794871795*'Off Peak Detail'!AB11)+(0.205128205128205*'Off Peak Detail'!AB49)</f>
        <v>28.782358974358978</v>
      </c>
      <c r="AH11" s="357">
        <f>(0.777777777777778*'Off Peak Detail'!AC11)+(0.222222222222222*'Off Peak Detail'!AC49)</f>
        <v>27.999888888888893</v>
      </c>
      <c r="AI11" s="357">
        <f>(0.75609756097561*'Off Peak Detail'!AD11)+(0.24390243902439*'Off Peak Detail'!AD49)</f>
        <v>26.500268292682925</v>
      </c>
      <c r="AJ11" s="357">
        <f>(0.789473684210526*'Off Peak Detail'!AE11)+(0.210526315789474*'Off Peak Detail'!AE49)</f>
        <v>22.249842105263163</v>
      </c>
      <c r="AK11" s="357">
        <f>(0.794871794871795*'Off Peak Detail'!AF11)+(0.205128205128205*'Off Peak Detail'!AF49)</f>
        <v>23.980743589743593</v>
      </c>
      <c r="AL11" s="357">
        <f>(0.75*'Off Peak Detail'!AG11)+(0.25*'Off Peak Detail'!AG49)</f>
        <v>26.499750000000002</v>
      </c>
      <c r="AM11" s="357">
        <f>(0.794871794871795*'Off Peak Detail'!AH11)+(0.205128205128205*'Off Peak Detail'!AH49)</f>
        <v>31.26892307692308</v>
      </c>
      <c r="AN11" s="357">
        <f>(0.794871794871795*'Off Peak Detail'!AI11)+(0.205128205128205*'Off Peak Detail'!AI49)</f>
        <v>32.999897435897438</v>
      </c>
      <c r="AO11" s="357">
        <f>(0.75*'Off Peak Detail'!AJ11)+(0.25*'Off Peak Detail'!AJ49)</f>
        <v>31.3125</v>
      </c>
      <c r="AP11" s="357">
        <f>(0.794871794871795*'Off Peak Detail'!AK11)+(0.205128205128205*'Off Peak Detail'!AK49)</f>
        <v>26.749948717948723</v>
      </c>
      <c r="AQ11" s="357">
        <f>(0.789473684210526*'Off Peak Detail'!AL11)+(0.210526315789474*'Off Peak Detail'!AL49)</f>
        <v>27.690789473684212</v>
      </c>
      <c r="AR11" s="357">
        <f>(0.75609756097561*'Off Peak Detail'!AM11)+(0.24390243902439*'Off Peak Detail'!AM49)</f>
        <v>29.457097560975612</v>
      </c>
      <c r="AS11" s="357">
        <f>(0.794871794871795*'Off Peak Detail'!AN11)+(0.205128205128205*'Off Peak Detail'!AN49)</f>
        <v>29.349025641025641</v>
      </c>
      <c r="AT11" s="357">
        <f>(0.777777777777778*'Off Peak Detail'!AO11)+(0.222222222222222*'Off Peak Detail'!AO49)</f>
        <v>27.74977777777778</v>
      </c>
      <c r="AU11" s="357">
        <f>(0.75609756097561*'Off Peak Detail'!AP11)+(0.24390243902439*'Off Peak Detail'!AP49)</f>
        <v>26.749951219512194</v>
      </c>
      <c r="AV11" s="357">
        <f>(0.789473684210526*'Off Peak Detail'!AQ11)+(0.210526315789474*'Off Peak Detail'!AQ49)</f>
        <v>25.249736842105264</v>
      </c>
      <c r="AW11" s="357">
        <f>(0.794871794871795*'Off Peak Detail'!AR11)+(0.205128205128205*'Off Peak Detail'!AR49)</f>
        <v>25.948384615384619</v>
      </c>
      <c r="AX11" s="357">
        <f>(0.75*'Off Peak Detail'!AS11)+(0.25*'Off Peak Detail'!AS49)</f>
        <v>28.250250000000001</v>
      </c>
      <c r="AY11" s="357">
        <f>(0.794871794871795*'Off Peak Detail'!AT11)+(0.205128205128205*'Off Peak Detail'!AT49)</f>
        <v>31.93266666666667</v>
      </c>
      <c r="AZ11" s="357">
        <f>(0.75609756097561*'Off Peak Detail'!AU11)+(0.24390243902439*'Off Peak Detail'!AU49)</f>
        <v>33.749658536585358</v>
      </c>
      <c r="BA11" s="357">
        <f>(0.789473684210526*'Off Peak Detail'!AV11)+(0.210526315789474*'Off Peak Detail'!AV49)</f>
        <v>31.786684210526325</v>
      </c>
      <c r="BB11" s="357">
        <f>(0.794871794871795*'Off Peak Detail'!AW11)+(0.205128205128205*'Off Peak Detail'!AW49)</f>
        <v>28.24969230769231</v>
      </c>
      <c r="BC11" s="357">
        <f>(0.75*'Off Peak Detail'!AX11)+(0.25*'Off Peak Detail'!AX49)</f>
        <v>27.9</v>
      </c>
      <c r="BD11" s="357">
        <f>(0.794871794871795*'Off Peak Detail'!AY11)+(0.205128205128205*'Off Peak Detail'!AY49)</f>
        <v>29.884461538461544</v>
      </c>
      <c r="BE11" s="357">
        <f>(0.794871794871795*'Off Peak Detail'!AZ11)+(0.205128205128205*'Off Peak Detail'!AZ49)</f>
        <v>29.131153846153847</v>
      </c>
      <c r="BF11" s="357">
        <f>(0.743589743589744*'Off Peak Detail'!BA11)+(0.256410256410256*'Off Peak Detail'!BA49)</f>
        <v>27.950230769230764</v>
      </c>
      <c r="BG11" s="357">
        <f>(0.794871794871795*'Off Peak Detail'!BB11)+(0.205128205128205*'Off Peak Detail'!BB49)</f>
        <v>27.150435897435901</v>
      </c>
      <c r="BH11" s="357">
        <f>(0.789473684210526*'Off Peak Detail'!BC11)+(0.210526315789474*'Off Peak Detail'!BC49)</f>
        <v>25.860105263157894</v>
      </c>
      <c r="BI11" s="357">
        <f>(0.75609756097561*'Off Peak Detail'!BD11)+(0.24390243902439*'Off Peak Detail'!BD49)</f>
        <v>26.409731707317071</v>
      </c>
      <c r="BJ11" s="357">
        <f>(0.789473684210526*'Off Peak Detail'!BE11)+(0.210526315789474*'Off Peak Detail'!BE49)</f>
        <v>28.410000000000004</v>
      </c>
      <c r="BK11" s="357">
        <f>(0.794871794871795*'Off Peak Detail'!BF11)+(0.205128205128205*'Off Peak Detail'!BF49)</f>
        <v>30.969435897435901</v>
      </c>
      <c r="BL11" s="357">
        <f>(0.75609756097561*'Off Peak Detail'!BG11)+(0.24390243902439*'Off Peak Detail'!BG49)</f>
        <v>33.150073170731702</v>
      </c>
      <c r="BM11" s="357">
        <f>(0.789473684210526*'Off Peak Detail'!BH11)+(0.210526315789474*'Off Peak Detail'!BH49)</f>
        <v>31.327894736842108</v>
      </c>
      <c r="BN11" s="357">
        <f>(0.75609756097561*'Off Peak Detail'!BI11)+(0.24390243902439*'Off Peak Detail'!BI49)</f>
        <v>28.459585365853659</v>
      </c>
      <c r="BO11" s="357">
        <f>(0.789473684210526*'Off Peak Detail'!BJ11)+(0.210526315789474*'Off Peak Detail'!BJ49)</f>
        <v>28.248263157894737</v>
      </c>
      <c r="BP11" s="357">
        <f>(0.794871794871795*'Off Peak Detail'!BK11)+(0.205128205128205*'Off Peak Detail'!BK49)</f>
        <v>29.801666666666669</v>
      </c>
      <c r="BQ11" s="357">
        <f>(0.75609756097561*'Off Peak Detail'!BL11)+(0.24390243902439*'Off Peak Detail'!BL49)</f>
        <v>29.30290243902439</v>
      </c>
      <c r="BR11" s="357">
        <f>(0.777777777777778*'Off Peak Detail'!BM11)+(0.222222222222222*'Off Peak Detail'!BM49)</f>
        <v>28.270444444444443</v>
      </c>
      <c r="BS11" s="357">
        <f>(0.794871794871795*'Off Peak Detail'!BN11)+(0.205128205128205*'Off Peak Detail'!BN49)</f>
        <v>27.550358974358975</v>
      </c>
      <c r="BT11" s="357">
        <f>(0.789473684210526*'Off Peak Detail'!BO11)+(0.210526315789474*'Off Peak Detail'!BO49)</f>
        <v>26.330631578947372</v>
      </c>
      <c r="BU11" s="357">
        <f>(0.75609756097561*'Off Peak Detail'!BP11)+(0.24390243902439*'Off Peak Detail'!BP49)</f>
        <v>26.802097560975611</v>
      </c>
      <c r="BV11" s="357">
        <f>(0.789473684210526*'Off Peak Detail'!BQ11)+(0.210526315789474*'Off Peak Detail'!BQ49)</f>
        <v>28.670526315789477</v>
      </c>
      <c r="BW11" s="357">
        <f>(0.75609756097561*'Off Peak Detail'!BR11)+(0.24390243902439*'Off Peak Detail'!BR49)</f>
        <v>30.797390243902434</v>
      </c>
      <c r="BX11" s="357">
        <f>(0.794871794871795*'Off Peak Detail'!BS11)+(0.205128205128205*'Off Peak Detail'!BS49)</f>
        <v>33.08010256410256</v>
      </c>
      <c r="BY11" s="357">
        <f>(0.789473684210526*'Off Peak Detail'!BT11)+(0.210526315789474*'Off Peak Detail'!BT49)</f>
        <v>31.335789473684216</v>
      </c>
      <c r="BZ11" s="357">
        <f>(0.75609756097561*'Off Peak Detail'!BU11)+(0.24390243902439*'Off Peak Detail'!BU49)</f>
        <v>28.709658536585366</v>
      </c>
      <c r="CA11" s="357">
        <f>(0.789473684210526*'Off Peak Detail'!BV11)+(0.210526315789474*'Off Peak Detail'!BV49)</f>
        <v>28.533157894736842</v>
      </c>
      <c r="CB11" s="357">
        <f>(0.794871794871795*'Off Peak Detail'!BW11)+(0.205128205128205*'Off Peak Detail'!BW49)</f>
        <v>29.900615384615389</v>
      </c>
      <c r="CC11" s="357">
        <f>(0.75609756097561*'Off Peak Detail'!BX11)+(0.24390243902439*'Off Peak Detail'!BX49)</f>
        <v>29.489853658536585</v>
      </c>
      <c r="CD11" s="357">
        <f>(0.777777777777778*'Off Peak Detail'!BY11)+(0.222222222222222*'Off Peak Detail'!BY49)</f>
        <v>28.59</v>
      </c>
      <c r="CE11" s="357">
        <f>(0.794871794871795*'Off Peak Detail'!BZ11)+(0.205128205128205*'Off Peak Detail'!BZ49)</f>
        <v>27.940692307692313</v>
      </c>
      <c r="CF11" s="357">
        <f>(0.75*'Off Peak Detail'!CA11)+(0.25*'Off Peak Detail'!CA49)</f>
        <v>26.780250000000002</v>
      </c>
      <c r="CG11" s="357">
        <f>(0.794871794871795*'Off Peak Detail'!CB11)+(0.205128205128205*'Off Peak Detail'!CB49)</f>
        <v>27.174384615384618</v>
      </c>
      <c r="CH11" s="357">
        <f>(0.789473684210526*'Off Peak Detail'!CC11)+(0.210526315789474*'Off Peak Detail'!CC49)</f>
        <v>28.930263157894739</v>
      </c>
      <c r="CI11" s="357">
        <f>(0.75609756097561*'Off Peak Detail'!CD11)+(0.24390243902439*'Off Peak Detail'!CD49)</f>
        <v>30.637243902439025</v>
      </c>
      <c r="CJ11" s="357">
        <f>(0.794871794871795*'Off Peak Detail'!CE11)+(0.205128205128205*'Off Peak Detail'!CE49)</f>
        <v>33.030153846153844</v>
      </c>
      <c r="CK11" s="357">
        <f>(0.789473684210526*'Off Peak Detail'!CF11)+(0.210526315789474*'Off Peak Detail'!CF49)</f>
        <v>31.323263157894743</v>
      </c>
      <c r="CL11" s="357">
        <f>(0.75609756097561*'Off Peak Detail'!CG11)+(0.24390243902439*'Off Peak Detail'!CG49)</f>
        <v>28.929829268292682</v>
      </c>
      <c r="CM11" s="357">
        <f>(0.789473684210526*'Off Peak Detail'!CH11)+(0.210526315789474*'Off Peak Detail'!CH49)</f>
        <v>28.795368421052636</v>
      </c>
      <c r="CN11" s="357">
        <f>(0.75609756097561*'Off Peak Detail'!CI11)+(0.24390243902439*'Off Peak Detail'!CI49)</f>
        <v>29.995975609756098</v>
      </c>
      <c r="CO11" s="357">
        <f>(0.794871794871795*'Off Peak Detail'!CJ11)+(0.205128205128205*'Off Peak Detail'!CJ49)</f>
        <v>29.551615384615385</v>
      </c>
      <c r="CP11" s="357">
        <f>(0.777777777777778*'Off Peak Detail'!CK11)+(0.222222222222222*'Off Peak Detail'!CK49)</f>
        <v>28.789555555555555</v>
      </c>
      <c r="CQ11" s="357">
        <f>(0.794871794871795*'Off Peak Detail'!CL11)+(0.205128205128205*'Off Peak Detail'!CL49)</f>
        <v>28.199974358974362</v>
      </c>
      <c r="CR11" s="357">
        <f>(0.75*'Off Peak Detail'!CM11)+(0.25*'Off Peak Detail'!CM49)</f>
        <v>27.200749999999999</v>
      </c>
      <c r="CS11" s="357">
        <f>(0.794871794871795*'Off Peak Detail'!CN11)+(0.205128205128205*'Off Peak Detail'!CN49)</f>
        <v>27.543923076923079</v>
      </c>
      <c r="CT11" s="357">
        <f>(0.789473684210526*'Off Peak Detail'!CO11)+(0.210526315789474*'Off Peak Detail'!CO49)</f>
        <v>29.14026315789474</v>
      </c>
      <c r="CU11" s="357">
        <f>(0.75609756097561*'Off Peak Detail'!CP11)+(0.24390243902439*'Off Peak Detail'!CP49)</f>
        <v>30.444341463414631</v>
      </c>
      <c r="CV11" s="357">
        <f>(0.794871794871795*'Off Peak Detail'!CQ11)+(0.205128205128205*'Off Peak Detail'!CQ49)</f>
        <v>32.950282051282052</v>
      </c>
      <c r="CW11" s="357">
        <f>(0.75*'Off Peak Detail'!CR11)+(0.25*'Off Peak Detail'!CR49)</f>
        <v>31.315000000000005</v>
      </c>
      <c r="CX11" s="357">
        <f>(0.794871794871795*'Off Peak Detail'!CS11)+(0.205128205128205*'Off Peak Detail'!CS49)</f>
        <v>29.169769230769234</v>
      </c>
      <c r="CY11" s="357">
        <f>(0.789473684210526*'Off Peak Detail'!CT11)+(0.210526315789474*'Off Peak Detail'!CT49)</f>
        <v>28.975368421052632</v>
      </c>
      <c r="CZ11" s="357">
        <f>(0.75609756097561*'Off Peak Detail'!CU11)+(0.24390243902439*'Off Peak Detail'!CU49)</f>
        <v>30.114341463414636</v>
      </c>
      <c r="DA11" s="357">
        <f>(0.794871794871795*'Off Peak Detail'!CV11)+(0.205128205128205*'Off Peak Detail'!CV49)</f>
        <v>29.781282051282055</v>
      </c>
      <c r="DB11" s="357">
        <f>(0.783783783783784*'Off Peak Detail'!CW11)+(0.216216216216216*'Off Peak Detail'!CW49)</f>
        <v>29.119648648648649</v>
      </c>
      <c r="DC11" s="357">
        <f>(0.75609756097561*'Off Peak Detail'!CX11)+(0.24390243902439*'Off Peak Detail'!CX49)</f>
        <v>28.559658536585363</v>
      </c>
      <c r="DD11" s="357">
        <f>(0.789473684210526*'Off Peak Detail'!CY11)+(0.210526315789474*'Off Peak Detail'!CY49)</f>
        <v>27.610157894736844</v>
      </c>
      <c r="DE11" s="357">
        <f>(0.794871794871795*'Off Peak Detail'!CZ11)+(0.205128205128205*'Off Peak Detail'!CZ49)</f>
        <v>27.918153846153849</v>
      </c>
      <c r="DF11" s="357">
        <f>(0.75*'Off Peak Detail'!DA11)+(0.25*'Off Peak Detail'!DA49)</f>
        <v>29.420625000000001</v>
      </c>
      <c r="DG11" s="357">
        <f>(0.794871794871795*'Off Peak Detail'!DB11)+(0.205128205128205*'Off Peak Detail'!DB49)</f>
        <v>30.439512820512824</v>
      </c>
      <c r="DH11" s="357">
        <f>(0.75609756097561*'Off Peak Detail'!DC11)+(0.24390243902439*'Off Peak Detail'!DC49)</f>
        <v>33.040731707317072</v>
      </c>
      <c r="DI11" s="357">
        <f>(0.789473684210526*'Off Peak Detail'!DD11)+(0.210526315789474*'Off Peak Detail'!DD49)</f>
        <v>31.420157894736846</v>
      </c>
      <c r="DJ11" s="357">
        <f>(0.794871794871795*'Off Peak Detail'!DE11)+(0.205128205128205*'Off Peak Detail'!DE49)</f>
        <v>29.450051282051284</v>
      </c>
      <c r="DK11" s="357">
        <f>(0.75*'Off Peak Detail'!DF11)+(0.25*'Off Peak Detail'!DF49)</f>
        <v>29.290750000000003</v>
      </c>
      <c r="DL11" s="357">
        <f>(0.794871794871795*'Off Peak Detail'!DG11)+(0.205128205128205*'Off Peak Detail'!DG49)</f>
        <v>30.298820512820516</v>
      </c>
      <c r="DM11" s="357">
        <f>(0.794871794871795*'Off Peak Detail'!DH11)+(0.205128205128205*'Off Peak Detail'!DH49)</f>
        <v>30.018641025641024</v>
      </c>
      <c r="DN11" s="357">
        <f>(0.777777777777778*'Off Peak Detail'!DI11)+(0.222222222222222*'Off Peak Detail'!DI49)</f>
        <v>29.42988888888889</v>
      </c>
      <c r="DO11" s="357">
        <f>(0.75609756097561*'Off Peak Detail'!DJ11)+(0.24390243902439*'Off Peak Detail'!DJ49)</f>
        <v>28.919731707317073</v>
      </c>
      <c r="DP11" s="357">
        <f>(0.789473684210526*'Off Peak Detail'!DK11)+(0.210526315789474*'Off Peak Detail'!DK49)</f>
        <v>28.010526315789477</v>
      </c>
      <c r="DQ11" s="357">
        <f>(0.75609756097561*'Off Peak Detail'!DL11)+(0.24390243902439*'Off Peak Detail'!DL49)</f>
        <v>28.288804878048776</v>
      </c>
      <c r="DR11" s="357">
        <f>(0.789473684210526*'Off Peak Detail'!DM11)+(0.210526315789474*'Off Peak Detail'!DM49)</f>
        <v>29.710263157894744</v>
      </c>
      <c r="DS11" s="357">
        <f>(0.794871794871795*'Off Peak Detail'!DN11)+(0.205128205128205*'Off Peak Detail'!DN49)</f>
        <v>30.469461538461537</v>
      </c>
      <c r="DT11" s="357">
        <f>(0.75609756097561*'Off Peak Detail'!DO11)+(0.24390243902439*'Off Peak Detail'!DO49)</f>
        <v>33.140414634146339</v>
      </c>
      <c r="DU11" s="357">
        <f>(0.789473684210526*'Off Peak Detail'!DP11)+(0.210526315789474*'Off Peak Detail'!DP49)</f>
        <v>31.550631578947375</v>
      </c>
      <c r="DV11" s="357">
        <f>(0.794871794871795*'Off Peak Detail'!DQ11)+(0.205128205128205*'Off Peak Detail'!DQ49)</f>
        <v>29.730076923076926</v>
      </c>
      <c r="DW11" s="357">
        <f>(0.75*'Off Peak Detail'!DR11)+(0.25*'Off Peak Detail'!DR49)</f>
        <v>29.597500000000004</v>
      </c>
      <c r="DX11" s="357">
        <f>(0.794871794871795*'Off Peak Detail'!DS11)+(0.205128205128205*'Off Peak Detail'!DS49)</f>
        <v>30.490461538461538</v>
      </c>
      <c r="DY11" s="357">
        <f>(0.75609756097561*'Off Peak Detail'!DT11)+(0.24390243902439*'Off Peak Detail'!DT49)</f>
        <v>30.257512195121951</v>
      </c>
      <c r="DZ11" s="357">
        <f>(0.777777777777778*'Off Peak Detail'!DU11)+(0.222222222222222*'Off Peak Detail'!DU49)</f>
        <v>29.739666666666665</v>
      </c>
      <c r="EA11" s="357">
        <f>(0.794871794871795*'Off Peak Detail'!DV11)+(0.205128205128205*'Off Peak Detail'!DV49)</f>
        <v>29.269820512820516</v>
      </c>
      <c r="EB11" s="357">
        <f>(0.789473684210526*'Off Peak Detail'!DW11)+(0.210526315789474*'Off Peak Detail'!DW49)</f>
        <v>28.400526315789477</v>
      </c>
      <c r="EC11" s="357">
        <f>(0.75609756097561*'Off Peak Detail'!DX11)+(0.24390243902439*'Off Peak Detail'!DX49)</f>
        <v>28.642097560975611</v>
      </c>
      <c r="ED11" s="357">
        <f>(0.789473684210526*'Off Peak Detail'!DY11)+(0.210526315789474*'Off Peak Detail'!DY49)</f>
        <v>29.989736842105266</v>
      </c>
      <c r="EE11" s="357">
        <f>(0.794871794871795*'Off Peak Detail'!DZ11)+(0.205128205128205*'Off Peak Detail'!DZ49)</f>
        <v>30.508846153846154</v>
      </c>
      <c r="EF11" s="357">
        <f>(0.75609756097561*'Off Peak Detail'!EA11)+(0.24390243902439*'Off Peak Detail'!EA49)</f>
        <v>33.250878048780486</v>
      </c>
      <c r="EG11" s="357">
        <f>(0.789473684210526*'Off Peak Detail'!EB11)+(0.210526315789474*'Off Peak Detail'!EB49)</f>
        <v>31.690368421052639</v>
      </c>
      <c r="EH11" s="357">
        <f>(0.75609756097561*'Off Peak Detail'!EC11)+(0.24390243902439*'Off Peak Detail'!EC49)</f>
        <v>30.000292682926826</v>
      </c>
      <c r="EI11" s="357">
        <f>(0.789473684210526*'Off Peak Detail'!ED11)+(0.210526315789474*'Off Peak Detail'!ED49)</f>
        <v>29.886210526315796</v>
      </c>
      <c r="EJ11" s="357">
        <f>(0.794871794871795*'Off Peak Detail'!EE11)+(0.205128205128205*'Off Peak Detail'!EE49)</f>
        <v>30.693974358974362</v>
      </c>
    </row>
    <row r="12" spans="1:140" ht="13.65" customHeight="1" x14ac:dyDescent="0.2">
      <c r="A12" s="443" t="s">
        <v>144</v>
      </c>
      <c r="B12" s="281"/>
      <c r="C12" s="357">
        <f ca="1">(0.8*'Off Peak Detail'!D12)+(0.2*'Off Peak Detail'!D50)</f>
        <v>25.88935</v>
      </c>
      <c r="D12" s="357">
        <f ca="1">(0.789473684210526*'Off Peak Detail'!E12)+(0.210526315789474*'Off Peak Detail'!E50)</f>
        <v>20.726157394810695</v>
      </c>
      <c r="E12" s="357">
        <f>(0.75609756097561*'Off Peak Detail'!F12)+(0.24390243902439*'Off Peak Detail'!F50)</f>
        <v>24.42378048780488</v>
      </c>
      <c r="F12" s="306">
        <f t="shared" ca="1" si="6"/>
        <v>23.050705409448554</v>
      </c>
      <c r="G12" s="191">
        <f t="shared" si="7"/>
        <v>26.006440170940174</v>
      </c>
      <c r="H12" s="191">
        <f t="shared" si="0"/>
        <v>26.513102564102567</v>
      </c>
      <c r="I12" s="191">
        <f t="shared" si="0"/>
        <v>25.49977777777778</v>
      </c>
      <c r="J12" s="191">
        <f t="shared" si="8"/>
        <v>23.374722079589219</v>
      </c>
      <c r="K12" s="191">
        <f t="shared" si="14"/>
        <v>24.49970731707317</v>
      </c>
      <c r="L12" s="191">
        <f t="shared" si="14"/>
        <v>22.249736842105264</v>
      </c>
      <c r="M12" s="191">
        <f t="shared" si="14"/>
        <v>23.980743589743593</v>
      </c>
      <c r="N12" s="191">
        <f t="shared" si="14"/>
        <v>26.499750000000002</v>
      </c>
      <c r="O12" s="191">
        <f t="shared" si="9"/>
        <v>32.134410256410263</v>
      </c>
      <c r="P12" s="191">
        <f t="shared" si="15"/>
        <v>31.26892307692308</v>
      </c>
      <c r="Q12" s="191">
        <f t="shared" si="15"/>
        <v>32.999897435897438</v>
      </c>
      <c r="R12" s="191">
        <f t="shared" si="15"/>
        <v>29.240750000000002</v>
      </c>
      <c r="S12" s="191">
        <f t="shared" si="10"/>
        <v>26.418647444126265</v>
      </c>
      <c r="T12" s="191">
        <f t="shared" si="16"/>
        <v>26.499923076923078</v>
      </c>
      <c r="U12" s="191">
        <f t="shared" si="16"/>
        <v>24.83526315789474</v>
      </c>
      <c r="V12" s="191">
        <f t="shared" si="16"/>
        <v>27.920756097560979</v>
      </c>
      <c r="W12" s="306">
        <f t="shared" si="17"/>
        <v>26.856994560749992</v>
      </c>
      <c r="X12" s="191">
        <f t="shared" si="18"/>
        <v>17.895043686436857</v>
      </c>
      <c r="Y12" s="191">
        <f t="shared" si="19"/>
        <v>17.181845395252427</v>
      </c>
      <c r="Z12" s="191">
        <f t="shared" si="20"/>
        <v>17.174158293021623</v>
      </c>
      <c r="AA12" s="191">
        <f t="shared" si="11"/>
        <v>21.106369350437365</v>
      </c>
      <c r="AB12" s="191">
        <f t="shared" si="12"/>
        <v>22.81039092643076</v>
      </c>
      <c r="AC12" s="358">
        <f t="shared" ca="1" si="13"/>
        <v>20.747389692931584</v>
      </c>
      <c r="AD12" s="302"/>
      <c r="AE12" s="303"/>
      <c r="AG12" s="357">
        <f>(0.794871794871795*'Off Peak Detail'!AB12)+(0.205128205128205*'Off Peak Detail'!AB50)</f>
        <v>26.513102564102567</v>
      </c>
      <c r="AH12" s="357">
        <f>(0.777777777777778*'Off Peak Detail'!AC12)+(0.222222222222222*'Off Peak Detail'!AC50)</f>
        <v>25.49977777777778</v>
      </c>
      <c r="AI12" s="357">
        <f>(0.75609756097561*'Off Peak Detail'!AD12)+(0.24390243902439*'Off Peak Detail'!AD50)</f>
        <v>24.49970731707317</v>
      </c>
      <c r="AJ12" s="357">
        <f>(0.789473684210526*'Off Peak Detail'!AE12)+(0.210526315789474*'Off Peak Detail'!AE50)</f>
        <v>22.249736842105264</v>
      </c>
      <c r="AK12" s="357">
        <f>(0.794871794871795*'Off Peak Detail'!AF12)+(0.205128205128205*'Off Peak Detail'!AF50)</f>
        <v>23.980743589743593</v>
      </c>
      <c r="AL12" s="357">
        <f>(0.75*'Off Peak Detail'!AG12)+(0.25*'Off Peak Detail'!AG50)</f>
        <v>26.499750000000002</v>
      </c>
      <c r="AM12" s="357">
        <f>(0.794871794871795*'Off Peak Detail'!AH12)+(0.205128205128205*'Off Peak Detail'!AH50)</f>
        <v>31.26892307692308</v>
      </c>
      <c r="AN12" s="357">
        <f>(0.794871794871795*'Off Peak Detail'!AI12)+(0.205128205128205*'Off Peak Detail'!AI50)</f>
        <v>32.999897435897438</v>
      </c>
      <c r="AO12" s="357">
        <f>(0.75*'Off Peak Detail'!AJ12)+(0.25*'Off Peak Detail'!AJ50)</f>
        <v>29.240750000000002</v>
      </c>
      <c r="AP12" s="357">
        <f>(0.794871794871795*'Off Peak Detail'!AK12)+(0.205128205128205*'Off Peak Detail'!AK50)</f>
        <v>26.499923076923078</v>
      </c>
      <c r="AQ12" s="357">
        <f>(0.789473684210526*'Off Peak Detail'!AL12)+(0.210526315789474*'Off Peak Detail'!AL50)</f>
        <v>24.83526315789474</v>
      </c>
      <c r="AR12" s="357">
        <f>(0.75609756097561*'Off Peak Detail'!AM12)+(0.24390243902439*'Off Peak Detail'!AM50)</f>
        <v>27.920756097560979</v>
      </c>
      <c r="AS12" s="357">
        <f>(0.794871794871795*'Off Peak Detail'!AN12)+(0.205128205128205*'Off Peak Detail'!AN50)</f>
        <v>16.952025641025642</v>
      </c>
      <c r="AT12" s="357">
        <f>(0.777777777777778*'Off Peak Detail'!AO12)+(0.222222222222222*'Off Peak Detail'!AO50)</f>
        <v>16.75022222222222</v>
      </c>
      <c r="AU12" s="357">
        <f>(0.75609756097561*'Off Peak Detail'!AP12)+(0.24390243902439*'Off Peak Detail'!AP50)</f>
        <v>16.250170731707314</v>
      </c>
      <c r="AV12" s="357">
        <f>(0.789473684210526*'Off Peak Detail'!AQ12)+(0.210526315789474*'Off Peak Detail'!AQ50)</f>
        <v>15.250263157894739</v>
      </c>
      <c r="AW12" s="357">
        <f>(0.794871794871795*'Off Peak Detail'!AR12)+(0.205128205128205*'Off Peak Detail'!AR50)</f>
        <v>15.557435897435898</v>
      </c>
      <c r="AX12" s="357">
        <f>(0.75*'Off Peak Detail'!AS12)+(0.25*'Off Peak Detail'!AS50)</f>
        <v>17.25</v>
      </c>
      <c r="AY12" s="357">
        <f>(0.794871794871795*'Off Peak Detail'!AT12)+(0.205128205128205*'Off Peak Detail'!AT50)</f>
        <v>21.278615384615385</v>
      </c>
      <c r="AZ12" s="357">
        <f>(0.75609756097561*'Off Peak Detail'!AU12)+(0.24390243902439*'Off Peak Detail'!AU50)</f>
        <v>23.749999999999993</v>
      </c>
      <c r="BA12" s="357">
        <f>(0.789473684210526*'Off Peak Detail'!AV12)+(0.210526315789474*'Off Peak Detail'!AV50)</f>
        <v>21.85184210526316</v>
      </c>
      <c r="BB12" s="357">
        <f>(0.794871794871795*'Off Peak Detail'!AW12)+(0.205128205128205*'Off Peak Detail'!AW50)</f>
        <v>15.999717948717947</v>
      </c>
      <c r="BC12" s="357">
        <f>(0.75*'Off Peak Detail'!AX12)+(0.25*'Off Peak Detail'!AX50)</f>
        <v>15.440750000000001</v>
      </c>
      <c r="BD12" s="357">
        <f>(0.794871794871795*'Off Peak Detail'!AY12)+(0.205128205128205*'Off Peak Detail'!AY50)</f>
        <v>18.275871794871797</v>
      </c>
      <c r="BE12" s="357">
        <f>(0.794871794871795*'Off Peak Detail'!AZ12)+(0.205128205128205*'Off Peak Detail'!AZ50)</f>
        <v>15.818974358974359</v>
      </c>
      <c r="BF12" s="357">
        <f>(0.743589743589744*'Off Peak Detail'!BA12)+(0.256410256410256*'Off Peak Detail'!BA50)</f>
        <v>16.602948717948717</v>
      </c>
      <c r="BG12" s="357">
        <f>(0.794871794871795*'Off Peak Detail'!BB12)+(0.205128205128205*'Off Peak Detail'!BB50)</f>
        <v>15.488923076923079</v>
      </c>
      <c r="BH12" s="357">
        <f>(0.789473684210526*'Off Peak Detail'!BC12)+(0.210526315789474*'Off Peak Detail'!BC50)</f>
        <v>16.605789473684212</v>
      </c>
      <c r="BI12" s="357">
        <f>(0.75609756097561*'Off Peak Detail'!BD12)+(0.24390243902439*'Off Peak Detail'!BD50)</f>
        <v>14.906609756097559</v>
      </c>
      <c r="BJ12" s="357">
        <f>(0.789473684210526*'Off Peak Detail'!BE12)+(0.210526315789474*'Off Peak Detail'!BE50)</f>
        <v>16.026315789473689</v>
      </c>
      <c r="BK12" s="357">
        <f>(0.794871794871795*'Off Peak Detail'!BF12)+(0.205128205128205*'Off Peak Detail'!BF50)</f>
        <v>17.559025641025642</v>
      </c>
      <c r="BL12" s="357">
        <f>(0.75609756097561*'Off Peak Detail'!BG12)+(0.24390243902439*'Off Peak Detail'!BG50)</f>
        <v>22.39517073170731</v>
      </c>
      <c r="BM12" s="357">
        <f>(0.789473684210526*'Off Peak Detail'!BH12)+(0.210526315789474*'Off Peak Detail'!BH50)</f>
        <v>21.018157894736841</v>
      </c>
      <c r="BN12" s="357">
        <f>(0.75609756097561*'Off Peak Detail'!BI12)+(0.24390243902439*'Off Peak Detail'!BI50)</f>
        <v>16.784560975609754</v>
      </c>
      <c r="BO12" s="357">
        <f>(0.789473684210526*'Off Peak Detail'!BJ12)+(0.210526315789474*'Off Peak Detail'!BJ50)</f>
        <v>14.820105263157899</v>
      </c>
      <c r="BP12" s="357">
        <f>(0.794871794871795*'Off Peak Detail'!BK12)+(0.205128205128205*'Off Peak Detail'!BK50)</f>
        <v>17.676333333333332</v>
      </c>
      <c r="BQ12" s="357">
        <f>(0.75609756097561*'Off Peak Detail'!BL12)+(0.24390243902439*'Off Peak Detail'!BL50)</f>
        <v>17.011146341463416</v>
      </c>
      <c r="BR12" s="357">
        <f>(0.777777777777778*'Off Peak Detail'!BM12)+(0.222222222222222*'Off Peak Detail'!BM50)</f>
        <v>17.936555555555557</v>
      </c>
      <c r="BS12" s="357">
        <f>(0.794871794871795*'Off Peak Detail'!BN12)+(0.205128205128205*'Off Peak Detail'!BN50)</f>
        <v>16.845769230769232</v>
      </c>
      <c r="BT12" s="357">
        <f>(0.789473684210526*'Off Peak Detail'!BO12)+(0.210526315789474*'Off Peak Detail'!BO50)</f>
        <v>17.27921052631579</v>
      </c>
      <c r="BU12" s="357">
        <f>(0.75609756097561*'Off Peak Detail'!BP12)+(0.24390243902439*'Off Peak Detail'!BP50)</f>
        <v>15.483560975609755</v>
      </c>
      <c r="BV12" s="357">
        <f>(0.789473684210526*'Off Peak Detail'!BQ12)+(0.210526315789474*'Off Peak Detail'!BQ50)</f>
        <v>14.392894736842109</v>
      </c>
      <c r="BW12" s="357">
        <f>(0.75609756097561*'Off Peak Detail'!BR12)+(0.24390243902439*'Off Peak Detail'!BR50)</f>
        <v>17.233780487804875</v>
      </c>
      <c r="BX12" s="357">
        <f>(0.794871794871795*'Off Peak Detail'!BS12)+(0.205128205128205*'Off Peak Detail'!BS50)</f>
        <v>21.612564102564104</v>
      </c>
      <c r="BY12" s="357">
        <f>(0.789473684210526*'Off Peak Detail'!BT12)+(0.210526315789474*'Off Peak Detail'!BT50)</f>
        <v>20.217631578947369</v>
      </c>
      <c r="BZ12" s="357">
        <f>(0.75609756097561*'Off Peak Detail'!BU12)+(0.24390243902439*'Off Peak Detail'!BU50)</f>
        <v>15.864536585365853</v>
      </c>
      <c r="CA12" s="357">
        <f>(0.789473684210526*'Off Peak Detail'!BV12)+(0.210526315789474*'Off Peak Detail'!BV50)</f>
        <v>14.768789473684215</v>
      </c>
      <c r="CB12" s="357">
        <f>(0.794871794871795*'Off Peak Detail'!BW12)+(0.205128205128205*'Off Peak Detail'!BW50)</f>
        <v>17.617615384615384</v>
      </c>
      <c r="CC12" s="357">
        <f>(0.75609756097561*'Off Peak Detail'!BX12)+(0.24390243902439*'Off Peak Detail'!BX50)</f>
        <v>17.162853658536587</v>
      </c>
      <c r="CD12" s="357">
        <f>(0.777777777777778*'Off Peak Detail'!BY12)+(0.222222222222222*'Off Peak Detail'!BY50)</f>
        <v>18.079222222222221</v>
      </c>
      <c r="CE12" s="357">
        <f>(0.794871794871795*'Off Peak Detail'!BZ12)+(0.205128205128205*'Off Peak Detail'!BZ50)</f>
        <v>16.995615384615387</v>
      </c>
      <c r="CF12" s="357">
        <f>(0.75*'Off Peak Detail'!CA12)+(0.25*'Off Peak Detail'!CA50)</f>
        <v>17.454500000000003</v>
      </c>
      <c r="CG12" s="357">
        <f>(0.794871794871795*'Off Peak Detail'!CB12)+(0.205128205128205*'Off Peak Detail'!CB50)</f>
        <v>15.59474358974359</v>
      </c>
      <c r="CH12" s="357">
        <f>(0.789473684210526*'Off Peak Detail'!CC12)+(0.210526315789474*'Off Peak Detail'!CC50)</f>
        <v>14.542894736842111</v>
      </c>
      <c r="CI12" s="357">
        <f>(0.75609756097561*'Off Peak Detail'!CD12)+(0.24390243902439*'Off Peak Detail'!CD50)</f>
        <v>17.385365853658534</v>
      </c>
      <c r="CJ12" s="357">
        <f>(0.794871794871795*'Off Peak Detail'!CE12)+(0.205128205128205*'Off Peak Detail'!CE50)</f>
        <v>21.76230769230769</v>
      </c>
      <c r="CK12" s="357">
        <f>(0.789473684210526*'Off Peak Detail'!CF12)+(0.210526315789474*'Off Peak Detail'!CF50)</f>
        <v>20.349473684210526</v>
      </c>
      <c r="CL12" s="357">
        <f>(0.75609756097561*'Off Peak Detail'!CG12)+(0.24390243902439*'Off Peak Detail'!CG50)</f>
        <v>15.924756097560973</v>
      </c>
      <c r="CM12" s="357">
        <f>(0.789473684210526*'Off Peak Detail'!CH12)+(0.210526315789474*'Off Peak Detail'!CH50)</f>
        <v>14.820000000000004</v>
      </c>
      <c r="CN12" s="357">
        <f>(0.75609756097561*'Off Peak Detail'!CI12)+(0.24390243902439*'Off Peak Detail'!CI50)</f>
        <v>17.630073170731706</v>
      </c>
      <c r="CO12" s="357">
        <f>(0.794871794871795*'Off Peak Detail'!CJ12)+(0.205128205128205*'Off Peak Detail'!CJ50)</f>
        <v>20.009589743589743</v>
      </c>
      <c r="CP12" s="357">
        <f>(0.777777777777778*'Off Peak Detail'!CK12)+(0.222222222222222*'Off Peak Detail'!CK50)</f>
        <v>21.03511111111111</v>
      </c>
      <c r="CQ12" s="357">
        <f>(0.794871794871795*'Off Peak Detail'!CL12)+(0.205128205128205*'Off Peak Detail'!CL50)</f>
        <v>19.931512820512822</v>
      </c>
      <c r="CR12" s="357">
        <f>(0.75*'Off Peak Detail'!CM12)+(0.25*'Off Peak Detail'!CM50)</f>
        <v>20.436000000000003</v>
      </c>
      <c r="CS12" s="357">
        <f>(0.794871794871795*'Off Peak Detail'!CN12)+(0.205128205128205*'Off Peak Detail'!CN50)</f>
        <v>18.3614358974359</v>
      </c>
      <c r="CT12" s="357">
        <f>(0.789473684210526*'Off Peak Detail'!CO12)+(0.210526315789474*'Off Peak Detail'!CO50)</f>
        <v>19.800000000000004</v>
      </c>
      <c r="CU12" s="357">
        <f>(0.75609756097561*'Off Peak Detail'!CP12)+(0.24390243902439*'Off Peak Detail'!CP50)</f>
        <v>25.536390243902435</v>
      </c>
      <c r="CV12" s="357">
        <f>(0.794871794871795*'Off Peak Detail'!CQ12)+(0.205128205128205*'Off Peak Detail'!CQ50)</f>
        <v>30.774333333333338</v>
      </c>
      <c r="CW12" s="357">
        <f>(0.75*'Off Peak Detail'!CR12)+(0.25*'Off Peak Detail'!CR50)</f>
        <v>27.294750000000004</v>
      </c>
      <c r="CX12" s="357">
        <f>(0.794871794871795*'Off Peak Detail'!CS12)+(0.205128205128205*'Off Peak Detail'!CS50)</f>
        <v>21.285564102564102</v>
      </c>
      <c r="CY12" s="357">
        <f>(0.789473684210526*'Off Peak Detail'!CT12)+(0.210526315789474*'Off Peak Detail'!CT50)</f>
        <v>19.019105263157901</v>
      </c>
      <c r="CZ12" s="357">
        <f>(0.75609756097561*'Off Peak Detail'!CU12)+(0.24390243902439*'Off Peak Detail'!CU50)</f>
        <v>21.87612195121951</v>
      </c>
      <c r="DA12" s="357">
        <f>(0.794871794871795*'Off Peak Detail'!CV12)+(0.205128205128205*'Off Peak Detail'!CV50)</f>
        <v>20.206410256410258</v>
      </c>
      <c r="DB12" s="357">
        <f>(0.783783783783784*'Off Peak Detail'!CW12)+(0.216216216216216*'Off Peak Detail'!CW50)</f>
        <v>21.232675675675672</v>
      </c>
      <c r="DC12" s="357">
        <f>(0.75609756097561*'Off Peak Detail'!CX12)+(0.24390243902439*'Off Peak Detail'!CX50)</f>
        <v>20.114975609756097</v>
      </c>
      <c r="DD12" s="357">
        <f>(0.789473684210526*'Off Peak Detail'!CY12)+(0.210526315789474*'Off Peak Detail'!CY50)</f>
        <v>20.635157894736846</v>
      </c>
      <c r="DE12" s="357">
        <f>(0.794871794871795*'Off Peak Detail'!CZ12)+(0.205128205128205*'Off Peak Detail'!CZ50)</f>
        <v>18.558358974358974</v>
      </c>
      <c r="DF12" s="357">
        <f>(0.75*'Off Peak Detail'!DA12)+(0.25*'Off Peak Detail'!DA50)</f>
        <v>19.750124999999997</v>
      </c>
      <c r="DG12" s="357">
        <f>(0.794871794871795*'Off Peak Detail'!DB12)+(0.205128205128205*'Off Peak Detail'!DB50)</f>
        <v>25.704000000000001</v>
      </c>
      <c r="DH12" s="357">
        <f>(0.75609756097561*'Off Peak Detail'!DC12)+(0.24390243902439*'Off Peak Detail'!DC50)</f>
        <v>31.404926829268291</v>
      </c>
      <c r="DI12" s="357">
        <f>(0.789473684210526*'Off Peak Detail'!DD12)+(0.210526315789474*'Off Peak Detail'!DD50)</f>
        <v>27.953684210526319</v>
      </c>
      <c r="DJ12" s="357">
        <f>(0.794871794871795*'Off Peak Detail'!DE12)+(0.205128205128205*'Off Peak Detail'!DE50)</f>
        <v>21.481589743589744</v>
      </c>
      <c r="DK12" s="357">
        <f>(0.75*'Off Peak Detail'!DF12)+(0.25*'Off Peak Detail'!DF50)</f>
        <v>19.2315</v>
      </c>
      <c r="DL12" s="357">
        <f>(0.794871794871795*'Off Peak Detail'!DG12)+(0.205128205128205*'Off Peak Detail'!DG50)</f>
        <v>22.115256410256411</v>
      </c>
      <c r="DM12" s="357">
        <f>(0.794871794871795*'Off Peak Detail'!DH12)+(0.205128205128205*'Off Peak Detail'!DH50)</f>
        <v>20.394615384615385</v>
      </c>
      <c r="DN12" s="357">
        <f>(0.777777777777778*'Off Peak Detail'!DI12)+(0.222222222222222*'Off Peak Detail'!DI50)</f>
        <v>21.433555555555557</v>
      </c>
      <c r="DO12" s="357">
        <f>(0.75609756097561*'Off Peak Detail'!DJ12)+(0.24390243902439*'Off Peak Detail'!DJ50)</f>
        <v>20.312292682926827</v>
      </c>
      <c r="DP12" s="357">
        <f>(0.789473684210526*'Off Peak Detail'!DK12)+(0.210526315789474*'Off Peak Detail'!DK50)</f>
        <v>20.840526315789479</v>
      </c>
      <c r="DQ12" s="357">
        <f>(0.75609756097561*'Off Peak Detail'!DL12)+(0.24390243902439*'Off Peak Detail'!DL50)</f>
        <v>18.770560975609754</v>
      </c>
      <c r="DR12" s="357">
        <f>(0.789473684210526*'Off Peak Detail'!DM12)+(0.210526315789474*'Off Peak Detail'!DM50)</f>
        <v>20.202631578947376</v>
      </c>
      <c r="DS12" s="357">
        <f>(0.794871794871795*'Off Peak Detail'!DN12)+(0.205128205128205*'Off Peak Detail'!DN50)</f>
        <v>25.891948717948718</v>
      </c>
      <c r="DT12" s="357">
        <f>(0.75609756097561*'Off Peak Detail'!DO12)+(0.24390243902439*'Off Peak Detail'!DO50)</f>
        <v>31.602317073170724</v>
      </c>
      <c r="DU12" s="357">
        <f>(0.789473684210526*'Off Peak Detail'!DP12)+(0.210526315789474*'Off Peak Detail'!DP50)</f>
        <v>28.102105263157895</v>
      </c>
      <c r="DV12" s="357">
        <f>(0.794871794871795*'Off Peak Detail'!DQ12)+(0.205128205128205*'Off Peak Detail'!DQ50)</f>
        <v>21.685538461538464</v>
      </c>
      <c r="DW12" s="357">
        <f>(0.75*'Off Peak Detail'!DR12)+(0.25*'Off Peak Detail'!DR50)</f>
        <v>19.424750000000003</v>
      </c>
      <c r="DX12" s="357">
        <f>(0.794871794871795*'Off Peak Detail'!DS12)+(0.205128205128205*'Off Peak Detail'!DS50)</f>
        <v>22.303461538461537</v>
      </c>
      <c r="DY12" s="357">
        <f>(0.75609756097561*'Off Peak Detail'!DT12)+(0.24390243902439*'Off Peak Detail'!DT50)</f>
        <v>20.53912195121951</v>
      </c>
      <c r="DZ12" s="357">
        <f>(0.777777777777778*'Off Peak Detail'!DU12)+(0.222222222222222*'Off Peak Detail'!DU50)</f>
        <v>21.68022222222222</v>
      </c>
      <c r="EA12" s="357">
        <f>(0.794871794871795*'Off Peak Detail'!DV12)+(0.205128205128205*'Off Peak Detail'!DV50)</f>
        <v>20.576282051282053</v>
      </c>
      <c r="EB12" s="357">
        <f>(0.789473684210526*'Off Peak Detail'!DW12)+(0.210526315789474*'Off Peak Detail'!DW50)</f>
        <v>21.085368421052635</v>
      </c>
      <c r="EC12" s="357">
        <f>(0.75609756097561*'Off Peak Detail'!DX12)+(0.24390243902439*'Off Peak Detail'!DX50)</f>
        <v>19.006048780487802</v>
      </c>
      <c r="ED12" s="357">
        <f>(0.789473684210526*'Off Peak Detail'!DY12)+(0.210526315789474*'Off Peak Detail'!DY50)</f>
        <v>20.494736842105269</v>
      </c>
      <c r="EE12" s="357">
        <f>(0.794871794871795*'Off Peak Detail'!DZ12)+(0.205128205128205*'Off Peak Detail'!DZ50)</f>
        <v>26.1265641025641</v>
      </c>
      <c r="EF12" s="357">
        <f>(0.75609756097561*'Off Peak Detail'!EA12)+(0.24390243902439*'Off Peak Detail'!EA50)</f>
        <v>31.853682926829265</v>
      </c>
      <c r="EG12" s="357">
        <f>(0.789473684210526*'Off Peak Detail'!EB12)+(0.210526315789474*'Off Peak Detail'!EB50)</f>
        <v>28.258421052631583</v>
      </c>
      <c r="EH12" s="357">
        <f>(0.75609756097561*'Off Peak Detail'!EC12)+(0.24390243902439*'Off Peak Detail'!EC50)</f>
        <v>21.934292682926824</v>
      </c>
      <c r="EI12" s="357">
        <f>(0.789473684210526*'Off Peak Detail'!ED12)+(0.210526315789474*'Off Peak Detail'!ED50)</f>
        <v>19.634210526315794</v>
      </c>
      <c r="EJ12" s="357">
        <f>(0.794871794871795*'Off Peak Detail'!EE12)+(0.205128205128205*'Off Peak Detail'!EE50)</f>
        <v>22.491666666666667</v>
      </c>
    </row>
    <row r="13" spans="1:140" ht="13.65" customHeight="1" x14ac:dyDescent="0.2">
      <c r="A13" s="443" t="s">
        <v>143</v>
      </c>
      <c r="B13" s="305" t="s">
        <v>48</v>
      </c>
      <c r="C13" s="357">
        <f ca="1">(0.8*'Off Peak Detail'!D13)+(0.2*'Off Peak Detail'!D51)</f>
        <v>22.308</v>
      </c>
      <c r="D13" s="357">
        <f ca="1">(0.789473684210526*'Off Peak Detail'!E13)+(0.210526315789474*'Off Peak Detail'!E51)</f>
        <v>21.315789473684212</v>
      </c>
      <c r="E13" s="357">
        <f>(0.75609756097561*'Off Peak Detail'!F13)+(0.24390243902439*'Off Peak Detail'!F51)</f>
        <v>24.42378048780488</v>
      </c>
      <c r="F13" s="306">
        <f t="shared" ca="1" si="6"/>
        <v>22.87402836970475</v>
      </c>
      <c r="G13" s="191">
        <f t="shared" si="7"/>
        <v>26.006440170940174</v>
      </c>
      <c r="H13" s="191">
        <f t="shared" si="0"/>
        <v>26.513102564102567</v>
      </c>
      <c r="I13" s="191">
        <f t="shared" si="0"/>
        <v>25.49977777777778</v>
      </c>
      <c r="J13" s="191">
        <f t="shared" si="8"/>
        <v>24.499774711168165</v>
      </c>
      <c r="K13" s="191">
        <f t="shared" si="14"/>
        <v>24.49970731707317</v>
      </c>
      <c r="L13" s="191">
        <f t="shared" si="14"/>
        <v>24.499842105263163</v>
      </c>
      <c r="M13" s="191">
        <f t="shared" si="14"/>
        <v>25.247025641025644</v>
      </c>
      <c r="N13" s="191">
        <f t="shared" si="14"/>
        <v>26.750000000000004</v>
      </c>
      <c r="O13" s="191">
        <f t="shared" si="9"/>
        <v>33.140846153846155</v>
      </c>
      <c r="P13" s="191">
        <f t="shared" si="15"/>
        <v>32.282025641025641</v>
      </c>
      <c r="Q13" s="191">
        <f t="shared" si="15"/>
        <v>33.99966666666667</v>
      </c>
      <c r="R13" s="191">
        <f t="shared" si="15"/>
        <v>29.240625000000001</v>
      </c>
      <c r="S13" s="191">
        <f t="shared" si="10"/>
        <v>26.418647444126265</v>
      </c>
      <c r="T13" s="191">
        <f t="shared" si="16"/>
        <v>26.499923076923078</v>
      </c>
      <c r="U13" s="191">
        <f t="shared" si="16"/>
        <v>24.83526315789474</v>
      </c>
      <c r="V13" s="191">
        <f t="shared" si="16"/>
        <v>27.920756097560979</v>
      </c>
      <c r="W13" s="306">
        <f t="shared" si="17"/>
        <v>27.331917966222999</v>
      </c>
      <c r="X13" s="191">
        <f t="shared" si="18"/>
        <v>28.152521345778879</v>
      </c>
      <c r="Y13" s="191">
        <f t="shared" si="19"/>
        <v>28.241395102969566</v>
      </c>
      <c r="Z13" s="191">
        <f t="shared" si="20"/>
        <v>28.526998525165183</v>
      </c>
      <c r="AA13" s="191">
        <f t="shared" si="11"/>
        <v>29.049784125770895</v>
      </c>
      <c r="AB13" s="191">
        <f t="shared" si="12"/>
        <v>29.528083943056401</v>
      </c>
      <c r="AC13" s="358">
        <f t="shared" ca="1" si="13"/>
        <v>28.553562355255039</v>
      </c>
      <c r="AD13" s="302"/>
      <c r="AE13" s="303"/>
      <c r="AF13" s="303"/>
      <c r="AG13" s="357">
        <f>(0.794871794871795*'Off Peak Detail'!AB13)+(0.205128205128205*'Off Peak Detail'!AB51)</f>
        <v>26.513102564102567</v>
      </c>
      <c r="AH13" s="357">
        <f>(0.777777777777778*'Off Peak Detail'!AC13)+(0.222222222222222*'Off Peak Detail'!AC51)</f>
        <v>25.49977777777778</v>
      </c>
      <c r="AI13" s="357">
        <f>(0.75609756097561*'Off Peak Detail'!AD13)+(0.24390243902439*'Off Peak Detail'!AD51)</f>
        <v>24.49970731707317</v>
      </c>
      <c r="AJ13" s="357">
        <f>(0.789473684210526*'Off Peak Detail'!AE13)+(0.210526315789474*'Off Peak Detail'!AE51)</f>
        <v>24.499842105263163</v>
      </c>
      <c r="AK13" s="357">
        <f>(0.794871794871795*'Off Peak Detail'!AF13)+(0.205128205128205*'Off Peak Detail'!AF51)</f>
        <v>25.247025641025644</v>
      </c>
      <c r="AL13" s="357">
        <f>(0.75*'Off Peak Detail'!AG13)+(0.25*'Off Peak Detail'!AG51)</f>
        <v>26.750000000000004</v>
      </c>
      <c r="AM13" s="357">
        <f>(0.794871794871795*'Off Peak Detail'!AH13)+(0.205128205128205*'Off Peak Detail'!AH51)</f>
        <v>32.282025641025641</v>
      </c>
      <c r="AN13" s="357">
        <f>(0.794871794871795*'Off Peak Detail'!AI13)+(0.205128205128205*'Off Peak Detail'!AI51)</f>
        <v>33.99966666666667</v>
      </c>
      <c r="AO13" s="357">
        <f>(0.75*'Off Peak Detail'!AJ13)+(0.25*'Off Peak Detail'!AJ51)</f>
        <v>29.240625000000001</v>
      </c>
      <c r="AP13" s="357">
        <f>(0.794871794871795*'Off Peak Detail'!AK13)+(0.205128205128205*'Off Peak Detail'!AK51)</f>
        <v>26.499923076923078</v>
      </c>
      <c r="AQ13" s="357">
        <f>(0.789473684210526*'Off Peak Detail'!AL13)+(0.210526315789474*'Off Peak Detail'!AL51)</f>
        <v>24.83526315789474</v>
      </c>
      <c r="AR13" s="357">
        <f>(0.75609756097561*'Off Peak Detail'!AM13)+(0.24390243902439*'Off Peak Detail'!AM51)</f>
        <v>27.920756097560979</v>
      </c>
      <c r="AS13" s="357">
        <f>(0.794871794871795*'Off Peak Detail'!AN13)+(0.205128205128205*'Off Peak Detail'!AN51)</f>
        <v>27.079871794871799</v>
      </c>
      <c r="AT13" s="357">
        <f>(0.777777777777778*'Off Peak Detail'!AO13)+(0.222222222222222*'Off Peak Detail'!AO51)</f>
        <v>26.75</v>
      </c>
      <c r="AU13" s="357">
        <f>(0.75609756097561*'Off Peak Detail'!AP13)+(0.24390243902439*'Off Peak Detail'!AP51)</f>
        <v>26.249829268292682</v>
      </c>
      <c r="AV13" s="357">
        <f>(0.789473684210526*'Off Peak Detail'!AQ13)+(0.210526315789474*'Off Peak Detail'!AQ51)</f>
        <v>25.750368421052634</v>
      </c>
      <c r="AW13" s="357">
        <f>(0.794871794871795*'Off Peak Detail'!AR13)+(0.205128205128205*'Off Peak Detail'!AR51)</f>
        <v>25.609051282051283</v>
      </c>
      <c r="AX13" s="357">
        <f>(0.75*'Off Peak Detail'!AS13)+(0.25*'Off Peak Detail'!AS51)</f>
        <v>27.249750000000002</v>
      </c>
      <c r="AY13" s="357">
        <f>(0.794871794871795*'Off Peak Detail'!AT13)+(0.205128205128205*'Off Peak Detail'!AT51)</f>
        <v>31.186205128205131</v>
      </c>
      <c r="AZ13" s="357">
        <f>(0.75609756097561*'Off Peak Detail'!AU13)+(0.24390243902439*'Off Peak Detail'!AU51)</f>
        <v>35.750146341463406</v>
      </c>
      <c r="BA13" s="357">
        <f>(0.789473684210526*'Off Peak Detail'!AV13)+(0.210526315789474*'Off Peak Detail'!AV51)</f>
        <v>31.983947368421056</v>
      </c>
      <c r="BB13" s="357">
        <f>(0.794871794871795*'Off Peak Detail'!AW13)+(0.205128205128205*'Off Peak Detail'!AW51)</f>
        <v>26.000384615384618</v>
      </c>
      <c r="BC13" s="357">
        <f>(0.75*'Off Peak Detail'!AX13)+(0.25*'Off Peak Detail'!AX51)</f>
        <v>25.565749999999998</v>
      </c>
      <c r="BD13" s="357">
        <f>(0.794871794871795*'Off Peak Detail'!AY13)+(0.205128205128205*'Off Peak Detail'!AY51)</f>
        <v>28.403717948717947</v>
      </c>
      <c r="BE13" s="357">
        <f>(0.794871794871795*'Off Peak Detail'!AZ13)+(0.205128205128205*'Off Peak Detail'!AZ51)</f>
        <v>27.533564102564107</v>
      </c>
      <c r="BF13" s="357">
        <f>(0.743589743589744*'Off Peak Detail'!BA13)+(0.256410256410256*'Off Peak Detail'!BA51)</f>
        <v>27.200230769230767</v>
      </c>
      <c r="BG13" s="357">
        <f>(0.794871794871795*'Off Peak Detail'!BB13)+(0.205128205128205*'Off Peak Detail'!BB51)</f>
        <v>26.790179487179486</v>
      </c>
      <c r="BH13" s="357">
        <f>(0.789473684210526*'Off Peak Detail'!BC13)+(0.210526315789474*'Off Peak Detail'!BC51)</f>
        <v>26.380368421052633</v>
      </c>
      <c r="BI13" s="357">
        <f>(0.75609756097561*'Off Peak Detail'!BD13)+(0.24390243902439*'Off Peak Detail'!BD51)</f>
        <v>26.250195121951222</v>
      </c>
      <c r="BJ13" s="357">
        <f>(0.789473684210526*'Off Peak Detail'!BE13)+(0.210526315789474*'Off Peak Detail'!BE51)</f>
        <v>27.618947368421054</v>
      </c>
      <c r="BK13" s="357">
        <f>(0.794871794871795*'Off Peak Detail'!BF13)+(0.205128205128205*'Off Peak Detail'!BF51)</f>
        <v>30.779282051282053</v>
      </c>
      <c r="BL13" s="357">
        <f>(0.75609756097561*'Off Peak Detail'!BG13)+(0.24390243902439*'Off Peak Detail'!BG51)</f>
        <v>34.650243902439016</v>
      </c>
      <c r="BM13" s="357">
        <f>(0.789473684210526*'Off Peak Detail'!BH13)+(0.210526315789474*'Off Peak Detail'!BH51)</f>
        <v>31.473947368421054</v>
      </c>
      <c r="BN13" s="357">
        <f>(0.75609756097561*'Off Peak Detail'!BI13)+(0.24390243902439*'Off Peak Detail'!BI51)</f>
        <v>26.209707317073168</v>
      </c>
      <c r="BO13" s="357">
        <f>(0.789473684210526*'Off Peak Detail'!BJ13)+(0.210526315789474*'Off Peak Detail'!BJ51)</f>
        <v>26.188315789473688</v>
      </c>
      <c r="BP13" s="357">
        <f>(0.794871794871795*'Off Peak Detail'!BK13)+(0.205128205128205*'Off Peak Detail'!BK51)</f>
        <v>28.887410256410259</v>
      </c>
      <c r="BQ13" s="357">
        <f>(0.75609756097561*'Off Peak Detail'!BL13)+(0.24390243902439*'Off Peak Detail'!BL51)</f>
        <v>27.856902439024392</v>
      </c>
      <c r="BR13" s="357">
        <f>(0.777777777777778*'Off Peak Detail'!BM13)+(0.222222222222222*'Off Peak Detail'!BM51)</f>
        <v>27.510333333333335</v>
      </c>
      <c r="BS13" s="357">
        <f>(0.794871794871795*'Off Peak Detail'!BN13)+(0.205128205128205*'Off Peak Detail'!BN51)</f>
        <v>27.140179487179491</v>
      </c>
      <c r="BT13" s="357">
        <f>(0.789473684210526*'Off Peak Detail'!BO13)+(0.210526315789474*'Off Peak Detail'!BO51)</f>
        <v>26.770368421052634</v>
      </c>
      <c r="BU13" s="357">
        <f>(0.75609756097561*'Off Peak Detail'!BP13)+(0.24390243902439*'Off Peak Detail'!BP51)</f>
        <v>26.649341463414636</v>
      </c>
      <c r="BV13" s="357">
        <f>(0.789473684210526*'Off Peak Detail'!BQ13)+(0.210526315789474*'Off Peak Detail'!BQ51)</f>
        <v>27.8991052631579</v>
      </c>
      <c r="BW13" s="357">
        <f>(0.75609756097561*'Off Peak Detail'!BR13)+(0.24390243902439*'Off Peak Detail'!BR51)</f>
        <v>30.71936585365853</v>
      </c>
      <c r="BX13" s="357">
        <f>(0.794871794871795*'Off Peak Detail'!BS13)+(0.205128205128205*'Off Peak Detail'!BS51)</f>
        <v>34.270487179487176</v>
      </c>
      <c r="BY13" s="357">
        <f>(0.789473684210526*'Off Peak Detail'!BT13)+(0.210526315789474*'Off Peak Detail'!BT51)</f>
        <v>31.354736842105268</v>
      </c>
      <c r="BZ13" s="357">
        <f>(0.75609756097561*'Off Peak Detail'!BU13)+(0.24390243902439*'Off Peak Detail'!BU51)</f>
        <v>26.419512195121953</v>
      </c>
      <c r="CA13" s="357">
        <f>(0.789473684210526*'Off Peak Detail'!BV13)+(0.210526315789474*'Off Peak Detail'!BV51)</f>
        <v>26.598947368421054</v>
      </c>
      <c r="CB13" s="357">
        <f>(0.794871794871795*'Off Peak Detail'!BW13)+(0.205128205128205*'Off Peak Detail'!BW51)</f>
        <v>29.213461538461541</v>
      </c>
      <c r="CC13" s="357">
        <f>(0.75609756097561*'Off Peak Detail'!BX13)+(0.24390243902439*'Off Peak Detail'!BX51)</f>
        <v>28.16141463414634</v>
      </c>
      <c r="CD13" s="357">
        <f>(0.777777777777778*'Off Peak Detail'!BY13)+(0.222222222222222*'Off Peak Detail'!BY51)</f>
        <v>27.809777777777775</v>
      </c>
      <c r="CE13" s="357">
        <f>(0.794871794871795*'Off Peak Detail'!BZ13)+(0.205128205128205*'Off Peak Detail'!BZ51)</f>
        <v>27.480051282051281</v>
      </c>
      <c r="CF13" s="357">
        <f>(0.75*'Off Peak Detail'!CA13)+(0.25*'Off Peak Detail'!CA51)</f>
        <v>27.14</v>
      </c>
      <c r="CG13" s="357">
        <f>(0.794871794871795*'Off Peak Detail'!CB13)+(0.205128205128205*'Off Peak Detail'!CB51)</f>
        <v>27.033512820512822</v>
      </c>
      <c r="CH13" s="357">
        <f>(0.789473684210526*'Off Peak Detail'!CC13)+(0.210526315789474*'Off Peak Detail'!CC51)</f>
        <v>28.169210526315791</v>
      </c>
      <c r="CI13" s="357">
        <f>(0.75609756097561*'Off Peak Detail'!CD13)+(0.24390243902439*'Off Peak Detail'!CD51)</f>
        <v>30.664121951219506</v>
      </c>
      <c r="CJ13" s="357">
        <f>(0.794871794871795*'Off Peak Detail'!CE13)+(0.205128205128205*'Off Peak Detail'!CE51)</f>
        <v>33.950333333333333</v>
      </c>
      <c r="CK13" s="357">
        <f>(0.789473684210526*'Off Peak Detail'!CF13)+(0.210526315789474*'Off Peak Detail'!CF51)</f>
        <v>31.257631578947372</v>
      </c>
      <c r="CL13" s="357">
        <f>(0.75609756097561*'Off Peak Detail'!CG13)+(0.24390243902439*'Off Peak Detail'!CG51)</f>
        <v>26.619243902439024</v>
      </c>
      <c r="CM13" s="357">
        <f>(0.789473684210526*'Off Peak Detail'!CH13)+(0.210526315789474*'Off Peak Detail'!CH51)</f>
        <v>26.987368421052636</v>
      </c>
      <c r="CN13" s="357">
        <f>(0.75609756097561*'Off Peak Detail'!CI13)+(0.24390243902439*'Off Peak Detail'!CI51)</f>
        <v>29.553975609756097</v>
      </c>
      <c r="CO13" s="357">
        <f>(0.794871794871795*'Off Peak Detail'!CJ13)+(0.205128205128205*'Off Peak Detail'!CJ51)</f>
        <v>28.44717948717949</v>
      </c>
      <c r="CP13" s="357">
        <f>(0.777777777777778*'Off Peak Detail'!CK13)+(0.222222222222222*'Off Peak Detail'!CK51)</f>
        <v>28.099666666666668</v>
      </c>
      <c r="CQ13" s="357">
        <f>(0.794871794871795*'Off Peak Detail'!CL13)+(0.205128205128205*'Off Peak Detail'!CL51)</f>
        <v>27.799846153846154</v>
      </c>
      <c r="CR13" s="357">
        <f>(0.75*'Off Peak Detail'!CM13)+(0.25*'Off Peak Detail'!CM51)</f>
        <v>27.500000000000004</v>
      </c>
      <c r="CS13" s="357">
        <f>(0.794871794871795*'Off Peak Detail'!CN13)+(0.205128205128205*'Off Peak Detail'!CN51)</f>
        <v>27.401794871794877</v>
      </c>
      <c r="CT13" s="357">
        <f>(0.789473684210526*'Off Peak Detail'!CO13)+(0.210526315789474*'Off Peak Detail'!CO51)</f>
        <v>28.429052631578948</v>
      </c>
      <c r="CU13" s="357">
        <f>(0.75609756097561*'Off Peak Detail'!CP13)+(0.24390243902439*'Off Peak Detail'!CP51)</f>
        <v>30.628853658536578</v>
      </c>
      <c r="CV13" s="357">
        <f>(0.794871794871795*'Off Peak Detail'!CQ13)+(0.205128205128205*'Off Peak Detail'!CQ51)</f>
        <v>33.680307692307693</v>
      </c>
      <c r="CW13" s="357">
        <f>(0.75*'Off Peak Detail'!CR13)+(0.25*'Off Peak Detail'!CR51)</f>
        <v>31.207875000000001</v>
      </c>
      <c r="CX13" s="357">
        <f>(0.794871794871795*'Off Peak Detail'!CS13)+(0.205128205128205*'Off Peak Detail'!CS51)</f>
        <v>26.830153846153848</v>
      </c>
      <c r="CY13" s="357">
        <f>(0.789473684210526*'Off Peak Detail'!CT13)+(0.210526315789474*'Off Peak Detail'!CT51)</f>
        <v>27.356157894736846</v>
      </c>
      <c r="CZ13" s="357">
        <f>(0.75609756097561*'Off Peak Detail'!CU13)+(0.24390243902439*'Off Peak Detail'!CU51)</f>
        <v>29.868317073170733</v>
      </c>
      <c r="DA13" s="357">
        <f>(0.794871794871795*'Off Peak Detail'!CV13)+(0.205128205128205*'Off Peak Detail'!CV51)</f>
        <v>28.709641025641027</v>
      </c>
      <c r="DB13" s="357">
        <f>(0.783783783783784*'Off Peak Detail'!CW13)+(0.216216216216216*'Off Peak Detail'!CW51)</f>
        <v>28.370054054054055</v>
      </c>
      <c r="DC13" s="357">
        <f>(0.75609756097561*'Off Peak Detail'!CX13)+(0.24390243902439*'Off Peak Detail'!CX51)</f>
        <v>28.089902439024389</v>
      </c>
      <c r="DD13" s="357">
        <f>(0.789473684210526*'Off Peak Detail'!CY13)+(0.210526315789474*'Off Peak Detail'!CY51)</f>
        <v>27.810105263157897</v>
      </c>
      <c r="DE13" s="357">
        <f>(0.794871794871795*'Off Peak Detail'!CZ13)+(0.205128205128205*'Off Peak Detail'!CZ51)</f>
        <v>27.716666666666669</v>
      </c>
      <c r="DF13" s="357">
        <f>(0.75*'Off Peak Detail'!DA13)+(0.25*'Off Peak Detail'!DA51)</f>
        <v>28.67925</v>
      </c>
      <c r="DG13" s="357">
        <f>(0.794871794871795*'Off Peak Detail'!DB13)+(0.205128205128205*'Off Peak Detail'!DB51)</f>
        <v>30.625974358974361</v>
      </c>
      <c r="DH13" s="357">
        <f>(0.75609756097561*'Off Peak Detail'!DC13)+(0.24390243902439*'Off Peak Detail'!DC51)</f>
        <v>33.540195121951214</v>
      </c>
      <c r="DI13" s="357">
        <f>(0.789473684210526*'Off Peak Detail'!DD13)+(0.210526315789474*'Off Peak Detail'!DD51)</f>
        <v>31.199210526315792</v>
      </c>
      <c r="DJ13" s="357">
        <f>(0.794871794871795*'Off Peak Detail'!DE13)+(0.205128205128205*'Off Peak Detail'!DE51)</f>
        <v>27.029615384615383</v>
      </c>
      <c r="DK13" s="357">
        <f>(0.75*'Off Peak Detail'!DF13)+(0.25*'Off Peak Detail'!DF51)</f>
        <v>27.717749999999999</v>
      </c>
      <c r="DL13" s="357">
        <f>(0.794871794871795*'Off Peak Detail'!DG13)+(0.205128205128205*'Off Peak Detail'!DG51)</f>
        <v>30.116897435897442</v>
      </c>
      <c r="DM13" s="357">
        <f>(0.794871794871795*'Off Peak Detail'!DH13)+(0.205128205128205*'Off Peak Detail'!DH51)</f>
        <v>28.97194871794872</v>
      </c>
      <c r="DN13" s="357">
        <f>(0.777777777777778*'Off Peak Detail'!DI13)+(0.222222222222222*'Off Peak Detail'!DI51)</f>
        <v>28.629888888888889</v>
      </c>
      <c r="DO13" s="357">
        <f>(0.75609756097561*'Off Peak Detail'!DJ13)+(0.24390243902439*'Off Peak Detail'!DJ51)</f>
        <v>28.369585365853656</v>
      </c>
      <c r="DP13" s="357">
        <f>(0.789473684210526*'Off Peak Detail'!DK13)+(0.210526315789474*'Off Peak Detail'!DK51)</f>
        <v>28.110105263157894</v>
      </c>
      <c r="DQ13" s="357">
        <f>(0.75609756097561*'Off Peak Detail'!DL13)+(0.24390243902439*'Off Peak Detail'!DL51)</f>
        <v>28.027097560975609</v>
      </c>
      <c r="DR13" s="357">
        <f>(0.789473684210526*'Off Peak Detail'!DM13)+(0.210526315789474*'Off Peak Detail'!DM51)</f>
        <v>28.919315789473686</v>
      </c>
      <c r="DS13" s="357">
        <f>(0.794871794871795*'Off Peak Detail'!DN13)+(0.205128205128205*'Off Peak Detail'!DN51)</f>
        <v>30.674102564102562</v>
      </c>
      <c r="DT13" s="357">
        <f>(0.75609756097561*'Off Peak Detail'!DO13)+(0.24390243902439*'Off Peak Detail'!DO51)</f>
        <v>33.430268292682925</v>
      </c>
      <c r="DU13" s="357">
        <f>(0.789473684210526*'Off Peak Detail'!DP13)+(0.210526315789474*'Off Peak Detail'!DP51)</f>
        <v>31.227631578947374</v>
      </c>
      <c r="DV13" s="357">
        <f>(0.794871794871795*'Off Peak Detail'!DQ13)+(0.205128205128205*'Off Peak Detail'!DQ51)</f>
        <v>27.230230769230772</v>
      </c>
      <c r="DW13" s="357">
        <f>(0.75*'Off Peak Detail'!DR13)+(0.25*'Off Peak Detail'!DR51)</f>
        <v>28.03275</v>
      </c>
      <c r="DX13" s="357">
        <f>(0.794871794871795*'Off Peak Detail'!DS13)+(0.205128205128205*'Off Peak Detail'!DS51)</f>
        <v>30.389692307692307</v>
      </c>
      <c r="DY13" s="357">
        <f>(0.75609756097561*'Off Peak Detail'!DT13)+(0.24390243902439*'Off Peak Detail'!DT51)</f>
        <v>29.231463414634145</v>
      </c>
      <c r="DZ13" s="357">
        <f>(0.777777777777778*'Off Peak Detail'!DU13)+(0.222222222222222*'Off Peak Detail'!DU51)</f>
        <v>28.880333333333333</v>
      </c>
      <c r="EA13" s="357">
        <f>(0.794871794871795*'Off Peak Detail'!DV13)+(0.205128205128205*'Off Peak Detail'!DV51)</f>
        <v>28.650179487179489</v>
      </c>
      <c r="EB13" s="357">
        <f>(0.789473684210526*'Off Peak Detail'!DW13)+(0.210526315789474*'Off Peak Detail'!DW51)</f>
        <v>28.409894736842109</v>
      </c>
      <c r="EC13" s="357">
        <f>(0.75609756097561*'Off Peak Detail'!DX13)+(0.24390243902439*'Off Peak Detail'!DX51)</f>
        <v>28.332487804878049</v>
      </c>
      <c r="ED13" s="357">
        <f>(0.789473684210526*'Off Peak Detail'!DY13)+(0.210526315789474*'Off Peak Detail'!DY51)</f>
        <v>29.159105263157898</v>
      </c>
      <c r="EE13" s="357">
        <f>(0.794871794871795*'Off Peak Detail'!DZ13)+(0.205128205128205*'Off Peak Detail'!DZ51)</f>
        <v>30.723025641025643</v>
      </c>
      <c r="EF13" s="357">
        <f>(0.75609756097561*'Off Peak Detail'!EA13)+(0.24390243902439*'Off Peak Detail'!EA51)</f>
        <v>33.340317073170723</v>
      </c>
      <c r="EG13" s="357">
        <f>(0.789473684210526*'Off Peak Detail'!EB13)+(0.210526315789474*'Off Peak Detail'!EB51)</f>
        <v>31.256052631578953</v>
      </c>
      <c r="EH13" s="357">
        <f>(0.75609756097561*'Off Peak Detail'!EC13)+(0.24390243902439*'Off Peak Detail'!EC51)</f>
        <v>27.429682926829265</v>
      </c>
      <c r="EI13" s="357">
        <f>(0.789473684210526*'Off Peak Detail'!ED13)+(0.210526315789474*'Off Peak Detail'!ED51)</f>
        <v>28.302526315789475</v>
      </c>
      <c r="EJ13" s="357">
        <f>(0.794871794871795*'Off Peak Detail'!EE13)+(0.205128205128205*'Off Peak Detail'!EE51)</f>
        <v>30.652153846153848</v>
      </c>
    </row>
    <row r="14" spans="1:140" ht="13.65" customHeight="1" x14ac:dyDescent="0.2">
      <c r="A14" s="443" t="s">
        <v>141</v>
      </c>
      <c r="B14" s="281"/>
      <c r="C14" s="357">
        <f ca="1">(0.8*'Off Peak Detail'!D14)+(0.2*'Off Peak Detail'!D52)</f>
        <v>21.380000000000003</v>
      </c>
      <c r="D14" s="357">
        <f ca="1">(0.789473684210526*'Off Peak Detail'!E14)+(0.210526315789474*'Off Peak Detail'!E52)</f>
        <v>19.328126315789476</v>
      </c>
      <c r="E14" s="357">
        <f>(0.75609756097561*'Off Peak Detail'!F14)+(0.24390243902439*'Off Peak Detail'!F52)</f>
        <v>22.390219512195124</v>
      </c>
      <c r="F14" s="306">
        <f t="shared" ca="1" si="6"/>
        <v>20.990318233166064</v>
      </c>
      <c r="G14" s="191">
        <f t="shared" si="7"/>
        <v>22.825320512820515</v>
      </c>
      <c r="H14" s="191">
        <f t="shared" si="0"/>
        <v>22.900641025641029</v>
      </c>
      <c r="I14" s="191">
        <f t="shared" si="0"/>
        <v>22.75</v>
      </c>
      <c r="J14" s="191">
        <f t="shared" si="8"/>
        <v>22.499951219512198</v>
      </c>
      <c r="K14" s="191">
        <f t="shared" si="14"/>
        <v>22.499902439024392</v>
      </c>
      <c r="L14" s="191">
        <f t="shared" si="14"/>
        <v>22.5</v>
      </c>
      <c r="M14" s="191">
        <f t="shared" si="14"/>
        <v>22.288179487179491</v>
      </c>
      <c r="N14" s="191">
        <f t="shared" si="14"/>
        <v>23.25</v>
      </c>
      <c r="O14" s="191">
        <f t="shared" si="9"/>
        <v>32.820641025641024</v>
      </c>
      <c r="P14" s="191">
        <f t="shared" si="15"/>
        <v>31.641076923076927</v>
      </c>
      <c r="Q14" s="191">
        <f t="shared" si="15"/>
        <v>34.000205128205124</v>
      </c>
      <c r="R14" s="191">
        <f t="shared" si="15"/>
        <v>28.575000000000003</v>
      </c>
      <c r="S14" s="191">
        <f t="shared" si="10"/>
        <v>23.544456250068574</v>
      </c>
      <c r="T14" s="191">
        <f t="shared" si="16"/>
        <v>24.999743589743591</v>
      </c>
      <c r="U14" s="191">
        <f t="shared" si="16"/>
        <v>22.829210526315791</v>
      </c>
      <c r="V14" s="191">
        <f t="shared" si="16"/>
        <v>22.80441463414634</v>
      </c>
      <c r="W14" s="306">
        <f t="shared" si="17"/>
        <v>25.100901616428885</v>
      </c>
      <c r="X14" s="191">
        <f t="shared" si="18"/>
        <v>26.274665930332635</v>
      </c>
      <c r="Y14" s="191">
        <f t="shared" si="19"/>
        <v>26.303779668464607</v>
      </c>
      <c r="Z14" s="191">
        <f t="shared" si="20"/>
        <v>26.657063953128606</v>
      </c>
      <c r="AA14" s="191">
        <f t="shared" si="11"/>
        <v>27.167421251298716</v>
      </c>
      <c r="AB14" s="191">
        <f t="shared" si="12"/>
        <v>27.665422134758263</v>
      </c>
      <c r="AC14" s="358">
        <f t="shared" ca="1" si="13"/>
        <v>26.639739817424545</v>
      </c>
      <c r="AD14" s="302"/>
      <c r="AE14" s="303"/>
      <c r="AG14" s="357">
        <f>(0.794871794871795*'Off Peak Detail'!AB14)+(0.205128205128205*'Off Peak Detail'!AB52)</f>
        <v>22.900641025641029</v>
      </c>
      <c r="AH14" s="357">
        <f>(0.777777777777778*'Off Peak Detail'!AC14)+(0.222222222222222*'Off Peak Detail'!AC52)</f>
        <v>22.75</v>
      </c>
      <c r="AI14" s="357">
        <f>(0.75609756097561*'Off Peak Detail'!AD14)+(0.24390243902439*'Off Peak Detail'!AD52)</f>
        <v>22.499902439024392</v>
      </c>
      <c r="AJ14" s="357">
        <f>(0.789473684210526*'Off Peak Detail'!AE14)+(0.210526315789474*'Off Peak Detail'!AE52)</f>
        <v>22.5</v>
      </c>
      <c r="AK14" s="357">
        <f>(0.794871794871795*'Off Peak Detail'!AF14)+(0.205128205128205*'Off Peak Detail'!AF52)</f>
        <v>22.288179487179491</v>
      </c>
      <c r="AL14" s="357">
        <f>(0.75*'Off Peak Detail'!AG14)+(0.25*'Off Peak Detail'!AG52)</f>
        <v>23.25</v>
      </c>
      <c r="AM14" s="357">
        <f>(0.794871794871795*'Off Peak Detail'!AH14)+(0.205128205128205*'Off Peak Detail'!AH52)</f>
        <v>31.641076923076927</v>
      </c>
      <c r="AN14" s="357">
        <f>(0.794871794871795*'Off Peak Detail'!AI14)+(0.205128205128205*'Off Peak Detail'!AI52)</f>
        <v>34.000205128205124</v>
      </c>
      <c r="AO14" s="357">
        <f>(0.75*'Off Peak Detail'!AJ14)+(0.25*'Off Peak Detail'!AJ52)</f>
        <v>28.575000000000003</v>
      </c>
      <c r="AP14" s="357">
        <f>(0.794871794871795*'Off Peak Detail'!AK14)+(0.205128205128205*'Off Peak Detail'!AK52)</f>
        <v>24.999743589743591</v>
      </c>
      <c r="AQ14" s="357">
        <f>(0.789473684210526*'Off Peak Detail'!AL14)+(0.210526315789474*'Off Peak Detail'!AL52)</f>
        <v>22.829210526315791</v>
      </c>
      <c r="AR14" s="357">
        <f>(0.75609756097561*'Off Peak Detail'!AM14)+(0.24390243902439*'Off Peak Detail'!AM52)</f>
        <v>22.80441463414634</v>
      </c>
      <c r="AS14" s="357">
        <f>(0.794871794871795*'Off Peak Detail'!AN14)+(0.205128205128205*'Off Peak Detail'!AN52)</f>
        <v>24.37215384615385</v>
      </c>
      <c r="AT14" s="357">
        <f>(0.777777777777778*'Off Peak Detail'!AO14)+(0.222222222222222*'Off Peak Detail'!AO52)</f>
        <v>24.50022222222222</v>
      </c>
      <c r="AU14" s="357">
        <f>(0.75609756097561*'Off Peak Detail'!AP14)+(0.24390243902439*'Off Peak Detail'!AP52)</f>
        <v>23.999829268292686</v>
      </c>
      <c r="AV14" s="357">
        <f>(0.789473684210526*'Off Peak Detail'!AQ14)+(0.210526315789474*'Off Peak Detail'!AQ52)</f>
        <v>23.500263157894736</v>
      </c>
      <c r="AW14" s="357">
        <f>(0.794871794871795*'Off Peak Detail'!AR14)+(0.205128205128205*'Off Peak Detail'!AR52)</f>
        <v>23.320538461538465</v>
      </c>
      <c r="AX14" s="357">
        <f>(0.75*'Off Peak Detail'!AS14)+(0.25*'Off Peak Detail'!AS52)</f>
        <v>24.999750000000002</v>
      </c>
      <c r="AY14" s="357">
        <f>(0.794871794871795*'Off Peak Detail'!AT14)+(0.205128205128205*'Off Peak Detail'!AT52)</f>
        <v>30.550948717948717</v>
      </c>
      <c r="AZ14" s="357">
        <f>(0.75609756097561*'Off Peak Detail'!AU14)+(0.24390243902439*'Off Peak Detail'!AU52)</f>
        <v>34.999804878048778</v>
      </c>
      <c r="BA14" s="357">
        <f>(0.789473684210526*'Off Peak Detail'!AV14)+(0.210526315789474*'Off Peak Detail'!AV52)</f>
        <v>31.164473684210531</v>
      </c>
      <c r="BB14" s="357">
        <f>(0.794871794871795*'Off Peak Detail'!AW14)+(0.205128205128205*'Off Peak Detail'!AW52)</f>
        <v>26.500102564102566</v>
      </c>
      <c r="BC14" s="357">
        <f>(0.75*'Off Peak Detail'!AX14)+(0.25*'Off Peak Detail'!AX52)</f>
        <v>23.287500000000001</v>
      </c>
      <c r="BD14" s="357">
        <f>(0.794871794871795*'Off Peak Detail'!AY14)+(0.205128205128205*'Off Peak Detail'!AY52)</f>
        <v>23.826692307692312</v>
      </c>
      <c r="BE14" s="357">
        <f>(0.794871794871795*'Off Peak Detail'!AZ14)+(0.205128205128205*'Off Peak Detail'!AZ52)</f>
        <v>24.881256410256412</v>
      </c>
      <c r="BF14" s="357">
        <f>(0.743589743589744*'Off Peak Detail'!BA14)+(0.256410256410256*'Off Peak Detail'!BA52)</f>
        <v>25.010179487179485</v>
      </c>
      <c r="BG14" s="357">
        <f>(0.794871794871795*'Off Peak Detail'!BB14)+(0.205128205128205*'Off Peak Detail'!BB52)</f>
        <v>24.599846153846158</v>
      </c>
      <c r="BH14" s="357">
        <f>(0.789473684210526*'Off Peak Detail'!BC14)+(0.210526315789474*'Off Peak Detail'!BC52)</f>
        <v>24.190263157894737</v>
      </c>
      <c r="BI14" s="357">
        <f>(0.75609756097561*'Off Peak Detail'!BD14)+(0.24390243902439*'Off Peak Detail'!BD52)</f>
        <v>24.037121951219511</v>
      </c>
      <c r="BJ14" s="357">
        <f>(0.789473684210526*'Off Peak Detail'!BE14)+(0.210526315789474*'Off Peak Detail'!BE52)</f>
        <v>25.4401052631579</v>
      </c>
      <c r="BK14" s="357">
        <f>(0.794871794871795*'Off Peak Detail'!BF14)+(0.205128205128205*'Off Peak Detail'!BF52)</f>
        <v>29.940871794871796</v>
      </c>
      <c r="BL14" s="357">
        <f>(0.75609756097561*'Off Peak Detail'!BG14)+(0.24390243902439*'Off Peak Detail'!BG52)</f>
        <v>33.710487804878042</v>
      </c>
      <c r="BM14" s="357">
        <f>(0.789473684210526*'Off Peak Detail'!BH14)+(0.210526315789474*'Off Peak Detail'!BH52)</f>
        <v>30.463421052631581</v>
      </c>
      <c r="BN14" s="357">
        <f>(0.75609756097561*'Off Peak Detail'!BI14)+(0.24390243902439*'Off Peak Detail'!BI52)</f>
        <v>26.689512195121949</v>
      </c>
      <c r="BO14" s="357">
        <f>(0.789473684210526*'Off Peak Detail'!BJ14)+(0.210526315789474*'Off Peak Detail'!BJ52)</f>
        <v>23.999315789473687</v>
      </c>
      <c r="BP14" s="357">
        <f>(0.794871794871795*'Off Peak Detail'!BK14)+(0.205128205128205*'Off Peak Detail'!BK52)</f>
        <v>24.463230769230769</v>
      </c>
      <c r="BQ14" s="357">
        <f>(0.75609756097561*'Off Peak Detail'!BL14)+(0.24390243902439*'Off Peak Detail'!BL52)</f>
        <v>25.233951219512196</v>
      </c>
      <c r="BR14" s="357">
        <f>(0.777777777777778*'Off Peak Detail'!BM14)+(0.222222222222222*'Off Peak Detail'!BM52)</f>
        <v>25.350333333333335</v>
      </c>
      <c r="BS14" s="357">
        <f>(0.794871794871795*'Off Peak Detail'!BN14)+(0.205128205128205*'Off Peak Detail'!BN52)</f>
        <v>24.980051282051285</v>
      </c>
      <c r="BT14" s="357">
        <f>(0.789473684210526*'Off Peak Detail'!BO14)+(0.210526315789474*'Off Peak Detail'!BO52)</f>
        <v>24.610368421052634</v>
      </c>
      <c r="BU14" s="357">
        <f>(0.75609756097561*'Off Peak Detail'!BP14)+(0.24390243902439*'Off Peak Detail'!BP52)</f>
        <v>24.469219512195124</v>
      </c>
      <c r="BV14" s="357">
        <f>(0.789473684210526*'Off Peak Detail'!BQ14)+(0.210526315789474*'Off Peak Detail'!BQ52)</f>
        <v>25.740000000000002</v>
      </c>
      <c r="BW14" s="357">
        <f>(0.75609756097561*'Off Peak Detail'!BR14)+(0.24390243902439*'Off Peak Detail'!BR52)</f>
        <v>29.782390243902434</v>
      </c>
      <c r="BX14" s="357">
        <f>(0.794871794871795*'Off Peak Detail'!BS14)+(0.205128205128205*'Off Peak Detail'!BS52)</f>
        <v>33.249461538461546</v>
      </c>
      <c r="BY14" s="357">
        <f>(0.789473684210526*'Off Peak Detail'!BT14)+(0.210526315789474*'Off Peak Detail'!BT52)</f>
        <v>30.248684210526321</v>
      </c>
      <c r="BZ14" s="357">
        <f>(0.75609756097561*'Off Peak Detail'!BU14)+(0.24390243902439*'Off Peak Detail'!BU52)</f>
        <v>26.890243902439025</v>
      </c>
      <c r="CA14" s="357">
        <f>(0.789473684210526*'Off Peak Detail'!BV14)+(0.210526315789474*'Off Peak Detail'!BV52)</f>
        <v>24.440526315789477</v>
      </c>
      <c r="CB14" s="357">
        <f>(0.794871794871795*'Off Peak Detail'!BW14)+(0.205128205128205*'Off Peak Detail'!BW52)</f>
        <v>24.864102564102566</v>
      </c>
      <c r="CC14" s="357">
        <f>(0.75609756097561*'Off Peak Detail'!BX14)+(0.24390243902439*'Off Peak Detail'!BX52)</f>
        <v>25.560195121951217</v>
      </c>
      <c r="CD14" s="357">
        <f>(0.777777777777778*'Off Peak Detail'!BY14)+(0.222222222222222*'Off Peak Detail'!BY52)</f>
        <v>25.680666666666667</v>
      </c>
      <c r="CE14" s="357">
        <f>(0.794871794871795*'Off Peak Detail'!BZ14)+(0.205128205128205*'Off Peak Detail'!BZ52)</f>
        <v>25.34992307692308</v>
      </c>
      <c r="CF14" s="357">
        <f>(0.75*'Off Peak Detail'!CA14)+(0.25*'Off Peak Detail'!CA52)</f>
        <v>25.010749999999998</v>
      </c>
      <c r="CG14" s="357">
        <f>(0.794871794871795*'Off Peak Detail'!CB14)+(0.205128205128205*'Off Peak Detail'!CB52)</f>
        <v>24.870692307692309</v>
      </c>
      <c r="CH14" s="357">
        <f>(0.789473684210526*'Off Peak Detail'!CC14)+(0.210526315789474*'Off Peak Detail'!CC52)</f>
        <v>26.040105263157901</v>
      </c>
      <c r="CI14" s="357">
        <f>(0.75609756097561*'Off Peak Detail'!CD14)+(0.24390243902439*'Off Peak Detail'!CD52)</f>
        <v>29.642463414634143</v>
      </c>
      <c r="CJ14" s="357">
        <f>(0.794871794871795*'Off Peak Detail'!CE14)+(0.205128205128205*'Off Peak Detail'!CE52)</f>
        <v>32.839589743589741</v>
      </c>
      <c r="CK14" s="357">
        <f>(0.789473684210526*'Off Peak Detail'!CF14)+(0.210526315789474*'Off Peak Detail'!CF52)</f>
        <v>30.066315789473691</v>
      </c>
      <c r="CL14" s="357">
        <f>(0.75609756097561*'Off Peak Detail'!CG14)+(0.24390243902439*'Off Peak Detail'!CG52)</f>
        <v>27.079829268292684</v>
      </c>
      <c r="CM14" s="357">
        <f>(0.789473684210526*'Off Peak Detail'!CH14)+(0.210526315789474*'Off Peak Detail'!CH52)</f>
        <v>24.861421052631584</v>
      </c>
      <c r="CN14" s="357">
        <f>(0.75609756097561*'Off Peak Detail'!CI14)+(0.24390243902439*'Off Peak Detail'!CI52)</f>
        <v>25.249097560975606</v>
      </c>
      <c r="CO14" s="357">
        <f>(0.794871794871795*'Off Peak Detail'!CJ14)+(0.205128205128205*'Off Peak Detail'!CJ52)</f>
        <v>25.880435897435902</v>
      </c>
      <c r="CP14" s="357">
        <f>(0.777777777777778*'Off Peak Detail'!CK14)+(0.222222222222222*'Off Peak Detail'!CK52)</f>
        <v>25.990000000000002</v>
      </c>
      <c r="CQ14" s="357">
        <f>(0.794871794871795*'Off Peak Detail'!CL14)+(0.205128205128205*'Off Peak Detail'!CL52)</f>
        <v>25.689589743589742</v>
      </c>
      <c r="CR14" s="357">
        <f>(0.75*'Off Peak Detail'!CM14)+(0.25*'Off Peak Detail'!CM52)</f>
        <v>25.390249999999998</v>
      </c>
      <c r="CS14" s="357">
        <f>(0.794871794871795*'Off Peak Detail'!CN14)+(0.205128205128205*'Off Peak Detail'!CN52)</f>
        <v>25.260435897435901</v>
      </c>
      <c r="CT14" s="357">
        <f>(0.789473684210526*'Off Peak Detail'!CO14)+(0.210526315789474*'Off Peak Detail'!CO52)</f>
        <v>26.32973684210527</v>
      </c>
      <c r="CU14" s="357">
        <f>(0.75609756097561*'Off Peak Detail'!CP14)+(0.24390243902439*'Off Peak Detail'!CP52)</f>
        <v>29.534292682926825</v>
      </c>
      <c r="CV14" s="357">
        <f>(0.794871794871795*'Off Peak Detail'!CQ14)+(0.205128205128205*'Off Peak Detail'!CQ52)</f>
        <v>32.499461538461539</v>
      </c>
      <c r="CW14" s="357">
        <f>(0.75*'Off Peak Detail'!CR14)+(0.25*'Off Peak Detail'!CR52)</f>
        <v>29.946750000000002</v>
      </c>
      <c r="CX14" s="357">
        <f>(0.794871794871795*'Off Peak Detail'!CS14)+(0.205128205128205*'Off Peak Detail'!CS52)</f>
        <v>27.28</v>
      </c>
      <c r="CY14" s="357">
        <f>(0.789473684210526*'Off Peak Detail'!CT14)+(0.210526315789474*'Off Peak Detail'!CT52)</f>
        <v>25.26157894736842</v>
      </c>
      <c r="CZ14" s="357">
        <f>(0.75609756097561*'Off Peak Detail'!CU14)+(0.24390243902439*'Off Peak Detail'!CU52)</f>
        <v>25.616926829268294</v>
      </c>
      <c r="DA14" s="357">
        <f>(0.794871794871795*'Off Peak Detail'!CV14)+(0.205128205128205*'Off Peak Detail'!CV52)</f>
        <v>26.164307692307695</v>
      </c>
      <c r="DB14" s="357">
        <f>(0.783783783783784*'Off Peak Detail'!CW14)+(0.216216216216216*'Off Peak Detail'!CW52)</f>
        <v>26.279810810810812</v>
      </c>
      <c r="DC14" s="357">
        <f>(0.75609756097561*'Off Peak Detail'!CX14)+(0.24390243902439*'Off Peak Detail'!CX52)</f>
        <v>25.999439024390245</v>
      </c>
      <c r="DD14" s="357">
        <f>(0.789473684210526*'Off Peak Detail'!CY14)+(0.210526315789474*'Off Peak Detail'!CY52)</f>
        <v>25.720263157894742</v>
      </c>
      <c r="DE14" s="357">
        <f>(0.794871794871795*'Off Peak Detail'!CZ14)+(0.205128205128205*'Off Peak Detail'!CZ52)</f>
        <v>25.596769230769233</v>
      </c>
      <c r="DF14" s="357">
        <f>(0.75*'Off Peak Detail'!DA14)+(0.25*'Off Peak Detail'!DA52)</f>
        <v>26.590249999999997</v>
      </c>
      <c r="DG14" s="357">
        <f>(0.794871794871795*'Off Peak Detail'!DB14)+(0.205128205128205*'Off Peak Detail'!DB52)</f>
        <v>29.484076923076923</v>
      </c>
      <c r="DH14" s="357">
        <f>(0.75609756097561*'Off Peak Detail'!DC14)+(0.24390243902439*'Off Peak Detail'!DC52)</f>
        <v>32.310292682926828</v>
      </c>
      <c r="DI14" s="357">
        <f>(0.789473684210526*'Off Peak Detail'!DD14)+(0.210526315789474*'Off Peak Detail'!DD52)</f>
        <v>29.880000000000006</v>
      </c>
      <c r="DJ14" s="357">
        <f>(0.794871794871795*'Off Peak Detail'!DE14)+(0.205128205128205*'Off Peak Detail'!DE52)</f>
        <v>27.470076923076924</v>
      </c>
      <c r="DK14" s="357">
        <f>(0.75*'Off Peak Detail'!DF14)+(0.25*'Off Peak Detail'!DF52)</f>
        <v>25.606999999999999</v>
      </c>
      <c r="DL14" s="357">
        <f>(0.794871794871795*'Off Peak Detail'!DG14)+(0.205128205128205*'Off Peak Detail'!DG52)</f>
        <v>25.925769230769234</v>
      </c>
      <c r="DM14" s="357">
        <f>(0.794871794871795*'Off Peak Detail'!DH14)+(0.205128205128205*'Off Peak Detail'!DH52)</f>
        <v>26.438794871794872</v>
      </c>
      <c r="DN14" s="357">
        <f>(0.777777777777778*'Off Peak Detail'!DI14)+(0.222222222222222*'Off Peak Detail'!DI52)</f>
        <v>26.550333333333331</v>
      </c>
      <c r="DO14" s="357">
        <f>(0.75609756097561*'Off Peak Detail'!DJ14)+(0.24390243902439*'Off Peak Detail'!DJ52)</f>
        <v>26.30029268292683</v>
      </c>
      <c r="DP14" s="357">
        <f>(0.789473684210526*'Off Peak Detail'!DK14)+(0.210526315789474*'Off Peak Detail'!DK52)</f>
        <v>26.040000000000003</v>
      </c>
      <c r="DQ14" s="357">
        <f>(0.75609756097561*'Off Peak Detail'!DL14)+(0.24390243902439*'Off Peak Detail'!DL52)</f>
        <v>25.929902439024389</v>
      </c>
      <c r="DR14" s="357">
        <f>(0.789473684210526*'Off Peak Detail'!DM14)+(0.210526315789474*'Off Peak Detail'!DM52)</f>
        <v>26.850000000000005</v>
      </c>
      <c r="DS14" s="357">
        <f>(0.794871794871795*'Off Peak Detail'!DN14)+(0.205128205128205*'Off Peak Detail'!DN52)</f>
        <v>29.479743589743592</v>
      </c>
      <c r="DT14" s="357">
        <f>(0.75609756097561*'Off Peak Detail'!DO14)+(0.24390243902439*'Off Peak Detail'!DO52)</f>
        <v>32.149902439024387</v>
      </c>
      <c r="DU14" s="357">
        <f>(0.789473684210526*'Off Peak Detail'!DP14)+(0.210526315789474*'Off Peak Detail'!DP52)</f>
        <v>29.854736842105268</v>
      </c>
      <c r="DV14" s="357">
        <f>(0.794871794871795*'Off Peak Detail'!DQ14)+(0.205128205128205*'Off Peak Detail'!DQ52)</f>
        <v>27.669743589743589</v>
      </c>
      <c r="DW14" s="357">
        <f>(0.75*'Off Peak Detail'!DR14)+(0.25*'Off Peak Detail'!DR52)</f>
        <v>25.932750000000002</v>
      </c>
      <c r="DX14" s="357">
        <f>(0.794871794871795*'Off Peak Detail'!DS14)+(0.205128205128205*'Off Peak Detail'!DS52)</f>
        <v>26.241589743589746</v>
      </c>
      <c r="DY14" s="357">
        <f>(0.75609756097561*'Off Peak Detail'!DT14)+(0.24390243902439*'Off Peak Detail'!DT52)</f>
        <v>26.716926829268296</v>
      </c>
      <c r="DZ14" s="357">
        <f>(0.777777777777778*'Off Peak Detail'!DU14)+(0.222222222222222*'Off Peak Detail'!DU52)</f>
        <v>26.82</v>
      </c>
      <c r="EA14" s="357">
        <f>(0.794871794871795*'Off Peak Detail'!DV14)+(0.205128205128205*'Off Peak Detail'!DV52)</f>
        <v>26.59015384615385</v>
      </c>
      <c r="EB14" s="357">
        <f>(0.789473684210526*'Off Peak Detail'!DW14)+(0.210526315789474*'Off Peak Detail'!DW52)</f>
        <v>26.350263157894737</v>
      </c>
      <c r="EC14" s="357">
        <f>(0.75609756097561*'Off Peak Detail'!DX14)+(0.24390243902439*'Off Peak Detail'!DX52)</f>
        <v>26.245878048780483</v>
      </c>
      <c r="ED14" s="357">
        <f>(0.789473684210526*'Off Peak Detail'!DY14)+(0.210526315789474*'Off Peak Detail'!DY52)</f>
        <v>27.100368421052636</v>
      </c>
      <c r="EE14" s="357">
        <f>(0.794871794871795*'Off Peak Detail'!DZ14)+(0.205128205128205*'Off Peak Detail'!DZ52)</f>
        <v>29.486538461538458</v>
      </c>
      <c r="EF14" s="357">
        <f>(0.75609756097561*'Off Peak Detail'!EA14)+(0.24390243902439*'Off Peak Detail'!EA52)</f>
        <v>32.019999999999996</v>
      </c>
      <c r="EG14" s="357">
        <f>(0.789473684210526*'Off Peak Detail'!EB14)+(0.210526315789474*'Off Peak Detail'!EB52)</f>
        <v>29.84131578947369</v>
      </c>
      <c r="EH14" s="357">
        <f>(0.75609756097561*'Off Peak Detail'!EC14)+(0.24390243902439*'Off Peak Detail'!EC52)</f>
        <v>27.870243902439022</v>
      </c>
      <c r="EI14" s="357">
        <f>(0.789473684210526*'Off Peak Detail'!ED14)+(0.210526315789474*'Off Peak Detail'!ED52)</f>
        <v>26.250105263157895</v>
      </c>
      <c r="EJ14" s="357">
        <f>(0.794871794871795*'Off Peak Detail'!EE14)+(0.205128205128205*'Off Peak Detail'!EE52)</f>
        <v>26.536794871794875</v>
      </c>
    </row>
    <row r="15" spans="1:140" ht="13.65" customHeight="1" thickBot="1" x14ac:dyDescent="0.25">
      <c r="A15" s="444" t="s">
        <v>145</v>
      </c>
      <c r="B15" s="310" t="s">
        <v>47</v>
      </c>
      <c r="C15" s="359">
        <f ca="1">(0.8*'Off Peak Detail'!D15)+(0.2*'Off Peak Detail'!D53)</f>
        <v>21.98</v>
      </c>
      <c r="D15" s="359">
        <f ca="1">(0.789473684210526*'Off Peak Detail'!E15)+(0.210526315789474*'Off Peak Detail'!E53)</f>
        <v>19.891284210526315</v>
      </c>
      <c r="E15" s="359">
        <f>(0.75609756097561*'Off Peak Detail'!F15)+(0.24390243902439*'Off Peak Detail'!F53)</f>
        <v>23.146317073170728</v>
      </c>
      <c r="F15" s="311">
        <f t="shared" ca="1" si="6"/>
        <v>21.647284040144708</v>
      </c>
      <c r="G15" s="204">
        <f t="shared" si="7"/>
        <v>23.368397435897435</v>
      </c>
      <c r="H15" s="204">
        <f t="shared" si="0"/>
        <v>23.496794871794872</v>
      </c>
      <c r="I15" s="204">
        <f t="shared" si="0"/>
        <v>23.240000000000002</v>
      </c>
      <c r="J15" s="204">
        <f t="shared" si="8"/>
        <v>23.132858793324775</v>
      </c>
      <c r="K15" s="204">
        <f t="shared" si="14"/>
        <v>22.976243902439023</v>
      </c>
      <c r="L15" s="204">
        <f t="shared" si="14"/>
        <v>23.289473684210527</v>
      </c>
      <c r="M15" s="204">
        <f t="shared" si="14"/>
        <v>23.480487179487177</v>
      </c>
      <c r="N15" s="204">
        <f t="shared" si="14"/>
        <v>25.125</v>
      </c>
      <c r="O15" s="204">
        <f t="shared" si="9"/>
        <v>36.198846153846155</v>
      </c>
      <c r="P15" s="204">
        <f t="shared" si="15"/>
        <v>34.423128205128208</v>
      </c>
      <c r="Q15" s="204">
        <f t="shared" si="15"/>
        <v>37.974564102564102</v>
      </c>
      <c r="R15" s="204">
        <f t="shared" si="15"/>
        <v>31.200000000000003</v>
      </c>
      <c r="S15" s="204">
        <f t="shared" si="10"/>
        <v>24.390843246327204</v>
      </c>
      <c r="T15" s="204">
        <f t="shared" si="16"/>
        <v>25.993333333333336</v>
      </c>
      <c r="U15" s="204">
        <f t="shared" si="16"/>
        <v>23.618684210526318</v>
      </c>
      <c r="V15" s="204">
        <f t="shared" si="16"/>
        <v>23.560512195121952</v>
      </c>
      <c r="W15" s="311">
        <f t="shared" si="17"/>
        <v>26.554861706645557</v>
      </c>
      <c r="X15" s="204">
        <f t="shared" si="18"/>
        <v>27.574682937915927</v>
      </c>
      <c r="Y15" s="204">
        <f t="shared" si="19"/>
        <v>27.543033878741809</v>
      </c>
      <c r="Z15" s="204">
        <f t="shared" si="20"/>
        <v>27.933261041793379</v>
      </c>
      <c r="AA15" s="204">
        <f t="shared" si="11"/>
        <v>28.397033284691958</v>
      </c>
      <c r="AB15" s="204">
        <f t="shared" si="12"/>
        <v>28.825410149871121</v>
      </c>
      <c r="AC15" s="360">
        <f t="shared" ca="1" si="13"/>
        <v>27.894314774427539</v>
      </c>
      <c r="AD15" s="302"/>
      <c r="AE15" s="303"/>
      <c r="AG15" s="357">
        <f>(0.794871794871795*'Off Peak Detail'!AB15)+(0.205128205128205*'Off Peak Detail'!AB53)</f>
        <v>23.496794871794872</v>
      </c>
      <c r="AH15" s="357">
        <f>(0.777777777777778*'Off Peak Detail'!AC15)+(0.222222222222222*'Off Peak Detail'!AC53)</f>
        <v>23.240000000000002</v>
      </c>
      <c r="AI15" s="357">
        <f>(0.75609756097561*'Off Peak Detail'!AD15)+(0.24390243902439*'Off Peak Detail'!AD53)</f>
        <v>22.976243902439023</v>
      </c>
      <c r="AJ15" s="357">
        <f>(0.789473684210526*'Off Peak Detail'!AE15)+(0.210526315789474*'Off Peak Detail'!AE53)</f>
        <v>23.289473684210527</v>
      </c>
      <c r="AK15" s="357">
        <f>(0.794871794871795*'Off Peak Detail'!AF15)+(0.205128205128205*'Off Peak Detail'!AF53)</f>
        <v>23.480487179487177</v>
      </c>
      <c r="AL15" s="357">
        <f>(0.75*'Off Peak Detail'!AG15)+(0.25*'Off Peak Detail'!AG53)</f>
        <v>25.125</v>
      </c>
      <c r="AM15" s="357">
        <f>(0.794871794871795*'Off Peak Detail'!AH15)+(0.205128205128205*'Off Peak Detail'!AH53)</f>
        <v>34.423128205128208</v>
      </c>
      <c r="AN15" s="357">
        <f>(0.794871794871795*'Off Peak Detail'!AI15)+(0.205128205128205*'Off Peak Detail'!AI53)</f>
        <v>37.974564102564102</v>
      </c>
      <c r="AO15" s="357">
        <f>(0.75*'Off Peak Detail'!AJ15)+(0.25*'Off Peak Detail'!AJ53)</f>
        <v>31.200000000000003</v>
      </c>
      <c r="AP15" s="357">
        <f>(0.794871794871795*'Off Peak Detail'!AK15)+(0.205128205128205*'Off Peak Detail'!AK53)</f>
        <v>25.993333333333336</v>
      </c>
      <c r="AQ15" s="357">
        <f>(0.789473684210526*'Off Peak Detail'!AL15)+(0.210526315789474*'Off Peak Detail'!AL53)</f>
        <v>23.618684210526318</v>
      </c>
      <c r="AR15" s="357">
        <f>(0.75609756097561*'Off Peak Detail'!AM15)+(0.24390243902439*'Off Peak Detail'!AM53)</f>
        <v>23.560512195121952</v>
      </c>
      <c r="AS15" s="357">
        <f>(0.794871794871795*'Off Peak Detail'!AN15)+(0.205128205128205*'Off Peak Detail'!AN53)</f>
        <v>25.167025641025646</v>
      </c>
      <c r="AT15" s="357">
        <f>(0.777777777777778*'Off Peak Detail'!AO15)+(0.222222222222222*'Off Peak Detail'!AO53)</f>
        <v>25.277999999999999</v>
      </c>
      <c r="AU15" s="357">
        <f>(0.75609756097561*'Off Peak Detail'!AP15)+(0.24390243902439*'Off Peak Detail'!AP53)</f>
        <v>24.75592682926829</v>
      </c>
      <c r="AV15" s="357">
        <f>(0.789473684210526*'Off Peak Detail'!AQ15)+(0.210526315789474*'Off Peak Detail'!AQ53)</f>
        <v>24.289736842105263</v>
      </c>
      <c r="AW15" s="357">
        <f>(0.794871794871795*'Off Peak Detail'!AR15)+(0.205128205128205*'Off Peak Detail'!AR53)</f>
        <v>24.115410256410261</v>
      </c>
      <c r="AX15" s="357">
        <f>(0.75*'Off Peak Detail'!AS15)+(0.25*'Off Peak Detail'!AS53)</f>
        <v>26.687250000000002</v>
      </c>
      <c r="AY15" s="357">
        <f>(0.794871794871795*'Off Peak Detail'!AT15)+(0.205128205128205*'Off Peak Detail'!AT53)</f>
        <v>32.935564102564108</v>
      </c>
      <c r="AZ15" s="357">
        <f>(0.75609756097561*'Off Peak Detail'!AU15)+(0.24390243902439*'Off Peak Detail'!AU53)</f>
        <v>38.024195121951216</v>
      </c>
      <c r="BA15" s="357">
        <f>(0.789473684210526*'Off Peak Detail'!AV15)+(0.210526315789474*'Off Peak Detail'!AV53)</f>
        <v>33.53289473684211</v>
      </c>
      <c r="BB15" s="357">
        <f>(0.794871794871795*'Off Peak Detail'!AW15)+(0.205128205128205*'Off Peak Detail'!AW53)</f>
        <v>27.398307692307693</v>
      </c>
      <c r="BC15" s="357">
        <f>(0.75*'Off Peak Detail'!AX15)+(0.25*'Off Peak Detail'!AX53)</f>
        <v>23.947499999999998</v>
      </c>
      <c r="BD15" s="357">
        <f>(0.794871794871795*'Off Peak Detail'!AY15)+(0.205128205128205*'Off Peak Detail'!AY53)</f>
        <v>24.422846153846155</v>
      </c>
      <c r="BE15" s="357">
        <f>(0.794871794871795*'Off Peak Detail'!AZ15)+(0.205128205128205*'Off Peak Detail'!AZ53)</f>
        <v>25.755615384615385</v>
      </c>
      <c r="BF15" s="357">
        <f>(0.743589743589744*'Off Peak Detail'!BA15)+(0.256410256410256*'Off Peak Detail'!BA53)</f>
        <v>25.828128205128206</v>
      </c>
      <c r="BG15" s="357">
        <f>(0.794871794871795*'Off Peak Detail'!BB15)+(0.205128205128205*'Off Peak Detail'!BB53)</f>
        <v>25.474205128205135</v>
      </c>
      <c r="BH15" s="357">
        <f>(0.789473684210526*'Off Peak Detail'!BC15)+(0.210526315789474*'Off Peak Detail'!BC53)</f>
        <v>25.058684210526316</v>
      </c>
      <c r="BI15" s="357">
        <f>(0.75609756097561*'Off Peak Detail'!BD15)+(0.24390243902439*'Off Peak Detail'!BD53)</f>
        <v>24.868829268292679</v>
      </c>
      <c r="BJ15" s="357">
        <f>(0.789473684210526*'Off Peak Detail'!BE15)+(0.210526315789474*'Off Peak Detail'!BE53)</f>
        <v>27.145368421052634</v>
      </c>
      <c r="BK15" s="357">
        <f>(0.794871794871795*'Off Peak Detail'!BF15)+(0.205128205128205*'Off Peak Detail'!BF53)</f>
        <v>32.166512820512821</v>
      </c>
      <c r="BL15" s="357">
        <f>(0.75609756097561*'Off Peak Detail'!BG15)+(0.24390243902439*'Off Peak Detail'!BG53)</f>
        <v>36.470243902439023</v>
      </c>
      <c r="BM15" s="357">
        <f>(0.789473684210526*'Off Peak Detail'!BH15)+(0.210526315789474*'Off Peak Detail'!BH53)</f>
        <v>32.673947368421054</v>
      </c>
      <c r="BN15" s="357">
        <f>(0.75609756097561*'Off Peak Detail'!BI15)+(0.24390243902439*'Off Peak Detail'!BI53)</f>
        <v>27.596829268292684</v>
      </c>
      <c r="BO15" s="357">
        <f>(0.789473684210526*'Off Peak Detail'!BJ15)+(0.210526315789474*'Off Peak Detail'!BJ53)</f>
        <v>24.780894736842107</v>
      </c>
      <c r="BP15" s="357">
        <f>(0.794871794871795*'Off Peak Detail'!BK15)+(0.205128205128205*'Off Peak Detail'!BK53)</f>
        <v>25.170666666666669</v>
      </c>
      <c r="BQ15" s="357">
        <f>(0.75609756097561*'Off Peak Detail'!BL15)+(0.24390243902439*'Off Peak Detail'!BL53)</f>
        <v>26.111024390243905</v>
      </c>
      <c r="BR15" s="357">
        <f>(0.777777777777778*'Off Peak Detail'!BM15)+(0.222222222222222*'Off Peak Detail'!BM53)</f>
        <v>26.252555555555556</v>
      </c>
      <c r="BS15" s="357">
        <f>(0.794871794871795*'Off Peak Detail'!BN15)+(0.205128205128205*'Off Peak Detail'!BN53)</f>
        <v>25.902102564102567</v>
      </c>
      <c r="BT15" s="357">
        <f>(0.789473684210526*'Off Peak Detail'!BO15)+(0.210526315789474*'Off Peak Detail'!BO53)</f>
        <v>25.526157894736844</v>
      </c>
      <c r="BU15" s="357">
        <f>(0.75609756097561*'Off Peak Detail'!BP15)+(0.24390243902439*'Off Peak Detail'!BP53)</f>
        <v>25.34629268292683</v>
      </c>
      <c r="BV15" s="357">
        <f>(0.789473684210526*'Off Peak Detail'!BQ15)+(0.210526315789474*'Off Peak Detail'!BQ53)</f>
        <v>27.374210526315792</v>
      </c>
      <c r="BW15" s="357">
        <f>(0.75609756097561*'Off Peak Detail'!BR15)+(0.24390243902439*'Off Peak Detail'!BR53)</f>
        <v>31.748243902439022</v>
      </c>
      <c r="BX15" s="357">
        <f>(0.794871794871795*'Off Peak Detail'!BS15)+(0.205128205128205*'Off Peak Detail'!BS53)</f>
        <v>35.888435897435897</v>
      </c>
      <c r="BY15" s="357">
        <f>(0.789473684210526*'Off Peak Detail'!BT15)+(0.210526315789474*'Off Peak Detail'!BT53)</f>
        <v>32.301315789473684</v>
      </c>
      <c r="BZ15" s="357">
        <f>(0.75609756097561*'Off Peak Detail'!BU15)+(0.24390243902439*'Off Peak Detail'!BU53)</f>
        <v>27.835365853658537</v>
      </c>
      <c r="CA15" s="357">
        <f>(0.789473684210526*'Off Peak Detail'!BV15)+(0.210526315789474*'Off Peak Detail'!BV53)</f>
        <v>25.28526315789474</v>
      </c>
      <c r="CB15" s="357">
        <f>(0.794871794871795*'Off Peak Detail'!BW15)+(0.205128205128205*'Off Peak Detail'!BW53)</f>
        <v>25.643076923076926</v>
      </c>
      <c r="CC15" s="357">
        <f>(0.75609756097561*'Off Peak Detail'!BX15)+(0.24390243902439*'Off Peak Detail'!BX53)</f>
        <v>26.475073170731712</v>
      </c>
      <c r="CD15" s="357">
        <f>(0.777777777777778*'Off Peak Detail'!BY15)+(0.222222222222222*'Off Peak Detail'!BY53)</f>
        <v>26.621777777777776</v>
      </c>
      <c r="CE15" s="357">
        <f>(0.794871794871795*'Off Peak Detail'!BZ15)+(0.205128205128205*'Off Peak Detail'!BZ53)</f>
        <v>26.311717948717952</v>
      </c>
      <c r="CF15" s="357">
        <f>(0.75*'Off Peak Detail'!CA15)+(0.25*'Off Peak Detail'!CA53)</f>
        <v>25.91825</v>
      </c>
      <c r="CG15" s="357">
        <f>(0.794871794871795*'Off Peak Detail'!CB15)+(0.205128205128205*'Off Peak Detail'!CB53)</f>
        <v>25.832487179487181</v>
      </c>
      <c r="CH15" s="357">
        <f>(0.789473684210526*'Off Peak Detail'!CC15)+(0.210526315789474*'Off Peak Detail'!CC53)</f>
        <v>27.603263157894741</v>
      </c>
      <c r="CI15" s="357">
        <f>(0.75609756097561*'Off Peak Detail'!CD15)+(0.24390243902439*'Off Peak Detail'!CD53)</f>
        <v>31.479780487804877</v>
      </c>
      <c r="CJ15" s="357">
        <f>(0.794871794871795*'Off Peak Detail'!CE15)+(0.205128205128205*'Off Peak Detail'!CE53)</f>
        <v>35.256</v>
      </c>
      <c r="CK15" s="357">
        <f>(0.789473684210526*'Off Peak Detail'!CF15)+(0.210526315789474*'Off Peak Detail'!CF53)</f>
        <v>31.984736842105267</v>
      </c>
      <c r="CL15" s="357">
        <f>(0.75609756097561*'Off Peak Detail'!CG15)+(0.24390243902439*'Off Peak Detail'!CG53)</f>
        <v>28.047634146341466</v>
      </c>
      <c r="CM15" s="357">
        <f>(0.789473684210526*'Off Peak Detail'!CH15)+(0.210526315789474*'Off Peak Detail'!CH53)</f>
        <v>25.753526315789475</v>
      </c>
      <c r="CN15" s="357">
        <f>(0.75609756097561*'Off Peak Detail'!CI15)+(0.24390243902439*'Off Peak Detail'!CI53)</f>
        <v>26.042999999999996</v>
      </c>
      <c r="CO15" s="357">
        <f>(0.794871794871795*'Off Peak Detail'!CJ15)+(0.205128205128205*'Off Peak Detail'!CJ53)</f>
        <v>26.85812820512821</v>
      </c>
      <c r="CP15" s="357">
        <f>(0.777777777777778*'Off Peak Detail'!CK15)+(0.222222222222222*'Off Peak Detail'!CK53)</f>
        <v>26.946666666666669</v>
      </c>
      <c r="CQ15" s="357">
        <f>(0.794871794871795*'Off Peak Detail'!CL15)+(0.205128205128205*'Off Peak Detail'!CL53)</f>
        <v>26.667282051282051</v>
      </c>
      <c r="CR15" s="357">
        <f>(0.75*'Off Peak Detail'!CM15)+(0.25*'Off Peak Detail'!CM53)</f>
        <v>26.312750000000001</v>
      </c>
      <c r="CS15" s="357">
        <f>(0.794871794871795*'Off Peak Detail'!CN15)+(0.205128205128205*'Off Peak Detail'!CN53)</f>
        <v>26.238128205128206</v>
      </c>
      <c r="CT15" s="357">
        <f>(0.789473684210526*'Off Peak Detail'!CO15)+(0.210526315789474*'Off Peak Detail'!CO53)</f>
        <v>27.845526315789478</v>
      </c>
      <c r="CU15" s="357">
        <f>(0.75609756097561*'Off Peak Detail'!CP15)+(0.24390243902439*'Off Peak Detail'!CP53)</f>
        <v>31.288439024390243</v>
      </c>
      <c r="CV15" s="357">
        <f>(0.794871794871795*'Off Peak Detail'!CQ15)+(0.205128205128205*'Off Peak Detail'!CQ53)</f>
        <v>34.780743589743594</v>
      </c>
      <c r="CW15" s="357">
        <f>(0.75*'Off Peak Detail'!CR15)+(0.25*'Off Peak Detail'!CR53)</f>
        <v>31.686750000000004</v>
      </c>
      <c r="CX15" s="357">
        <f>(0.794871794871795*'Off Peak Detail'!CS15)+(0.205128205128205*'Off Peak Detail'!CS53)</f>
        <v>28.305384615384618</v>
      </c>
      <c r="CY15" s="357">
        <f>(0.789473684210526*'Off Peak Detail'!CT15)+(0.210526315789474*'Off Peak Detail'!CT53)</f>
        <v>26.177368421052631</v>
      </c>
      <c r="CZ15" s="357">
        <f>(0.75609756097561*'Off Peak Detail'!CU15)+(0.24390243902439*'Off Peak Detail'!CU53)</f>
        <v>26.433512195121949</v>
      </c>
      <c r="DA15" s="357">
        <f>(0.794871794871795*'Off Peak Detail'!CV15)+(0.205128205128205*'Off Peak Detail'!CV53)</f>
        <v>27.142000000000003</v>
      </c>
      <c r="DB15" s="357">
        <f>(0.783783783783784*'Off Peak Detail'!CW15)+(0.216216216216216*'Off Peak Detail'!CW53)</f>
        <v>27.243864864864868</v>
      </c>
      <c r="DC15" s="357">
        <f>(0.75609756097561*'Off Peak Detail'!CX15)+(0.24390243902439*'Off Peak Detail'!CX53)</f>
        <v>26.929439024390245</v>
      </c>
      <c r="DD15" s="357">
        <f>(0.789473684210526*'Off Peak Detail'!CY15)+(0.210526315789474*'Off Peak Detail'!CY53)</f>
        <v>26.691315789473684</v>
      </c>
      <c r="DE15" s="357">
        <f>(0.794871794871795*'Off Peak Detail'!CZ15)+(0.205128205128205*'Off Peak Detail'!CZ53)</f>
        <v>26.574461538461541</v>
      </c>
      <c r="DF15" s="357">
        <f>(0.75*'Off Peak Detail'!DA15)+(0.25*'Off Peak Detail'!DA53)</f>
        <v>27.992750000000001</v>
      </c>
      <c r="DG15" s="357">
        <f>(0.794871794871795*'Off Peak Detail'!DB15)+(0.205128205128205*'Off Peak Detail'!DB53)</f>
        <v>31.256641025641027</v>
      </c>
      <c r="DH15" s="357">
        <f>(0.75609756097561*'Off Peak Detail'!DC15)+(0.24390243902439*'Off Peak Detail'!DC53)</f>
        <v>34.381999999999998</v>
      </c>
      <c r="DI15" s="357">
        <f>(0.789473684210526*'Off Peak Detail'!DD15)+(0.210526315789474*'Off Peak Detail'!DD53)</f>
        <v>31.648421052631583</v>
      </c>
      <c r="DJ15" s="357">
        <f>(0.794871794871795*'Off Peak Detail'!DE15)+(0.205128205128205*'Off Peak Detail'!DE53)</f>
        <v>28.495461538461541</v>
      </c>
      <c r="DK15" s="357">
        <f>(0.75*'Off Peak Detail'!DF15)+(0.25*'Off Peak Detail'!DF53)</f>
        <v>26.484500000000001</v>
      </c>
      <c r="DL15" s="357">
        <f>(0.794871794871795*'Off Peak Detail'!DG15)+(0.205128205128205*'Off Peak Detail'!DG53)</f>
        <v>26.800128205128207</v>
      </c>
      <c r="DM15" s="357">
        <f>(0.794871794871795*'Off Peak Detail'!DH15)+(0.205128205128205*'Off Peak Detail'!DH53)</f>
        <v>27.416487179487181</v>
      </c>
      <c r="DN15" s="357">
        <f>(0.777777777777778*'Off Peak Detail'!DI15)+(0.222222222222222*'Off Peak Detail'!DI53)</f>
        <v>27.506999999999998</v>
      </c>
      <c r="DO15" s="357">
        <f>(0.75609756097561*'Off Peak Detail'!DJ15)+(0.24390243902439*'Off Peak Detail'!DJ53)</f>
        <v>27.237853658536583</v>
      </c>
      <c r="DP15" s="357">
        <f>(0.789473684210526*'Off Peak Detail'!DK15)+(0.210526315789474*'Off Peak Detail'!DK53)</f>
        <v>27.018947368421056</v>
      </c>
      <c r="DQ15" s="357">
        <f>(0.75609756097561*'Off Peak Detail'!DL15)+(0.24390243902439*'Off Peak Detail'!DL53)</f>
        <v>26.867463414634145</v>
      </c>
      <c r="DR15" s="357">
        <f>(0.789473684210526*'Off Peak Detail'!DM15)+(0.210526315789474*'Off Peak Detail'!DM53)</f>
        <v>28.286842105263162</v>
      </c>
      <c r="DS15" s="357">
        <f>(0.794871794871795*'Off Peak Detail'!DN15)+(0.205128205128205*'Off Peak Detail'!DN53)</f>
        <v>31.188717948717947</v>
      </c>
      <c r="DT15" s="357">
        <f>(0.75609756097561*'Off Peak Detail'!DO15)+(0.24390243902439*'Off Peak Detail'!DO53)</f>
        <v>34.130878048780488</v>
      </c>
      <c r="DU15" s="357">
        <f>(0.789473684210526*'Off Peak Detail'!DP15)+(0.210526315789474*'Off Peak Detail'!DP53)</f>
        <v>31.560000000000002</v>
      </c>
      <c r="DV15" s="357">
        <f>(0.794871794871795*'Off Peak Detail'!DQ15)+(0.205128205128205*'Off Peak Detail'!DQ53)</f>
        <v>28.695128205128206</v>
      </c>
      <c r="DW15" s="357">
        <f>(0.75*'Off Peak Detail'!DR15)+(0.25*'Off Peak Detail'!DR53)</f>
        <v>26.81025</v>
      </c>
      <c r="DX15" s="357">
        <f>(0.794871794871795*'Off Peak Detail'!DS15)+(0.205128205128205*'Off Peak Detail'!DS53)</f>
        <v>27.123897435897437</v>
      </c>
      <c r="DY15" s="357">
        <f>(0.75609756097561*'Off Peak Detail'!DT15)+(0.24390243902439*'Off Peak Detail'!DT53)</f>
        <v>27.631804878048783</v>
      </c>
      <c r="DZ15" s="357">
        <f>(0.777777777777778*'Off Peak Detail'!DU15)+(0.222222222222222*'Off Peak Detail'!DU53)</f>
        <v>27.761111111111113</v>
      </c>
      <c r="EA15" s="357">
        <f>(0.794871794871795*'Off Peak Detail'!DV15)+(0.205128205128205*'Off Peak Detail'!DV53)</f>
        <v>27.551948717948719</v>
      </c>
      <c r="EB15" s="357">
        <f>(0.789473684210526*'Off Peak Detail'!DW15)+(0.210526315789474*'Off Peak Detail'!DW53)</f>
        <v>27.305526315789475</v>
      </c>
      <c r="EC15" s="357">
        <f>(0.75609756097561*'Off Peak Detail'!DX15)+(0.24390243902439*'Off Peak Detail'!DX53)</f>
        <v>27.160756097560977</v>
      </c>
      <c r="ED15" s="357">
        <f>(0.789473684210526*'Off Peak Detail'!DY15)+(0.210526315789474*'Off Peak Detail'!DY53)</f>
        <v>28.481947368421057</v>
      </c>
      <c r="EE15" s="357">
        <f>(0.794871794871795*'Off Peak Detail'!DZ15)+(0.205128205128205*'Off Peak Detail'!DZ53)</f>
        <v>31.116025641025644</v>
      </c>
      <c r="EF15" s="357">
        <f>(0.75609756097561*'Off Peak Detail'!EA15)+(0.24390243902439*'Off Peak Detail'!EA53)</f>
        <v>33.887560975609752</v>
      </c>
      <c r="EG15" s="357">
        <f>(0.789473684210526*'Off Peak Detail'!EB15)+(0.210526315789474*'Off Peak Detail'!EB53)</f>
        <v>31.459736842105269</v>
      </c>
      <c r="EH15" s="357">
        <f>(0.75609756097561*'Off Peak Detail'!EC15)+(0.24390243902439*'Off Peak Detail'!EC53)</f>
        <v>28.82292682926829</v>
      </c>
      <c r="EI15" s="357">
        <f>(0.789473684210526*'Off Peak Detail'!ED15)+(0.210526315789474*'Off Peak Detail'!ED53)</f>
        <v>27.158000000000001</v>
      </c>
      <c r="EJ15" s="357">
        <f>(0.794871794871795*'Off Peak Detail'!EE15)+(0.205128205128205*'Off Peak Detail'!EE53)</f>
        <v>27.411153846153852</v>
      </c>
    </row>
    <row r="16" spans="1:140" ht="13.65" customHeight="1" x14ac:dyDescent="0.2">
      <c r="A16" s="313"/>
      <c r="B16" s="281"/>
      <c r="C16" s="357"/>
      <c r="D16" s="357"/>
      <c r="E16" s="357"/>
      <c r="F16" s="191"/>
      <c r="G16" s="191"/>
      <c r="H16" s="191"/>
      <c r="I16" s="191"/>
      <c r="J16" s="191"/>
      <c r="K16" s="191"/>
      <c r="L16" s="191"/>
      <c r="M16" s="191"/>
      <c r="N16" s="191"/>
      <c r="O16" s="191"/>
      <c r="P16" s="191"/>
      <c r="Q16" s="191"/>
      <c r="R16" s="191"/>
      <c r="S16" s="191"/>
      <c r="T16" s="191"/>
      <c r="U16" s="191"/>
      <c r="V16" s="191"/>
      <c r="W16" s="191"/>
      <c r="X16" s="191"/>
      <c r="Y16" s="191"/>
      <c r="Z16" s="191"/>
      <c r="AA16" s="191"/>
      <c r="AB16" s="191"/>
      <c r="AC16" s="195"/>
      <c r="AD16" s="302"/>
      <c r="AE16" s="303"/>
      <c r="AG16" s="357"/>
      <c r="AH16" s="357"/>
      <c r="AI16" s="357"/>
      <c r="AJ16" s="357"/>
      <c r="AK16" s="357"/>
      <c r="AL16" s="357"/>
      <c r="AM16" s="357"/>
      <c r="AN16" s="357"/>
      <c r="AO16" s="357"/>
      <c r="AP16" s="357"/>
      <c r="AQ16" s="357"/>
      <c r="AR16" s="357"/>
      <c r="AS16" s="357"/>
      <c r="AT16" s="357"/>
      <c r="AU16" s="357"/>
      <c r="AV16" s="357"/>
      <c r="AW16" s="357"/>
      <c r="AX16" s="357"/>
      <c r="AY16" s="357"/>
      <c r="AZ16" s="357"/>
      <c r="BA16" s="357"/>
      <c r="BB16" s="357"/>
      <c r="BC16" s="357"/>
      <c r="BD16" s="357"/>
      <c r="BE16" s="357"/>
      <c r="BF16" s="357"/>
      <c r="BG16" s="357"/>
      <c r="BH16" s="357"/>
      <c r="BI16" s="357"/>
      <c r="BJ16" s="357"/>
      <c r="BK16" s="357"/>
      <c r="BL16" s="357"/>
      <c r="BM16" s="357"/>
      <c r="BN16" s="357"/>
      <c r="BO16" s="357"/>
      <c r="BP16" s="357"/>
      <c r="BQ16" s="357"/>
      <c r="BR16" s="357"/>
      <c r="BS16" s="357"/>
      <c r="BT16" s="357"/>
      <c r="BU16" s="357"/>
      <c r="BV16" s="357"/>
      <c r="BW16" s="357"/>
      <c r="BX16" s="357"/>
      <c r="BY16" s="357"/>
      <c r="BZ16" s="357"/>
      <c r="CA16" s="357"/>
      <c r="CB16" s="357"/>
      <c r="CC16" s="357"/>
      <c r="CD16" s="357"/>
      <c r="CE16" s="357"/>
      <c r="CF16" s="357"/>
      <c r="CG16" s="357"/>
      <c r="CH16" s="357"/>
      <c r="CI16" s="357"/>
      <c r="CJ16" s="357"/>
      <c r="CK16" s="357"/>
      <c r="CL16" s="357"/>
      <c r="CM16" s="357"/>
      <c r="CN16" s="357"/>
      <c r="CO16" s="357"/>
      <c r="CP16" s="357"/>
      <c r="CQ16" s="357"/>
      <c r="CR16" s="357"/>
      <c r="CS16" s="357"/>
      <c r="CT16" s="357"/>
      <c r="CU16" s="357"/>
      <c r="CV16" s="357"/>
      <c r="CW16" s="357"/>
      <c r="CX16" s="357"/>
      <c r="CY16" s="357"/>
      <c r="CZ16" s="357"/>
      <c r="DA16" s="357"/>
      <c r="DB16" s="357"/>
      <c r="DC16" s="357"/>
      <c r="DD16" s="357"/>
      <c r="DE16" s="357"/>
      <c r="DF16" s="357"/>
      <c r="DG16" s="357"/>
      <c r="DH16" s="357"/>
      <c r="DI16" s="357"/>
      <c r="DJ16" s="357"/>
      <c r="DK16" s="357"/>
      <c r="DL16" s="357"/>
      <c r="DM16" s="357"/>
      <c r="DN16" s="357"/>
      <c r="DO16" s="357"/>
      <c r="DP16" s="357"/>
      <c r="DQ16" s="357"/>
      <c r="DR16" s="357"/>
      <c r="DS16" s="357"/>
      <c r="DT16" s="357"/>
      <c r="DU16" s="357"/>
      <c r="DV16" s="357"/>
      <c r="DW16" s="357"/>
      <c r="DX16" s="357"/>
      <c r="DY16" s="357"/>
      <c r="DZ16" s="357"/>
      <c r="EA16" s="357"/>
      <c r="EB16" s="357"/>
      <c r="EC16" s="357"/>
      <c r="ED16" s="357"/>
      <c r="EE16" s="357"/>
      <c r="EF16" s="357"/>
      <c r="EG16" s="357"/>
      <c r="EH16" s="357"/>
      <c r="EI16" s="357"/>
      <c r="EJ16" s="357"/>
    </row>
    <row r="17" spans="1:140" ht="16.2" thickBot="1" x14ac:dyDescent="0.35">
      <c r="A17" s="315" t="s">
        <v>191</v>
      </c>
      <c r="B17" s="281"/>
      <c r="C17" s="357"/>
      <c r="D17" s="357"/>
      <c r="E17" s="357"/>
      <c r="F17" s="191"/>
      <c r="G17" s="191"/>
      <c r="H17" s="191"/>
      <c r="I17" s="191"/>
      <c r="J17" s="191"/>
      <c r="K17" s="191"/>
      <c r="L17" s="191"/>
      <c r="M17" s="191"/>
      <c r="N17" s="191"/>
      <c r="O17" s="191"/>
      <c r="P17" s="191"/>
      <c r="Q17" s="191"/>
      <c r="R17" s="191"/>
      <c r="S17" s="191"/>
      <c r="T17" s="191"/>
      <c r="U17" s="191"/>
      <c r="V17" s="191"/>
      <c r="W17" s="191"/>
      <c r="X17" s="191"/>
      <c r="Y17" s="191"/>
      <c r="Z17" s="191"/>
      <c r="AA17" s="191"/>
      <c r="AB17" s="191"/>
      <c r="AC17" s="204"/>
      <c r="AD17" s="302"/>
      <c r="AE17" s="303"/>
      <c r="AG17" s="357"/>
      <c r="AH17" s="357"/>
      <c r="AI17" s="357"/>
      <c r="AJ17" s="357"/>
      <c r="AK17" s="357"/>
      <c r="AL17" s="357"/>
      <c r="AM17" s="357"/>
      <c r="AN17" s="357"/>
      <c r="AO17" s="357"/>
      <c r="AP17" s="357"/>
      <c r="AQ17" s="357"/>
      <c r="AR17" s="357"/>
      <c r="AS17" s="357"/>
      <c r="AT17" s="357"/>
      <c r="AU17" s="357"/>
      <c r="AV17" s="357"/>
      <c r="AW17" s="357"/>
      <c r="AX17" s="357"/>
      <c r="AY17" s="357"/>
      <c r="AZ17" s="357"/>
      <c r="BA17" s="357"/>
      <c r="BB17" s="357"/>
      <c r="BC17" s="357"/>
      <c r="BD17" s="357"/>
      <c r="BE17" s="357"/>
      <c r="BF17" s="357"/>
      <c r="BG17" s="357"/>
      <c r="BH17" s="357"/>
      <c r="BI17" s="357"/>
      <c r="BJ17" s="357"/>
      <c r="BK17" s="357"/>
      <c r="BL17" s="357"/>
      <c r="BM17" s="357"/>
      <c r="BN17" s="357"/>
      <c r="BO17" s="357"/>
      <c r="BP17" s="357"/>
      <c r="BQ17" s="357"/>
      <c r="BR17" s="357"/>
      <c r="BS17" s="357"/>
      <c r="BT17" s="357"/>
      <c r="BU17" s="357"/>
      <c r="BV17" s="357"/>
      <c r="BW17" s="357"/>
      <c r="BX17" s="357"/>
      <c r="BY17" s="357"/>
      <c r="BZ17" s="357"/>
      <c r="CA17" s="357"/>
      <c r="CB17" s="357"/>
      <c r="CC17" s="357"/>
      <c r="CD17" s="357"/>
      <c r="CE17" s="357"/>
      <c r="CF17" s="357"/>
      <c r="CG17" s="357"/>
      <c r="CH17" s="357"/>
      <c r="CI17" s="357"/>
      <c r="CJ17" s="357"/>
      <c r="CK17" s="357"/>
      <c r="CL17" s="357"/>
      <c r="CM17" s="357"/>
      <c r="CN17" s="357"/>
      <c r="CO17" s="357"/>
      <c r="CP17" s="357"/>
      <c r="CQ17" s="357"/>
      <c r="CR17" s="357"/>
      <c r="CS17" s="357"/>
      <c r="CT17" s="357"/>
      <c r="CU17" s="357"/>
      <c r="CV17" s="357"/>
      <c r="CW17" s="357"/>
      <c r="CX17" s="357"/>
      <c r="CY17" s="357"/>
      <c r="CZ17" s="357"/>
      <c r="DA17" s="357"/>
      <c r="DB17" s="357"/>
      <c r="DC17" s="357"/>
      <c r="DD17" s="357"/>
      <c r="DE17" s="357"/>
      <c r="DF17" s="357"/>
      <c r="DG17" s="357"/>
      <c r="DH17" s="357"/>
      <c r="DI17" s="357"/>
      <c r="DJ17" s="357"/>
      <c r="DK17" s="357"/>
      <c r="DL17" s="357"/>
      <c r="DM17" s="357"/>
      <c r="DN17" s="357"/>
      <c r="DO17" s="357"/>
      <c r="DP17" s="357"/>
      <c r="DQ17" s="357"/>
      <c r="DR17" s="357"/>
      <c r="DS17" s="357"/>
      <c r="DT17" s="357"/>
      <c r="DU17" s="357"/>
      <c r="DV17" s="357"/>
      <c r="DW17" s="357"/>
      <c r="DX17" s="357"/>
      <c r="DY17" s="357"/>
      <c r="DZ17" s="357"/>
      <c r="EA17" s="357"/>
      <c r="EB17" s="357"/>
      <c r="EC17" s="357"/>
      <c r="ED17" s="357"/>
      <c r="EE17" s="357"/>
      <c r="EF17" s="357"/>
      <c r="EG17" s="357"/>
      <c r="EH17" s="357"/>
      <c r="EI17" s="357"/>
      <c r="EJ17" s="357"/>
    </row>
    <row r="18" spans="1:140" ht="13.65" customHeight="1" thickBot="1" x14ac:dyDescent="0.25">
      <c r="A18" s="445" t="s">
        <v>138</v>
      </c>
      <c r="B18" s="317" t="s">
        <v>38</v>
      </c>
      <c r="C18" s="361">
        <f ca="1">(0.666666666666667*'Off Peak Detail'!D18)+(0.166666666666667*'Off Peak Detail'!D37)+(0.166666666666667*'Off Peak Detail'!D56)</f>
        <v>32.166987578074171</v>
      </c>
      <c r="D18" s="361">
        <f ca="1">(0.652173913043478*'Off Peak Detail'!E18)+(0.173913043478261*'Off Peak Detail'!E37)+(0.173913043478261*'Off Peak Detail'!E56)</f>
        <v>33.318657500741601</v>
      </c>
      <c r="E18" s="361">
        <f>(0.607843137254902*'Off Peak Detail'!F18)+(0.196078431372549*'Off Peak Detail'!F37)+(0.196078431372549*'Off Peak Detail'!F56)</f>
        <v>35.069236292051556</v>
      </c>
      <c r="F18" s="319">
        <f ca="1">(C18*C$5+D18*D$5+E18*E$5)/(SUM(C$5:E$5))</f>
        <v>33.994183040397338</v>
      </c>
      <c r="G18" s="318">
        <f>AVERAGE(H18:I18)</f>
        <v>32.844142339124986</v>
      </c>
      <c r="H18" s="318">
        <f>AG18</f>
        <v>33.439013795837567</v>
      </c>
      <c r="I18" s="318">
        <f>AH18</f>
        <v>32.249270882412411</v>
      </c>
      <c r="J18" s="318">
        <f>AVERAGE(K18:L18)</f>
        <v>29.246422182328729</v>
      </c>
      <c r="K18" s="318">
        <f>AI18</f>
        <v>31.405333199467929</v>
      </c>
      <c r="L18" s="318">
        <f>AJ18</f>
        <v>27.087511165189525</v>
      </c>
      <c r="M18" s="318">
        <f>AK18</f>
        <v>28.06840725270629</v>
      </c>
      <c r="N18" s="318">
        <f>AL18</f>
        <v>30.285539136432732</v>
      </c>
      <c r="O18" s="318">
        <f>AVERAGE(P18:Q18)</f>
        <v>36.279559533439716</v>
      </c>
      <c r="P18" s="318">
        <f>AM18</f>
        <v>34.647818045147915</v>
      </c>
      <c r="Q18" s="318">
        <f>AN18</f>
        <v>37.911301021731518</v>
      </c>
      <c r="R18" s="318">
        <f>AO18</f>
        <v>34.533834124062153</v>
      </c>
      <c r="S18" s="318">
        <f>AVERAGE(T18:V18)</f>
        <v>34.054574854969452</v>
      </c>
      <c r="T18" s="318">
        <f>AP18</f>
        <v>33.698237661224468</v>
      </c>
      <c r="U18" s="318">
        <f>AQ18</f>
        <v>31.974759349410796</v>
      </c>
      <c r="V18" s="318">
        <f>AR18</f>
        <v>36.4907275542731</v>
      </c>
      <c r="W18" s="319">
        <f>SUM(AG37:AR37)/SUM($AG$5:$AR$5)</f>
        <v>32.673940099217035</v>
      </c>
      <c r="X18" s="318">
        <f>SUM(AS37:BD37)/SUM($AS$5:$BD$5)</f>
        <v>34.705743361134182</v>
      </c>
      <c r="Y18" s="318">
        <f>SUM(BE37:BR37)/SUM($BE$5:$BR$5)</f>
        <v>33.869490764109841</v>
      </c>
      <c r="Z18" s="318">
        <f>SUM(BQ37:CB37)/SUM($BQ$5:$CB$5)</f>
        <v>33.822678869261331</v>
      </c>
      <c r="AA18" s="318">
        <f>SUM(CC37:DX37)/SUM($CC$5:$DX$5)</f>
        <v>34.426173520191618</v>
      </c>
      <c r="AB18" s="318">
        <f>SUM(DY37:EJ37)/SUM($DY$5:$EJ$5)</f>
        <v>37.014483260452877</v>
      </c>
      <c r="AC18" s="362">
        <f ca="1">(C18*C$5+D18*D$5+E18*E$5+SUM(AG37:EJ37))/(SUM(C$5:E$5)+SUM($AG$5:$EJ$5))</f>
        <v>34.404199686898743</v>
      </c>
      <c r="AD18" s="302"/>
      <c r="AE18" s="303"/>
      <c r="AG18" s="357">
        <f>(0.659574468085106*'Off Peak Detail'!AB18)+(0.170212765957447*'Off Peak Detail'!AB37)+(0.170212765957447*'Off Peak Detail'!AB56)</f>
        <v>33.439013795837567</v>
      </c>
      <c r="AH18" s="357">
        <f>(0.636363636363636*'Off Peak Detail'!AC18)+(0.181818181818182*'Off Peak Detail'!AC37)+(0.181818181818182*'Off Peak Detail'!AC56)</f>
        <v>32.249270882412411</v>
      </c>
      <c r="AI18" s="357">
        <f>(0.607843137254902*'Off Peak Detail'!AD18)+(0.196078431372549*'Off Peak Detail'!AD37)+(0.196078431372549*'Off Peak Detail'!AD56)</f>
        <v>31.405333199467929</v>
      </c>
      <c r="AJ18" s="357">
        <f>(0.652173913043478*'Off Peak Detail'!AE18)+(0.173913043478261*'Off Peak Detail'!AE37)+(0.173913043478261*'Off Peak Detail'!AE56)</f>
        <v>27.087511165189525</v>
      </c>
      <c r="AK18" s="357">
        <f>(0.659574468085106*'Off Peak Detail'!AF18)+(0.170212765957447*'Off Peak Detail'!AF37)+(0.170212765957447*'Off Peak Detail'!AF56)</f>
        <v>28.06840725270629</v>
      </c>
      <c r="AL18" s="357">
        <f>(0.6*'Off Peak Detail'!AG18)+(0.2*'Off Peak Detail'!AG37)+(0.2*'Off Peak Detail'!AG56)</f>
        <v>30.285539136432732</v>
      </c>
      <c r="AM18" s="357">
        <f>(0.659574468085106*'Off Peak Detail'!AH18)+(0.170212765957447*'Off Peak Detail'!AH37)+(0.170212765957447*'Off Peak Detail'!AH56)</f>
        <v>34.647818045147915</v>
      </c>
      <c r="AN18" s="357">
        <f>(0.63265306122449*'Off Peak Detail'!AI18)+(0.204081632653061*'Off Peak Detail'!AI37)+(0.163265306122449*'Off Peak Detail'!AI56)</f>
        <v>37.911301021731518</v>
      </c>
      <c r="AO18" s="357">
        <f>(0.625*'Off Peak Detail'!AJ18)+(0.166666666666667*'Off Peak Detail'!AJ37)+(0.208333333333333*'Off Peak Detail'!AJ56)</f>
        <v>34.533834124062153</v>
      </c>
      <c r="AP18" s="357">
        <f>(0.659574468085106*'Off Peak Detail'!AK18)+(0.170212765957447*'Off Peak Detail'!AK37)+(0.170212765957447*'Off Peak Detail'!AK56)</f>
        <v>33.698237661224468</v>
      </c>
      <c r="AQ18" s="357">
        <f>(0.625*'Off Peak Detail'!AL18)+(0.208333333333333*'Off Peak Detail'!AL37)+(0.166666666666667*'Off Peak Detail'!AL56)</f>
        <v>31.974759349410796</v>
      </c>
      <c r="AR18" s="357">
        <f>(0.63265306122449*'Off Peak Detail'!AM18)+(0.163265306122449*'Off Peak Detail'!AM37)+(0.204081632653061*'Off Peak Detail'!AM56)</f>
        <v>36.4907275542731</v>
      </c>
      <c r="AS18" s="357">
        <f>(0.659574468085106*'Off Peak Detail'!AN18)+(0.170212765957447*'Off Peak Detail'!AN37)+(0.170212765957447*'Off Peak Detail'!AN56)</f>
        <v>34.548868867298893</v>
      </c>
      <c r="AT18" s="357">
        <f>(0.636363636363636*'Off Peak Detail'!AO18)+(0.181818181818182*'Off Peak Detail'!AO37)+(0.181818181818182*'Off Peak Detail'!AO56)</f>
        <v>34.561591049135259</v>
      </c>
      <c r="AU18" s="357">
        <f>(0.607843137254902*'Off Peak Detail'!AP18)+(0.196078431372549*'Off Peak Detail'!AP37)+(0.196078431372549*'Off Peak Detail'!AP56)</f>
        <v>33.916325479947183</v>
      </c>
      <c r="AV18" s="357">
        <f>(0.652173913043478*'Off Peak Detail'!AQ18)+(0.173913043478261*'Off Peak Detail'!AQ37)+(0.173913043478261*'Off Peak Detail'!AQ56)</f>
        <v>31.293230383644165</v>
      </c>
      <c r="AW18" s="357">
        <f>(0.63265306122449*'Off Peak Detail'!AR18)+(0.204081632653061*'Off Peak Detail'!AR37)+(0.163265306122449*'Off Peak Detail'!AR56)</f>
        <v>25.745699648048713</v>
      </c>
      <c r="AX18" s="357">
        <f>(0.625*'Off Peak Detail'!AS18)+(0.166666666666667*'Off Peak Detail'!AS37)+(0.208333333333333*'Off Peak Detail'!AS56)</f>
        <v>28.624799112358367</v>
      </c>
      <c r="AY18" s="357">
        <f>(0.659574468085106*'Off Peak Detail'!AT18)+(0.170212765957447*'Off Peak Detail'!AT37)+(0.170212765957447*'Off Peak Detail'!AT56)</f>
        <v>39.74673386295872</v>
      </c>
      <c r="AZ18" s="357">
        <f>(0.607843137254902*'Off Peak Detail'!AU18)+(0.196078431372549*'Off Peak Detail'!AU37)+(0.196078431372549*'Off Peak Detail'!AU56)</f>
        <v>41.522962890796634</v>
      </c>
      <c r="BA18" s="357">
        <f>(0.652173913043478*'Off Peak Detail'!AV18)+(0.173913043478261*'Off Peak Detail'!AV37)+(0.173913043478261*'Off Peak Detail'!AV56)</f>
        <v>37.567230130979958</v>
      </c>
      <c r="BB18" s="357">
        <f>(0.659574468085106*'Off Peak Detail'!AW18)+(0.170212765957447*'Off Peak Detail'!AW37)+(0.170212765957447*'Off Peak Detail'!AW56)</f>
        <v>35.519087589502078</v>
      </c>
      <c r="BC18" s="357">
        <f>(0.6*'Off Peak Detail'!AX18)+(0.2*'Off Peak Detail'!AX37)+(0.2*'Off Peak Detail'!AX56)</f>
        <v>34.858074385244684</v>
      </c>
      <c r="BD18" s="357">
        <f>(0.659574468085106*'Off Peak Detail'!AY18)+(0.170212765957447*'Off Peak Detail'!AY37)+(0.170212765957447*'Off Peak Detail'!AY56)</f>
        <v>38.531324356356542</v>
      </c>
      <c r="BE18" s="357">
        <f>(0.63265306122449*'Off Peak Detail'!AZ18)+(0.204081632653061*'Off Peak Detail'!AZ37)+(0.163265306122449*'Off Peak Detail'!AZ56)</f>
        <v>34.389569112139746</v>
      </c>
      <c r="BF18" s="357">
        <f>(0.617021276595745*'Off Peak Detail'!BA18)+(0.170212765957447*'Off Peak Detail'!BA37)+(0.212765957446809*'Off Peak Detail'!BA56)</f>
        <v>34.035528169823657</v>
      </c>
      <c r="BG18" s="357">
        <f>(0.659574468085106*'Off Peak Detail'!BB18)+(0.170212765957447*'Off Peak Detail'!BB37)+(0.170212765957447*'Off Peak Detail'!BB56)</f>
        <v>32.302225164752279</v>
      </c>
      <c r="BH18" s="357">
        <f>(0.652173913043478*'Off Peak Detail'!BC18)+(0.173913043478261*'Off Peak Detail'!BC37)+(0.173913043478261*'Off Peak Detail'!BC56)</f>
        <v>30.783991702772092</v>
      </c>
      <c r="BI18" s="357">
        <f>(0.607843137254902*'Off Peak Detail'!BD18)+(0.196078431372549*'Off Peak Detail'!BD37)+(0.196078431372549*'Off Peak Detail'!BD56)</f>
        <v>26.570930164960082</v>
      </c>
      <c r="BJ18" s="357">
        <f>(0.652173913043478*'Off Peak Detail'!BE18)+(0.173913043478261*'Off Peak Detail'!BE37)+(0.173913043478261*'Off Peak Detail'!BE56)</f>
        <v>28.397156231576382</v>
      </c>
      <c r="BK18" s="357">
        <f>(0.63265306122449*'Off Peak Detail'!BF18)+(0.204081632653061*'Off Peak Detail'!BF37)+(0.163265306122449*'Off Peak Detail'!BF56)</f>
        <v>38.095742866373875</v>
      </c>
      <c r="BL18" s="357">
        <f>(0.63265306122449*'Off Peak Detail'!BG18)+(0.163265306122449*'Off Peak Detail'!BG37)+(0.204081632653061*'Off Peak Detail'!BG56)</f>
        <v>39.248290523828658</v>
      </c>
      <c r="BM18" s="357">
        <f>(0.652173913043478*'Off Peak Detail'!BH18)+(0.173913043478261*'Off Peak Detail'!BH37)+(0.173913043478261*'Off Peak Detail'!BH56)</f>
        <v>36.1843755911068</v>
      </c>
      <c r="BN18" s="357">
        <f>(0.607843137254902*'Off Peak Detail'!BI18)+(0.196078431372549*'Off Peak Detail'!BI37)+(0.196078431372549*'Off Peak Detail'!BI56)</f>
        <v>35.139827927181194</v>
      </c>
      <c r="BO18" s="357">
        <f>(0.652173913043478*'Off Peak Detail'!BJ18)+(0.173913043478261*'Off Peak Detail'!BJ37)+(0.173913043478261*'Off Peak Detail'!BJ56)</f>
        <v>33.166734035283632</v>
      </c>
      <c r="BP18" s="357">
        <f>(0.659574468085106*'Off Peak Detail'!BK18)+(0.170212765957447*'Off Peak Detail'!BK37)+(0.170212765957447*'Off Peak Detail'!BK56)</f>
        <v>37.180112022438493</v>
      </c>
      <c r="BQ18" s="357">
        <f>(0.607843137254902*'Off Peak Detail'!BL18)+(0.196078431372549*'Off Peak Detail'!BL37)+(0.196078431372549*'Off Peak Detail'!BL56)</f>
        <v>34.660468108030969</v>
      </c>
      <c r="BR18" s="357">
        <f>(0.636363636363636*'Off Peak Detail'!BM18)+(0.181818181818182*'Off Peak Detail'!BM37)+(0.181818181818182*'Off Peak Detail'!BM56)</f>
        <v>33.886062336187805</v>
      </c>
      <c r="BS18" s="357">
        <f>(0.659574468085106*'Off Peak Detail'!BN18)+(0.170212765957447*'Off Peak Detail'!BN37)+(0.170212765957447*'Off Peak Detail'!BN56)</f>
        <v>32.407109312938587</v>
      </c>
      <c r="BT18" s="357">
        <f>(0.625*'Off Peak Detail'!BO18)+(0.208333333333333*'Off Peak Detail'!BO37)+(0.166666666666667*'Off Peak Detail'!BO56)</f>
        <v>31.333852159831856</v>
      </c>
      <c r="BU18" s="357">
        <f>(0.63265306122449*'Off Peak Detail'!BP18)+(0.163265306122449*'Off Peak Detail'!BP37)+(0.204081632653061*'Off Peak Detail'!BP56)</f>
        <v>26.476717471132801</v>
      </c>
      <c r="BV18" s="357">
        <f>(0.652173913043478*'Off Peak Detail'!BQ18)+(0.173913043478261*'Off Peak Detail'!BQ37)+(0.173913043478261*'Off Peak Detail'!BQ56)</f>
        <v>28.727586932097758</v>
      </c>
      <c r="BW18" s="357">
        <f>(0.607843137254902*'Off Peak Detail'!BR18)+(0.196078431372549*'Off Peak Detail'!BR37)+(0.196078431372549*'Off Peak Detail'!BR56)</f>
        <v>37.736611061958513</v>
      </c>
      <c r="BX18" s="357">
        <f>(0.659574468085106*'Off Peak Detail'!BS18)+(0.170212765957447*'Off Peak Detail'!BS37)+(0.170212765957447*'Off Peak Detail'!BS56)</f>
        <v>38.879971350544153</v>
      </c>
      <c r="BY18" s="357">
        <f>(0.652173913043478*'Off Peak Detail'!BT18)+(0.173913043478261*'Off Peak Detail'!BT37)+(0.173913043478261*'Off Peak Detail'!BT56)</f>
        <v>35.950513015140302</v>
      </c>
      <c r="BZ18" s="357">
        <f>(0.607843137254902*'Off Peak Detail'!BU18)+(0.196078431372549*'Off Peak Detail'!BU37)+(0.196078431372549*'Off Peak Detail'!BU56)</f>
        <v>34.95026214075834</v>
      </c>
      <c r="CA18" s="357">
        <f>(0.652173913043478*'Off Peak Detail'!BV18)+(0.173913043478261*'Off Peak Detail'!BV37)+(0.173913043478261*'Off Peak Detail'!BV56)</f>
        <v>33.206084973042813</v>
      </c>
      <c r="CB18" s="357">
        <f>(0.63265306122449*'Off Peak Detail'!BW18)+(0.204081632653061*'Off Peak Detail'!BW37)+(0.163265306122449*'Off Peak Detail'!BW56)</f>
        <v>37.301833528792223</v>
      </c>
      <c r="CC18" s="357">
        <f>(0.63265306122449*'Off Peak Detail'!BX18)+(0.163265306122449*'Off Peak Detail'!BX37)+(0.204081632653061*'Off Peak Detail'!BX56)</f>
        <v>33.323446604065836</v>
      </c>
      <c r="CD18" s="357">
        <f>(0.636363636363636*'Off Peak Detail'!BY18)+(0.181818181818182*'Off Peak Detail'!BY37)+(0.181818181818182*'Off Peak Detail'!BY56)</f>
        <v>33.10538694062619</v>
      </c>
      <c r="CE18" s="357">
        <f>(0.659574468085106*'Off Peak Detail'!BZ18)+(0.170212765957447*'Off Peak Detail'!BZ37)+(0.170212765957447*'Off Peak Detail'!BZ56)</f>
        <v>31.818756812780638</v>
      </c>
      <c r="CF18" s="357">
        <f>(0.6*'Off Peak Detail'!CA18)+(0.2*'Off Peak Detail'!CA37)+(0.2*'Off Peak Detail'!CA56)</f>
        <v>30.948142805677339</v>
      </c>
      <c r="CG18" s="357">
        <f>(0.659574468085106*'Off Peak Detail'!CB18)+(0.170212765957447*'Off Peak Detail'!CB37)+(0.170212765957447*'Off Peak Detail'!CB56)</f>
        <v>26.127277742474249</v>
      </c>
      <c r="CH18" s="357">
        <f>(0.652173913043478*'Off Peak Detail'!CC18)+(0.173913043478261*'Off Peak Detail'!CC37)+(0.173913043478261*'Off Peak Detail'!CC56)</f>
        <v>28.477556784320313</v>
      </c>
      <c r="CI18" s="357">
        <f>(0.607843137254902*'Off Peak Detail'!CD18)+(0.196078431372549*'Off Peak Detail'!CD37)+(0.196078431372549*'Off Peak Detail'!CD56)</f>
        <v>36.582524210365889</v>
      </c>
      <c r="CJ18" s="357">
        <f>(0.659574468085106*'Off Peak Detail'!CE18)+(0.170212765957447*'Off Peak Detail'!CE37)+(0.170212765957447*'Off Peak Detail'!CE56)</f>
        <v>37.76280984493237</v>
      </c>
      <c r="CK18" s="357">
        <f>(0.625*'Off Peak Detail'!CF18)+(0.208333333333333*'Off Peak Detail'!CF37)+(0.166666666666667*'Off Peak Detail'!CF56)</f>
        <v>35.278917515176602</v>
      </c>
      <c r="CL18" s="357">
        <f>(0.63265306122449*'Off Peak Detail'!CG18)+(0.163265306122449*'Off Peak Detail'!CG37)+(0.204081632653061*'Off Peak Detail'!CG56)</f>
        <v>33.883219465861245</v>
      </c>
      <c r="CM18" s="357">
        <f>(0.652173913043478*'Off Peak Detail'!CH18)+(0.173913043478261*'Off Peak Detail'!CH37)+(0.173913043478261*'Off Peak Detail'!CH56)</f>
        <v>32.63147533687507</v>
      </c>
      <c r="CN18" s="357">
        <f>(0.607843137254902*'Off Peak Detail'!CI18)+(0.196078431372549*'Off Peak Detail'!CI37)+(0.196078431372549*'Off Peak Detail'!CI56)</f>
        <v>36.654589541500918</v>
      </c>
      <c r="CO18" s="357">
        <f>(0.659574468085106*'Off Peak Detail'!CJ18)+(0.170212765957447*'Off Peak Detail'!CJ37)+(0.170212765957447*'Off Peak Detail'!CJ56)</f>
        <v>33.68324227833687</v>
      </c>
      <c r="CP18" s="357">
        <f>(0.636363636363636*'Off Peak Detail'!CK18)+(0.181818181818182*'Off Peak Detail'!CK37)+(0.181818181818182*'Off Peak Detail'!CK56)</f>
        <v>33.762164118086808</v>
      </c>
      <c r="CQ18" s="357">
        <f>(0.63265306122449*'Off Peak Detail'!CL18)+(0.204081632653061*'Off Peak Detail'!CL37)+(0.163265306122449*'Off Peak Detail'!CL56)</f>
        <v>32.912303516536994</v>
      </c>
      <c r="CR18" s="357">
        <f>(0.625*'Off Peak Detail'!CM18)+(0.166666666666667*'Off Peak Detail'!CM37)+(0.208333333333333*'Off Peak Detail'!CM56)</f>
        <v>31.42983990208365</v>
      </c>
      <c r="CS18" s="357">
        <f>(0.659574468085106*'Off Peak Detail'!CN18)+(0.170212765957447*'Off Peak Detail'!CN37)+(0.170212765957447*'Off Peak Detail'!CN56)</f>
        <v>27.295498018713957</v>
      </c>
      <c r="CT18" s="357">
        <f>(0.625*'Off Peak Detail'!CO18)+(0.208333333333333*'Off Peak Detail'!CO37)+(0.166666666666667*'Off Peak Detail'!CO56)</f>
        <v>29.948026037930234</v>
      </c>
      <c r="CU18" s="357">
        <f>(0.63265306122449*'Off Peak Detail'!CP18)+(0.163265306122449*'Off Peak Detail'!CP37)+(0.204081632653061*'Off Peak Detail'!CP56)</f>
        <v>36.862968991065365</v>
      </c>
      <c r="CV18" s="357">
        <f>(0.659574468085106*'Off Peak Detail'!CQ18)+(0.170212765957447*'Off Peak Detail'!CQ37)+(0.170212765957447*'Off Peak Detail'!CQ56)</f>
        <v>38.079404782334208</v>
      </c>
      <c r="CW18" s="357">
        <f>(0.6*'Off Peak Detail'!CR18)+(0.2*'Off Peak Detail'!CR37)+(0.2*'Off Peak Detail'!CR56)</f>
        <v>35.933475977776197</v>
      </c>
      <c r="CX18" s="357">
        <f>(0.659574468085106*'Off Peak Detail'!CS18)+(0.170212765957447*'Off Peak Detail'!CS37)+(0.170212765957447*'Off Peak Detail'!CS56)</f>
        <v>34.44270330811149</v>
      </c>
      <c r="CY18" s="357">
        <f>(0.652173913043478*'Off Peak Detail'!CT18)+(0.173913043478261*'Off Peak Detail'!CT37)+(0.173913043478261*'Off Peak Detail'!CT56)</f>
        <v>33.539685969071641</v>
      </c>
      <c r="CZ18" s="357">
        <f>(0.607843137254902*'Off Peak Detail'!CU18)+(0.196078431372549*'Off Peak Detail'!CU37)+(0.196078431372549*'Off Peak Detail'!CU56)</f>
        <v>37.396095466909202</v>
      </c>
      <c r="DA18" s="357">
        <f>(0.659574468085106*'Off Peak Detail'!CV18)+(0.170212765957447*'Off Peak Detail'!CV37)+(0.170212765957447*'Off Peak Detail'!CV56)</f>
        <v>34.768900325748376</v>
      </c>
      <c r="DB18" s="357">
        <f>(0.644444444444444*'Off Peak Detail'!CW18)+(0.177777777777778*'Off Peak Detail'!CW37)+(0.177777777777778*'Off Peak Detail'!CW56)</f>
        <v>34.74658191951373</v>
      </c>
      <c r="DC18" s="357">
        <f>(0.607843137254902*'Off Peak Detail'!CX18)+(0.196078431372549*'Off Peak Detail'!CX37)+(0.196078431372549*'Off Peak Detail'!CX56)</f>
        <v>34.268792348958179</v>
      </c>
      <c r="DD18" s="357">
        <f>(0.652173913043478*'Off Peak Detail'!CY18)+(0.173913043478261*'Off Peak Detail'!CY37)+(0.173913043478261*'Off Peak Detail'!CY56)</f>
        <v>32.347377523675746</v>
      </c>
      <c r="DE18" s="357">
        <f>(0.63265306122449*'Off Peak Detail'!CZ18)+(0.204081632653061*'Off Peak Detail'!CZ37)+(0.163265306122449*'Off Peak Detail'!CZ56)</f>
        <v>29.124041556869802</v>
      </c>
      <c r="DF18" s="357">
        <f>(0.625*'Off Peak Detail'!DA18)+(0.166666666666667*'Off Peak Detail'!DA37)+(0.208333333333333*'Off Peak Detail'!DA56)</f>
        <v>31.021619389073287</v>
      </c>
      <c r="DG18" s="357">
        <f>(0.659574468085106*'Off Peak Detail'!DB18)+(0.170212765957447*'Off Peak Detail'!DB37)+(0.170212765957447*'Off Peak Detail'!DB56)</f>
        <v>37.757502356743899</v>
      </c>
      <c r="DH18" s="357">
        <f>(0.607843137254902*'Off Peak Detail'!DC18)+(0.196078431372549*'Off Peak Detail'!DC37)+(0.196078431372549*'Off Peak Detail'!DC56)</f>
        <v>39.03339606079232</v>
      </c>
      <c r="DI18" s="357">
        <f>(0.652173913043478*'Off Peak Detail'!DD18)+(0.173913043478261*'Off Peak Detail'!DD37)+(0.173913043478261*'Off Peak Detail'!DD56)</f>
        <v>36.667009995231005</v>
      </c>
      <c r="DJ18" s="357">
        <f>(0.659574468085106*'Off Peak Detail'!DE18)+(0.170212765957447*'Off Peak Detail'!DE37)+(0.170212765957447*'Off Peak Detail'!DE56)</f>
        <v>35.483915599194589</v>
      </c>
      <c r="DK18" s="357">
        <f>(0.6*'Off Peak Detail'!DF18)+(0.2*'Off Peak Detail'!DF37)+(0.2*'Off Peak Detail'!DF56)</f>
        <v>35.303155454185607</v>
      </c>
      <c r="DL18" s="357">
        <f>(0.659574468085106*'Off Peak Detail'!DG18)+(0.170212765957447*'Off Peak Detail'!DG37)+(0.170212765957447*'Off Peak Detail'!DG56)</f>
        <v>37.727135228921426</v>
      </c>
      <c r="DM18" s="357">
        <f>(0.63265306122449*'Off Peak Detail'!DH18)+(0.204081632653061*'Off Peak Detail'!DH37)+(0.163265306122449*'Off Peak Detail'!DH56)</f>
        <v>36.373371317951253</v>
      </c>
      <c r="DN18" s="357">
        <f>(0.636363636363636*'Off Peak Detail'!DI18)+(0.181818181818182*'Off Peak Detail'!DI37)+(0.181818181818182*'Off Peak Detail'!DI56)</f>
        <v>35.989065592866091</v>
      </c>
      <c r="DO18" s="357">
        <f>(0.63265306122449*'Off Peak Detail'!DJ18)+(0.163265306122449*'Off Peak Detail'!DJ37)+(0.204081632653061*'Off Peak Detail'!DJ56)</f>
        <v>35.084774633585582</v>
      </c>
      <c r="DP18" s="357">
        <f>(0.652173913043478*'Off Peak Detail'!DK18)+(0.173913043478261*'Off Peak Detail'!DK37)+(0.173913043478261*'Off Peak Detail'!DK56)</f>
        <v>33.401961879240304</v>
      </c>
      <c r="DQ18" s="357">
        <f>(0.607843137254902*'Off Peak Detail'!DL18)+(0.196078431372549*'Off Peak Detail'!DL37)+(0.196078431372549*'Off Peak Detail'!DL56)</f>
        <v>30.566510567969015</v>
      </c>
      <c r="DR18" s="357">
        <f>(0.652173913043478*'Off Peak Detail'!DM18)+(0.173913043478261*'Off Peak Detail'!DM37)+(0.173913043478261*'Off Peak Detail'!DM56)</f>
        <v>31.899418942116991</v>
      </c>
      <c r="DS18" s="357">
        <f>(0.659574468085106*'Off Peak Detail'!DN18)+(0.170212765957447*'Off Peak Detail'!DN37)+(0.170212765957447*'Off Peak Detail'!DN56)</f>
        <v>38.637774647652463</v>
      </c>
      <c r="DT18" s="357">
        <f>(0.607843137254902*'Off Peak Detail'!DO18)+(0.196078431372549*'Off Peak Detail'!DO37)+(0.196078431372549*'Off Peak Detail'!DO56)</f>
        <v>39.877605725090184</v>
      </c>
      <c r="DU18" s="357">
        <f>(0.652173913043478*'Off Peak Detail'!DP18)+(0.173913043478261*'Off Peak Detail'!DP37)+(0.173913043478261*'Off Peak Detail'!DP56)</f>
        <v>37.629038506089145</v>
      </c>
      <c r="DV18" s="357">
        <f>(0.63265306122449*'Off Peak Detail'!DQ18)+(0.204081632653061*'Off Peak Detail'!DQ37)+(0.163265306122449*'Off Peak Detail'!DQ56)</f>
        <v>36.749111455364428</v>
      </c>
      <c r="DW18" s="357">
        <f>(0.625*'Off Peak Detail'!DR18)+(0.166666666666667*'Off Peak Detail'!DR37)+(0.208333333333333*'Off Peak Detail'!DR56)</f>
        <v>36.20652610258638</v>
      </c>
      <c r="DX18" s="357">
        <f>(0.659574468085106*'Off Peak Detail'!DS18)+(0.170212765957447*'Off Peak Detail'!DS37)+(0.170212765957447*'Off Peak Detail'!DS56)</f>
        <v>38.863155901976796</v>
      </c>
      <c r="DY18" s="357">
        <f>(0.607843137254902*'Off Peak Detail'!DT18)+(0.196078431372549*'Off Peak Detail'!DT37)+(0.196078431372549*'Off Peak Detail'!DT56)</f>
        <v>37.8648063132893</v>
      </c>
      <c r="DZ18" s="357">
        <f>(0.636363636363636*'Off Peak Detail'!DU18)+(0.181818181818182*'Off Peak Detail'!DU37)+(0.181818181818182*'Off Peak Detail'!DU56)</f>
        <v>37.215516737942949</v>
      </c>
      <c r="EA18" s="357">
        <f>(0.659574468085106*'Off Peak Detail'!DV18)+(0.170212765957447*'Off Peak Detail'!DV37)+(0.170212765957447*'Off Peak Detail'!DV56)</f>
        <v>36.024025451764167</v>
      </c>
      <c r="EB18" s="357">
        <f>(0.652173913043478*'Off Peak Detail'!DW18)+(0.173913043478261*'Off Peak Detail'!DW37)+(0.173913043478261*'Off Peak Detail'!DW56)</f>
        <v>34.512779819777293</v>
      </c>
      <c r="EC18" s="357">
        <f>(0.607843137254902*'Off Peak Detail'!DX18)+(0.196078431372549*'Off Peak Detail'!DX37)+(0.196078431372549*'Off Peak Detail'!DX56)</f>
        <v>31.850260389097819</v>
      </c>
      <c r="ED18" s="357">
        <f>(0.652173913043478*'Off Peak Detail'!DY18)+(0.173913043478261*'Off Peak Detail'!DY37)+(0.173913043478261*'Off Peak Detail'!DY56)</f>
        <v>33.108687604837662</v>
      </c>
      <c r="EE18" s="357">
        <f>(0.63265306122449*'Off Peak Detail'!DZ18)+(0.204081632653061*'Off Peak Detail'!DZ37)+(0.163265306122449*'Off Peak Detail'!DZ56)</f>
        <v>39.700740289659556</v>
      </c>
      <c r="EF18" s="357">
        <f>(0.63265306122449*'Off Peak Detail'!EA18)+(0.163265306122449*'Off Peak Detail'!EA37)+(0.204081632653061*'Off Peak Detail'!EA56)</f>
        <v>40.630714430880637</v>
      </c>
      <c r="EG18" s="357">
        <f>(0.652173913043478*'Off Peak Detail'!EB18)+(0.173913043478261*'Off Peak Detail'!EB37)+(0.173913043478261*'Off Peak Detail'!EB56)</f>
        <v>38.607130694424157</v>
      </c>
      <c r="EH18" s="357">
        <f>(0.607843137254902*'Off Peak Detail'!EC18)+(0.196078431372549*'Off Peak Detail'!EC37)+(0.196078431372549*'Off Peak Detail'!EC56)</f>
        <v>37.954458128965157</v>
      </c>
      <c r="EI18" s="357">
        <f>(0.652173913043478*'Off Peak Detail'!ED18)+(0.173913043478261*'Off Peak Detail'!ED37)+(0.173913043478261*'Off Peak Detail'!ED56)</f>
        <v>36.886517434060522</v>
      </c>
      <c r="EJ18" s="357">
        <f>(0.659574468085106*'Off Peak Detail'!EE18)+(0.170212765957447*'Off Peak Detail'!EE37)+(0.170212765957447*'Off Peak Detail'!EE56)</f>
        <v>39.744778987001624</v>
      </c>
    </row>
    <row r="19" spans="1:140" ht="13.65" hidden="1" customHeight="1" x14ac:dyDescent="0.2">
      <c r="A19" s="304"/>
      <c r="B19" s="281"/>
      <c r="C19" s="357"/>
      <c r="D19" s="357"/>
      <c r="E19" s="357"/>
      <c r="F19" s="191"/>
      <c r="G19" s="191"/>
      <c r="H19" s="191"/>
      <c r="I19" s="191"/>
      <c r="J19" s="191"/>
      <c r="K19" s="191"/>
      <c r="L19" s="191"/>
      <c r="M19" s="191"/>
      <c r="N19" s="191"/>
      <c r="O19" s="191"/>
      <c r="P19" s="191"/>
      <c r="Q19" s="191"/>
      <c r="R19" s="191"/>
      <c r="S19" s="191"/>
      <c r="T19" s="191"/>
      <c r="U19" s="191"/>
      <c r="V19" s="191"/>
      <c r="W19" s="191"/>
      <c r="X19" s="191"/>
      <c r="Y19" s="191"/>
      <c r="Z19" s="191"/>
      <c r="AA19" s="191"/>
      <c r="AB19" s="191"/>
      <c r="AC19" s="307"/>
      <c r="AD19" s="302"/>
      <c r="AE19" s="303"/>
      <c r="AG19" s="357"/>
      <c r="AH19" s="357"/>
      <c r="AI19" s="357"/>
      <c r="AJ19" s="357"/>
      <c r="AK19" s="357"/>
      <c r="AL19" s="357"/>
      <c r="AM19" s="357"/>
      <c r="AN19" s="357"/>
      <c r="AO19" s="357"/>
      <c r="AP19" s="357"/>
      <c r="AQ19" s="357"/>
      <c r="AR19" s="357"/>
      <c r="AS19" s="357"/>
      <c r="AT19" s="357"/>
      <c r="AU19" s="357"/>
      <c r="AV19" s="357"/>
      <c r="AW19" s="357"/>
      <c r="AX19" s="357"/>
      <c r="AY19" s="357"/>
      <c r="AZ19" s="357"/>
      <c r="BA19" s="357"/>
      <c r="BB19" s="357"/>
      <c r="BC19" s="357"/>
      <c r="BD19" s="357"/>
      <c r="BE19" s="357"/>
      <c r="BF19" s="357"/>
      <c r="BG19" s="357"/>
      <c r="BH19" s="357"/>
      <c r="BI19" s="357"/>
      <c r="BJ19" s="357"/>
      <c r="BK19" s="357"/>
      <c r="BL19" s="357"/>
      <c r="BM19" s="357"/>
      <c r="BN19" s="357"/>
      <c r="BO19" s="357"/>
      <c r="BP19" s="357"/>
      <c r="BQ19" s="357"/>
      <c r="BR19" s="357"/>
      <c r="BS19" s="357"/>
      <c r="BT19" s="357"/>
      <c r="BU19" s="357"/>
      <c r="BV19" s="357"/>
      <c r="BW19" s="357"/>
      <c r="BX19" s="357"/>
      <c r="BY19" s="357"/>
      <c r="BZ19" s="357"/>
      <c r="CA19" s="357"/>
      <c r="CB19" s="357"/>
      <c r="CC19" s="357"/>
      <c r="CD19" s="357"/>
      <c r="CE19" s="357"/>
      <c r="CF19" s="357"/>
      <c r="CG19" s="357"/>
      <c r="CH19" s="357"/>
      <c r="CI19" s="357"/>
      <c r="CJ19" s="357"/>
      <c r="CK19" s="357"/>
      <c r="CL19" s="357"/>
      <c r="CM19" s="357"/>
      <c r="CN19" s="357"/>
      <c r="CO19" s="357"/>
      <c r="CP19" s="357"/>
      <c r="CQ19" s="357"/>
      <c r="CR19" s="357"/>
      <c r="CS19" s="357"/>
      <c r="CT19" s="357"/>
      <c r="CU19" s="357"/>
      <c r="CV19" s="357"/>
      <c r="CW19" s="357"/>
      <c r="CX19" s="357"/>
      <c r="CY19" s="357"/>
      <c r="CZ19" s="357"/>
      <c r="DA19" s="357"/>
      <c r="DB19" s="357"/>
      <c r="DC19" s="357"/>
      <c r="DD19" s="357"/>
      <c r="DE19" s="357"/>
      <c r="DF19" s="357"/>
      <c r="DG19" s="357"/>
      <c r="DH19" s="357"/>
      <c r="DI19" s="357"/>
      <c r="DJ19" s="357"/>
      <c r="DK19" s="357"/>
      <c r="DL19" s="357"/>
      <c r="DM19" s="357"/>
      <c r="DN19" s="357"/>
      <c r="DO19" s="357"/>
      <c r="DP19" s="357"/>
      <c r="DQ19" s="357"/>
      <c r="DR19" s="357"/>
      <c r="DS19" s="357"/>
      <c r="DT19" s="357"/>
      <c r="DU19" s="357"/>
      <c r="DV19" s="357"/>
      <c r="DW19" s="357"/>
      <c r="DX19" s="357"/>
      <c r="DY19" s="357"/>
      <c r="DZ19" s="357"/>
      <c r="EA19" s="357"/>
      <c r="EB19" s="357"/>
      <c r="EC19" s="357"/>
      <c r="ED19" s="357"/>
      <c r="EE19" s="357"/>
      <c r="EF19" s="357"/>
      <c r="EG19" s="357"/>
      <c r="EH19" s="357"/>
      <c r="EI19" s="357"/>
      <c r="EJ19" s="357"/>
    </row>
    <row r="20" spans="1:140" ht="13.65" hidden="1" customHeight="1" x14ac:dyDescent="0.2">
      <c r="A20" s="304"/>
      <c r="B20" s="281"/>
      <c r="C20" s="357"/>
      <c r="D20" s="357"/>
      <c r="E20" s="357"/>
      <c r="F20" s="191"/>
      <c r="G20" s="191"/>
      <c r="H20" s="191"/>
      <c r="I20" s="191"/>
      <c r="J20" s="191"/>
      <c r="K20" s="191"/>
      <c r="L20" s="191"/>
      <c r="M20" s="191"/>
      <c r="N20" s="191"/>
      <c r="O20" s="191"/>
      <c r="P20" s="191"/>
      <c r="Q20" s="191"/>
      <c r="R20" s="191"/>
      <c r="S20" s="191"/>
      <c r="T20" s="191"/>
      <c r="U20" s="191"/>
      <c r="V20" s="191"/>
      <c r="W20" s="191"/>
      <c r="X20" s="191"/>
      <c r="Y20" s="191"/>
      <c r="Z20" s="191"/>
      <c r="AA20" s="191"/>
      <c r="AB20" s="191"/>
      <c r="AC20" s="307"/>
      <c r="AD20" s="302"/>
      <c r="AE20" s="303"/>
      <c r="AG20" s="357"/>
      <c r="AH20" s="357"/>
      <c r="AI20" s="357"/>
      <c r="AJ20" s="357"/>
      <c r="AK20" s="357"/>
      <c r="AL20" s="357"/>
      <c r="AM20" s="357"/>
      <c r="AN20" s="357"/>
      <c r="AO20" s="357"/>
      <c r="AP20" s="357"/>
      <c r="AQ20" s="357"/>
      <c r="AR20" s="357"/>
      <c r="AS20" s="357"/>
      <c r="AT20" s="357"/>
      <c r="AU20" s="357"/>
      <c r="AV20" s="357"/>
      <c r="AW20" s="357"/>
      <c r="AX20" s="357"/>
      <c r="AY20" s="357"/>
      <c r="AZ20" s="357"/>
      <c r="BA20" s="357"/>
      <c r="BB20" s="357"/>
      <c r="BC20" s="357"/>
      <c r="BD20" s="357"/>
      <c r="BE20" s="357"/>
      <c r="BF20" s="357"/>
      <c r="BG20" s="357"/>
      <c r="BH20" s="357"/>
      <c r="BI20" s="357"/>
      <c r="BJ20" s="357"/>
      <c r="BK20" s="357"/>
      <c r="BL20" s="357"/>
      <c r="BM20" s="357"/>
      <c r="BN20" s="357"/>
      <c r="BO20" s="357"/>
      <c r="BP20" s="357"/>
      <c r="BQ20" s="357"/>
      <c r="BR20" s="357"/>
      <c r="BS20" s="357"/>
      <c r="BT20" s="357"/>
      <c r="BU20" s="357"/>
      <c r="BV20" s="357"/>
      <c r="BW20" s="357"/>
      <c r="BX20" s="357"/>
      <c r="BY20" s="357"/>
      <c r="BZ20" s="357"/>
      <c r="CA20" s="357"/>
      <c r="CB20" s="357"/>
      <c r="CC20" s="357"/>
      <c r="CD20" s="357"/>
      <c r="CE20" s="357"/>
      <c r="CF20" s="357"/>
      <c r="CG20" s="357"/>
      <c r="CH20" s="357"/>
      <c r="CI20" s="357"/>
      <c r="CJ20" s="357"/>
      <c r="CK20" s="357"/>
      <c r="CL20" s="357"/>
      <c r="CM20" s="357"/>
      <c r="CN20" s="357"/>
      <c r="CO20" s="357"/>
      <c r="CP20" s="357"/>
      <c r="CQ20" s="357"/>
      <c r="CR20" s="357"/>
      <c r="CS20" s="357"/>
      <c r="CT20" s="357"/>
      <c r="CU20" s="357"/>
      <c r="CV20" s="357"/>
      <c r="CW20" s="357"/>
      <c r="CX20" s="357"/>
      <c r="CY20" s="357"/>
      <c r="CZ20" s="357"/>
      <c r="DA20" s="357"/>
      <c r="DB20" s="357"/>
      <c r="DC20" s="357"/>
      <c r="DD20" s="357"/>
      <c r="DE20" s="357"/>
      <c r="DF20" s="357"/>
      <c r="DG20" s="357"/>
      <c r="DH20" s="357"/>
      <c r="DI20" s="357"/>
      <c r="DJ20" s="357"/>
      <c r="DK20" s="357"/>
      <c r="DL20" s="357"/>
      <c r="DM20" s="357"/>
      <c r="DN20" s="357"/>
      <c r="DO20" s="357"/>
      <c r="DP20" s="357"/>
      <c r="DQ20" s="357"/>
      <c r="DR20" s="357"/>
      <c r="DS20" s="357"/>
      <c r="DT20" s="357"/>
      <c r="DU20" s="357"/>
      <c r="DV20" s="357"/>
      <c r="DW20" s="357"/>
      <c r="DX20" s="357"/>
      <c r="DY20" s="357"/>
      <c r="DZ20" s="357"/>
      <c r="EA20" s="357"/>
      <c r="EB20" s="357"/>
      <c r="EC20" s="357"/>
      <c r="ED20" s="357"/>
      <c r="EE20" s="357"/>
      <c r="EF20" s="357"/>
      <c r="EG20" s="357"/>
      <c r="EH20" s="357"/>
      <c r="EI20" s="357"/>
      <c r="EJ20" s="357"/>
    </row>
    <row r="21" spans="1:140" ht="13.65" hidden="1" customHeight="1" x14ac:dyDescent="0.2">
      <c r="A21" s="304"/>
      <c r="B21" s="281"/>
      <c r="C21" s="357"/>
      <c r="D21" s="357"/>
      <c r="E21" s="357"/>
      <c r="F21" s="191"/>
      <c r="G21" s="191"/>
      <c r="H21" s="191"/>
      <c r="I21" s="191"/>
      <c r="J21" s="191"/>
      <c r="K21" s="191"/>
      <c r="L21" s="191"/>
      <c r="M21" s="191"/>
      <c r="N21" s="191"/>
      <c r="O21" s="191"/>
      <c r="P21" s="191"/>
      <c r="Q21" s="191"/>
      <c r="R21" s="191"/>
      <c r="S21" s="191"/>
      <c r="T21" s="191"/>
      <c r="U21" s="191"/>
      <c r="V21" s="191"/>
      <c r="W21" s="191"/>
      <c r="X21" s="191"/>
      <c r="Y21" s="191"/>
      <c r="Z21" s="191"/>
      <c r="AA21" s="191"/>
      <c r="AB21" s="191"/>
      <c r="AC21" s="307"/>
      <c r="AD21" s="302"/>
      <c r="AE21" s="303"/>
      <c r="AG21" s="357"/>
      <c r="AH21" s="357"/>
      <c r="AI21" s="357"/>
      <c r="AJ21" s="357"/>
      <c r="AK21" s="357"/>
      <c r="AL21" s="357"/>
      <c r="AM21" s="357"/>
      <c r="AN21" s="357"/>
      <c r="AO21" s="357"/>
      <c r="AP21" s="357"/>
      <c r="AQ21" s="357"/>
      <c r="AR21" s="357"/>
      <c r="AS21" s="357"/>
      <c r="AT21" s="357"/>
      <c r="AU21" s="357"/>
      <c r="AV21" s="357"/>
      <c r="AW21" s="357"/>
      <c r="AX21" s="357"/>
      <c r="AY21" s="357"/>
      <c r="AZ21" s="357"/>
      <c r="BA21" s="357"/>
      <c r="BB21" s="357"/>
      <c r="BC21" s="357"/>
      <c r="BD21" s="357"/>
      <c r="BE21" s="357"/>
      <c r="BF21" s="357"/>
      <c r="BG21" s="357"/>
      <c r="BH21" s="357"/>
      <c r="BI21" s="357"/>
      <c r="BJ21" s="357"/>
      <c r="BK21" s="357"/>
      <c r="BL21" s="357"/>
      <c r="BM21" s="357"/>
      <c r="BN21" s="357"/>
      <c r="BO21" s="357"/>
      <c r="BP21" s="357"/>
      <c r="BQ21" s="357"/>
      <c r="BR21" s="357"/>
      <c r="BS21" s="357"/>
      <c r="BT21" s="357"/>
      <c r="BU21" s="357"/>
      <c r="BV21" s="357"/>
      <c r="BW21" s="357"/>
      <c r="BX21" s="357"/>
      <c r="BY21" s="357"/>
      <c r="BZ21" s="357"/>
      <c r="CA21" s="357"/>
      <c r="CB21" s="357"/>
      <c r="CC21" s="357"/>
      <c r="CD21" s="357"/>
      <c r="CE21" s="357"/>
      <c r="CF21" s="357"/>
      <c r="CG21" s="357"/>
      <c r="CH21" s="357"/>
      <c r="CI21" s="357"/>
      <c r="CJ21" s="357"/>
      <c r="CK21" s="357"/>
      <c r="CL21" s="357"/>
      <c r="CM21" s="357"/>
      <c r="CN21" s="357"/>
      <c r="CO21" s="357"/>
      <c r="CP21" s="357"/>
      <c r="CQ21" s="357"/>
      <c r="CR21" s="357"/>
      <c r="CS21" s="357"/>
      <c r="CT21" s="357"/>
      <c r="CU21" s="357"/>
      <c r="CV21" s="357"/>
      <c r="CW21" s="357"/>
      <c r="CX21" s="357"/>
      <c r="CY21" s="357"/>
      <c r="CZ21" s="357"/>
      <c r="DA21" s="357"/>
      <c r="DB21" s="357"/>
      <c r="DC21" s="357"/>
      <c r="DD21" s="357"/>
      <c r="DE21" s="357"/>
      <c r="DF21" s="357"/>
      <c r="DG21" s="357"/>
      <c r="DH21" s="357"/>
      <c r="DI21" s="357"/>
      <c r="DJ21" s="357"/>
      <c r="DK21" s="357"/>
      <c r="DL21" s="357"/>
      <c r="DM21" s="357"/>
      <c r="DN21" s="357"/>
      <c r="DO21" s="357"/>
      <c r="DP21" s="357"/>
      <c r="DQ21" s="357"/>
      <c r="DR21" s="357"/>
      <c r="DS21" s="357"/>
      <c r="DT21" s="357"/>
      <c r="DU21" s="357"/>
      <c r="DV21" s="357"/>
      <c r="DW21" s="357"/>
      <c r="DX21" s="357"/>
      <c r="DY21" s="357"/>
      <c r="DZ21" s="357"/>
      <c r="EA21" s="357"/>
      <c r="EB21" s="357"/>
      <c r="EC21" s="357"/>
      <c r="ED21" s="357"/>
      <c r="EE21" s="357"/>
      <c r="EF21" s="357"/>
      <c r="EG21" s="357"/>
      <c r="EH21" s="357"/>
      <c r="EI21" s="357"/>
      <c r="EJ21" s="357"/>
    </row>
    <row r="22" spans="1:140" ht="13.65" hidden="1" customHeight="1" x14ac:dyDescent="0.2">
      <c r="A22" s="304"/>
      <c r="B22" s="281"/>
      <c r="C22" s="357"/>
      <c r="D22" s="357"/>
      <c r="E22" s="357"/>
      <c r="F22" s="191"/>
      <c r="G22" s="191"/>
      <c r="H22" s="191"/>
      <c r="I22" s="191"/>
      <c r="J22" s="191"/>
      <c r="K22" s="191"/>
      <c r="L22" s="191"/>
      <c r="M22" s="191"/>
      <c r="N22" s="191"/>
      <c r="O22" s="191"/>
      <c r="P22" s="191"/>
      <c r="Q22" s="191"/>
      <c r="R22" s="191"/>
      <c r="S22" s="191"/>
      <c r="T22" s="191"/>
      <c r="U22" s="191"/>
      <c r="V22" s="191"/>
      <c r="W22" s="191"/>
      <c r="X22" s="191"/>
      <c r="Y22" s="191"/>
      <c r="Z22" s="191"/>
      <c r="AA22" s="191"/>
      <c r="AB22" s="191"/>
      <c r="AC22" s="307"/>
      <c r="AD22" s="302"/>
      <c r="AE22" s="303"/>
      <c r="AG22" s="357"/>
      <c r="AH22" s="357"/>
      <c r="AI22" s="357"/>
      <c r="AJ22" s="357"/>
      <c r="AK22" s="357"/>
      <c r="AL22" s="357"/>
      <c r="AM22" s="357"/>
      <c r="AN22" s="357"/>
      <c r="AO22" s="357"/>
      <c r="AP22" s="357"/>
      <c r="AQ22" s="357"/>
      <c r="AR22" s="357"/>
      <c r="AS22" s="357"/>
      <c r="AT22" s="357"/>
      <c r="AU22" s="357"/>
      <c r="AV22" s="357"/>
      <c r="AW22" s="357"/>
      <c r="AX22" s="357"/>
      <c r="AY22" s="357"/>
      <c r="AZ22" s="357"/>
      <c r="BA22" s="357"/>
      <c r="BB22" s="357"/>
      <c r="BC22" s="357"/>
      <c r="BD22" s="357"/>
      <c r="BE22" s="357"/>
      <c r="BF22" s="357"/>
      <c r="BG22" s="357"/>
      <c r="BH22" s="357"/>
      <c r="BI22" s="357"/>
      <c r="BJ22" s="357"/>
      <c r="BK22" s="357"/>
      <c r="BL22" s="357"/>
      <c r="BM22" s="357"/>
      <c r="BN22" s="357"/>
      <c r="BO22" s="357"/>
      <c r="BP22" s="357"/>
      <c r="BQ22" s="357"/>
      <c r="BR22" s="357"/>
      <c r="BS22" s="357"/>
      <c r="BT22" s="357"/>
      <c r="BU22" s="357"/>
      <c r="BV22" s="357"/>
      <c r="BW22" s="357"/>
      <c r="BX22" s="357"/>
      <c r="BY22" s="357"/>
      <c r="BZ22" s="357"/>
      <c r="CA22" s="357"/>
      <c r="CB22" s="357"/>
      <c r="CC22" s="357"/>
      <c r="CD22" s="357"/>
      <c r="CE22" s="357"/>
      <c r="CF22" s="357"/>
      <c r="CG22" s="357"/>
      <c r="CH22" s="357"/>
      <c r="CI22" s="357"/>
      <c r="CJ22" s="357"/>
      <c r="CK22" s="357"/>
      <c r="CL22" s="357"/>
      <c r="CM22" s="357"/>
      <c r="CN22" s="357"/>
      <c r="CO22" s="357"/>
      <c r="CP22" s="357"/>
      <c r="CQ22" s="357"/>
      <c r="CR22" s="357"/>
      <c r="CS22" s="357"/>
      <c r="CT22" s="357"/>
      <c r="CU22" s="357"/>
      <c r="CV22" s="357"/>
      <c r="CW22" s="357"/>
      <c r="CX22" s="357"/>
      <c r="CY22" s="357"/>
      <c r="CZ22" s="357"/>
      <c r="DA22" s="357"/>
      <c r="DB22" s="357"/>
      <c r="DC22" s="357"/>
      <c r="DD22" s="357"/>
      <c r="DE22" s="357"/>
      <c r="DF22" s="357"/>
      <c r="DG22" s="357"/>
      <c r="DH22" s="357"/>
      <c r="DI22" s="357"/>
      <c r="DJ22" s="357"/>
      <c r="DK22" s="357"/>
      <c r="DL22" s="357"/>
      <c r="DM22" s="357"/>
      <c r="DN22" s="357"/>
      <c r="DO22" s="357"/>
      <c r="DP22" s="357"/>
      <c r="DQ22" s="357"/>
      <c r="DR22" s="357"/>
      <c r="DS22" s="357"/>
      <c r="DT22" s="357"/>
      <c r="DU22" s="357"/>
      <c r="DV22" s="357"/>
      <c r="DW22" s="357"/>
      <c r="DX22" s="357"/>
      <c r="DY22" s="357"/>
      <c r="DZ22" s="357"/>
      <c r="EA22" s="357"/>
      <c r="EB22" s="357"/>
      <c r="EC22" s="357"/>
      <c r="ED22" s="357"/>
      <c r="EE22" s="357"/>
      <c r="EF22" s="357"/>
      <c r="EG22" s="357"/>
      <c r="EH22" s="357"/>
      <c r="EI22" s="357"/>
      <c r="EJ22" s="357"/>
    </row>
    <row r="23" spans="1:140" ht="13.65" hidden="1" customHeight="1" x14ac:dyDescent="0.2">
      <c r="A23" s="304"/>
      <c r="B23" s="281"/>
      <c r="C23" s="357"/>
      <c r="D23" s="357"/>
      <c r="E23" s="357"/>
      <c r="F23" s="191"/>
      <c r="G23" s="191"/>
      <c r="H23" s="191"/>
      <c r="I23" s="191"/>
      <c r="J23" s="191"/>
      <c r="K23" s="191"/>
      <c r="L23" s="191"/>
      <c r="M23" s="191"/>
      <c r="N23" s="191"/>
      <c r="O23" s="191"/>
      <c r="P23" s="191"/>
      <c r="Q23" s="191"/>
      <c r="R23" s="191"/>
      <c r="S23" s="191"/>
      <c r="T23" s="191"/>
      <c r="U23" s="191"/>
      <c r="V23" s="191"/>
      <c r="W23" s="191"/>
      <c r="X23" s="191"/>
      <c r="Y23" s="191"/>
      <c r="Z23" s="191"/>
      <c r="AA23" s="191"/>
      <c r="AB23" s="191"/>
      <c r="AC23" s="307"/>
      <c r="AD23" s="302"/>
      <c r="AE23" s="303"/>
      <c r="AG23" s="357"/>
      <c r="AH23" s="357"/>
      <c r="AI23" s="357"/>
      <c r="AJ23" s="357"/>
      <c r="AK23" s="357"/>
      <c r="AL23" s="357"/>
      <c r="AM23" s="357"/>
      <c r="AN23" s="357"/>
      <c r="AO23" s="357"/>
      <c r="AP23" s="357"/>
      <c r="AQ23" s="357"/>
      <c r="AR23" s="357"/>
      <c r="AS23" s="357"/>
      <c r="AT23" s="357"/>
      <c r="AU23" s="357"/>
      <c r="AV23" s="357"/>
      <c r="AW23" s="357"/>
      <c r="AX23" s="357"/>
      <c r="AY23" s="357"/>
      <c r="AZ23" s="357"/>
      <c r="BA23" s="357"/>
      <c r="BB23" s="357"/>
      <c r="BC23" s="357"/>
      <c r="BD23" s="357"/>
      <c r="BE23" s="357"/>
      <c r="BF23" s="357"/>
      <c r="BG23" s="357"/>
      <c r="BH23" s="357"/>
      <c r="BI23" s="357"/>
      <c r="BJ23" s="357"/>
      <c r="BK23" s="357"/>
      <c r="BL23" s="357"/>
      <c r="BM23" s="357"/>
      <c r="BN23" s="357"/>
      <c r="BO23" s="357"/>
      <c r="BP23" s="357"/>
      <c r="BQ23" s="357"/>
      <c r="BR23" s="357"/>
      <c r="BS23" s="357"/>
      <c r="BT23" s="357"/>
      <c r="BU23" s="357"/>
      <c r="BV23" s="357"/>
      <c r="BW23" s="357"/>
      <c r="BX23" s="357"/>
      <c r="BY23" s="357"/>
      <c r="BZ23" s="357"/>
      <c r="CA23" s="357"/>
      <c r="CB23" s="357"/>
      <c r="CC23" s="357"/>
      <c r="CD23" s="357"/>
      <c r="CE23" s="357"/>
      <c r="CF23" s="357"/>
      <c r="CG23" s="357"/>
      <c r="CH23" s="357"/>
      <c r="CI23" s="357"/>
      <c r="CJ23" s="357"/>
      <c r="CK23" s="357"/>
      <c r="CL23" s="357"/>
      <c r="CM23" s="357"/>
      <c r="CN23" s="357"/>
      <c r="CO23" s="357"/>
      <c r="CP23" s="357"/>
      <c r="CQ23" s="357"/>
      <c r="CR23" s="357"/>
      <c r="CS23" s="357"/>
      <c r="CT23" s="357"/>
      <c r="CU23" s="357"/>
      <c r="CV23" s="357"/>
      <c r="CW23" s="357"/>
      <c r="CX23" s="357"/>
      <c r="CY23" s="357"/>
      <c r="CZ23" s="357"/>
      <c r="DA23" s="357"/>
      <c r="DB23" s="357"/>
      <c r="DC23" s="357"/>
      <c r="DD23" s="357"/>
      <c r="DE23" s="357"/>
      <c r="DF23" s="357"/>
      <c r="DG23" s="357"/>
      <c r="DH23" s="357"/>
      <c r="DI23" s="357"/>
      <c r="DJ23" s="357"/>
      <c r="DK23" s="357"/>
      <c r="DL23" s="357"/>
      <c r="DM23" s="357"/>
      <c r="DN23" s="357"/>
      <c r="DO23" s="357"/>
      <c r="DP23" s="357"/>
      <c r="DQ23" s="357"/>
      <c r="DR23" s="357"/>
      <c r="DS23" s="357"/>
      <c r="DT23" s="357"/>
      <c r="DU23" s="357"/>
      <c r="DV23" s="357"/>
      <c r="DW23" s="357"/>
      <c r="DX23" s="357"/>
      <c r="DY23" s="357"/>
      <c r="DZ23" s="357"/>
      <c r="EA23" s="357"/>
      <c r="EB23" s="357"/>
      <c r="EC23" s="357"/>
      <c r="ED23" s="357"/>
      <c r="EE23" s="357"/>
      <c r="EF23" s="357"/>
      <c r="EG23" s="357"/>
      <c r="EH23" s="357"/>
      <c r="EI23" s="357"/>
      <c r="EJ23" s="357"/>
    </row>
    <row r="24" spans="1:140" ht="13.65" hidden="1" customHeight="1" x14ac:dyDescent="0.2">
      <c r="A24" s="304"/>
      <c r="B24" s="281"/>
      <c r="C24" s="357"/>
      <c r="D24" s="357"/>
      <c r="E24" s="357"/>
      <c r="F24" s="191"/>
      <c r="G24" s="191"/>
      <c r="H24" s="191"/>
      <c r="I24" s="191"/>
      <c r="J24" s="191"/>
      <c r="K24" s="191"/>
      <c r="L24" s="191"/>
      <c r="M24" s="191"/>
      <c r="N24" s="191"/>
      <c r="O24" s="191"/>
      <c r="P24" s="191"/>
      <c r="Q24" s="191"/>
      <c r="R24" s="191"/>
      <c r="S24" s="191"/>
      <c r="T24" s="191"/>
      <c r="U24" s="191"/>
      <c r="V24" s="191"/>
      <c r="W24" s="191"/>
      <c r="X24" s="191"/>
      <c r="Y24" s="191"/>
      <c r="Z24" s="191"/>
      <c r="AA24" s="191"/>
      <c r="AB24" s="191"/>
      <c r="AC24" s="307"/>
      <c r="AD24" s="302"/>
      <c r="AE24" s="303"/>
      <c r="AG24" s="357"/>
      <c r="AH24" s="357"/>
      <c r="AI24" s="357"/>
      <c r="AJ24" s="357"/>
      <c r="AK24" s="357"/>
      <c r="AL24" s="357"/>
      <c r="AM24" s="357"/>
      <c r="AN24" s="357"/>
      <c r="AO24" s="357"/>
      <c r="AP24" s="357"/>
      <c r="AQ24" s="357"/>
      <c r="AR24" s="357"/>
      <c r="AS24" s="357"/>
      <c r="AT24" s="357"/>
      <c r="AU24" s="357"/>
      <c r="AV24" s="357"/>
      <c r="AW24" s="357"/>
      <c r="AX24" s="357"/>
      <c r="AY24" s="357"/>
      <c r="AZ24" s="357"/>
      <c r="BA24" s="357"/>
      <c r="BB24" s="357"/>
      <c r="BC24" s="357"/>
      <c r="BD24" s="357"/>
      <c r="BE24" s="357"/>
      <c r="BF24" s="357"/>
      <c r="BG24" s="357"/>
      <c r="BH24" s="357"/>
      <c r="BI24" s="357"/>
      <c r="BJ24" s="357"/>
      <c r="BK24" s="357"/>
      <c r="BL24" s="357"/>
      <c r="BM24" s="357"/>
      <c r="BN24" s="357"/>
      <c r="BO24" s="357"/>
      <c r="BP24" s="357"/>
      <c r="BQ24" s="357"/>
      <c r="BR24" s="357"/>
      <c r="BS24" s="357"/>
      <c r="BT24" s="357"/>
      <c r="BU24" s="357"/>
      <c r="BV24" s="357"/>
      <c r="BW24" s="357"/>
      <c r="BX24" s="357"/>
      <c r="BY24" s="357"/>
      <c r="BZ24" s="357"/>
      <c r="CA24" s="357"/>
      <c r="CB24" s="357"/>
      <c r="CC24" s="357"/>
      <c r="CD24" s="357"/>
      <c r="CE24" s="357"/>
      <c r="CF24" s="357"/>
      <c r="CG24" s="357"/>
      <c r="CH24" s="357"/>
      <c r="CI24" s="357"/>
      <c r="CJ24" s="357"/>
      <c r="CK24" s="357"/>
      <c r="CL24" s="357"/>
      <c r="CM24" s="357"/>
      <c r="CN24" s="357"/>
      <c r="CO24" s="357"/>
      <c r="CP24" s="357"/>
      <c r="CQ24" s="357"/>
      <c r="CR24" s="357"/>
      <c r="CS24" s="357"/>
      <c r="CT24" s="357"/>
      <c r="CU24" s="357"/>
      <c r="CV24" s="357"/>
      <c r="CW24" s="357"/>
      <c r="CX24" s="357"/>
      <c r="CY24" s="357"/>
      <c r="CZ24" s="357"/>
      <c r="DA24" s="357"/>
      <c r="DB24" s="357"/>
      <c r="DC24" s="357"/>
      <c r="DD24" s="357"/>
      <c r="DE24" s="357"/>
      <c r="DF24" s="357"/>
      <c r="DG24" s="357"/>
      <c r="DH24" s="357"/>
      <c r="DI24" s="357"/>
      <c r="DJ24" s="357"/>
      <c r="DK24" s="357"/>
      <c r="DL24" s="357"/>
      <c r="DM24" s="357"/>
      <c r="DN24" s="357"/>
      <c r="DO24" s="357"/>
      <c r="DP24" s="357"/>
      <c r="DQ24" s="357"/>
      <c r="DR24" s="357"/>
      <c r="DS24" s="357"/>
      <c r="DT24" s="357"/>
      <c r="DU24" s="357"/>
      <c r="DV24" s="357"/>
      <c r="DW24" s="357"/>
      <c r="DX24" s="357"/>
      <c r="DY24" s="357"/>
      <c r="DZ24" s="357"/>
      <c r="EA24" s="357"/>
      <c r="EB24" s="357"/>
      <c r="EC24" s="357"/>
      <c r="ED24" s="357"/>
      <c r="EE24" s="357"/>
      <c r="EF24" s="357"/>
      <c r="EG24" s="357"/>
      <c r="EH24" s="357"/>
      <c r="EI24" s="357"/>
      <c r="EJ24" s="357"/>
    </row>
    <row r="25" spans="1:140" ht="13.65" hidden="1" customHeight="1" thickBot="1" x14ac:dyDescent="0.25">
      <c r="A25" s="309"/>
      <c r="B25" s="322"/>
      <c r="C25" s="359"/>
      <c r="D25" s="359"/>
      <c r="E25" s="359"/>
      <c r="F25" s="204"/>
      <c r="G25" s="204"/>
      <c r="H25" s="204"/>
      <c r="I25" s="204"/>
      <c r="J25" s="204"/>
      <c r="K25" s="204"/>
      <c r="L25" s="204"/>
      <c r="M25" s="204"/>
      <c r="N25" s="204"/>
      <c r="O25" s="204"/>
      <c r="P25" s="204"/>
      <c r="Q25" s="204"/>
      <c r="R25" s="204"/>
      <c r="S25" s="204"/>
      <c r="T25" s="204"/>
      <c r="U25" s="204"/>
      <c r="V25" s="204"/>
      <c r="W25" s="204"/>
      <c r="X25" s="204"/>
      <c r="Y25" s="204"/>
      <c r="Z25" s="204"/>
      <c r="AA25" s="204"/>
      <c r="AB25" s="204"/>
      <c r="AC25" s="312"/>
      <c r="AD25" s="323"/>
      <c r="AE25" s="303"/>
      <c r="AG25" s="357"/>
      <c r="AH25" s="357"/>
      <c r="AI25" s="357"/>
      <c r="AJ25" s="357"/>
      <c r="AK25" s="357"/>
      <c r="AL25" s="357"/>
      <c r="AM25" s="357"/>
      <c r="AN25" s="357"/>
      <c r="AO25" s="357"/>
      <c r="AP25" s="357"/>
      <c r="AQ25" s="357"/>
      <c r="AR25" s="357"/>
      <c r="AS25" s="357"/>
      <c r="AT25" s="357"/>
      <c r="AU25" s="357"/>
      <c r="AV25" s="357"/>
      <c r="AW25" s="357"/>
      <c r="AX25" s="357"/>
      <c r="AY25" s="357"/>
      <c r="AZ25" s="357"/>
      <c r="BA25" s="357"/>
      <c r="BB25" s="357"/>
      <c r="BC25" s="357"/>
      <c r="BD25" s="357"/>
      <c r="BE25" s="357"/>
      <c r="BF25" s="357"/>
      <c r="BG25" s="357"/>
      <c r="BH25" s="357"/>
      <c r="BI25" s="357"/>
      <c r="BJ25" s="357"/>
      <c r="BK25" s="357"/>
      <c r="BL25" s="357"/>
      <c r="BM25" s="357"/>
      <c r="BN25" s="357"/>
      <c r="BO25" s="357"/>
      <c r="BP25" s="357"/>
      <c r="BQ25" s="357"/>
      <c r="BR25" s="357"/>
      <c r="BS25" s="357"/>
      <c r="BT25" s="357"/>
      <c r="BU25" s="357"/>
      <c r="BV25" s="357"/>
      <c r="BW25" s="357"/>
      <c r="BX25" s="357"/>
      <c r="BY25" s="357"/>
      <c r="BZ25" s="357"/>
      <c r="CA25" s="357"/>
      <c r="CB25" s="357"/>
      <c r="CC25" s="357"/>
      <c r="CD25" s="357"/>
      <c r="CE25" s="357"/>
      <c r="CF25" s="357"/>
      <c r="CG25" s="357"/>
      <c r="CH25" s="357"/>
      <c r="CI25" s="357"/>
      <c r="CJ25" s="357"/>
      <c r="CK25" s="357"/>
      <c r="CL25" s="357"/>
      <c r="CM25" s="357"/>
      <c r="CN25" s="357"/>
      <c r="CO25" s="357"/>
      <c r="CP25" s="357"/>
      <c r="CQ25" s="357"/>
      <c r="CR25" s="357"/>
      <c r="CS25" s="357"/>
      <c r="CT25" s="357"/>
      <c r="CU25" s="357"/>
      <c r="CV25" s="357"/>
      <c r="CW25" s="357"/>
      <c r="CX25" s="357"/>
      <c r="CY25" s="357"/>
      <c r="CZ25" s="357"/>
      <c r="DA25" s="357"/>
      <c r="DB25" s="357"/>
      <c r="DC25" s="357"/>
      <c r="DD25" s="357"/>
      <c r="DE25" s="357"/>
      <c r="DF25" s="357"/>
      <c r="DG25" s="357"/>
      <c r="DH25" s="357"/>
      <c r="DI25" s="357"/>
      <c r="DJ25" s="357"/>
      <c r="DK25" s="357"/>
      <c r="DL25" s="357"/>
      <c r="DM25" s="357"/>
      <c r="DN25" s="357"/>
      <c r="DO25" s="357"/>
      <c r="DP25" s="357"/>
      <c r="DQ25" s="357"/>
      <c r="DR25" s="357"/>
      <c r="DS25" s="357"/>
      <c r="DT25" s="357"/>
      <c r="DU25" s="357"/>
      <c r="DV25" s="357"/>
      <c r="DW25" s="357"/>
      <c r="DX25" s="357"/>
      <c r="DY25" s="357"/>
      <c r="DZ25" s="357"/>
      <c r="EA25" s="357"/>
      <c r="EB25" s="357"/>
      <c r="EC25" s="357"/>
      <c r="ED25" s="357"/>
      <c r="EE25" s="357"/>
      <c r="EF25" s="357"/>
      <c r="EG25" s="357"/>
      <c r="EH25" s="357"/>
      <c r="EI25" s="357"/>
      <c r="EJ25" s="357"/>
    </row>
    <row r="26" spans="1:140" ht="33.75" customHeight="1" x14ac:dyDescent="0.2">
      <c r="A26" s="281"/>
      <c r="C26" s="302"/>
      <c r="D26" s="302"/>
      <c r="E26" s="302"/>
      <c r="F26" s="302"/>
      <c r="G26" s="302"/>
      <c r="H26" s="302"/>
      <c r="I26" s="302"/>
      <c r="J26" s="302"/>
      <c r="K26" s="302"/>
      <c r="L26" s="302"/>
      <c r="M26" s="302"/>
      <c r="N26" s="302"/>
      <c r="O26" s="302"/>
      <c r="P26" s="302"/>
      <c r="Q26" s="302"/>
      <c r="R26" s="302"/>
      <c r="S26" s="302"/>
      <c r="T26" s="302"/>
      <c r="U26" s="302"/>
      <c r="V26" s="302"/>
      <c r="W26" s="302"/>
      <c r="X26" s="302"/>
      <c r="Y26" s="302"/>
      <c r="Z26" s="302"/>
      <c r="AA26" s="302"/>
      <c r="AB26" s="191"/>
      <c r="AC26" s="302"/>
      <c r="AD26" s="302"/>
    </row>
    <row r="27" spans="1:140" s="281" customFormat="1" ht="16.2" thickBot="1" x14ac:dyDescent="0.35">
      <c r="A27" s="324" t="s">
        <v>94</v>
      </c>
      <c r="B27" s="325"/>
      <c r="C27" s="326"/>
      <c r="D27" s="326"/>
      <c r="E27" s="326"/>
      <c r="F27" s="326"/>
      <c r="G27" s="326"/>
      <c r="H27" s="326"/>
      <c r="I27" s="326"/>
      <c r="J27" s="326"/>
      <c r="K27" s="326"/>
      <c r="L27" s="326"/>
      <c r="M27" s="326"/>
      <c r="N27" s="326"/>
      <c r="O27" s="326"/>
      <c r="P27" s="326"/>
      <c r="Q27" s="326"/>
      <c r="R27" s="326"/>
      <c r="S27" s="326"/>
      <c r="T27" s="326"/>
      <c r="U27" s="326"/>
      <c r="V27" s="326"/>
      <c r="W27" s="326"/>
      <c r="X27" s="326"/>
      <c r="Y27" s="326"/>
      <c r="Z27" s="326"/>
      <c r="AA27" s="326"/>
      <c r="AB27" s="363"/>
      <c r="AC27" s="326"/>
      <c r="AD27" s="326"/>
    </row>
    <row r="28" spans="1:140" ht="13.65" customHeight="1" x14ac:dyDescent="0.2">
      <c r="A28" s="442" t="s">
        <v>139</v>
      </c>
      <c r="B28" s="314"/>
      <c r="C28" s="195">
        <f t="shared" ref="C28:AC34" ca="1" si="21">C9-C47</f>
        <v>1.8181818181819409E-2</v>
      </c>
      <c r="D28" s="195">
        <f t="shared" ca="1" si="21"/>
        <v>-0.26313157894736605</v>
      </c>
      <c r="E28" s="195">
        <f t="shared" si="21"/>
        <v>-8.5853658536514388E-3</v>
      </c>
      <c r="F28" s="300">
        <f t="shared" ca="1" si="21"/>
        <v>-0.11186856957955982</v>
      </c>
      <c r="G28" s="195">
        <f t="shared" si="21"/>
        <v>-5.0726495726500787E-3</v>
      </c>
      <c r="H28" s="195">
        <f t="shared" si="21"/>
        <v>-9.9230769230764793E-3</v>
      </c>
      <c r="I28" s="195">
        <f t="shared" si="21"/>
        <v>-2.2222222222012533E-4</v>
      </c>
      <c r="J28" s="195">
        <f t="shared" si="21"/>
        <v>2.4390243902772113E-4</v>
      </c>
      <c r="K28" s="195">
        <f t="shared" si="21"/>
        <v>4.8780487805188955E-4</v>
      </c>
      <c r="L28" s="195">
        <f t="shared" si="21"/>
        <v>0</v>
      </c>
      <c r="M28" s="195">
        <f t="shared" si="21"/>
        <v>0</v>
      </c>
      <c r="N28" s="195">
        <f t="shared" si="21"/>
        <v>0</v>
      </c>
      <c r="O28" s="195">
        <f t="shared" si="21"/>
        <v>-9.3205128205120502E-3</v>
      </c>
      <c r="P28" s="195">
        <f t="shared" si="21"/>
        <v>-1.9256410256417666E-2</v>
      </c>
      <c r="Q28" s="195">
        <f t="shared" si="21"/>
        <v>6.1538461539356604E-4</v>
      </c>
      <c r="R28" s="195">
        <f t="shared" si="21"/>
        <v>-1.8750000000000711E-2</v>
      </c>
      <c r="S28" s="195">
        <f t="shared" si="21"/>
        <v>7.6923076925083933E-5</v>
      </c>
      <c r="T28" s="195">
        <f t="shared" si="21"/>
        <v>2.3076923076814637E-4</v>
      </c>
      <c r="U28" s="195">
        <f t="shared" si="21"/>
        <v>0</v>
      </c>
      <c r="V28" s="195">
        <f t="shared" si="21"/>
        <v>0</v>
      </c>
      <c r="W28" s="300">
        <f t="shared" si="21"/>
        <v>-3.8662052817315384E-3</v>
      </c>
      <c r="X28" s="195">
        <f t="shared" si="21"/>
        <v>-1.6171078342459566E-3</v>
      </c>
      <c r="Y28" s="195">
        <f t="shared" si="21"/>
        <v>-2.0796806811596014E-3</v>
      </c>
      <c r="Z28" s="195">
        <f t="shared" si="21"/>
        <v>-1.4559614060836168E-3</v>
      </c>
      <c r="AA28" s="195">
        <f t="shared" si="21"/>
        <v>-1.5327291232907214E-3</v>
      </c>
      <c r="AB28" s="191">
        <f t="shared" si="21"/>
        <v>-1.4723773636262649E-3</v>
      </c>
      <c r="AC28" s="356">
        <f t="shared" ca="1" si="21"/>
        <v>-4.1038236682702234E-3</v>
      </c>
      <c r="AD28" s="302"/>
      <c r="AE28" s="303"/>
      <c r="AG28" s="191">
        <f t="shared" ref="AG28:AG34" si="22">AG9*AG$5</f>
        <v>10521.955076923077</v>
      </c>
      <c r="AH28" s="191">
        <f t="shared" ref="AH28:CS29" si="23">AH9*AH$5</f>
        <v>9063.9217777777776</v>
      </c>
      <c r="AI28" s="191">
        <f t="shared" si="23"/>
        <v>9384.0597073170738</v>
      </c>
      <c r="AJ28" s="191">
        <f t="shared" si="23"/>
        <v>7176</v>
      </c>
      <c r="AK28" s="191">
        <f t="shared" si="23"/>
        <v>7493.3522051282062</v>
      </c>
      <c r="AL28" s="191">
        <f t="shared" si="23"/>
        <v>8400</v>
      </c>
      <c r="AM28" s="191">
        <f t="shared" si="23"/>
        <v>11243.797948717947</v>
      </c>
      <c r="AN28" s="191">
        <f t="shared" si="23"/>
        <v>13328.140717948721</v>
      </c>
      <c r="AO28" s="191">
        <f t="shared" si="23"/>
        <v>11289.599999999999</v>
      </c>
      <c r="AP28" s="191">
        <f t="shared" si="23"/>
        <v>10152.115692307692</v>
      </c>
      <c r="AQ28" s="191">
        <f t="shared" si="23"/>
        <v>9162.9473684210534</v>
      </c>
      <c r="AR28" s="191">
        <f t="shared" si="23"/>
        <v>11391.94068292683</v>
      </c>
      <c r="AS28" s="191">
        <f t="shared" si="23"/>
        <v>11056.993435897435</v>
      </c>
      <c r="AT28" s="191">
        <f t="shared" si="23"/>
        <v>10032.117333333334</v>
      </c>
      <c r="AU28" s="191">
        <f t="shared" si="23"/>
        <v>10607.890536585364</v>
      </c>
      <c r="AV28" s="191">
        <f t="shared" si="23"/>
        <v>8463.9031578947379</v>
      </c>
      <c r="AW28" s="191">
        <f t="shared" si="23"/>
        <v>5545.7144615384623</v>
      </c>
      <c r="AX28" s="191">
        <f t="shared" si="23"/>
        <v>6528.0960000000005</v>
      </c>
      <c r="AY28" s="191">
        <f t="shared" si="23"/>
        <v>13536</v>
      </c>
      <c r="AZ28" s="191">
        <f t="shared" si="23"/>
        <v>15911.920390243904</v>
      </c>
      <c r="BA28" s="191">
        <f t="shared" si="23"/>
        <v>12111.461052631581</v>
      </c>
      <c r="BB28" s="191">
        <f t="shared" si="23"/>
        <v>10904.134974358976</v>
      </c>
      <c r="BC28" s="191">
        <f t="shared" si="23"/>
        <v>9960</v>
      </c>
      <c r="BD28" s="191">
        <f t="shared" si="23"/>
        <v>11316.202051282053</v>
      </c>
      <c r="BE28" s="191">
        <f t="shared" si="23"/>
        <v>11316.436923076924</v>
      </c>
      <c r="BF28" s="191">
        <f t="shared" si="23"/>
        <v>10606.892512820512</v>
      </c>
      <c r="BG28" s="191">
        <f t="shared" si="23"/>
        <v>9847.4689230769236</v>
      </c>
      <c r="BH28" s="191">
        <f t="shared" si="23"/>
        <v>8747.4955789473697</v>
      </c>
      <c r="BI28" s="191">
        <f t="shared" si="23"/>
        <v>6747.3248780487793</v>
      </c>
      <c r="BJ28" s="191">
        <f t="shared" si="23"/>
        <v>6955.2387368421059</v>
      </c>
      <c r="BK28" s="191">
        <f t="shared" si="23"/>
        <v>13510.390564102565</v>
      </c>
      <c r="BL28" s="191">
        <f t="shared" si="23"/>
        <v>14511.916487804878</v>
      </c>
      <c r="BM28" s="191">
        <f t="shared" si="23"/>
        <v>11778.769684210527</v>
      </c>
      <c r="BN28" s="191">
        <f t="shared" si="23"/>
        <v>11774.740682926829</v>
      </c>
      <c r="BO28" s="191">
        <f t="shared" si="23"/>
        <v>9376.9886315789481</v>
      </c>
      <c r="BP28" s="191">
        <f t="shared" si="23"/>
        <v>11207.933333333334</v>
      </c>
      <c r="BQ28" s="191">
        <f t="shared" si="23"/>
        <v>11878.581658536586</v>
      </c>
      <c r="BR28" s="191">
        <f t="shared" si="23"/>
        <v>10035.363555555556</v>
      </c>
      <c r="BS28" s="191">
        <f t="shared" si="23"/>
        <v>10028.064615384616</v>
      </c>
      <c r="BT28" s="191">
        <f t="shared" si="23"/>
        <v>9388.8404210526332</v>
      </c>
      <c r="BU28" s="191">
        <f t="shared" si="23"/>
        <v>6993.3660487804864</v>
      </c>
      <c r="BV28" s="191">
        <f t="shared" si="23"/>
        <v>7363.6412631578951</v>
      </c>
      <c r="BW28" s="191">
        <f t="shared" si="23"/>
        <v>13957.938731707316</v>
      </c>
      <c r="BX28" s="191">
        <f t="shared" si="23"/>
        <v>13731.481435897438</v>
      </c>
      <c r="BY28" s="191">
        <f t="shared" si="23"/>
        <v>11762.790736842106</v>
      </c>
      <c r="BZ28" s="191">
        <f t="shared" si="23"/>
        <v>11868.849365853657</v>
      </c>
      <c r="CA28" s="191">
        <f t="shared" si="23"/>
        <v>9567.6513684210549</v>
      </c>
      <c r="CB28" s="191">
        <f t="shared" si="23"/>
        <v>11733.846564102567</v>
      </c>
      <c r="CC28" s="191">
        <f t="shared" si="23"/>
        <v>11487.684292682927</v>
      </c>
      <c r="CD28" s="191">
        <f t="shared" si="23"/>
        <v>10123.676444444445</v>
      </c>
      <c r="CE28" s="191">
        <f t="shared" si="23"/>
        <v>10182.108923076923</v>
      </c>
      <c r="CF28" s="191">
        <f t="shared" si="23"/>
        <v>10028.1</v>
      </c>
      <c r="CG28" s="191">
        <f t="shared" si="23"/>
        <v>7152.5033846153865</v>
      </c>
      <c r="CH28" s="191">
        <f t="shared" si="23"/>
        <v>7735.3018947368428</v>
      </c>
      <c r="CI28" s="191">
        <f t="shared" si="23"/>
        <v>13845.091902439026</v>
      </c>
      <c r="CJ28" s="191">
        <f t="shared" si="23"/>
        <v>13551.078564102565</v>
      </c>
      <c r="CK28" s="191">
        <f t="shared" si="23"/>
        <v>12238.827789473686</v>
      </c>
      <c r="CL28" s="191">
        <f t="shared" si="23"/>
        <v>11473.849560975608</v>
      </c>
      <c r="CM28" s="191">
        <f t="shared" si="23"/>
        <v>9732.9608421052635</v>
      </c>
      <c r="CN28" s="191">
        <f t="shared" si="23"/>
        <v>12251.095609756096</v>
      </c>
      <c r="CO28" s="191">
        <f t="shared" si="23"/>
        <v>11064.523076923077</v>
      </c>
      <c r="CP28" s="191">
        <f t="shared" si="23"/>
        <v>10190.282666666668</v>
      </c>
      <c r="CQ28" s="191">
        <f t="shared" si="23"/>
        <v>10752.469538461539</v>
      </c>
      <c r="CR28" s="191">
        <f t="shared" si="23"/>
        <v>9830.3040000000001</v>
      </c>
      <c r="CS28" s="191">
        <f t="shared" si="23"/>
        <v>7560.2127179487179</v>
      </c>
      <c r="CT28" s="191">
        <f t="shared" ref="CT28:EJ32" si="24">CT9*CT$5</f>
        <v>8421.160421052633</v>
      </c>
      <c r="CU28" s="191">
        <f t="shared" si="24"/>
        <v>13188.82087804878</v>
      </c>
      <c r="CV28" s="191">
        <f t="shared" si="24"/>
        <v>13374.464615384617</v>
      </c>
      <c r="CW28" s="191">
        <f t="shared" si="24"/>
        <v>12713.300000000001</v>
      </c>
      <c r="CX28" s="191">
        <f t="shared" si="24"/>
        <v>11065.622153846154</v>
      </c>
      <c r="CY28" s="191">
        <f t="shared" si="24"/>
        <v>9882.8336842105273</v>
      </c>
      <c r="CZ28" s="191">
        <f t="shared" si="24"/>
        <v>12281.88468292683</v>
      </c>
      <c r="DA28" s="191">
        <f t="shared" si="24"/>
        <v>11125.917128205128</v>
      </c>
      <c r="DB28" s="191">
        <f t="shared" si="24"/>
        <v>10497.512432432432</v>
      </c>
      <c r="DC28" s="191">
        <f t="shared" si="24"/>
        <v>11321.900487804878</v>
      </c>
      <c r="DD28" s="191">
        <f t="shared" si="24"/>
        <v>9586.4581052631584</v>
      </c>
      <c r="DE28" s="191">
        <f t="shared" si="24"/>
        <v>8205.2736410256421</v>
      </c>
      <c r="DF28" s="191">
        <f t="shared" si="24"/>
        <v>8697.5999999999985</v>
      </c>
      <c r="DG28" s="191">
        <f t="shared" si="24"/>
        <v>12596.376000000002</v>
      </c>
      <c r="DH28" s="191">
        <f t="shared" si="24"/>
        <v>14406.43024390244</v>
      </c>
      <c r="DI28" s="191">
        <f t="shared" si="24"/>
        <v>11695.136842105263</v>
      </c>
      <c r="DJ28" s="191">
        <f t="shared" si="24"/>
        <v>11133.475692307695</v>
      </c>
      <c r="DK28" s="191">
        <f t="shared" si="24"/>
        <v>10886.1</v>
      </c>
      <c r="DL28" s="191">
        <f t="shared" si="24"/>
        <v>11365.959384615384</v>
      </c>
      <c r="DM28" s="191">
        <f t="shared" si="24"/>
        <v>11659.316307692308</v>
      </c>
      <c r="DN28" s="191">
        <f t="shared" si="24"/>
        <v>10338.279111111113</v>
      </c>
      <c r="DO28" s="191">
        <f t="shared" si="24"/>
        <v>10999.405268292683</v>
      </c>
      <c r="DP28" s="191">
        <f t="shared" si="24"/>
        <v>9748.2812631578945</v>
      </c>
      <c r="DQ28" s="191">
        <f t="shared" si="24"/>
        <v>8869.9896585365841</v>
      </c>
      <c r="DR28" s="191">
        <f t="shared" si="24"/>
        <v>8589.1200000000008</v>
      </c>
      <c r="DS28" s="191">
        <f t="shared" si="24"/>
        <v>12554.524307692307</v>
      </c>
      <c r="DT28" s="191">
        <f t="shared" si="24"/>
        <v>14312.51063414634</v>
      </c>
      <c r="DU28" s="191">
        <f t="shared" si="24"/>
        <v>11699.533473684211</v>
      </c>
      <c r="DV28" s="191">
        <f t="shared" si="24"/>
        <v>11681.660307692307</v>
      </c>
      <c r="DW28" s="191">
        <f t="shared" si="24"/>
        <v>10586.784</v>
      </c>
      <c r="DX28" s="191">
        <f t="shared" si="24"/>
        <v>11416.902564102566</v>
      </c>
      <c r="DY28" s="191">
        <f t="shared" si="24"/>
        <v>12208.90243902439</v>
      </c>
      <c r="DZ28" s="191">
        <f t="shared" si="24"/>
        <v>10412.277333333333</v>
      </c>
      <c r="EA28" s="191">
        <f t="shared" si="24"/>
        <v>10667.187487179488</v>
      </c>
      <c r="EB28" s="191">
        <f t="shared" si="24"/>
        <v>9902.9187368421062</v>
      </c>
      <c r="EC28" s="191">
        <f t="shared" si="24"/>
        <v>9177.6017560975615</v>
      </c>
      <c r="ED28" s="191">
        <f t="shared" si="24"/>
        <v>8828.2618947368428</v>
      </c>
      <c r="EE28" s="191">
        <f t="shared" si="24"/>
        <v>13057.238564102565</v>
      </c>
      <c r="EF28" s="191">
        <f t="shared" si="24"/>
        <v>13677.004292682928</v>
      </c>
      <c r="EG28" s="191">
        <f t="shared" si="24"/>
        <v>11711.44505263158</v>
      </c>
      <c r="EH28" s="191">
        <f t="shared" si="24"/>
        <v>12239.95024390244</v>
      </c>
      <c r="EI28" s="191">
        <f t="shared" si="24"/>
        <v>10269.85347368421</v>
      </c>
      <c r="EJ28" s="191">
        <f t="shared" si="24"/>
        <v>11467.768615384615</v>
      </c>
    </row>
    <row r="29" spans="1:140" ht="13.65" customHeight="1" x14ac:dyDescent="0.2">
      <c r="A29" s="443" t="s">
        <v>140</v>
      </c>
      <c r="B29" s="305"/>
      <c r="C29" s="191">
        <f t="shared" ref="C29:Q29" ca="1" si="25">C10-C48</f>
        <v>0</v>
      </c>
      <c r="D29" s="191">
        <f t="shared" ca="1" si="25"/>
        <v>-0.21152631578947378</v>
      </c>
      <c r="E29" s="191">
        <f t="shared" si="25"/>
        <v>-9.5853658536597663E-3</v>
      </c>
      <c r="F29" s="306">
        <f t="shared" ca="1" si="25"/>
        <v>-9.2900583498657596E-2</v>
      </c>
      <c r="G29" s="191">
        <f t="shared" si="25"/>
        <v>-4.6752136752132856E-3</v>
      </c>
      <c r="H29" s="191">
        <f t="shared" si="25"/>
        <v>-9.1282051282064458E-3</v>
      </c>
      <c r="I29" s="191">
        <f t="shared" si="25"/>
        <v>-2.2222222222367805E-4</v>
      </c>
      <c r="J29" s="191">
        <f t="shared" si="25"/>
        <v>-1.3414634146258209E-4</v>
      </c>
      <c r="K29" s="191">
        <f t="shared" si="25"/>
        <v>-2.6829268292516417E-4</v>
      </c>
      <c r="L29" s="191">
        <f t="shared" si="25"/>
        <v>0</v>
      </c>
      <c r="M29" s="191">
        <f t="shared" si="25"/>
        <v>0</v>
      </c>
      <c r="N29" s="191">
        <f t="shared" si="25"/>
        <v>0</v>
      </c>
      <c r="O29" s="191">
        <f t="shared" si="25"/>
        <v>-9.7179487179488433E-3</v>
      </c>
      <c r="P29" s="191">
        <f t="shared" si="25"/>
        <v>-1.9256410256407008E-2</v>
      </c>
      <c r="Q29" s="191">
        <f t="shared" si="25"/>
        <v>-1.7948717948712556E-4</v>
      </c>
      <c r="R29" s="191">
        <f t="shared" si="21"/>
        <v>-1.8750000000000711E-2</v>
      </c>
      <c r="S29" s="191">
        <f t="shared" si="21"/>
        <v>7.6923076925083933E-5</v>
      </c>
      <c r="T29" s="191">
        <f t="shared" si="21"/>
        <v>2.3076923077169909E-4</v>
      </c>
      <c r="U29" s="191">
        <f t="shared" si="21"/>
        <v>0</v>
      </c>
      <c r="V29" s="191">
        <f t="shared" si="21"/>
        <v>0</v>
      </c>
      <c r="W29" s="306">
        <f t="shared" si="21"/>
        <v>-3.9362763449055649E-3</v>
      </c>
      <c r="X29" s="191">
        <f t="shared" si="21"/>
        <v>-1.7149835062504337E-3</v>
      </c>
      <c r="Y29" s="191">
        <f t="shared" si="21"/>
        <v>-1.8457167465975033E-3</v>
      </c>
      <c r="Z29" s="191">
        <f t="shared" si="21"/>
        <v>-1.4448895548220264E-3</v>
      </c>
      <c r="AA29" s="191">
        <f t="shared" si="21"/>
        <v>-1.524002481030351E-3</v>
      </c>
      <c r="AB29" s="191">
        <f t="shared" si="21"/>
        <v>-1.4154259136631708E-3</v>
      </c>
      <c r="AC29" s="358">
        <f t="shared" ca="1" si="21"/>
        <v>-3.6878640671424989E-3</v>
      </c>
      <c r="AD29" s="302"/>
      <c r="AE29" s="303"/>
      <c r="AG29" s="191">
        <f t="shared" si="22"/>
        <v>10324.400820512821</v>
      </c>
      <c r="AH29" s="191">
        <f t="shared" ref="AH29:AV29" si="26">AH10*AH$5</f>
        <v>8888.0391111111112</v>
      </c>
      <c r="AI29" s="191">
        <f t="shared" si="26"/>
        <v>9587.970146341464</v>
      </c>
      <c r="AJ29" s="191">
        <f t="shared" si="26"/>
        <v>7544.0968421052639</v>
      </c>
      <c r="AK29" s="191">
        <f t="shared" si="26"/>
        <v>8050.1117948717947</v>
      </c>
      <c r="AL29" s="191">
        <f t="shared" si="26"/>
        <v>9000</v>
      </c>
      <c r="AM29" s="191">
        <f t="shared" si="26"/>
        <v>11793.31712820513</v>
      </c>
      <c r="AN29" s="191">
        <f t="shared" si="26"/>
        <v>13916.070358974359</v>
      </c>
      <c r="AO29" s="191">
        <f t="shared" si="26"/>
        <v>11844</v>
      </c>
      <c r="AP29" s="191">
        <f t="shared" si="26"/>
        <v>10716.086769230769</v>
      </c>
      <c r="AQ29" s="191">
        <f t="shared" si="26"/>
        <v>8758.8378947368437</v>
      </c>
      <c r="AR29" s="191">
        <f t="shared" si="26"/>
        <v>10980.847414634147</v>
      </c>
      <c r="AS29" s="191">
        <f t="shared" si="26"/>
        <v>10658.076717948719</v>
      </c>
      <c r="AT29" s="191">
        <f t="shared" si="26"/>
        <v>9944</v>
      </c>
      <c r="AU29" s="191">
        <f t="shared" si="26"/>
        <v>10811.940292682926</v>
      </c>
      <c r="AV29" s="191">
        <f t="shared" si="26"/>
        <v>9291.9031578947379</v>
      </c>
      <c r="AW29" s="191">
        <f t="shared" si="23"/>
        <v>6729.2629743589732</v>
      </c>
      <c r="AX29" s="191">
        <f t="shared" si="23"/>
        <v>7872.0480000000007</v>
      </c>
      <c r="AY29" s="191">
        <f t="shared" si="23"/>
        <v>14261.352205128207</v>
      </c>
      <c r="AZ29" s="191">
        <f t="shared" si="23"/>
        <v>16666.720390243903</v>
      </c>
      <c r="BA29" s="191">
        <f t="shared" si="23"/>
        <v>12738.416842105264</v>
      </c>
      <c r="BB29" s="191">
        <f t="shared" si="23"/>
        <v>11561.884307692309</v>
      </c>
      <c r="BC29" s="191">
        <f t="shared" si="23"/>
        <v>10687.5</v>
      </c>
      <c r="BD29" s="191">
        <f t="shared" si="23"/>
        <v>12004.320615384617</v>
      </c>
      <c r="BE29" s="191">
        <f t="shared" si="23"/>
        <v>11095.218256410257</v>
      </c>
      <c r="BF29" s="191">
        <f t="shared" si="23"/>
        <v>10637.14605128205</v>
      </c>
      <c r="BG29" s="191">
        <f t="shared" si="23"/>
        <v>10110.533948717948</v>
      </c>
      <c r="BH29" s="191">
        <f t="shared" si="23"/>
        <v>9527.52</v>
      </c>
      <c r="BI29" s="191">
        <f t="shared" si="23"/>
        <v>7871.2653658536574</v>
      </c>
      <c r="BJ29" s="191">
        <f t="shared" si="23"/>
        <v>8114.3612631578944</v>
      </c>
      <c r="BK29" s="191">
        <f t="shared" si="23"/>
        <v>14243.732102564105</v>
      </c>
      <c r="BL29" s="191">
        <f t="shared" si="23"/>
        <v>15213.558243902438</v>
      </c>
      <c r="BM29" s="191">
        <f t="shared" si="23"/>
        <v>12397.62947368421</v>
      </c>
      <c r="BN29" s="191">
        <f t="shared" si="23"/>
        <v>12476.530536585366</v>
      </c>
      <c r="BO29" s="191">
        <f t="shared" si="23"/>
        <v>10033.287578947369</v>
      </c>
      <c r="BP29" s="191">
        <f t="shared" si="23"/>
        <v>11876.779487179487</v>
      </c>
      <c r="BQ29" s="191">
        <f t="shared" si="23"/>
        <v>11712.704780487806</v>
      </c>
      <c r="BR29" s="191">
        <f t="shared" si="23"/>
        <v>10102.439111111111</v>
      </c>
      <c r="BS29" s="191">
        <f t="shared" si="23"/>
        <v>10313.641435897436</v>
      </c>
      <c r="BT29" s="191">
        <f t="shared" si="23"/>
        <v>10187.621052631579</v>
      </c>
      <c r="BU29" s="191">
        <f t="shared" si="23"/>
        <v>8032.9118048780474</v>
      </c>
      <c r="BV29" s="191">
        <f t="shared" si="23"/>
        <v>8474.9431578947369</v>
      </c>
      <c r="BW29" s="191">
        <f t="shared" si="23"/>
        <v>14711.673951219511</v>
      </c>
      <c r="BX29" s="191">
        <f t="shared" si="23"/>
        <v>14400.944615384615</v>
      </c>
      <c r="BY29" s="191">
        <f t="shared" si="23"/>
        <v>12378.164210526316</v>
      </c>
      <c r="BZ29" s="191">
        <f t="shared" si="23"/>
        <v>12570.589463414635</v>
      </c>
      <c r="CA29" s="191">
        <f t="shared" si="23"/>
        <v>10223.040000000001</v>
      </c>
      <c r="CB29" s="191">
        <f t="shared" si="23"/>
        <v>12434.169641025641</v>
      </c>
      <c r="CC29" s="191">
        <f t="shared" si="23"/>
        <v>11387.456585365853</v>
      </c>
      <c r="CD29" s="191">
        <f t="shared" si="23"/>
        <v>10236.277333333333</v>
      </c>
      <c r="CE29" s="191">
        <f t="shared" si="23"/>
        <v>10501.641435897436</v>
      </c>
      <c r="CF29" s="191">
        <f t="shared" si="23"/>
        <v>10848</v>
      </c>
      <c r="CG29" s="191">
        <f t="shared" si="23"/>
        <v>8123.29682051282</v>
      </c>
      <c r="CH29" s="191">
        <f t="shared" si="23"/>
        <v>8813.6968421052643</v>
      </c>
      <c r="CI29" s="191">
        <f t="shared" si="23"/>
        <v>14608.101658536585</v>
      </c>
      <c r="CJ29" s="191">
        <f t="shared" si="23"/>
        <v>14246.543589743589</v>
      </c>
      <c r="CK29" s="191">
        <f t="shared" si="23"/>
        <v>12912.970105263157</v>
      </c>
      <c r="CL29" s="191">
        <f t="shared" si="23"/>
        <v>12183.273951219511</v>
      </c>
      <c r="CM29" s="191">
        <f t="shared" si="23"/>
        <v>10417.11157894737</v>
      </c>
      <c r="CN29" s="191">
        <f t="shared" si="23"/>
        <v>13019.359609756099</v>
      </c>
      <c r="CO29" s="191">
        <f t="shared" si="23"/>
        <v>11020.020102564104</v>
      </c>
      <c r="CP29" s="191">
        <f t="shared" si="23"/>
        <v>10355.800888888891</v>
      </c>
      <c r="CQ29" s="191">
        <f t="shared" si="23"/>
        <v>11136.770256410256</v>
      </c>
      <c r="CR29" s="191">
        <f t="shared" si="23"/>
        <v>10644.384</v>
      </c>
      <c r="CS29" s="191">
        <f t="shared" si="23"/>
        <v>8539.8276923076919</v>
      </c>
      <c r="CT29" s="191">
        <f t="shared" si="24"/>
        <v>9565.5814736842112</v>
      </c>
      <c r="CU29" s="191">
        <f t="shared" si="24"/>
        <v>14025.80780487805</v>
      </c>
      <c r="CV29" s="191">
        <f t="shared" si="24"/>
        <v>14193.865025641026</v>
      </c>
      <c r="CW29" s="191">
        <f t="shared" si="24"/>
        <v>13559.2</v>
      </c>
      <c r="CX29" s="191">
        <f t="shared" si="24"/>
        <v>11885.388923076925</v>
      </c>
      <c r="CY29" s="191">
        <f t="shared" si="24"/>
        <v>10708.218947368421</v>
      </c>
      <c r="CZ29" s="191">
        <f t="shared" si="24"/>
        <v>13244.764682926829</v>
      </c>
      <c r="DA29" s="191">
        <f t="shared" si="24"/>
        <v>11377.27794871795</v>
      </c>
      <c r="DB29" s="191">
        <f t="shared" si="24"/>
        <v>10929.736216216217</v>
      </c>
      <c r="DC29" s="191">
        <f t="shared" si="24"/>
        <v>12003.330146341463</v>
      </c>
      <c r="DD29" s="191">
        <f t="shared" si="24"/>
        <v>10587.36</v>
      </c>
      <c r="DE29" s="191">
        <f t="shared" si="24"/>
        <v>9426.3737435897456</v>
      </c>
      <c r="DF29" s="191">
        <f t="shared" si="24"/>
        <v>10034.016000000001</v>
      </c>
      <c r="DG29" s="191">
        <f t="shared" si="24"/>
        <v>13715.747282051283</v>
      </c>
      <c r="DH29" s="191">
        <f t="shared" si="24"/>
        <v>15646.869658536585</v>
      </c>
      <c r="DI29" s="191">
        <f t="shared" si="24"/>
        <v>12775.894736842107</v>
      </c>
      <c r="DJ29" s="191">
        <f t="shared" si="24"/>
        <v>12235.117128205129</v>
      </c>
      <c r="DK29" s="191">
        <f t="shared" si="24"/>
        <v>12076.4</v>
      </c>
      <c r="DL29" s="191">
        <f t="shared" si="24"/>
        <v>12558.207179487181</v>
      </c>
      <c r="DM29" s="191">
        <f t="shared" si="24"/>
        <v>12291.793230769232</v>
      </c>
      <c r="DN29" s="191">
        <f t="shared" si="24"/>
        <v>11063.281777777778</v>
      </c>
      <c r="DO29" s="191">
        <f t="shared" si="24"/>
        <v>11975.542634146341</v>
      </c>
      <c r="DP29" s="191">
        <f t="shared" si="24"/>
        <v>11014.143157894738</v>
      </c>
      <c r="DQ29" s="191">
        <f t="shared" si="24"/>
        <v>10390.237463414634</v>
      </c>
      <c r="DR29" s="191">
        <f t="shared" si="24"/>
        <v>10094.375578947369</v>
      </c>
      <c r="DS29" s="191">
        <f t="shared" si="24"/>
        <v>14023.209230769233</v>
      </c>
      <c r="DT29" s="191">
        <f t="shared" si="24"/>
        <v>15932.250731707316</v>
      </c>
      <c r="DU29" s="191">
        <f t="shared" si="24"/>
        <v>13110.290526315792</v>
      </c>
      <c r="DV29" s="191">
        <f t="shared" si="24"/>
        <v>13147.730256410259</v>
      </c>
      <c r="DW29" s="191">
        <f t="shared" si="24"/>
        <v>12031.296</v>
      </c>
      <c r="DX29" s="191">
        <f t="shared" si="24"/>
        <v>12928.56717948718</v>
      </c>
      <c r="DY29" s="191">
        <f t="shared" si="24"/>
        <v>13235.251317073171</v>
      </c>
      <c r="DZ29" s="191">
        <f t="shared" si="24"/>
        <v>11443.637333333334</v>
      </c>
      <c r="EA29" s="191">
        <f t="shared" si="24"/>
        <v>11907.977846153846</v>
      </c>
      <c r="EB29" s="191">
        <f t="shared" si="24"/>
        <v>11441.216842105265</v>
      </c>
      <c r="EC29" s="191">
        <f t="shared" si="24"/>
        <v>10961.636487804877</v>
      </c>
      <c r="ED29" s="191">
        <f t="shared" si="24"/>
        <v>10572.543157894737</v>
      </c>
      <c r="EE29" s="191">
        <f t="shared" si="24"/>
        <v>14940.275897435899</v>
      </c>
      <c r="EF29" s="191">
        <f t="shared" si="24"/>
        <v>15589.84956097561</v>
      </c>
      <c r="EG29" s="191">
        <f t="shared" si="24"/>
        <v>13444.686315789473</v>
      </c>
      <c r="EH29" s="191">
        <f t="shared" si="24"/>
        <v>14092.339902439026</v>
      </c>
      <c r="EI29" s="191">
        <f t="shared" si="24"/>
        <v>11946.732631578947</v>
      </c>
      <c r="EJ29" s="191">
        <f t="shared" si="24"/>
        <v>13296.169846153845</v>
      </c>
    </row>
    <row r="30" spans="1:140" ht="13.65" customHeight="1" x14ac:dyDescent="0.2">
      <c r="A30" s="443" t="s">
        <v>142</v>
      </c>
      <c r="B30" s="281"/>
      <c r="C30" s="191">
        <f t="shared" ca="1" si="21"/>
        <v>7.7090909090912874E-2</v>
      </c>
      <c r="D30" s="191">
        <f t="shared" ca="1" si="21"/>
        <v>-0.23874210526315309</v>
      </c>
      <c r="E30" s="191">
        <f t="shared" si="21"/>
        <v>-2.3121951219511772E-2</v>
      </c>
      <c r="F30" s="306">
        <f t="shared" ca="1" si="21"/>
        <v>-0.10144704123743864</v>
      </c>
      <c r="G30" s="191">
        <f t="shared" si="21"/>
        <v>4.9059829059849847E-3</v>
      </c>
      <c r="H30" s="191">
        <f t="shared" si="21"/>
        <v>9.9230769230764793E-3</v>
      </c>
      <c r="I30" s="191">
        <f t="shared" si="21"/>
        <v>-1.1111111110650995E-4</v>
      </c>
      <c r="J30" s="191">
        <f t="shared" si="21"/>
        <v>1.2195121951208421E-4</v>
      </c>
      <c r="K30" s="191">
        <f t="shared" si="21"/>
        <v>2.439024390206157E-4</v>
      </c>
      <c r="L30" s="191">
        <f t="shared" si="21"/>
        <v>0</v>
      </c>
      <c r="M30" s="191">
        <f t="shared" si="21"/>
        <v>-1.9256410256407008E-2</v>
      </c>
      <c r="N30" s="191">
        <f t="shared" si="21"/>
        <v>0</v>
      </c>
      <c r="O30" s="191">
        <f t="shared" si="21"/>
        <v>-1.9307692307684476E-2</v>
      </c>
      <c r="P30" s="191">
        <f t="shared" si="21"/>
        <v>-3.8512820512817569E-2</v>
      </c>
      <c r="Q30" s="191">
        <f t="shared" si="21"/>
        <v>-1.0256410256204163E-4</v>
      </c>
      <c r="R30" s="191">
        <f t="shared" si="21"/>
        <v>-4.7000000000000597E-2</v>
      </c>
      <c r="S30" s="191">
        <f t="shared" si="21"/>
        <v>0</v>
      </c>
      <c r="T30" s="191">
        <f t="shared" si="21"/>
        <v>0</v>
      </c>
      <c r="U30" s="191">
        <f t="shared" si="21"/>
        <v>0</v>
      </c>
      <c r="V30" s="191">
        <f t="shared" si="21"/>
        <v>0</v>
      </c>
      <c r="W30" s="306">
        <f t="shared" si="21"/>
        <v>-7.8573206567078557E-3</v>
      </c>
      <c r="X30" s="191">
        <f t="shared" si="21"/>
        <v>0.5092578564907484</v>
      </c>
      <c r="Y30" s="191">
        <f t="shared" si="21"/>
        <v>0.52845595593002059</v>
      </c>
      <c r="Z30" s="191">
        <f t="shared" si="21"/>
        <v>0.40139213110406402</v>
      </c>
      <c r="AA30" s="191">
        <f t="shared" si="21"/>
        <v>0.22424127960128359</v>
      </c>
      <c r="AB30" s="191">
        <f t="shared" si="21"/>
        <v>0.19791557500909462</v>
      </c>
      <c r="AC30" s="358">
        <f t="shared" ca="1" si="21"/>
        <v>0.27027513128195224</v>
      </c>
      <c r="AD30" s="302"/>
      <c r="AE30" s="303"/>
      <c r="AG30" s="191">
        <f t="shared" si="22"/>
        <v>10822.166974358975</v>
      </c>
      <c r="AH30" s="191">
        <f t="shared" ref="AH30:CS33" si="27">AH11*AH$5</f>
        <v>9855.9608888888906</v>
      </c>
      <c r="AI30" s="191">
        <f t="shared" si="27"/>
        <v>10812.109463414634</v>
      </c>
      <c r="AJ30" s="191">
        <f t="shared" si="27"/>
        <v>8187.941894736844</v>
      </c>
      <c r="AK30" s="191">
        <f t="shared" si="27"/>
        <v>9016.7595897435913</v>
      </c>
      <c r="AL30" s="191">
        <f t="shared" si="27"/>
        <v>10599.900000000001</v>
      </c>
      <c r="AM30" s="191">
        <f t="shared" si="27"/>
        <v>11757.115076923079</v>
      </c>
      <c r="AN30" s="191">
        <f t="shared" si="27"/>
        <v>12935.959794871796</v>
      </c>
      <c r="AO30" s="191">
        <f t="shared" si="27"/>
        <v>12024</v>
      </c>
      <c r="AP30" s="191">
        <f t="shared" si="27"/>
        <v>10057.98071794872</v>
      </c>
      <c r="AQ30" s="191">
        <f t="shared" si="27"/>
        <v>10633.263157894737</v>
      </c>
      <c r="AR30" s="191">
        <f t="shared" si="27"/>
        <v>11547.18224390244</v>
      </c>
      <c r="AS30" s="191">
        <f t="shared" si="27"/>
        <v>11035.233641025641</v>
      </c>
      <c r="AT30" s="191">
        <f t="shared" si="27"/>
        <v>9767.9217777777776</v>
      </c>
      <c r="AU30" s="191">
        <f t="shared" si="27"/>
        <v>10913.980097560976</v>
      </c>
      <c r="AV30" s="191">
        <f t="shared" si="27"/>
        <v>9291.9031578947379</v>
      </c>
      <c r="AW30" s="191">
        <f t="shared" si="27"/>
        <v>10171.766769230771</v>
      </c>
      <c r="AX30" s="191">
        <f t="shared" si="27"/>
        <v>10848.096000000001</v>
      </c>
      <c r="AY30" s="191">
        <f t="shared" si="27"/>
        <v>12006.682666666668</v>
      </c>
      <c r="AZ30" s="191">
        <f t="shared" si="27"/>
        <v>13769.860682926826</v>
      </c>
      <c r="BA30" s="191">
        <f t="shared" si="27"/>
        <v>11697.499789473688</v>
      </c>
      <c r="BB30" s="191">
        <f t="shared" si="27"/>
        <v>10621.884307692309</v>
      </c>
      <c r="BC30" s="191">
        <f t="shared" si="27"/>
        <v>11160</v>
      </c>
      <c r="BD30" s="191">
        <f t="shared" si="27"/>
        <v>11236.55753846154</v>
      </c>
      <c r="BE30" s="191">
        <f t="shared" si="27"/>
        <v>11419.412307692308</v>
      </c>
      <c r="BF30" s="191">
        <f t="shared" si="27"/>
        <v>10509.286769230766</v>
      </c>
      <c r="BG30" s="191">
        <f t="shared" si="27"/>
        <v>10208.563897435899</v>
      </c>
      <c r="BH30" s="191">
        <f t="shared" si="27"/>
        <v>9516.5187368421048</v>
      </c>
      <c r="BI30" s="191">
        <f t="shared" si="27"/>
        <v>10775.170536585365</v>
      </c>
      <c r="BJ30" s="191">
        <f t="shared" si="27"/>
        <v>10454.880000000001</v>
      </c>
      <c r="BK30" s="191">
        <f t="shared" si="27"/>
        <v>12140.018871794873</v>
      </c>
      <c r="BL30" s="191">
        <f t="shared" si="27"/>
        <v>12994.828682926827</v>
      </c>
      <c r="BM30" s="191">
        <f t="shared" si="27"/>
        <v>11528.665263157896</v>
      </c>
      <c r="BN30" s="191">
        <f t="shared" si="27"/>
        <v>11611.510829268293</v>
      </c>
      <c r="BO30" s="191">
        <f t="shared" si="27"/>
        <v>10395.360842105263</v>
      </c>
      <c r="BP30" s="191">
        <f t="shared" si="27"/>
        <v>11205.426666666668</v>
      </c>
      <c r="BQ30" s="191">
        <f t="shared" si="27"/>
        <v>11955.584195121952</v>
      </c>
      <c r="BR30" s="191">
        <f t="shared" si="27"/>
        <v>9951.1964444444438</v>
      </c>
      <c r="BS30" s="191">
        <f t="shared" si="27"/>
        <v>10358.934974358974</v>
      </c>
      <c r="BT30" s="191">
        <f t="shared" si="27"/>
        <v>10110.96252631579</v>
      </c>
      <c r="BU30" s="191">
        <f t="shared" si="27"/>
        <v>10506.42224390244</v>
      </c>
      <c r="BV30" s="191">
        <f t="shared" si="27"/>
        <v>10550.753684210527</v>
      </c>
      <c r="BW30" s="191">
        <f t="shared" si="27"/>
        <v>12565.335219512193</v>
      </c>
      <c r="BX30" s="191">
        <f t="shared" si="27"/>
        <v>12438.118564102562</v>
      </c>
      <c r="BY30" s="191">
        <f t="shared" si="27"/>
        <v>11531.570526315791</v>
      </c>
      <c r="BZ30" s="191">
        <f t="shared" si="27"/>
        <v>11713.540682926829</v>
      </c>
      <c r="CA30" s="191">
        <f t="shared" si="27"/>
        <v>10500.202105263157</v>
      </c>
      <c r="CB30" s="191">
        <f t="shared" si="27"/>
        <v>11721.041230769233</v>
      </c>
      <c r="CC30" s="191">
        <f t="shared" si="27"/>
        <v>11560.022634146342</v>
      </c>
      <c r="CD30" s="191">
        <f t="shared" si="27"/>
        <v>10063.68</v>
      </c>
      <c r="CE30" s="191">
        <f t="shared" si="27"/>
        <v>10505.70030769231</v>
      </c>
      <c r="CF30" s="191">
        <f t="shared" si="27"/>
        <v>10712.1</v>
      </c>
      <c r="CG30" s="191">
        <f t="shared" si="27"/>
        <v>10217.568615384616</v>
      </c>
      <c r="CH30" s="191">
        <f t="shared" si="27"/>
        <v>10646.336842105264</v>
      </c>
      <c r="CI30" s="191">
        <f t="shared" si="27"/>
        <v>12499.995512195123</v>
      </c>
      <c r="CJ30" s="191">
        <f t="shared" si="27"/>
        <v>12419.337846153845</v>
      </c>
      <c r="CK30" s="191">
        <f t="shared" si="27"/>
        <v>12028.133052631581</v>
      </c>
      <c r="CL30" s="191">
        <f t="shared" si="27"/>
        <v>11340.493073170732</v>
      </c>
      <c r="CM30" s="191">
        <f t="shared" si="27"/>
        <v>10596.69557894737</v>
      </c>
      <c r="CN30" s="191">
        <f t="shared" si="27"/>
        <v>12238.358048780488</v>
      </c>
      <c r="CO30" s="191">
        <f t="shared" si="27"/>
        <v>11111.407384615384</v>
      </c>
      <c r="CP30" s="191">
        <f t="shared" si="27"/>
        <v>10133.923555555555</v>
      </c>
      <c r="CQ30" s="191">
        <f t="shared" si="27"/>
        <v>11054.38994871795</v>
      </c>
      <c r="CR30" s="191">
        <f t="shared" si="27"/>
        <v>10445.088</v>
      </c>
      <c r="CS30" s="191">
        <f t="shared" si="27"/>
        <v>10356.515076923079</v>
      </c>
      <c r="CT30" s="191">
        <f t="shared" si="24"/>
        <v>11189.861052631581</v>
      </c>
      <c r="CU30" s="191">
        <f t="shared" si="24"/>
        <v>11934.181853658536</v>
      </c>
      <c r="CV30" s="191">
        <f t="shared" si="24"/>
        <v>12389.306051282052</v>
      </c>
      <c r="CW30" s="191">
        <f t="shared" si="24"/>
        <v>12526.000000000002</v>
      </c>
      <c r="CX30" s="191">
        <f t="shared" si="24"/>
        <v>10967.833230769233</v>
      </c>
      <c r="CY30" s="191">
        <f t="shared" si="24"/>
        <v>10662.935578947368</v>
      </c>
      <c r="CZ30" s="191">
        <f t="shared" si="24"/>
        <v>12286.651317073172</v>
      </c>
      <c r="DA30" s="191">
        <f t="shared" si="24"/>
        <v>11197.762051282052</v>
      </c>
      <c r="DB30" s="191">
        <f t="shared" si="24"/>
        <v>10483.073513513515</v>
      </c>
      <c r="DC30" s="191">
        <f t="shared" si="24"/>
        <v>11652.340682926828</v>
      </c>
      <c r="DD30" s="191">
        <f t="shared" si="24"/>
        <v>10160.538105263158</v>
      </c>
      <c r="DE30" s="191">
        <f t="shared" si="24"/>
        <v>10943.916307692309</v>
      </c>
      <c r="DF30" s="191">
        <f t="shared" si="24"/>
        <v>11297.52</v>
      </c>
      <c r="DG30" s="191">
        <f t="shared" si="24"/>
        <v>11445.256820512823</v>
      </c>
      <c r="DH30" s="191">
        <f t="shared" si="24"/>
        <v>13480.618536585365</v>
      </c>
      <c r="DI30" s="191">
        <f t="shared" si="24"/>
        <v>11562.61810526316</v>
      </c>
      <c r="DJ30" s="191">
        <f t="shared" si="24"/>
        <v>11073.219282051283</v>
      </c>
      <c r="DK30" s="191">
        <f t="shared" si="24"/>
        <v>11716.300000000001</v>
      </c>
      <c r="DL30" s="191">
        <f t="shared" si="24"/>
        <v>11392.356512820514</v>
      </c>
      <c r="DM30" s="191">
        <f t="shared" si="24"/>
        <v>11767.307282051281</v>
      </c>
      <c r="DN30" s="191">
        <f t="shared" si="24"/>
        <v>10359.320888888889</v>
      </c>
      <c r="DO30" s="191">
        <f t="shared" si="24"/>
        <v>11336.534829268292</v>
      </c>
      <c r="DP30" s="191">
        <f t="shared" si="24"/>
        <v>10307.873684210528</v>
      </c>
      <c r="DQ30" s="191">
        <f t="shared" si="24"/>
        <v>11541.832390243901</v>
      </c>
      <c r="DR30" s="191">
        <f t="shared" si="24"/>
        <v>10933.376842105266</v>
      </c>
      <c r="DS30" s="191">
        <f t="shared" si="24"/>
        <v>11456.517538461538</v>
      </c>
      <c r="DT30" s="191">
        <f t="shared" si="24"/>
        <v>13521.289170731707</v>
      </c>
      <c r="DU30" s="191">
        <f t="shared" si="24"/>
        <v>11610.632421052635</v>
      </c>
      <c r="DV30" s="191">
        <f t="shared" si="24"/>
        <v>11654.190153846155</v>
      </c>
      <c r="DW30" s="191">
        <f t="shared" si="24"/>
        <v>11365.440000000002</v>
      </c>
      <c r="DX30" s="191">
        <f t="shared" si="24"/>
        <v>11464.413538461538</v>
      </c>
      <c r="DY30" s="191">
        <f t="shared" si="24"/>
        <v>12345.064975609755</v>
      </c>
      <c r="DZ30" s="191">
        <f t="shared" si="24"/>
        <v>10468.362666666666</v>
      </c>
      <c r="EA30" s="191">
        <f t="shared" si="24"/>
        <v>11005.452512820513</v>
      </c>
      <c r="EB30" s="191">
        <f t="shared" si="24"/>
        <v>10451.393684210529</v>
      </c>
      <c r="EC30" s="191">
        <f t="shared" si="24"/>
        <v>11685.97580487805</v>
      </c>
      <c r="ED30" s="191">
        <f t="shared" si="24"/>
        <v>11036.223157894738</v>
      </c>
      <c r="EE30" s="191">
        <f t="shared" si="24"/>
        <v>11959.467692307693</v>
      </c>
      <c r="EF30" s="191">
        <f t="shared" si="24"/>
        <v>13034.34419512195</v>
      </c>
      <c r="EG30" s="191">
        <f t="shared" si="24"/>
        <v>11662.055578947371</v>
      </c>
      <c r="EH30" s="191">
        <f t="shared" si="24"/>
        <v>12240.119414634146</v>
      </c>
      <c r="EI30" s="191">
        <f t="shared" si="24"/>
        <v>10998.125473684213</v>
      </c>
      <c r="EJ30" s="191">
        <f t="shared" si="24"/>
        <v>11540.93435897436</v>
      </c>
    </row>
    <row r="31" spans="1:140" ht="13.65" customHeight="1" x14ac:dyDescent="0.2">
      <c r="A31" s="443" t="s">
        <v>144</v>
      </c>
      <c r="B31" s="281"/>
      <c r="C31" s="191">
        <f t="shared" ca="1" si="21"/>
        <v>0.39539545454545433</v>
      </c>
      <c r="D31" s="191">
        <f t="shared" ca="1" si="21"/>
        <v>0.43997365409449785</v>
      </c>
      <c r="E31" s="191">
        <f t="shared" si="21"/>
        <v>0.26756097560975789</v>
      </c>
      <c r="F31" s="306">
        <f t="shared" ca="1" si="21"/>
        <v>0.35476853412304976</v>
      </c>
      <c r="G31" s="191">
        <f t="shared" si="21"/>
        <v>4.7948717948713693E-3</v>
      </c>
      <c r="H31" s="191">
        <f t="shared" si="21"/>
        <v>9.9230769230764793E-3</v>
      </c>
      <c r="I31" s="191">
        <f t="shared" si="21"/>
        <v>-3.33333333330188E-4</v>
      </c>
      <c r="J31" s="191">
        <f t="shared" si="21"/>
        <v>-2.965340179699183E-4</v>
      </c>
      <c r="K31" s="191">
        <f t="shared" si="21"/>
        <v>-4.8780487804833683E-4</v>
      </c>
      <c r="L31" s="191">
        <f t="shared" si="21"/>
        <v>-1.0526315789860519E-4</v>
      </c>
      <c r="M31" s="191">
        <f t="shared" si="21"/>
        <v>-1.9256410256407008E-2</v>
      </c>
      <c r="N31" s="191">
        <f t="shared" si="21"/>
        <v>-7.4999999999647571E-4</v>
      </c>
      <c r="O31" s="191">
        <f t="shared" si="21"/>
        <v>-2.4371794871790087E-2</v>
      </c>
      <c r="P31" s="191">
        <f t="shared" si="21"/>
        <v>-4.8641025641025237E-2</v>
      </c>
      <c r="Q31" s="191">
        <f t="shared" si="21"/>
        <v>-1.0256410256204163E-4</v>
      </c>
      <c r="R31" s="191">
        <f t="shared" si="21"/>
        <v>0.50625000000000142</v>
      </c>
      <c r="S31" s="191">
        <f t="shared" si="21"/>
        <v>0</v>
      </c>
      <c r="T31" s="191">
        <f t="shared" si="21"/>
        <v>0</v>
      </c>
      <c r="U31" s="191">
        <f t="shared" si="21"/>
        <v>0</v>
      </c>
      <c r="V31" s="191">
        <f t="shared" si="21"/>
        <v>0</v>
      </c>
      <c r="W31" s="306">
        <f t="shared" si="21"/>
        <v>3.7501383362080531E-2</v>
      </c>
      <c r="X31" s="191">
        <f t="shared" si="21"/>
        <v>0.30196834577441933</v>
      </c>
      <c r="Y31" s="191">
        <f t="shared" si="21"/>
        <v>0.29547401987451849</v>
      </c>
      <c r="Z31" s="191">
        <f t="shared" si="21"/>
        <v>0.30016288734998042</v>
      </c>
      <c r="AA31" s="191">
        <f t="shared" si="21"/>
        <v>0.3017279225859113</v>
      </c>
      <c r="AB31" s="191">
        <f t="shared" si="21"/>
        <v>0.30118522675536141</v>
      </c>
      <c r="AC31" s="358">
        <f t="shared" ca="1" si="21"/>
        <v>0.27385317452162994</v>
      </c>
      <c r="AD31" s="302"/>
      <c r="AE31" s="303"/>
      <c r="AG31" s="191">
        <f t="shared" si="22"/>
        <v>9968.926564102565</v>
      </c>
      <c r="AH31" s="191">
        <f t="shared" si="27"/>
        <v>8975.9217777777776</v>
      </c>
      <c r="AI31" s="191">
        <f t="shared" si="27"/>
        <v>9995.8805853658541</v>
      </c>
      <c r="AJ31" s="191">
        <f t="shared" si="27"/>
        <v>8187.903157894737</v>
      </c>
      <c r="AK31" s="191">
        <f t="shared" si="27"/>
        <v>9016.7595897435913</v>
      </c>
      <c r="AL31" s="191">
        <f t="shared" si="27"/>
        <v>10599.900000000001</v>
      </c>
      <c r="AM31" s="191">
        <f t="shared" si="27"/>
        <v>11757.115076923079</v>
      </c>
      <c r="AN31" s="191">
        <f t="shared" si="27"/>
        <v>12935.959794871796</v>
      </c>
      <c r="AO31" s="191">
        <f t="shared" si="27"/>
        <v>11228.448</v>
      </c>
      <c r="AP31" s="191">
        <f t="shared" si="27"/>
        <v>9963.9710769230769</v>
      </c>
      <c r="AQ31" s="191">
        <f t="shared" si="27"/>
        <v>9536.7410526315798</v>
      </c>
      <c r="AR31" s="191">
        <f t="shared" si="27"/>
        <v>10944.936390243904</v>
      </c>
      <c r="AS31" s="191">
        <f t="shared" si="27"/>
        <v>6373.9616410256413</v>
      </c>
      <c r="AT31" s="191">
        <f t="shared" si="27"/>
        <v>5896.0782222222215</v>
      </c>
      <c r="AU31" s="191">
        <f t="shared" si="27"/>
        <v>6630.069658536584</v>
      </c>
      <c r="AV31" s="191">
        <f t="shared" si="27"/>
        <v>5612.0968421052639</v>
      </c>
      <c r="AW31" s="191">
        <f t="shared" si="27"/>
        <v>6098.5148717948723</v>
      </c>
      <c r="AX31" s="191">
        <f t="shared" si="27"/>
        <v>6624</v>
      </c>
      <c r="AY31" s="191">
        <f t="shared" si="27"/>
        <v>8000.759384615385</v>
      </c>
      <c r="AZ31" s="191">
        <f t="shared" si="27"/>
        <v>9689.9999999999964</v>
      </c>
      <c r="BA31" s="191">
        <f t="shared" si="27"/>
        <v>8041.4778947368432</v>
      </c>
      <c r="BB31" s="191">
        <f t="shared" si="27"/>
        <v>6015.8939487179478</v>
      </c>
      <c r="BC31" s="191">
        <f t="shared" si="27"/>
        <v>6176.3</v>
      </c>
      <c r="BD31" s="191">
        <f t="shared" si="27"/>
        <v>6871.7277948717956</v>
      </c>
      <c r="BE31" s="191">
        <f t="shared" si="27"/>
        <v>6201.0379487179489</v>
      </c>
      <c r="BF31" s="191">
        <f t="shared" si="27"/>
        <v>6242.708717948718</v>
      </c>
      <c r="BG31" s="191">
        <f t="shared" si="27"/>
        <v>5823.8350769230774</v>
      </c>
      <c r="BH31" s="191">
        <f t="shared" si="27"/>
        <v>6110.9305263157894</v>
      </c>
      <c r="BI31" s="191">
        <f t="shared" si="27"/>
        <v>6081.8967804878039</v>
      </c>
      <c r="BJ31" s="191">
        <f t="shared" si="27"/>
        <v>5897.6842105263177</v>
      </c>
      <c r="BK31" s="191">
        <f t="shared" si="27"/>
        <v>6883.1380512820515</v>
      </c>
      <c r="BL31" s="191">
        <f t="shared" si="27"/>
        <v>8778.906926829266</v>
      </c>
      <c r="BM31" s="191">
        <f t="shared" si="27"/>
        <v>7734.6821052631576</v>
      </c>
      <c r="BN31" s="191">
        <f t="shared" si="27"/>
        <v>6848.1008780487791</v>
      </c>
      <c r="BO31" s="191">
        <f t="shared" si="27"/>
        <v>5453.7987368421072</v>
      </c>
      <c r="BP31" s="191">
        <f t="shared" si="27"/>
        <v>6646.3013333333329</v>
      </c>
      <c r="BQ31" s="191">
        <f t="shared" si="27"/>
        <v>6940.5477073170732</v>
      </c>
      <c r="BR31" s="191">
        <f t="shared" si="27"/>
        <v>6313.6675555555557</v>
      </c>
      <c r="BS31" s="191">
        <f t="shared" si="27"/>
        <v>6334.0092307692312</v>
      </c>
      <c r="BT31" s="191">
        <f t="shared" si="27"/>
        <v>6635.2168421052629</v>
      </c>
      <c r="BU31" s="191">
        <f t="shared" si="27"/>
        <v>6069.5559024390241</v>
      </c>
      <c r="BV31" s="191">
        <f t="shared" si="27"/>
        <v>5296.5852631578964</v>
      </c>
      <c r="BW31" s="191">
        <f t="shared" si="27"/>
        <v>7031.382439024389</v>
      </c>
      <c r="BX31" s="191">
        <f t="shared" si="27"/>
        <v>8126.3241025641028</v>
      </c>
      <c r="BY31" s="191">
        <f t="shared" si="27"/>
        <v>7440.0884210526319</v>
      </c>
      <c r="BZ31" s="191">
        <f t="shared" si="27"/>
        <v>6472.7309268292684</v>
      </c>
      <c r="CA31" s="191">
        <f t="shared" si="27"/>
        <v>5434.9145263157916</v>
      </c>
      <c r="CB31" s="191">
        <f t="shared" si="27"/>
        <v>6906.1052307692307</v>
      </c>
      <c r="CC31" s="191">
        <f t="shared" si="27"/>
        <v>6727.838634146342</v>
      </c>
      <c r="CD31" s="191">
        <f t="shared" si="27"/>
        <v>6363.8862222222215</v>
      </c>
      <c r="CE31" s="191">
        <f t="shared" si="27"/>
        <v>6390.3513846153855</v>
      </c>
      <c r="CF31" s="191">
        <f t="shared" si="27"/>
        <v>6981.8000000000011</v>
      </c>
      <c r="CG31" s="191">
        <f t="shared" si="27"/>
        <v>5863.6235897435899</v>
      </c>
      <c r="CH31" s="191">
        <f t="shared" si="27"/>
        <v>5351.7852631578971</v>
      </c>
      <c r="CI31" s="191">
        <f t="shared" si="27"/>
        <v>7093.2292682926818</v>
      </c>
      <c r="CJ31" s="191">
        <f t="shared" si="27"/>
        <v>8182.6276923076912</v>
      </c>
      <c r="CK31" s="191">
        <f t="shared" si="27"/>
        <v>7814.1978947368425</v>
      </c>
      <c r="CL31" s="191">
        <f t="shared" si="27"/>
        <v>6242.5043902439011</v>
      </c>
      <c r="CM31" s="191">
        <f t="shared" si="27"/>
        <v>5453.7600000000011</v>
      </c>
      <c r="CN31" s="191">
        <f t="shared" si="27"/>
        <v>7193.069853658536</v>
      </c>
      <c r="CO31" s="191">
        <f t="shared" si="27"/>
        <v>7523.6057435897437</v>
      </c>
      <c r="CP31" s="191">
        <f t="shared" si="27"/>
        <v>7404.3591111111109</v>
      </c>
      <c r="CQ31" s="191">
        <f t="shared" si="27"/>
        <v>7813.153025641026</v>
      </c>
      <c r="CR31" s="191">
        <f t="shared" si="27"/>
        <v>7847.4240000000009</v>
      </c>
      <c r="CS31" s="191">
        <f t="shared" si="27"/>
        <v>6903.8998974358983</v>
      </c>
      <c r="CT31" s="191">
        <f t="shared" si="24"/>
        <v>7603.2000000000016</v>
      </c>
      <c r="CU31" s="191">
        <f t="shared" si="24"/>
        <v>10010.264975609754</v>
      </c>
      <c r="CV31" s="191">
        <f t="shared" si="24"/>
        <v>11571.149333333335</v>
      </c>
      <c r="CW31" s="191">
        <f t="shared" si="24"/>
        <v>10917.900000000001</v>
      </c>
      <c r="CX31" s="191">
        <f t="shared" si="24"/>
        <v>8003.3721025641025</v>
      </c>
      <c r="CY31" s="191">
        <f t="shared" si="24"/>
        <v>6999.0307368421072</v>
      </c>
      <c r="CZ31" s="191">
        <f t="shared" si="24"/>
        <v>8925.4577560975595</v>
      </c>
      <c r="DA31" s="191">
        <f t="shared" si="24"/>
        <v>7597.6102564102575</v>
      </c>
      <c r="DB31" s="191">
        <f t="shared" si="24"/>
        <v>7643.763243243242</v>
      </c>
      <c r="DC31" s="191">
        <f t="shared" si="24"/>
        <v>8206.9100487804881</v>
      </c>
      <c r="DD31" s="191">
        <f t="shared" si="24"/>
        <v>7593.738105263159</v>
      </c>
      <c r="DE31" s="191">
        <f t="shared" si="24"/>
        <v>7274.8767179487177</v>
      </c>
      <c r="DF31" s="191">
        <f t="shared" si="24"/>
        <v>7584.0479999999989</v>
      </c>
      <c r="DG31" s="191">
        <f t="shared" si="24"/>
        <v>9664.7039999999997</v>
      </c>
      <c r="DH31" s="191">
        <f t="shared" si="24"/>
        <v>12813.210146341462</v>
      </c>
      <c r="DI31" s="191">
        <f t="shared" si="24"/>
        <v>10286.955789473686</v>
      </c>
      <c r="DJ31" s="191">
        <f t="shared" si="24"/>
        <v>8077.0777435897435</v>
      </c>
      <c r="DK31" s="191">
        <f t="shared" si="24"/>
        <v>7692.6</v>
      </c>
      <c r="DL31" s="191">
        <f t="shared" si="24"/>
        <v>8315.3364102564101</v>
      </c>
      <c r="DM31" s="191">
        <f t="shared" si="24"/>
        <v>7994.6892307692306</v>
      </c>
      <c r="DN31" s="191">
        <f t="shared" si="24"/>
        <v>7544.6115555555562</v>
      </c>
      <c r="DO31" s="191">
        <f t="shared" si="24"/>
        <v>7962.4187317073165</v>
      </c>
      <c r="DP31" s="191">
        <f t="shared" si="24"/>
        <v>7669.3136842105278</v>
      </c>
      <c r="DQ31" s="191">
        <f t="shared" si="24"/>
        <v>7658.3888780487796</v>
      </c>
      <c r="DR31" s="191">
        <f t="shared" si="24"/>
        <v>7434.5684210526342</v>
      </c>
      <c r="DS31" s="191">
        <f t="shared" si="24"/>
        <v>9735.3727179487178</v>
      </c>
      <c r="DT31" s="191">
        <f t="shared" si="24"/>
        <v>12893.745365853656</v>
      </c>
      <c r="DU31" s="191">
        <f t="shared" si="24"/>
        <v>10341.574736842105</v>
      </c>
      <c r="DV31" s="191">
        <f t="shared" si="24"/>
        <v>8500.7310769230771</v>
      </c>
      <c r="DW31" s="191">
        <f t="shared" si="24"/>
        <v>7459.1040000000012</v>
      </c>
      <c r="DX31" s="191">
        <f t="shared" si="24"/>
        <v>8386.1015384615384</v>
      </c>
      <c r="DY31" s="191">
        <f t="shared" si="24"/>
        <v>8379.9617560975603</v>
      </c>
      <c r="DZ31" s="191">
        <f t="shared" si="24"/>
        <v>7631.4382222222212</v>
      </c>
      <c r="EA31" s="191">
        <f t="shared" si="24"/>
        <v>7736.6820512820523</v>
      </c>
      <c r="EB31" s="191">
        <f t="shared" si="24"/>
        <v>7759.4155789473698</v>
      </c>
      <c r="EC31" s="191">
        <f t="shared" si="24"/>
        <v>7754.4679024390234</v>
      </c>
      <c r="ED31" s="191">
        <f t="shared" si="24"/>
        <v>7542.0631578947387</v>
      </c>
      <c r="EE31" s="191">
        <f t="shared" si="24"/>
        <v>10241.613128205126</v>
      </c>
      <c r="EF31" s="191">
        <f t="shared" si="24"/>
        <v>12486.643707317071</v>
      </c>
      <c r="EG31" s="191">
        <f t="shared" si="24"/>
        <v>10399.098947368422</v>
      </c>
      <c r="EH31" s="191">
        <f t="shared" si="24"/>
        <v>8949.1914146341442</v>
      </c>
      <c r="EI31" s="191">
        <f t="shared" si="24"/>
        <v>7225.3894736842121</v>
      </c>
      <c r="EJ31" s="191">
        <f t="shared" si="24"/>
        <v>8456.8666666666668</v>
      </c>
    </row>
    <row r="32" spans="1:140" ht="13.65" customHeight="1" x14ac:dyDescent="0.2">
      <c r="A32" s="443" t="s">
        <v>143</v>
      </c>
      <c r="B32" s="305"/>
      <c r="C32" s="191">
        <f t="shared" ca="1" si="21"/>
        <v>0.43345454545454487</v>
      </c>
      <c r="D32" s="191">
        <f t="shared" ca="1" si="21"/>
        <v>-0.20460526315789451</v>
      </c>
      <c r="E32" s="191">
        <f t="shared" si="21"/>
        <v>0.26756097560975789</v>
      </c>
      <c r="F32" s="306">
        <f t="shared" ca="1" si="21"/>
        <v>8.9715243106759601E-2</v>
      </c>
      <c r="G32" s="191">
        <f t="shared" si="21"/>
        <v>4.7948717948713693E-3</v>
      </c>
      <c r="H32" s="191">
        <f t="shared" si="21"/>
        <v>9.9230769230764793E-3</v>
      </c>
      <c r="I32" s="191">
        <f t="shared" si="21"/>
        <v>-3.33333333330188E-4</v>
      </c>
      <c r="J32" s="191">
        <f t="shared" si="21"/>
        <v>-2.4390243902416842E-4</v>
      </c>
      <c r="K32" s="191">
        <f t="shared" si="21"/>
        <v>-4.8780487804833683E-4</v>
      </c>
      <c r="L32" s="191">
        <f t="shared" si="21"/>
        <v>0</v>
      </c>
      <c r="M32" s="191">
        <f t="shared" si="21"/>
        <v>1.9256410256407008E-2</v>
      </c>
      <c r="N32" s="191">
        <f t="shared" si="21"/>
        <v>0</v>
      </c>
      <c r="O32" s="191">
        <f t="shared" si="21"/>
        <v>0.46946153846153749</v>
      </c>
      <c r="P32" s="191">
        <f t="shared" si="21"/>
        <v>0.43905128205128108</v>
      </c>
      <c r="Q32" s="191">
        <f t="shared" si="21"/>
        <v>0.4998717948717939</v>
      </c>
      <c r="R32" s="191">
        <f t="shared" si="21"/>
        <v>0.52487499999999798</v>
      </c>
      <c r="S32" s="191">
        <f t="shared" si="21"/>
        <v>5.2631578947348601E-3</v>
      </c>
      <c r="T32" s="191">
        <f t="shared" si="21"/>
        <v>0</v>
      </c>
      <c r="U32" s="191">
        <f t="shared" si="21"/>
        <v>1.5789473684211686E-2</v>
      </c>
      <c r="V32" s="191">
        <f t="shared" si="21"/>
        <v>0</v>
      </c>
      <c r="W32" s="306">
        <f t="shared" si="21"/>
        <v>0.12637506827916667</v>
      </c>
      <c r="X32" s="191">
        <f t="shared" si="21"/>
        <v>0.28218399378120651</v>
      </c>
      <c r="Y32" s="191">
        <f t="shared" si="21"/>
        <v>0.27760689840257413</v>
      </c>
      <c r="Z32" s="191">
        <f t="shared" si="21"/>
        <v>0.28029606368205506</v>
      </c>
      <c r="AA32" s="191">
        <f t="shared" si="21"/>
        <v>0.28098360801467948</v>
      </c>
      <c r="AB32" s="191">
        <f t="shared" si="21"/>
        <v>0.28032020343767527</v>
      </c>
      <c r="AC32" s="358">
        <f t="shared" ca="1" si="21"/>
        <v>0.26009689809075098</v>
      </c>
      <c r="AD32" s="302"/>
      <c r="AE32" s="303"/>
      <c r="AF32" s="303"/>
      <c r="AG32" s="191">
        <f t="shared" si="22"/>
        <v>9968.926564102565</v>
      </c>
      <c r="AH32" s="191">
        <f t="shared" si="27"/>
        <v>8975.9217777777776</v>
      </c>
      <c r="AI32" s="191">
        <f t="shared" si="27"/>
        <v>9995.8805853658541</v>
      </c>
      <c r="AJ32" s="191">
        <f t="shared" si="27"/>
        <v>9015.9418947368431</v>
      </c>
      <c r="AK32" s="191">
        <f t="shared" si="27"/>
        <v>9492.8816410256422</v>
      </c>
      <c r="AL32" s="191">
        <f t="shared" si="27"/>
        <v>10700.000000000002</v>
      </c>
      <c r="AM32" s="191">
        <f t="shared" si="27"/>
        <v>12138.04164102564</v>
      </c>
      <c r="AN32" s="191">
        <f t="shared" si="27"/>
        <v>13327.869333333334</v>
      </c>
      <c r="AO32" s="191">
        <f t="shared" si="27"/>
        <v>11228.400000000001</v>
      </c>
      <c r="AP32" s="191">
        <f t="shared" si="27"/>
        <v>9963.9710769230769</v>
      </c>
      <c r="AQ32" s="191">
        <f t="shared" si="27"/>
        <v>9536.7410526315798</v>
      </c>
      <c r="AR32" s="191">
        <f t="shared" si="27"/>
        <v>10944.936390243904</v>
      </c>
      <c r="AS32" s="191">
        <f t="shared" si="27"/>
        <v>10182.031794871797</v>
      </c>
      <c r="AT32" s="191">
        <f t="shared" si="27"/>
        <v>9416</v>
      </c>
      <c r="AU32" s="191">
        <f t="shared" si="27"/>
        <v>10709.930341463414</v>
      </c>
      <c r="AV32" s="191">
        <f t="shared" si="27"/>
        <v>9476.1355789473691</v>
      </c>
      <c r="AW32" s="191">
        <f t="shared" si="27"/>
        <v>10038.748102564103</v>
      </c>
      <c r="AX32" s="191">
        <f t="shared" si="27"/>
        <v>10463.904</v>
      </c>
      <c r="AY32" s="191">
        <f t="shared" si="27"/>
        <v>11726.01312820513</v>
      </c>
      <c r="AZ32" s="191">
        <f t="shared" si="27"/>
        <v>14586.05970731707</v>
      </c>
      <c r="BA32" s="191">
        <f t="shared" si="27"/>
        <v>11770.092631578949</v>
      </c>
      <c r="BB32" s="191">
        <f t="shared" si="27"/>
        <v>9776.1446153846173</v>
      </c>
      <c r="BC32" s="191">
        <f t="shared" si="27"/>
        <v>10226.299999999999</v>
      </c>
      <c r="BD32" s="191">
        <f t="shared" si="27"/>
        <v>10679.797948717947</v>
      </c>
      <c r="BE32" s="191">
        <f t="shared" si="27"/>
        <v>10793.15712820513</v>
      </c>
      <c r="BF32" s="191">
        <f t="shared" si="27"/>
        <v>10227.286769230768</v>
      </c>
      <c r="BG32" s="191">
        <f t="shared" si="27"/>
        <v>10073.107487179486</v>
      </c>
      <c r="BH32" s="191">
        <f t="shared" si="27"/>
        <v>9707.9755789473693</v>
      </c>
      <c r="BI32" s="191">
        <f t="shared" si="27"/>
        <v>10710.079609756098</v>
      </c>
      <c r="BJ32" s="191">
        <f t="shared" si="27"/>
        <v>10163.772631578948</v>
      </c>
      <c r="BK32" s="191">
        <f t="shared" si="27"/>
        <v>12065.478564102565</v>
      </c>
      <c r="BL32" s="191">
        <f t="shared" si="27"/>
        <v>13582.895609756095</v>
      </c>
      <c r="BM32" s="191">
        <f t="shared" si="27"/>
        <v>11582.412631578947</v>
      </c>
      <c r="BN32" s="191">
        <f t="shared" si="27"/>
        <v>10693.560585365853</v>
      </c>
      <c r="BO32" s="191">
        <f t="shared" si="27"/>
        <v>9637.3002105263167</v>
      </c>
      <c r="BP32" s="191">
        <f t="shared" si="27"/>
        <v>10861.666256410257</v>
      </c>
      <c r="BQ32" s="191">
        <f t="shared" si="27"/>
        <v>11365.616195121951</v>
      </c>
      <c r="BR32" s="191">
        <f t="shared" si="27"/>
        <v>9683.637333333334</v>
      </c>
      <c r="BS32" s="191">
        <f t="shared" si="27"/>
        <v>10204.707487179488</v>
      </c>
      <c r="BT32" s="191">
        <f t="shared" si="27"/>
        <v>10279.821473684211</v>
      </c>
      <c r="BU32" s="191">
        <f t="shared" si="27"/>
        <v>10446.541853658537</v>
      </c>
      <c r="BV32" s="191">
        <f t="shared" si="27"/>
        <v>10266.870736842107</v>
      </c>
      <c r="BW32" s="191">
        <f t="shared" si="27"/>
        <v>12533.501268292681</v>
      </c>
      <c r="BX32" s="191">
        <f t="shared" si="27"/>
        <v>12885.703179487178</v>
      </c>
      <c r="BY32" s="191">
        <f t="shared" si="27"/>
        <v>11538.543157894739</v>
      </c>
      <c r="BZ32" s="191">
        <f t="shared" si="27"/>
        <v>10779.160975609757</v>
      </c>
      <c r="CA32" s="191">
        <f t="shared" si="27"/>
        <v>9788.4126315789472</v>
      </c>
      <c r="CB32" s="191">
        <f t="shared" si="27"/>
        <v>11451.676923076924</v>
      </c>
      <c r="CC32" s="191">
        <f t="shared" si="27"/>
        <v>11039.274536585364</v>
      </c>
      <c r="CD32" s="191">
        <f t="shared" si="27"/>
        <v>9789.0417777777766</v>
      </c>
      <c r="CE32" s="191">
        <f t="shared" si="27"/>
        <v>10332.499282051282</v>
      </c>
      <c r="CF32" s="191">
        <f t="shared" si="27"/>
        <v>10856</v>
      </c>
      <c r="CG32" s="191">
        <f t="shared" si="27"/>
        <v>10164.600820512822</v>
      </c>
      <c r="CH32" s="191">
        <f t="shared" si="27"/>
        <v>10366.269473684211</v>
      </c>
      <c r="CI32" s="191">
        <f t="shared" si="27"/>
        <v>12510.961756097558</v>
      </c>
      <c r="CJ32" s="191">
        <f t="shared" si="27"/>
        <v>12765.325333333334</v>
      </c>
      <c r="CK32" s="191">
        <f t="shared" si="27"/>
        <v>12002.930526315791</v>
      </c>
      <c r="CL32" s="191">
        <f t="shared" si="27"/>
        <v>10434.743609756097</v>
      </c>
      <c r="CM32" s="191">
        <f t="shared" si="27"/>
        <v>9931.3515789473695</v>
      </c>
      <c r="CN32" s="191">
        <f t="shared" si="27"/>
        <v>12058.022048780487</v>
      </c>
      <c r="CO32" s="191">
        <f t="shared" si="27"/>
        <v>10696.139487179487</v>
      </c>
      <c r="CP32" s="191">
        <f t="shared" si="27"/>
        <v>9891.0826666666671</v>
      </c>
      <c r="CQ32" s="191">
        <f t="shared" si="27"/>
        <v>10897.539692307693</v>
      </c>
      <c r="CR32" s="191">
        <f t="shared" si="27"/>
        <v>10560.000000000002</v>
      </c>
      <c r="CS32" s="191">
        <f t="shared" si="27"/>
        <v>10303.074871794874</v>
      </c>
      <c r="CT32" s="191">
        <f t="shared" si="24"/>
        <v>10916.756210526317</v>
      </c>
      <c r="CU32" s="191">
        <f t="shared" si="24"/>
        <v>12006.510634146338</v>
      </c>
      <c r="CV32" s="191">
        <f t="shared" si="24"/>
        <v>12663.795692307693</v>
      </c>
      <c r="CW32" s="191">
        <f t="shared" si="24"/>
        <v>12483.150000000001</v>
      </c>
      <c r="CX32" s="191">
        <f t="shared" si="24"/>
        <v>10088.137846153848</v>
      </c>
      <c r="CY32" s="191">
        <f t="shared" si="24"/>
        <v>10067.066105263159</v>
      </c>
      <c r="CZ32" s="191">
        <f t="shared" si="24"/>
        <v>12186.273365853658</v>
      </c>
      <c r="DA32" s="191">
        <f t="shared" si="24"/>
        <v>10794.825025641027</v>
      </c>
      <c r="DB32" s="191">
        <f t="shared" si="24"/>
        <v>10213.21945945946</v>
      </c>
      <c r="DC32" s="191">
        <f t="shared" si="24"/>
        <v>11460.680195121951</v>
      </c>
      <c r="DD32" s="191">
        <f t="shared" si="24"/>
        <v>10234.118736842107</v>
      </c>
      <c r="DE32" s="191">
        <f t="shared" si="24"/>
        <v>10864.933333333334</v>
      </c>
      <c r="DF32" s="191">
        <f t="shared" si="24"/>
        <v>11012.832</v>
      </c>
      <c r="DG32" s="191">
        <f t="shared" si="24"/>
        <v>11515.366358974359</v>
      </c>
      <c r="DH32" s="191">
        <f t="shared" si="24"/>
        <v>13684.399609756096</v>
      </c>
      <c r="DI32" s="191">
        <f t="shared" si="24"/>
        <v>11481.309473684212</v>
      </c>
      <c r="DJ32" s="191">
        <f t="shared" si="24"/>
        <v>10163.135384615383</v>
      </c>
      <c r="DK32" s="191">
        <f t="shared" si="24"/>
        <v>11087.1</v>
      </c>
      <c r="DL32" s="191">
        <f t="shared" si="24"/>
        <v>11323.953435897438</v>
      </c>
      <c r="DM32" s="191">
        <f t="shared" si="24"/>
        <v>11357.003897435898</v>
      </c>
      <c r="DN32" s="191">
        <f t="shared" si="24"/>
        <v>10077.720888888889</v>
      </c>
      <c r="DO32" s="191">
        <f t="shared" si="24"/>
        <v>11120.877463414634</v>
      </c>
      <c r="DP32" s="191">
        <f t="shared" si="24"/>
        <v>10344.518736842105</v>
      </c>
      <c r="DQ32" s="191">
        <f t="shared" si="24"/>
        <v>11435.055804878048</v>
      </c>
      <c r="DR32" s="191">
        <f t="shared" si="24"/>
        <v>10642.308210526317</v>
      </c>
      <c r="DS32" s="191">
        <f t="shared" si="24"/>
        <v>11533.462564102563</v>
      </c>
      <c r="DT32" s="191">
        <f t="shared" si="24"/>
        <v>13639.549463414633</v>
      </c>
      <c r="DU32" s="191">
        <f t="shared" si="24"/>
        <v>11491.768421052633</v>
      </c>
      <c r="DV32" s="191">
        <f t="shared" si="24"/>
        <v>10674.250461538462</v>
      </c>
      <c r="DW32" s="191">
        <f t="shared" si="24"/>
        <v>10764.576000000001</v>
      </c>
      <c r="DX32" s="191">
        <f t="shared" si="24"/>
        <v>11426.524307692307</v>
      </c>
      <c r="DY32" s="191">
        <f t="shared" si="24"/>
        <v>11926.437073170731</v>
      </c>
      <c r="DZ32" s="191">
        <f t="shared" si="24"/>
        <v>10165.877333333334</v>
      </c>
      <c r="EA32" s="191">
        <f t="shared" si="24"/>
        <v>10772.467487179489</v>
      </c>
      <c r="EB32" s="191">
        <f t="shared" si="24"/>
        <v>10454.841263157896</v>
      </c>
      <c r="EC32" s="191">
        <f t="shared" si="24"/>
        <v>11559.655024390244</v>
      </c>
      <c r="ED32" s="191">
        <f t="shared" si="24"/>
        <v>10730.550736842106</v>
      </c>
      <c r="EE32" s="191">
        <f t="shared" si="24"/>
        <v>12043.426051282053</v>
      </c>
      <c r="EF32" s="191">
        <f t="shared" si="24"/>
        <v>13069.404292682924</v>
      </c>
      <c r="EG32" s="191">
        <f t="shared" si="24"/>
        <v>11502.227368421054</v>
      </c>
      <c r="EH32" s="191">
        <f t="shared" si="24"/>
        <v>11191.310634146341</v>
      </c>
      <c r="EI32" s="191">
        <f t="shared" si="24"/>
        <v>10415.329684210526</v>
      </c>
      <c r="EJ32" s="191">
        <f t="shared" si="24"/>
        <v>11525.209846153846</v>
      </c>
    </row>
    <row r="33" spans="1:140" ht="13.65" customHeight="1" x14ac:dyDescent="0.2">
      <c r="A33" s="443" t="s">
        <v>141</v>
      </c>
      <c r="B33" s="281"/>
      <c r="C33" s="191">
        <f t="shared" ca="1" si="21"/>
        <v>-0.22909090909090679</v>
      </c>
      <c r="D33" s="191">
        <f t="shared" ca="1" si="21"/>
        <v>-0.36894736842105047</v>
      </c>
      <c r="E33" s="191">
        <f t="shared" si="21"/>
        <v>-9.5853658536562136E-3</v>
      </c>
      <c r="F33" s="306">
        <f t="shared" ca="1" si="21"/>
        <v>-0.18580558567351702</v>
      </c>
      <c r="G33" s="191">
        <f t="shared" si="21"/>
        <v>-1.6239316239463619E-4</v>
      </c>
      <c r="H33" s="191">
        <f t="shared" si="21"/>
        <v>-1.0256410256204163E-4</v>
      </c>
      <c r="I33" s="191">
        <f t="shared" si="21"/>
        <v>-2.2222222222367805E-4</v>
      </c>
      <c r="J33" s="191">
        <f t="shared" si="21"/>
        <v>0</v>
      </c>
      <c r="K33" s="191">
        <f t="shared" si="21"/>
        <v>0</v>
      </c>
      <c r="L33" s="191">
        <f t="shared" si="21"/>
        <v>0</v>
      </c>
      <c r="M33" s="191">
        <f t="shared" si="21"/>
        <v>-1.9256410256403456E-2</v>
      </c>
      <c r="N33" s="191">
        <f t="shared" si="21"/>
        <v>0</v>
      </c>
      <c r="O33" s="191">
        <f t="shared" si="21"/>
        <v>-2.8961538461544478E-2</v>
      </c>
      <c r="P33" s="191">
        <f t="shared" si="21"/>
        <v>-5.776923076922813E-2</v>
      </c>
      <c r="Q33" s="191">
        <f t="shared" si="21"/>
        <v>-1.5384615385016787E-4</v>
      </c>
      <c r="R33" s="191">
        <f t="shared" si="21"/>
        <v>-0.11249999999999716</v>
      </c>
      <c r="S33" s="191">
        <f t="shared" si="21"/>
        <v>-1.5909987601904874E-2</v>
      </c>
      <c r="T33" s="191">
        <f t="shared" si="21"/>
        <v>-3.5897435897780383E-4</v>
      </c>
      <c r="U33" s="191">
        <f t="shared" si="21"/>
        <v>-1.9736842105263719E-2</v>
      </c>
      <c r="V33" s="191">
        <f t="shared" si="21"/>
        <v>-2.763414634146244E-2</v>
      </c>
      <c r="W33" s="306">
        <f t="shared" si="21"/>
        <v>-1.9826623502616769E-2</v>
      </c>
      <c r="X33" s="191">
        <f t="shared" si="21"/>
        <v>-1.2916826384419267E-2</v>
      </c>
      <c r="Y33" s="191">
        <f t="shared" si="21"/>
        <v>-1.1109101014039169E-2</v>
      </c>
      <c r="Z33" s="191">
        <f t="shared" si="21"/>
        <v>-1.2614415531437828E-2</v>
      </c>
      <c r="AA33" s="191">
        <f t="shared" si="21"/>
        <v>-1.3025866471043201E-2</v>
      </c>
      <c r="AB33" s="191">
        <f t="shared" si="21"/>
        <v>-1.263672830714313E-2</v>
      </c>
      <c r="AC33" s="358">
        <f t="shared" ca="1" si="21"/>
        <v>-1.7242100042558661E-2</v>
      </c>
      <c r="AD33" s="302"/>
      <c r="AE33" s="303"/>
      <c r="AG33" s="191">
        <f t="shared" si="22"/>
        <v>8610.6410256410272</v>
      </c>
      <c r="AH33" s="191">
        <f t="shared" si="27"/>
        <v>8008</v>
      </c>
      <c r="AI33" s="191">
        <f t="shared" si="27"/>
        <v>9179.960195121952</v>
      </c>
      <c r="AJ33" s="191">
        <f t="shared" si="27"/>
        <v>8280</v>
      </c>
      <c r="AK33" s="191">
        <f t="shared" si="27"/>
        <v>8380.3554871794877</v>
      </c>
      <c r="AL33" s="191">
        <f t="shared" si="27"/>
        <v>9300</v>
      </c>
      <c r="AM33" s="191">
        <f t="shared" si="27"/>
        <v>11897.044923076925</v>
      </c>
      <c r="AN33" s="191">
        <f t="shared" si="27"/>
        <v>13328.080410256409</v>
      </c>
      <c r="AO33" s="191">
        <f t="shared" si="27"/>
        <v>10972.800000000001</v>
      </c>
      <c r="AP33" s="191">
        <f t="shared" si="27"/>
        <v>9399.9035897435897</v>
      </c>
      <c r="AQ33" s="191">
        <f t="shared" si="27"/>
        <v>8766.4168421052636</v>
      </c>
      <c r="AR33" s="191">
        <f t="shared" si="27"/>
        <v>8939.3305365853648</v>
      </c>
      <c r="AS33" s="191">
        <f t="shared" si="27"/>
        <v>9163.9298461538474</v>
      </c>
      <c r="AT33" s="191">
        <f t="shared" si="27"/>
        <v>8624.0782222222224</v>
      </c>
      <c r="AU33" s="191">
        <f t="shared" si="27"/>
        <v>9791.930341463416</v>
      </c>
      <c r="AV33" s="191">
        <f t="shared" si="27"/>
        <v>8648.0968421052621</v>
      </c>
      <c r="AW33" s="191">
        <f t="shared" si="27"/>
        <v>9141.651076923079</v>
      </c>
      <c r="AX33" s="191">
        <f t="shared" si="27"/>
        <v>9599.9040000000005</v>
      </c>
      <c r="AY33" s="191">
        <f t="shared" si="27"/>
        <v>11487.156717948717</v>
      </c>
      <c r="AZ33" s="191">
        <f t="shared" si="27"/>
        <v>14279.920390243902</v>
      </c>
      <c r="BA33" s="191">
        <f t="shared" si="27"/>
        <v>11468.526315789475</v>
      </c>
      <c r="BB33" s="191">
        <f t="shared" si="27"/>
        <v>9964.0385641025641</v>
      </c>
      <c r="BC33" s="191">
        <f t="shared" si="27"/>
        <v>9315</v>
      </c>
      <c r="BD33" s="191">
        <f t="shared" si="27"/>
        <v>8958.8363076923088</v>
      </c>
      <c r="BE33" s="191">
        <f t="shared" si="27"/>
        <v>9753.4525128205132</v>
      </c>
      <c r="BF33" s="191">
        <f t="shared" si="27"/>
        <v>9403.8274871794856</v>
      </c>
      <c r="BG33" s="191">
        <f t="shared" si="27"/>
        <v>9249.542153846156</v>
      </c>
      <c r="BH33" s="191">
        <f t="shared" si="27"/>
        <v>8902.016842105264</v>
      </c>
      <c r="BI33" s="191">
        <f t="shared" si="27"/>
        <v>9807.1457560975614</v>
      </c>
      <c r="BJ33" s="191">
        <f t="shared" si="27"/>
        <v>9361.9587368421071</v>
      </c>
      <c r="BK33" s="191">
        <f t="shared" si="27"/>
        <v>11736.821743589744</v>
      </c>
      <c r="BL33" s="191">
        <f t="shared" si="27"/>
        <v>13214.511219512193</v>
      </c>
      <c r="BM33" s="191">
        <f t="shared" si="27"/>
        <v>11210.538947368423</v>
      </c>
      <c r="BN33" s="191">
        <f t="shared" si="27"/>
        <v>10889.320975609755</v>
      </c>
      <c r="BO33" s="191">
        <f t="shared" si="27"/>
        <v>8831.7482105263171</v>
      </c>
      <c r="BP33" s="191">
        <f t="shared" si="27"/>
        <v>9198.174769230769</v>
      </c>
      <c r="BQ33" s="191">
        <f t="shared" si="27"/>
        <v>10295.452097560976</v>
      </c>
      <c r="BR33" s="191">
        <f t="shared" si="27"/>
        <v>8923.3173333333343</v>
      </c>
      <c r="BS33" s="191">
        <f t="shared" si="27"/>
        <v>9392.4992820512834</v>
      </c>
      <c r="BT33" s="191">
        <f t="shared" si="27"/>
        <v>9450.3814736842105</v>
      </c>
      <c r="BU33" s="191">
        <f t="shared" si="27"/>
        <v>9591.9340487804893</v>
      </c>
      <c r="BV33" s="191">
        <f t="shared" si="27"/>
        <v>9472.3200000000015</v>
      </c>
      <c r="BW33" s="191">
        <f t="shared" si="27"/>
        <v>12151.215219512193</v>
      </c>
      <c r="BX33" s="191">
        <f t="shared" si="27"/>
        <v>12501.797538461542</v>
      </c>
      <c r="BY33" s="191">
        <f t="shared" si="27"/>
        <v>11131.515789473686</v>
      </c>
      <c r="BZ33" s="191">
        <f t="shared" si="27"/>
        <v>10971.219512195123</v>
      </c>
      <c r="CA33" s="191">
        <f t="shared" si="27"/>
        <v>8994.1136842105279</v>
      </c>
      <c r="CB33" s="191">
        <f t="shared" si="27"/>
        <v>9746.7282051282054</v>
      </c>
      <c r="CC33" s="191">
        <f t="shared" si="27"/>
        <v>10019.596487804878</v>
      </c>
      <c r="CD33" s="191">
        <f t="shared" si="27"/>
        <v>9039.5946666666678</v>
      </c>
      <c r="CE33" s="191">
        <f t="shared" si="27"/>
        <v>9531.5710769230773</v>
      </c>
      <c r="CF33" s="191">
        <f t="shared" si="27"/>
        <v>10004.299999999999</v>
      </c>
      <c r="CG33" s="191">
        <f t="shared" si="27"/>
        <v>9351.3803076923086</v>
      </c>
      <c r="CH33" s="191">
        <f t="shared" si="27"/>
        <v>9582.7587368421082</v>
      </c>
      <c r="CI33" s="191">
        <f t="shared" si="27"/>
        <v>12094.12507317073</v>
      </c>
      <c r="CJ33" s="191">
        <f t="shared" si="27"/>
        <v>12347.685743589742</v>
      </c>
      <c r="CK33" s="191">
        <f t="shared" si="27"/>
        <v>11545.465263157897</v>
      </c>
      <c r="CL33" s="191">
        <f t="shared" si="27"/>
        <v>10615.293073170733</v>
      </c>
      <c r="CM33" s="191">
        <f t="shared" si="27"/>
        <v>9149.0029473684226</v>
      </c>
      <c r="CN33" s="191">
        <f t="shared" si="27"/>
        <v>10301.631804878047</v>
      </c>
      <c r="CO33" s="191">
        <f t="shared" si="27"/>
        <v>9731.0438974358985</v>
      </c>
      <c r="CP33" s="191">
        <f t="shared" si="27"/>
        <v>9148.4800000000014</v>
      </c>
      <c r="CQ33" s="191">
        <f t="shared" si="27"/>
        <v>10070.319179487178</v>
      </c>
      <c r="CR33" s="191">
        <f t="shared" si="27"/>
        <v>9749.8559999999998</v>
      </c>
      <c r="CS33" s="191">
        <f t="shared" ref="CS33:EJ34" si="28">CS14*CS$5</f>
        <v>9497.9238974358996</v>
      </c>
      <c r="CT33" s="191">
        <f t="shared" si="28"/>
        <v>10110.618947368424</v>
      </c>
      <c r="CU33" s="191">
        <f t="shared" si="28"/>
        <v>11577.442731707315</v>
      </c>
      <c r="CV33" s="191">
        <f t="shared" si="28"/>
        <v>12219.797538461538</v>
      </c>
      <c r="CW33" s="191">
        <f t="shared" si="28"/>
        <v>11978.7</v>
      </c>
      <c r="CX33" s="191">
        <f t="shared" si="28"/>
        <v>10257.280000000001</v>
      </c>
      <c r="CY33" s="191">
        <f t="shared" si="28"/>
        <v>9296.2610526315784</v>
      </c>
      <c r="CZ33" s="191">
        <f t="shared" si="28"/>
        <v>10451.706146341465</v>
      </c>
      <c r="DA33" s="191">
        <f t="shared" si="28"/>
        <v>9837.779692307693</v>
      </c>
      <c r="DB33" s="191">
        <f t="shared" si="28"/>
        <v>9460.7318918918918</v>
      </c>
      <c r="DC33" s="191">
        <f t="shared" si="28"/>
        <v>10607.77112195122</v>
      </c>
      <c r="DD33" s="191">
        <f t="shared" si="28"/>
        <v>9465.0568421052649</v>
      </c>
      <c r="DE33" s="191">
        <f t="shared" si="28"/>
        <v>10033.933538461539</v>
      </c>
      <c r="DF33" s="191">
        <f t="shared" si="28"/>
        <v>10210.655999999999</v>
      </c>
      <c r="DG33" s="191">
        <f t="shared" si="28"/>
        <v>11086.012923076923</v>
      </c>
      <c r="DH33" s="191">
        <f t="shared" si="28"/>
        <v>13182.599414634145</v>
      </c>
      <c r="DI33" s="191">
        <f t="shared" si="28"/>
        <v>10995.840000000002</v>
      </c>
      <c r="DJ33" s="191">
        <f t="shared" si="28"/>
        <v>10328.748923076924</v>
      </c>
      <c r="DK33" s="191">
        <f t="shared" si="28"/>
        <v>10242.799999999999</v>
      </c>
      <c r="DL33" s="191">
        <f t="shared" si="28"/>
        <v>9748.089230769232</v>
      </c>
      <c r="DM33" s="191">
        <f t="shared" si="28"/>
        <v>10364.007589743591</v>
      </c>
      <c r="DN33" s="191">
        <f t="shared" si="28"/>
        <v>9345.7173333333321</v>
      </c>
      <c r="DO33" s="191">
        <f t="shared" si="28"/>
        <v>10309.714731707318</v>
      </c>
      <c r="DP33" s="191">
        <f t="shared" si="28"/>
        <v>9582.7200000000012</v>
      </c>
      <c r="DQ33" s="191">
        <f t="shared" si="28"/>
        <v>10579.400195121951</v>
      </c>
      <c r="DR33" s="191">
        <f t="shared" si="28"/>
        <v>9880.8000000000011</v>
      </c>
      <c r="DS33" s="191">
        <f t="shared" si="28"/>
        <v>11084.383589743591</v>
      </c>
      <c r="DT33" s="191">
        <f t="shared" si="28"/>
        <v>13117.160195121951</v>
      </c>
      <c r="DU33" s="191">
        <f t="shared" si="28"/>
        <v>10986.543157894739</v>
      </c>
      <c r="DV33" s="191">
        <f t="shared" si="28"/>
        <v>10846.539487179487</v>
      </c>
      <c r="DW33" s="191">
        <f t="shared" si="28"/>
        <v>9958.1760000000013</v>
      </c>
      <c r="DX33" s="191">
        <f t="shared" si="28"/>
        <v>9866.8377435897437</v>
      </c>
      <c r="DY33" s="191">
        <f t="shared" si="28"/>
        <v>10900.506146341464</v>
      </c>
      <c r="DZ33" s="191">
        <f t="shared" si="28"/>
        <v>9440.64</v>
      </c>
      <c r="EA33" s="191">
        <f t="shared" si="28"/>
        <v>9997.8978461538481</v>
      </c>
      <c r="EB33" s="191">
        <f t="shared" si="28"/>
        <v>9696.8968421052632</v>
      </c>
      <c r="EC33" s="191">
        <f t="shared" si="28"/>
        <v>10708.318243902437</v>
      </c>
      <c r="ED33" s="191">
        <f t="shared" si="28"/>
        <v>9972.9355789473702</v>
      </c>
      <c r="EE33" s="191">
        <f t="shared" si="28"/>
        <v>11558.723076923075</v>
      </c>
      <c r="EF33" s="191">
        <f t="shared" si="28"/>
        <v>12551.839999999998</v>
      </c>
      <c r="EG33" s="191">
        <f t="shared" si="28"/>
        <v>10981.604210526319</v>
      </c>
      <c r="EH33" s="191">
        <f t="shared" si="28"/>
        <v>11371.059512195121</v>
      </c>
      <c r="EI33" s="191">
        <f t="shared" si="28"/>
        <v>9660.0387368421052</v>
      </c>
      <c r="EJ33" s="191">
        <f t="shared" si="28"/>
        <v>9977.8348717948738</v>
      </c>
    </row>
    <row r="34" spans="1:140" ht="13.65" customHeight="1" thickBot="1" x14ac:dyDescent="0.25">
      <c r="A34" s="444" t="s">
        <v>145</v>
      </c>
      <c r="B34" s="310"/>
      <c r="C34" s="204">
        <f t="shared" ca="1" si="21"/>
        <v>-0.21999999999999886</v>
      </c>
      <c r="D34" s="204">
        <f t="shared" ca="1" si="21"/>
        <v>-0.38868421052631419</v>
      </c>
      <c r="E34" s="204">
        <f t="shared" si="21"/>
        <v>-9.5853658536633191E-3</v>
      </c>
      <c r="F34" s="311">
        <f t="shared" ca="1" si="21"/>
        <v>-0.19298479402496937</v>
      </c>
      <c r="G34" s="204">
        <f t="shared" si="21"/>
        <v>-1.6239316239463619E-4</v>
      </c>
      <c r="H34" s="204">
        <f t="shared" si="21"/>
        <v>-1.0256410256559434E-4</v>
      </c>
      <c r="I34" s="204">
        <f t="shared" si="21"/>
        <v>-2.2222222222012533E-4</v>
      </c>
      <c r="J34" s="204">
        <f t="shared" si="21"/>
        <v>0</v>
      </c>
      <c r="K34" s="204">
        <f t="shared" si="21"/>
        <v>0</v>
      </c>
      <c r="L34" s="204">
        <f t="shared" si="21"/>
        <v>0</v>
      </c>
      <c r="M34" s="204">
        <f t="shared" si="21"/>
        <v>-1.9256410256410561E-2</v>
      </c>
      <c r="N34" s="204">
        <f t="shared" si="21"/>
        <v>0</v>
      </c>
      <c r="O34" s="204">
        <f t="shared" si="21"/>
        <v>-2.8961538461537373E-2</v>
      </c>
      <c r="P34" s="204">
        <f t="shared" si="21"/>
        <v>-5.7769230769224578E-2</v>
      </c>
      <c r="Q34" s="204">
        <f t="shared" si="21"/>
        <v>-1.5384615385016787E-4</v>
      </c>
      <c r="R34" s="204">
        <f t="shared" si="21"/>
        <v>-0.11249999999999716</v>
      </c>
      <c r="S34" s="204">
        <f t="shared" si="21"/>
        <v>-1.5909987601901321E-2</v>
      </c>
      <c r="T34" s="204">
        <f t="shared" si="21"/>
        <v>-3.5897435897425112E-4</v>
      </c>
      <c r="U34" s="204">
        <f t="shared" si="21"/>
        <v>-1.9736842105263719E-2</v>
      </c>
      <c r="V34" s="204">
        <f t="shared" si="21"/>
        <v>-2.763414634146244E-2</v>
      </c>
      <c r="W34" s="311">
        <f t="shared" si="21"/>
        <v>-1.9826623502613216E-2</v>
      </c>
      <c r="X34" s="204">
        <f t="shared" si="21"/>
        <v>-1.2916826384422819E-2</v>
      </c>
      <c r="Y34" s="204">
        <f t="shared" si="21"/>
        <v>-1.1109101014032063E-2</v>
      </c>
      <c r="Z34" s="204">
        <f t="shared" si="21"/>
        <v>-1.2614415531444934E-2</v>
      </c>
      <c r="AA34" s="204">
        <f t="shared" si="21"/>
        <v>-1.3025866471046754E-2</v>
      </c>
      <c r="AB34" s="204">
        <f t="shared" si="21"/>
        <v>-1.2636728307139578E-2</v>
      </c>
      <c r="AC34" s="360">
        <f t="shared" ca="1" si="21"/>
        <v>-1.7391865435790521E-2</v>
      </c>
      <c r="AD34" s="302"/>
      <c r="AE34" s="303"/>
      <c r="AG34" s="191">
        <f t="shared" si="22"/>
        <v>8834.7948717948711</v>
      </c>
      <c r="AH34" s="191">
        <f t="shared" ref="AH34:CS34" si="29">AH15*AH$5</f>
        <v>8180.4800000000005</v>
      </c>
      <c r="AI34" s="191">
        <f t="shared" si="29"/>
        <v>9374.3075121951224</v>
      </c>
      <c r="AJ34" s="191">
        <f t="shared" si="29"/>
        <v>8570.5263157894733</v>
      </c>
      <c r="AK34" s="191">
        <f t="shared" si="29"/>
        <v>8828.6631794871791</v>
      </c>
      <c r="AL34" s="191">
        <f t="shared" si="29"/>
        <v>10050</v>
      </c>
      <c r="AM34" s="191">
        <f t="shared" si="29"/>
        <v>12943.096205128206</v>
      </c>
      <c r="AN34" s="191">
        <f t="shared" si="29"/>
        <v>14886.029128205128</v>
      </c>
      <c r="AO34" s="191">
        <f t="shared" si="29"/>
        <v>11980.800000000001</v>
      </c>
      <c r="AP34" s="191">
        <f t="shared" si="29"/>
        <v>9773.4933333333338</v>
      </c>
      <c r="AQ34" s="191">
        <f t="shared" si="29"/>
        <v>9069.5747368421071</v>
      </c>
      <c r="AR34" s="191">
        <f t="shared" si="29"/>
        <v>9235.7207804878053</v>
      </c>
      <c r="AS34" s="191">
        <f t="shared" si="29"/>
        <v>9462.8016410256423</v>
      </c>
      <c r="AT34" s="191">
        <f t="shared" si="29"/>
        <v>8897.8559999999998</v>
      </c>
      <c r="AU34" s="191">
        <f t="shared" si="29"/>
        <v>10100.418146341462</v>
      </c>
      <c r="AV34" s="191">
        <f t="shared" si="29"/>
        <v>8938.6231578947372</v>
      </c>
      <c r="AW34" s="191">
        <f t="shared" si="29"/>
        <v>9453.2408205128231</v>
      </c>
      <c r="AX34" s="191">
        <f t="shared" si="29"/>
        <v>10247.904</v>
      </c>
      <c r="AY34" s="191">
        <f t="shared" si="29"/>
        <v>12383.772102564104</v>
      </c>
      <c r="AZ34" s="191">
        <f t="shared" si="29"/>
        <v>15513.871609756095</v>
      </c>
      <c r="BA34" s="191">
        <f t="shared" si="29"/>
        <v>12340.105263157897</v>
      </c>
      <c r="BB34" s="191">
        <f t="shared" si="29"/>
        <v>10301.763692307693</v>
      </c>
      <c r="BC34" s="191">
        <f t="shared" si="29"/>
        <v>9579</v>
      </c>
      <c r="BD34" s="191">
        <f t="shared" si="29"/>
        <v>9182.9901538461545</v>
      </c>
      <c r="BE34" s="191">
        <f t="shared" si="29"/>
        <v>10096.201230769231</v>
      </c>
      <c r="BF34" s="191">
        <f t="shared" si="29"/>
        <v>9711.3762051282047</v>
      </c>
      <c r="BG34" s="191">
        <f t="shared" si="29"/>
        <v>9578.3011282051302</v>
      </c>
      <c r="BH34" s="191">
        <f t="shared" si="29"/>
        <v>9221.5957894736839</v>
      </c>
      <c r="BI34" s="191">
        <f t="shared" si="29"/>
        <v>10146.482341463412</v>
      </c>
      <c r="BJ34" s="191">
        <f t="shared" si="29"/>
        <v>9989.4955789473697</v>
      </c>
      <c r="BK34" s="191">
        <f t="shared" si="29"/>
        <v>12609.273025641025</v>
      </c>
      <c r="BL34" s="191">
        <f t="shared" si="29"/>
        <v>14296.335609756097</v>
      </c>
      <c r="BM34" s="191">
        <f t="shared" si="29"/>
        <v>12024.012631578948</v>
      </c>
      <c r="BN34" s="191">
        <f t="shared" si="29"/>
        <v>11259.506341463415</v>
      </c>
      <c r="BO34" s="191">
        <f t="shared" si="29"/>
        <v>9119.3692631578961</v>
      </c>
      <c r="BP34" s="191">
        <f t="shared" si="29"/>
        <v>9464.1706666666669</v>
      </c>
      <c r="BQ34" s="191">
        <f t="shared" si="29"/>
        <v>10653.297951219512</v>
      </c>
      <c r="BR34" s="191">
        <f t="shared" si="29"/>
        <v>9240.8995555555557</v>
      </c>
      <c r="BS34" s="191">
        <f t="shared" si="29"/>
        <v>9739.1905641025642</v>
      </c>
      <c r="BT34" s="191">
        <f t="shared" si="29"/>
        <v>9802.0446315789486</v>
      </c>
      <c r="BU34" s="191">
        <f t="shared" si="29"/>
        <v>9935.7467317073169</v>
      </c>
      <c r="BV34" s="191">
        <f t="shared" si="29"/>
        <v>10073.709473684212</v>
      </c>
      <c r="BW34" s="191">
        <f t="shared" si="29"/>
        <v>12953.283512195121</v>
      </c>
      <c r="BX34" s="191">
        <f t="shared" si="29"/>
        <v>13494.051897435897</v>
      </c>
      <c r="BY34" s="191">
        <f t="shared" si="29"/>
        <v>11886.884210526316</v>
      </c>
      <c r="BZ34" s="191">
        <f t="shared" si="29"/>
        <v>11356.829268292684</v>
      </c>
      <c r="CA34" s="191">
        <f t="shared" si="29"/>
        <v>9304.976842105265</v>
      </c>
      <c r="CB34" s="191">
        <f t="shared" si="29"/>
        <v>10052.086153846154</v>
      </c>
      <c r="CC34" s="191">
        <f t="shared" si="29"/>
        <v>10378.228682926831</v>
      </c>
      <c r="CD34" s="191">
        <f t="shared" si="29"/>
        <v>9370.8657777777771</v>
      </c>
      <c r="CE34" s="191">
        <f t="shared" si="29"/>
        <v>9893.2059487179504</v>
      </c>
      <c r="CF34" s="191">
        <f t="shared" si="29"/>
        <v>10367.299999999999</v>
      </c>
      <c r="CG34" s="191">
        <f t="shared" si="29"/>
        <v>9713.0151794871799</v>
      </c>
      <c r="CH34" s="191">
        <f t="shared" si="29"/>
        <v>10158.000842105264</v>
      </c>
      <c r="CI34" s="191">
        <f t="shared" si="29"/>
        <v>12843.75043902439</v>
      </c>
      <c r="CJ34" s="191">
        <f t="shared" si="29"/>
        <v>13256.255999999999</v>
      </c>
      <c r="CK34" s="191">
        <f t="shared" si="29"/>
        <v>12282.138947368423</v>
      </c>
      <c r="CL34" s="191">
        <f t="shared" si="29"/>
        <v>10994.672585365854</v>
      </c>
      <c r="CM34" s="191">
        <f t="shared" si="29"/>
        <v>9477.2976842105272</v>
      </c>
      <c r="CN34" s="191">
        <f t="shared" si="29"/>
        <v>10625.543999999998</v>
      </c>
      <c r="CO34" s="191">
        <f t="shared" si="29"/>
        <v>10098.656205128207</v>
      </c>
      <c r="CP34" s="191">
        <f t="shared" si="29"/>
        <v>9485.2266666666674</v>
      </c>
      <c r="CQ34" s="191">
        <f t="shared" si="29"/>
        <v>10453.574564102564</v>
      </c>
      <c r="CR34" s="191">
        <f t="shared" si="29"/>
        <v>10104.096000000001</v>
      </c>
      <c r="CS34" s="191">
        <f t="shared" si="29"/>
        <v>9865.5362051282045</v>
      </c>
      <c r="CT34" s="191">
        <f t="shared" si="28"/>
        <v>10692.68210526316</v>
      </c>
      <c r="CU34" s="191">
        <f t="shared" si="28"/>
        <v>12265.068097560976</v>
      </c>
      <c r="CV34" s="191">
        <f t="shared" si="28"/>
        <v>13077.559589743591</v>
      </c>
      <c r="CW34" s="191">
        <f t="shared" si="28"/>
        <v>12674.7</v>
      </c>
      <c r="CX34" s="191">
        <f t="shared" si="28"/>
        <v>10642.824615384616</v>
      </c>
      <c r="CY34" s="191">
        <f t="shared" si="28"/>
        <v>9633.2715789473677</v>
      </c>
      <c r="CZ34" s="191">
        <f t="shared" si="28"/>
        <v>10784.872975609755</v>
      </c>
      <c r="DA34" s="191">
        <f t="shared" si="28"/>
        <v>10205.392000000002</v>
      </c>
      <c r="DB34" s="191">
        <f t="shared" si="28"/>
        <v>9807.7913513513522</v>
      </c>
      <c r="DC34" s="191">
        <f t="shared" si="28"/>
        <v>10987.211121951221</v>
      </c>
      <c r="DD34" s="191">
        <f t="shared" si="28"/>
        <v>9822.4042105263161</v>
      </c>
      <c r="DE34" s="191">
        <f t="shared" si="28"/>
        <v>10417.188923076925</v>
      </c>
      <c r="DF34" s="191">
        <f t="shared" si="28"/>
        <v>10749.216</v>
      </c>
      <c r="DG34" s="191">
        <f t="shared" si="28"/>
        <v>11752.497025641027</v>
      </c>
      <c r="DH34" s="191">
        <f t="shared" si="28"/>
        <v>14027.856</v>
      </c>
      <c r="DI34" s="191">
        <f t="shared" si="28"/>
        <v>11646.618947368423</v>
      </c>
      <c r="DJ34" s="191">
        <f t="shared" si="28"/>
        <v>10714.293538461539</v>
      </c>
      <c r="DK34" s="191">
        <f t="shared" si="28"/>
        <v>10593.800000000001</v>
      </c>
      <c r="DL34" s="191">
        <f t="shared" si="28"/>
        <v>10076.848205128206</v>
      </c>
      <c r="DM34" s="191">
        <f t="shared" si="28"/>
        <v>10747.262974358975</v>
      </c>
      <c r="DN34" s="191">
        <f t="shared" si="28"/>
        <v>9682.4639999999999</v>
      </c>
      <c r="DO34" s="191">
        <f t="shared" si="28"/>
        <v>10677.238634146341</v>
      </c>
      <c r="DP34" s="191">
        <f t="shared" si="28"/>
        <v>9942.9726315789485</v>
      </c>
      <c r="DQ34" s="191">
        <f t="shared" si="28"/>
        <v>10961.925073170731</v>
      </c>
      <c r="DR34" s="191">
        <f t="shared" si="28"/>
        <v>10409.557894736843</v>
      </c>
      <c r="DS34" s="191">
        <f t="shared" si="28"/>
        <v>11726.957948717949</v>
      </c>
      <c r="DT34" s="191">
        <f t="shared" si="28"/>
        <v>13925.398243902438</v>
      </c>
      <c r="DU34" s="191">
        <f t="shared" si="28"/>
        <v>11614.080000000002</v>
      </c>
      <c r="DV34" s="191">
        <f t="shared" si="28"/>
        <v>11248.490256410258</v>
      </c>
      <c r="DW34" s="191">
        <f t="shared" si="28"/>
        <v>10295.136</v>
      </c>
      <c r="DX34" s="191">
        <f t="shared" si="28"/>
        <v>10198.585435897436</v>
      </c>
      <c r="DY34" s="191">
        <f t="shared" si="28"/>
        <v>11273.776390243904</v>
      </c>
      <c r="DZ34" s="191">
        <f t="shared" si="28"/>
        <v>9771.9111111111124</v>
      </c>
      <c r="EA34" s="191">
        <f t="shared" si="28"/>
        <v>10359.532717948718</v>
      </c>
      <c r="EB34" s="191">
        <f t="shared" si="28"/>
        <v>10048.433684210528</v>
      </c>
      <c r="EC34" s="191">
        <f t="shared" si="28"/>
        <v>11081.588487804878</v>
      </c>
      <c r="ED34" s="191">
        <f t="shared" si="28"/>
        <v>10481.356631578949</v>
      </c>
      <c r="EE34" s="191">
        <f t="shared" si="28"/>
        <v>12197.482051282052</v>
      </c>
      <c r="EF34" s="191">
        <f t="shared" si="28"/>
        <v>13283.923902439023</v>
      </c>
      <c r="EG34" s="191">
        <f t="shared" si="28"/>
        <v>11577.183157894739</v>
      </c>
      <c r="EH34" s="191">
        <f t="shared" si="28"/>
        <v>11759.754146341462</v>
      </c>
      <c r="EI34" s="191">
        <f t="shared" si="28"/>
        <v>9994.1440000000002</v>
      </c>
      <c r="EJ34" s="191">
        <f t="shared" si="28"/>
        <v>10306.593846153848</v>
      </c>
    </row>
    <row r="35" spans="1:140" ht="13.65" customHeight="1" x14ac:dyDescent="0.2">
      <c r="A35" s="313"/>
      <c r="B35" s="281"/>
      <c r="C35" s="191"/>
      <c r="D35" s="191"/>
      <c r="E35" s="191"/>
      <c r="F35" s="191"/>
      <c r="G35" s="191"/>
      <c r="H35" s="191"/>
      <c r="I35" s="191"/>
      <c r="J35" s="191"/>
      <c r="K35" s="191"/>
      <c r="L35" s="191"/>
      <c r="M35" s="191"/>
      <c r="N35" s="191"/>
      <c r="O35" s="191"/>
      <c r="P35" s="191"/>
      <c r="Q35" s="191"/>
      <c r="R35" s="191"/>
      <c r="S35" s="191"/>
      <c r="T35" s="191"/>
      <c r="U35" s="191"/>
      <c r="V35" s="191"/>
      <c r="W35" s="191"/>
      <c r="X35" s="191"/>
      <c r="Y35" s="191"/>
      <c r="Z35" s="191"/>
      <c r="AA35" s="191"/>
      <c r="AB35" s="191"/>
      <c r="AC35" s="195"/>
      <c r="AD35" s="302"/>
      <c r="AE35" s="303"/>
      <c r="AG35" s="191"/>
      <c r="AH35" s="191"/>
      <c r="AI35" s="191"/>
      <c r="AJ35" s="191"/>
      <c r="AK35" s="191"/>
      <c r="AL35" s="191"/>
      <c r="AM35" s="191"/>
      <c r="AN35" s="191"/>
      <c r="AO35" s="191"/>
      <c r="AP35" s="191"/>
      <c r="AQ35" s="191"/>
      <c r="AR35" s="191"/>
      <c r="AS35" s="191"/>
      <c r="AT35" s="191"/>
      <c r="AU35" s="191"/>
      <c r="AV35" s="191"/>
      <c r="AW35" s="191"/>
      <c r="AX35" s="191"/>
      <c r="AY35" s="191"/>
      <c r="AZ35" s="191"/>
      <c r="BA35" s="191"/>
      <c r="BB35" s="191"/>
      <c r="BC35" s="191"/>
      <c r="BD35" s="191"/>
      <c r="BE35" s="191"/>
      <c r="BF35" s="191"/>
      <c r="BG35" s="191"/>
      <c r="BH35" s="191"/>
      <c r="BI35" s="191"/>
      <c r="BJ35" s="191"/>
      <c r="BK35" s="191"/>
      <c r="BL35" s="191"/>
      <c r="BM35" s="191"/>
      <c r="BN35" s="191"/>
      <c r="BO35" s="191"/>
      <c r="BP35" s="191"/>
      <c r="BQ35" s="191"/>
      <c r="BR35" s="191"/>
      <c r="BS35" s="191"/>
      <c r="BT35" s="191"/>
      <c r="BU35" s="191"/>
      <c r="BV35" s="191"/>
      <c r="BW35" s="191"/>
      <c r="BX35" s="191"/>
      <c r="BY35" s="191"/>
      <c r="BZ35" s="191"/>
      <c r="CA35" s="191"/>
      <c r="CB35" s="191"/>
      <c r="CC35" s="191"/>
      <c r="CD35" s="191"/>
      <c r="CE35" s="191"/>
      <c r="CF35" s="191"/>
      <c r="CG35" s="191"/>
      <c r="CH35" s="191"/>
      <c r="CI35" s="191"/>
      <c r="CJ35" s="191"/>
      <c r="CK35" s="191"/>
      <c r="CL35" s="191"/>
      <c r="CM35" s="191"/>
      <c r="CN35" s="191"/>
      <c r="CO35" s="191"/>
      <c r="CP35" s="191"/>
      <c r="CQ35" s="191"/>
      <c r="CR35" s="191"/>
      <c r="CS35" s="191"/>
      <c r="CT35" s="191"/>
      <c r="CU35" s="191"/>
      <c r="CV35" s="191"/>
      <c r="CW35" s="191"/>
      <c r="CX35" s="191"/>
      <c r="CY35" s="191"/>
      <c r="CZ35" s="191"/>
      <c r="DA35" s="191"/>
      <c r="DB35" s="191"/>
      <c r="DC35" s="191"/>
      <c r="DD35" s="191"/>
      <c r="DE35" s="191"/>
      <c r="DF35" s="191"/>
      <c r="DG35" s="191"/>
      <c r="DH35" s="191"/>
      <c r="DI35" s="191"/>
      <c r="DJ35" s="191"/>
      <c r="DK35" s="191"/>
      <c r="DL35" s="191"/>
      <c r="DM35" s="191"/>
      <c r="DN35" s="191"/>
      <c r="DO35" s="191"/>
      <c r="DP35" s="191"/>
      <c r="DQ35" s="191"/>
      <c r="DR35" s="191"/>
      <c r="DS35" s="191"/>
      <c r="DT35" s="191"/>
      <c r="DU35" s="191"/>
      <c r="DV35" s="191"/>
      <c r="DW35" s="191"/>
      <c r="DX35" s="191"/>
      <c r="DY35" s="191"/>
      <c r="DZ35" s="191"/>
      <c r="EA35" s="191"/>
      <c r="EB35" s="191"/>
      <c r="EC35" s="191"/>
      <c r="ED35" s="191"/>
      <c r="EE35" s="191"/>
      <c r="EF35" s="191"/>
      <c r="EG35" s="191"/>
      <c r="EH35" s="191"/>
      <c r="EI35" s="191"/>
      <c r="EJ35" s="191"/>
    </row>
    <row r="36" spans="1:140" ht="13.65" customHeight="1" thickBot="1" x14ac:dyDescent="0.35">
      <c r="A36" s="315"/>
      <c r="B36" s="281"/>
      <c r="C36" s="191"/>
      <c r="D36" s="191"/>
      <c r="E36" s="191"/>
      <c r="F36" s="191"/>
      <c r="G36" s="191"/>
      <c r="H36" s="191"/>
      <c r="I36" s="191"/>
      <c r="J36" s="191"/>
      <c r="K36" s="191"/>
      <c r="L36" s="191"/>
      <c r="M36" s="191"/>
      <c r="N36" s="191"/>
      <c r="O36" s="191"/>
      <c r="P36" s="191"/>
      <c r="Q36" s="191"/>
      <c r="R36" s="191"/>
      <c r="S36" s="191"/>
      <c r="T36" s="191"/>
      <c r="U36" s="191"/>
      <c r="V36" s="191"/>
      <c r="W36" s="191"/>
      <c r="X36" s="191"/>
      <c r="Y36" s="191"/>
      <c r="Z36" s="191"/>
      <c r="AA36" s="191"/>
      <c r="AB36" s="191"/>
      <c r="AC36" s="204"/>
      <c r="AD36" s="302"/>
      <c r="AE36" s="303"/>
      <c r="AG36" s="191"/>
      <c r="AH36" s="191"/>
      <c r="AI36" s="191"/>
      <c r="AJ36" s="191"/>
      <c r="AK36" s="191"/>
      <c r="AL36" s="191"/>
      <c r="AM36" s="191"/>
      <c r="AN36" s="191"/>
      <c r="AO36" s="191"/>
      <c r="AP36" s="191"/>
      <c r="AQ36" s="191"/>
      <c r="AR36" s="191"/>
      <c r="AS36" s="191"/>
      <c r="AT36" s="191"/>
      <c r="AU36" s="191"/>
      <c r="AV36" s="191"/>
      <c r="AW36" s="191"/>
      <c r="AX36" s="191"/>
      <c r="AY36" s="191"/>
      <c r="AZ36" s="191"/>
      <c r="BA36" s="191"/>
      <c r="BB36" s="191"/>
      <c r="BC36" s="191"/>
      <c r="BD36" s="191"/>
      <c r="BE36" s="191"/>
      <c r="BF36" s="191"/>
      <c r="BG36" s="191"/>
      <c r="BH36" s="191"/>
      <c r="BI36" s="191"/>
      <c r="BJ36" s="191"/>
      <c r="BK36" s="191"/>
      <c r="BL36" s="191"/>
      <c r="BM36" s="191"/>
      <c r="BN36" s="191"/>
      <c r="BO36" s="191"/>
      <c r="BP36" s="191"/>
      <c r="BQ36" s="191"/>
      <c r="BR36" s="191"/>
      <c r="BS36" s="191"/>
      <c r="BT36" s="191"/>
      <c r="BU36" s="191"/>
      <c r="BV36" s="191"/>
      <c r="BW36" s="191"/>
      <c r="BX36" s="191"/>
      <c r="BY36" s="191"/>
      <c r="BZ36" s="191"/>
      <c r="CA36" s="191"/>
      <c r="CB36" s="191"/>
      <c r="CC36" s="191"/>
      <c r="CD36" s="191"/>
      <c r="CE36" s="191"/>
      <c r="CF36" s="191"/>
      <c r="CG36" s="191"/>
      <c r="CH36" s="191"/>
      <c r="CI36" s="191"/>
      <c r="CJ36" s="191"/>
      <c r="CK36" s="191"/>
      <c r="CL36" s="191"/>
      <c r="CM36" s="191"/>
      <c r="CN36" s="191"/>
      <c r="CO36" s="191"/>
      <c r="CP36" s="191"/>
      <c r="CQ36" s="191"/>
      <c r="CR36" s="191"/>
      <c r="CS36" s="191"/>
      <c r="CT36" s="191"/>
      <c r="CU36" s="191"/>
      <c r="CV36" s="191"/>
      <c r="CW36" s="191"/>
      <c r="CX36" s="191"/>
      <c r="CY36" s="191"/>
      <c r="CZ36" s="191"/>
      <c r="DA36" s="191"/>
      <c r="DB36" s="191"/>
      <c r="DC36" s="191"/>
      <c r="DD36" s="191"/>
      <c r="DE36" s="191"/>
      <c r="DF36" s="191"/>
      <c r="DG36" s="191"/>
      <c r="DH36" s="191"/>
      <c r="DI36" s="191"/>
      <c r="DJ36" s="191"/>
      <c r="DK36" s="191"/>
      <c r="DL36" s="191"/>
      <c r="DM36" s="191"/>
      <c r="DN36" s="191"/>
      <c r="DO36" s="191"/>
      <c r="DP36" s="191"/>
      <c r="DQ36" s="191"/>
      <c r="DR36" s="191"/>
      <c r="DS36" s="191"/>
      <c r="DT36" s="191"/>
      <c r="DU36" s="191"/>
      <c r="DV36" s="191"/>
      <c r="DW36" s="191"/>
      <c r="DX36" s="191"/>
      <c r="DY36" s="191"/>
      <c r="DZ36" s="191"/>
      <c r="EA36" s="191"/>
      <c r="EB36" s="191"/>
      <c r="EC36" s="191"/>
      <c r="ED36" s="191"/>
      <c r="EE36" s="191"/>
      <c r="EF36" s="191"/>
      <c r="EG36" s="191"/>
      <c r="EH36" s="191"/>
      <c r="EI36" s="191"/>
      <c r="EJ36" s="191"/>
    </row>
    <row r="37" spans="1:140" ht="20.25" customHeight="1" thickBot="1" x14ac:dyDescent="0.25">
      <c r="A37" s="445" t="s">
        <v>138</v>
      </c>
      <c r="B37" s="317"/>
      <c r="C37" s="318">
        <f t="shared" ref="C37:AC37" ca="1" si="30">C18-C56</f>
        <v>0.47438365985189179</v>
      </c>
      <c r="D37" s="318">
        <f t="shared" ca="1" si="30"/>
        <v>-0.65915881851977787</v>
      </c>
      <c r="E37" s="318">
        <f t="shared" si="30"/>
        <v>-0.77787444629047542</v>
      </c>
      <c r="F37" s="319">
        <f t="shared" ca="1" si="30"/>
        <v>-0.58023558940590192</v>
      </c>
      <c r="G37" s="318">
        <f t="shared" si="30"/>
        <v>-0.88760821588176952</v>
      </c>
      <c r="H37" s="318">
        <f t="shared" si="30"/>
        <v>-0.92600909912440699</v>
      </c>
      <c r="I37" s="318">
        <f t="shared" si="30"/>
        <v>-0.84920733263911785</v>
      </c>
      <c r="J37" s="318">
        <f t="shared" si="30"/>
        <v>-0.83247318517838309</v>
      </c>
      <c r="K37" s="318">
        <f t="shared" si="30"/>
        <v>-0.90454878736928279</v>
      </c>
      <c r="L37" s="318">
        <f t="shared" si="30"/>
        <v>-0.76039758298748694</v>
      </c>
      <c r="M37" s="318">
        <f t="shared" si="30"/>
        <v>-0.650475690935302</v>
      </c>
      <c r="N37" s="318">
        <f t="shared" si="30"/>
        <v>-0.76950407539783328</v>
      </c>
      <c r="O37" s="318">
        <f t="shared" si="30"/>
        <v>-0.74072670083968006</v>
      </c>
      <c r="P37" s="318">
        <f t="shared" si="30"/>
        <v>-0.72375466419998702</v>
      </c>
      <c r="Q37" s="318">
        <f t="shared" si="30"/>
        <v>-0.757698737479366</v>
      </c>
      <c r="R37" s="318">
        <f t="shared" si="30"/>
        <v>-0.78936500433381696</v>
      </c>
      <c r="S37" s="318">
        <f t="shared" si="30"/>
        <v>-0.64363605177561567</v>
      </c>
      <c r="T37" s="318">
        <f t="shared" si="30"/>
        <v>-0.718511124255933</v>
      </c>
      <c r="U37" s="318">
        <f t="shared" si="30"/>
        <v>-0.61555538398155107</v>
      </c>
      <c r="V37" s="318">
        <f t="shared" si="30"/>
        <v>-0.59684164708936294</v>
      </c>
      <c r="W37" s="319">
        <f t="shared" si="30"/>
        <v>-0.75504456902706352</v>
      </c>
      <c r="X37" s="318">
        <f t="shared" si="30"/>
        <v>-0.45442781103916019</v>
      </c>
      <c r="Y37" s="318">
        <f t="shared" si="30"/>
        <v>-0.36291239508403095</v>
      </c>
      <c r="Z37" s="318">
        <f t="shared" si="30"/>
        <v>-0.36503236453425814</v>
      </c>
      <c r="AA37" s="318">
        <f t="shared" si="30"/>
        <v>-0.27457634856103397</v>
      </c>
      <c r="AB37" s="318">
        <f t="shared" si="30"/>
        <v>-0.23250731864622765</v>
      </c>
      <c r="AC37" s="362">
        <f t="shared" ca="1" si="30"/>
        <v>-0.36757412858226957</v>
      </c>
      <c r="AD37" s="302"/>
      <c r="AE37" s="303"/>
      <c r="AG37" s="191">
        <f>AG18*AG$5</f>
        <v>12573.069187234925</v>
      </c>
      <c r="AH37" s="191">
        <f t="shared" ref="AH37:CS37" si="31">AH18*AH$5</f>
        <v>11351.743350609169</v>
      </c>
      <c r="AI37" s="191">
        <f t="shared" si="31"/>
        <v>12813.375945382915</v>
      </c>
      <c r="AJ37" s="191">
        <f t="shared" si="31"/>
        <v>9968.2041087897451</v>
      </c>
      <c r="AK37" s="191">
        <f t="shared" si="31"/>
        <v>10553.721127017565</v>
      </c>
      <c r="AL37" s="191">
        <f t="shared" si="31"/>
        <v>12114.215654573092</v>
      </c>
      <c r="AM37" s="191">
        <f t="shared" si="31"/>
        <v>13027.579584975616</v>
      </c>
      <c r="AN37" s="191">
        <f t="shared" si="31"/>
        <v>14861.230000518755</v>
      </c>
      <c r="AO37" s="191">
        <f t="shared" si="31"/>
        <v>13260.992303639867</v>
      </c>
      <c r="AP37" s="191">
        <f t="shared" si="31"/>
        <v>12670.537360620399</v>
      </c>
      <c r="AQ37" s="191">
        <f t="shared" si="31"/>
        <v>12278.307590173747</v>
      </c>
      <c r="AR37" s="191">
        <f t="shared" si="31"/>
        <v>14304.365201275055</v>
      </c>
      <c r="AS37" s="191">
        <f t="shared" si="31"/>
        <v>12990.374694104383</v>
      </c>
      <c r="AT37" s="191">
        <f t="shared" si="31"/>
        <v>12165.680049295612</v>
      </c>
      <c r="AU37" s="191">
        <f t="shared" si="31"/>
        <v>13837.860795818451</v>
      </c>
      <c r="AV37" s="191">
        <f t="shared" si="31"/>
        <v>11515.908781181053</v>
      </c>
      <c r="AW37" s="191">
        <f t="shared" si="31"/>
        <v>10092.314262035095</v>
      </c>
      <c r="AX37" s="191">
        <f t="shared" si="31"/>
        <v>10991.922859145612</v>
      </c>
      <c r="AY37" s="191">
        <f t="shared" si="31"/>
        <v>14944.771932472479</v>
      </c>
      <c r="AZ37" s="191">
        <f t="shared" si="31"/>
        <v>16941.368859445029</v>
      </c>
      <c r="BA37" s="191">
        <f t="shared" si="31"/>
        <v>13824.740688200625</v>
      </c>
      <c r="BB37" s="191">
        <f t="shared" si="31"/>
        <v>13355.176933652781</v>
      </c>
      <c r="BC37" s="191">
        <f t="shared" si="31"/>
        <v>13943.229754097874</v>
      </c>
      <c r="BD37" s="191">
        <f t="shared" si="31"/>
        <v>14487.77795799006</v>
      </c>
      <c r="BE37" s="191">
        <f t="shared" si="31"/>
        <v>13480.711091958781</v>
      </c>
      <c r="BF37" s="191">
        <f t="shared" si="31"/>
        <v>12797.358591853696</v>
      </c>
      <c r="BG37" s="191">
        <f t="shared" si="31"/>
        <v>12145.636661946857</v>
      </c>
      <c r="BH37" s="191">
        <f t="shared" si="31"/>
        <v>11328.50894662013</v>
      </c>
      <c r="BI37" s="191">
        <f t="shared" si="31"/>
        <v>10840.939507303714</v>
      </c>
      <c r="BJ37" s="191">
        <f t="shared" si="31"/>
        <v>10450.153493220108</v>
      </c>
      <c r="BK37" s="191">
        <f t="shared" si="31"/>
        <v>14933.531203618559</v>
      </c>
      <c r="BL37" s="191">
        <f t="shared" si="31"/>
        <v>15385.329885340834</v>
      </c>
      <c r="BM37" s="191">
        <f t="shared" si="31"/>
        <v>13315.850217527302</v>
      </c>
      <c r="BN37" s="191">
        <f t="shared" si="31"/>
        <v>14337.049794289927</v>
      </c>
      <c r="BO37" s="191">
        <f t="shared" si="31"/>
        <v>12205.358124984377</v>
      </c>
      <c r="BP37" s="191">
        <f t="shared" si="31"/>
        <v>13979.722120436873</v>
      </c>
      <c r="BQ37" s="191">
        <f t="shared" si="31"/>
        <v>14141.470988076635</v>
      </c>
      <c r="BR37" s="191">
        <f t="shared" si="31"/>
        <v>11927.893942338107</v>
      </c>
      <c r="BS37" s="191">
        <f t="shared" si="31"/>
        <v>12185.073101664908</v>
      </c>
      <c r="BT37" s="191">
        <f t="shared" si="31"/>
        <v>12032.199229375434</v>
      </c>
      <c r="BU37" s="191">
        <f t="shared" si="31"/>
        <v>10378.873248684058</v>
      </c>
      <c r="BV37" s="191">
        <f t="shared" si="31"/>
        <v>10571.751991011975</v>
      </c>
      <c r="BW37" s="191">
        <f t="shared" si="31"/>
        <v>15396.537313279074</v>
      </c>
      <c r="BX37" s="191">
        <f t="shared" si="31"/>
        <v>14618.869227804602</v>
      </c>
      <c r="BY37" s="191">
        <f t="shared" si="31"/>
        <v>13229.78878957163</v>
      </c>
      <c r="BZ37" s="191">
        <f t="shared" si="31"/>
        <v>14259.706953429402</v>
      </c>
      <c r="CA37" s="191">
        <f t="shared" si="31"/>
        <v>12219.839270079756</v>
      </c>
      <c r="CB37" s="191">
        <f t="shared" si="31"/>
        <v>14622.318743286551</v>
      </c>
      <c r="CC37" s="191">
        <f t="shared" si="31"/>
        <v>13062.791068793807</v>
      </c>
      <c r="CD37" s="191">
        <f t="shared" si="31"/>
        <v>11653.096203100418</v>
      </c>
      <c r="CE37" s="191">
        <f t="shared" si="31"/>
        <v>11963.852561605519</v>
      </c>
      <c r="CF37" s="191">
        <f t="shared" si="31"/>
        <v>12379.257122270936</v>
      </c>
      <c r="CG37" s="191">
        <f t="shared" si="31"/>
        <v>9823.8564311703176</v>
      </c>
      <c r="CH37" s="191">
        <f t="shared" si="31"/>
        <v>10479.740896629875</v>
      </c>
      <c r="CI37" s="191">
        <f t="shared" si="31"/>
        <v>14925.669877829283</v>
      </c>
      <c r="CJ37" s="191">
        <f t="shared" si="31"/>
        <v>14198.816501694571</v>
      </c>
      <c r="CK37" s="191">
        <f t="shared" si="31"/>
        <v>13547.104325827815</v>
      </c>
      <c r="CL37" s="191">
        <f t="shared" si="31"/>
        <v>13282.222030617608</v>
      </c>
      <c r="CM37" s="191">
        <f t="shared" si="31"/>
        <v>12008.382923970026</v>
      </c>
      <c r="CN37" s="191">
        <f t="shared" si="31"/>
        <v>14955.072532932374</v>
      </c>
      <c r="CO37" s="191">
        <f t="shared" si="31"/>
        <v>12664.899096654663</v>
      </c>
      <c r="CP37" s="191">
        <f t="shared" si="31"/>
        <v>11884.281769566556</v>
      </c>
      <c r="CQ37" s="191">
        <f t="shared" si="31"/>
        <v>12901.622978482501</v>
      </c>
      <c r="CR37" s="191">
        <f t="shared" si="31"/>
        <v>12069.058522400122</v>
      </c>
      <c r="CS37" s="191">
        <f t="shared" si="31"/>
        <v>10263.107255036448</v>
      </c>
      <c r="CT37" s="191">
        <f t="shared" ref="CT37:EJ37" si="32">CT18*CT$5</f>
        <v>11500.04199856521</v>
      </c>
      <c r="CU37" s="191">
        <f t="shared" si="32"/>
        <v>14450.283844497622</v>
      </c>
      <c r="CV37" s="191">
        <f t="shared" si="32"/>
        <v>14317.856198157662</v>
      </c>
      <c r="CW37" s="191">
        <f t="shared" si="32"/>
        <v>14373.390391110479</v>
      </c>
      <c r="CX37" s="191">
        <f t="shared" si="32"/>
        <v>12950.45644384992</v>
      </c>
      <c r="CY37" s="191">
        <f t="shared" si="32"/>
        <v>12342.604436618363</v>
      </c>
      <c r="CZ37" s="191">
        <f t="shared" si="32"/>
        <v>15257.606950498954</v>
      </c>
      <c r="DA37" s="191">
        <f t="shared" si="32"/>
        <v>13073.10652248139</v>
      </c>
      <c r="DB37" s="191">
        <f t="shared" si="32"/>
        <v>12508.769491024943</v>
      </c>
      <c r="DC37" s="191">
        <f t="shared" si="32"/>
        <v>13981.667278374936</v>
      </c>
      <c r="DD37" s="191">
        <f t="shared" si="32"/>
        <v>11903.834928712675</v>
      </c>
      <c r="DE37" s="191">
        <f t="shared" si="32"/>
        <v>11416.624290292963</v>
      </c>
      <c r="DF37" s="191">
        <f t="shared" si="32"/>
        <v>11912.301845404141</v>
      </c>
      <c r="DG37" s="191">
        <f t="shared" si="32"/>
        <v>14196.820886135705</v>
      </c>
      <c r="DH37" s="191">
        <f t="shared" si="32"/>
        <v>15925.625592803266</v>
      </c>
      <c r="DI37" s="191">
        <f t="shared" si="32"/>
        <v>13493.45967824501</v>
      </c>
      <c r="DJ37" s="191">
        <f t="shared" si="32"/>
        <v>13341.952265297165</v>
      </c>
      <c r="DK37" s="191">
        <f t="shared" si="32"/>
        <v>14121.262181674243</v>
      </c>
      <c r="DL37" s="191">
        <f t="shared" si="32"/>
        <v>14185.402846074456</v>
      </c>
      <c r="DM37" s="191">
        <f t="shared" si="32"/>
        <v>14258.361556636892</v>
      </c>
      <c r="DN37" s="191">
        <f t="shared" si="32"/>
        <v>12668.151088688865</v>
      </c>
      <c r="DO37" s="191">
        <f t="shared" si="32"/>
        <v>13753.231656365548</v>
      </c>
      <c r="DP37" s="191">
        <f t="shared" si="32"/>
        <v>12291.921971560432</v>
      </c>
      <c r="DQ37" s="191">
        <f t="shared" si="32"/>
        <v>12471.136311731358</v>
      </c>
      <c r="DR37" s="191">
        <f t="shared" si="32"/>
        <v>11738.986170699052</v>
      </c>
      <c r="DS37" s="191">
        <f t="shared" si="32"/>
        <v>14527.803267517327</v>
      </c>
      <c r="DT37" s="191">
        <f t="shared" si="32"/>
        <v>16270.063135836795</v>
      </c>
      <c r="DU37" s="191">
        <f t="shared" si="32"/>
        <v>13847.486170240805</v>
      </c>
      <c r="DV37" s="191">
        <f t="shared" si="32"/>
        <v>14405.651690502857</v>
      </c>
      <c r="DW37" s="191">
        <f t="shared" si="32"/>
        <v>13903.30602339317</v>
      </c>
      <c r="DX37" s="191">
        <f t="shared" si="32"/>
        <v>14612.546619143275</v>
      </c>
      <c r="DY37" s="191">
        <f t="shared" si="32"/>
        <v>15448.840975822035</v>
      </c>
      <c r="DZ37" s="191">
        <f t="shared" si="32"/>
        <v>13099.861891755918</v>
      </c>
      <c r="EA37" s="191">
        <f t="shared" si="32"/>
        <v>13545.033569863326</v>
      </c>
      <c r="EB37" s="191">
        <f t="shared" si="32"/>
        <v>12700.702973678044</v>
      </c>
      <c r="EC37" s="191">
        <f t="shared" si="32"/>
        <v>12994.90623875191</v>
      </c>
      <c r="ED37" s="191">
        <f t="shared" si="32"/>
        <v>12183.997038580259</v>
      </c>
      <c r="EE37" s="191">
        <f t="shared" si="32"/>
        <v>15562.690193546547</v>
      </c>
      <c r="EF37" s="191">
        <f t="shared" si="32"/>
        <v>15927.24005690521</v>
      </c>
      <c r="EG37" s="191">
        <f t="shared" si="32"/>
        <v>14207.424095548089</v>
      </c>
      <c r="EH37" s="191">
        <f t="shared" si="32"/>
        <v>15485.418916617784</v>
      </c>
      <c r="EI37" s="191">
        <f t="shared" si="32"/>
        <v>13574.238415734271</v>
      </c>
      <c r="EJ37" s="191">
        <f t="shared" si="32"/>
        <v>14944.036899112611</v>
      </c>
    </row>
    <row r="38" spans="1:140" ht="13.65" customHeight="1" x14ac:dyDescent="0.2">
      <c r="A38" s="313"/>
      <c r="B38" s="314"/>
      <c r="C38" s="195"/>
      <c r="D38" s="195"/>
      <c r="E38" s="195"/>
      <c r="F38" s="195"/>
      <c r="G38" s="195"/>
      <c r="H38" s="195"/>
      <c r="I38" s="195"/>
      <c r="J38" s="195"/>
      <c r="K38" s="195"/>
      <c r="L38" s="195"/>
      <c r="M38" s="195"/>
      <c r="N38" s="195"/>
      <c r="O38" s="195"/>
      <c r="P38" s="195"/>
      <c r="Q38" s="195"/>
      <c r="R38" s="195"/>
      <c r="S38" s="195"/>
      <c r="T38" s="195"/>
      <c r="U38" s="195"/>
      <c r="V38" s="195"/>
      <c r="W38" s="195"/>
      <c r="X38" s="195"/>
      <c r="Y38" s="195"/>
      <c r="Z38" s="195"/>
      <c r="AA38" s="195"/>
      <c r="AB38" s="195"/>
      <c r="AC38" s="195"/>
      <c r="AD38" s="302"/>
      <c r="AE38" s="303"/>
      <c r="AG38" s="191">
        <f t="shared" ref="AG38:AG43" si="33">AG19*AG$5</f>
        <v>0</v>
      </c>
      <c r="AH38" s="191"/>
      <c r="AI38" s="191"/>
      <c r="AJ38" s="191"/>
      <c r="AK38" s="191"/>
      <c r="AL38" s="191"/>
      <c r="AM38" s="191"/>
      <c r="AN38" s="191"/>
      <c r="AO38" s="191"/>
      <c r="AP38" s="191"/>
      <c r="AQ38" s="191"/>
      <c r="AR38" s="191"/>
      <c r="AS38" s="191"/>
      <c r="AT38" s="191"/>
      <c r="AU38" s="191"/>
      <c r="AV38" s="191"/>
      <c r="AW38" s="191"/>
      <c r="AX38" s="191"/>
      <c r="AY38" s="191"/>
      <c r="AZ38" s="191"/>
      <c r="BA38" s="191"/>
      <c r="BB38" s="191"/>
      <c r="BC38" s="191"/>
      <c r="BD38" s="191"/>
      <c r="BE38" s="191"/>
      <c r="BF38" s="191"/>
      <c r="BG38" s="191"/>
      <c r="BH38" s="191"/>
      <c r="BI38" s="191"/>
      <c r="BJ38" s="191"/>
      <c r="BK38" s="191"/>
      <c r="BL38" s="191"/>
      <c r="BM38" s="191"/>
      <c r="BN38" s="191"/>
      <c r="BO38" s="191"/>
      <c r="BP38" s="191"/>
      <c r="BQ38" s="191"/>
      <c r="BR38" s="191"/>
      <c r="BS38" s="191"/>
      <c r="BT38" s="191"/>
      <c r="BU38" s="191"/>
      <c r="BV38" s="191"/>
      <c r="BW38" s="191"/>
      <c r="BX38" s="191"/>
      <c r="BY38" s="191"/>
      <c r="BZ38" s="191"/>
      <c r="CA38" s="191"/>
      <c r="CB38" s="191"/>
      <c r="CC38" s="191"/>
      <c r="CD38" s="191"/>
      <c r="CE38" s="191"/>
      <c r="CF38" s="191"/>
      <c r="CG38" s="191"/>
      <c r="CH38" s="191"/>
      <c r="CI38" s="191"/>
      <c r="CJ38" s="191"/>
      <c r="CK38" s="191"/>
      <c r="CL38" s="191"/>
      <c r="CM38" s="191"/>
      <c r="CN38" s="191"/>
      <c r="CO38" s="191"/>
      <c r="CP38" s="191"/>
      <c r="CQ38" s="191"/>
      <c r="CR38" s="191"/>
      <c r="CS38" s="191"/>
      <c r="CT38" s="191"/>
      <c r="CU38" s="191"/>
      <c r="CV38" s="191"/>
      <c r="CW38" s="191"/>
      <c r="CX38" s="191"/>
      <c r="CY38" s="191"/>
      <c r="CZ38" s="191"/>
      <c r="DA38" s="191"/>
      <c r="DB38" s="191"/>
      <c r="DC38" s="191"/>
      <c r="DD38" s="191"/>
      <c r="DE38" s="191"/>
      <c r="DF38" s="191"/>
      <c r="DG38" s="191"/>
      <c r="DH38" s="191"/>
      <c r="DI38" s="191"/>
      <c r="DJ38" s="191"/>
      <c r="DK38" s="191"/>
      <c r="DL38" s="191"/>
      <c r="DM38" s="191"/>
      <c r="DN38" s="191"/>
      <c r="DO38" s="191"/>
      <c r="DP38" s="191"/>
      <c r="DQ38" s="191"/>
      <c r="DR38" s="191"/>
      <c r="DS38" s="191"/>
      <c r="DT38" s="191"/>
      <c r="DU38" s="191"/>
      <c r="DV38" s="191"/>
      <c r="DW38" s="191"/>
      <c r="DX38" s="191"/>
      <c r="DY38" s="191"/>
      <c r="DZ38" s="191"/>
      <c r="EA38" s="191"/>
      <c r="EB38" s="191"/>
      <c r="EC38" s="191"/>
      <c r="ED38" s="191"/>
      <c r="EE38" s="191"/>
      <c r="EF38" s="191"/>
      <c r="EG38" s="191"/>
      <c r="EH38" s="191"/>
      <c r="EI38" s="191"/>
      <c r="EJ38" s="191"/>
    </row>
    <row r="39" spans="1:140" ht="11.25" hidden="1" customHeight="1" x14ac:dyDescent="0.2">
      <c r="A39" s="325"/>
      <c r="B39" s="281"/>
      <c r="C39" s="191"/>
      <c r="D39" s="191"/>
      <c r="E39" s="191"/>
      <c r="F39" s="191"/>
      <c r="G39" s="191"/>
      <c r="H39" s="191"/>
      <c r="I39" s="191"/>
      <c r="J39" s="191"/>
      <c r="K39" s="191"/>
      <c r="L39" s="191"/>
      <c r="M39" s="191"/>
      <c r="N39" s="191"/>
      <c r="O39" s="191"/>
      <c r="P39" s="191"/>
      <c r="Q39" s="191"/>
      <c r="R39" s="191"/>
      <c r="S39" s="191"/>
      <c r="T39" s="191"/>
      <c r="U39" s="191"/>
      <c r="V39" s="191"/>
      <c r="W39" s="191"/>
      <c r="X39" s="191"/>
      <c r="Y39" s="191"/>
      <c r="Z39" s="191"/>
      <c r="AA39" s="191"/>
      <c r="AB39" s="191"/>
      <c r="AC39" s="191"/>
      <c r="AD39" s="302"/>
      <c r="AE39" s="303"/>
      <c r="AG39" s="191">
        <f t="shared" si="33"/>
        <v>0</v>
      </c>
      <c r="AH39" s="191"/>
      <c r="AI39" s="191"/>
      <c r="AJ39" s="191"/>
      <c r="AK39" s="191"/>
      <c r="AL39" s="191"/>
      <c r="AM39" s="191"/>
      <c r="AN39" s="191"/>
      <c r="AO39" s="191"/>
      <c r="AP39" s="191"/>
      <c r="AQ39" s="191"/>
      <c r="AR39" s="191"/>
      <c r="AS39" s="191"/>
      <c r="AT39" s="191"/>
      <c r="AU39" s="191"/>
      <c r="AV39" s="191"/>
      <c r="AW39" s="191"/>
      <c r="AX39" s="191"/>
      <c r="AY39" s="191"/>
      <c r="AZ39" s="191"/>
      <c r="BA39" s="191"/>
      <c r="BB39" s="191"/>
      <c r="BC39" s="191"/>
      <c r="BD39" s="191"/>
      <c r="BE39" s="191"/>
      <c r="BF39" s="191"/>
      <c r="BG39" s="191"/>
      <c r="BH39" s="191"/>
      <c r="BI39" s="191"/>
      <c r="BJ39" s="191"/>
      <c r="BK39" s="191"/>
      <c r="BL39" s="191"/>
      <c r="BM39" s="191"/>
      <c r="BN39" s="191"/>
      <c r="BO39" s="191"/>
      <c r="BP39" s="191"/>
      <c r="BQ39" s="191"/>
      <c r="BR39" s="191"/>
      <c r="BS39" s="191"/>
      <c r="BT39" s="191"/>
      <c r="BU39" s="191"/>
      <c r="BV39" s="191"/>
      <c r="BW39" s="191"/>
      <c r="BX39" s="191"/>
      <c r="BY39" s="191"/>
      <c r="BZ39" s="191"/>
      <c r="CA39" s="191"/>
      <c r="CB39" s="191"/>
      <c r="CC39" s="191"/>
      <c r="CD39" s="191"/>
      <c r="CE39" s="191"/>
      <c r="CF39" s="191"/>
      <c r="CG39" s="191"/>
      <c r="CH39" s="191"/>
      <c r="CI39" s="191"/>
      <c r="CJ39" s="191"/>
      <c r="CK39" s="191"/>
      <c r="CL39" s="191"/>
      <c r="CM39" s="191"/>
      <c r="CN39" s="191"/>
      <c r="CO39" s="191"/>
      <c r="CP39" s="191"/>
      <c r="CQ39" s="191"/>
      <c r="CR39" s="191"/>
      <c r="CS39" s="191"/>
      <c r="CT39" s="191"/>
      <c r="CU39" s="191"/>
      <c r="CV39" s="191"/>
      <c r="CW39" s="191"/>
      <c r="CX39" s="191"/>
      <c r="CY39" s="191"/>
      <c r="CZ39" s="191"/>
      <c r="DA39" s="191"/>
      <c r="DB39" s="191"/>
      <c r="DC39" s="191"/>
      <c r="DD39" s="191"/>
      <c r="DE39" s="191"/>
      <c r="DF39" s="191"/>
      <c r="DG39" s="191"/>
      <c r="DH39" s="191"/>
      <c r="DI39" s="191"/>
      <c r="DJ39" s="191"/>
      <c r="DK39" s="191"/>
      <c r="DL39" s="191"/>
      <c r="DM39" s="191"/>
      <c r="DN39" s="191"/>
      <c r="DO39" s="191"/>
      <c r="DP39" s="191"/>
      <c r="DQ39" s="191"/>
      <c r="DR39" s="191"/>
      <c r="DS39" s="191"/>
      <c r="DT39" s="191"/>
      <c r="DU39" s="191"/>
      <c r="DV39" s="191"/>
      <c r="DW39" s="191"/>
      <c r="DX39" s="191"/>
      <c r="DY39" s="191"/>
      <c r="DZ39" s="191"/>
      <c r="EA39" s="191"/>
      <c r="EB39" s="191"/>
      <c r="EC39" s="191"/>
      <c r="ED39" s="191"/>
      <c r="EE39" s="191"/>
      <c r="EF39" s="191"/>
      <c r="EG39" s="191"/>
      <c r="EH39" s="191"/>
      <c r="EI39" s="191"/>
      <c r="EJ39" s="191"/>
    </row>
    <row r="40" spans="1:140" ht="11.25" hidden="1" customHeight="1" x14ac:dyDescent="0.2">
      <c r="A40" s="325"/>
      <c r="B40" s="281"/>
      <c r="C40" s="191"/>
      <c r="D40" s="191"/>
      <c r="E40" s="191"/>
      <c r="F40" s="191"/>
      <c r="G40" s="191"/>
      <c r="H40" s="191"/>
      <c r="I40" s="191"/>
      <c r="J40" s="191"/>
      <c r="K40" s="191"/>
      <c r="L40" s="191"/>
      <c r="M40" s="191"/>
      <c r="N40" s="191"/>
      <c r="O40" s="191"/>
      <c r="P40" s="191"/>
      <c r="Q40" s="191"/>
      <c r="R40" s="191"/>
      <c r="S40" s="191"/>
      <c r="T40" s="191"/>
      <c r="U40" s="191"/>
      <c r="V40" s="191"/>
      <c r="W40" s="191"/>
      <c r="X40" s="191"/>
      <c r="Y40" s="191"/>
      <c r="Z40" s="191"/>
      <c r="AA40" s="191"/>
      <c r="AB40" s="191"/>
      <c r="AC40" s="191"/>
      <c r="AD40" s="302"/>
      <c r="AE40" s="303"/>
      <c r="AG40" s="191">
        <f t="shared" si="33"/>
        <v>0</v>
      </c>
      <c r="AH40" s="191"/>
      <c r="AI40" s="191"/>
      <c r="AJ40" s="191"/>
      <c r="AK40" s="191"/>
      <c r="AL40" s="191"/>
      <c r="AM40" s="191"/>
      <c r="AN40" s="191"/>
      <c r="AO40" s="191"/>
      <c r="AP40" s="191"/>
      <c r="AQ40" s="191"/>
      <c r="AR40" s="191"/>
      <c r="AS40" s="191"/>
      <c r="AT40" s="191"/>
      <c r="AU40" s="191"/>
      <c r="AV40" s="191"/>
      <c r="AW40" s="191"/>
      <c r="AX40" s="191"/>
      <c r="AY40" s="191"/>
      <c r="AZ40" s="191"/>
      <c r="BA40" s="191"/>
      <c r="BB40" s="191"/>
      <c r="BC40" s="191"/>
      <c r="BD40" s="191"/>
      <c r="BE40" s="191"/>
      <c r="BF40" s="191"/>
      <c r="BG40" s="191"/>
      <c r="BH40" s="191"/>
      <c r="BI40" s="191"/>
      <c r="BJ40" s="191"/>
      <c r="BK40" s="191"/>
      <c r="BL40" s="191"/>
      <c r="BM40" s="191"/>
      <c r="BN40" s="191"/>
      <c r="BO40" s="191"/>
      <c r="BP40" s="191"/>
      <c r="BQ40" s="191"/>
      <c r="BR40" s="191"/>
      <c r="BS40" s="191"/>
      <c r="BT40" s="191"/>
      <c r="BU40" s="191"/>
      <c r="BV40" s="191"/>
      <c r="BW40" s="191"/>
      <c r="BX40" s="191"/>
      <c r="BY40" s="191"/>
      <c r="BZ40" s="191"/>
      <c r="CA40" s="191"/>
      <c r="CB40" s="191"/>
      <c r="CC40" s="191"/>
      <c r="CD40" s="191"/>
      <c r="CE40" s="191"/>
      <c r="CF40" s="191"/>
      <c r="CG40" s="191"/>
      <c r="CH40" s="191"/>
      <c r="CI40" s="191"/>
      <c r="CJ40" s="191"/>
      <c r="CK40" s="191"/>
      <c r="CL40" s="191"/>
      <c r="CM40" s="191"/>
      <c r="CN40" s="191"/>
      <c r="CO40" s="191"/>
      <c r="CP40" s="191"/>
      <c r="CQ40" s="191"/>
      <c r="CR40" s="191"/>
      <c r="CS40" s="191"/>
      <c r="CT40" s="191"/>
      <c r="CU40" s="191"/>
      <c r="CV40" s="191"/>
      <c r="CW40" s="191"/>
      <c r="CX40" s="191"/>
      <c r="CY40" s="191"/>
      <c r="CZ40" s="191"/>
      <c r="DA40" s="191"/>
      <c r="DB40" s="191"/>
      <c r="DC40" s="191"/>
      <c r="DD40" s="191"/>
      <c r="DE40" s="191"/>
      <c r="DF40" s="191"/>
      <c r="DG40" s="191"/>
      <c r="DH40" s="191"/>
      <c r="DI40" s="191"/>
      <c r="DJ40" s="191"/>
      <c r="DK40" s="191"/>
      <c r="DL40" s="191"/>
      <c r="DM40" s="191"/>
      <c r="DN40" s="191"/>
      <c r="DO40" s="191"/>
      <c r="DP40" s="191"/>
      <c r="DQ40" s="191"/>
      <c r="DR40" s="191"/>
      <c r="DS40" s="191"/>
      <c r="DT40" s="191"/>
      <c r="DU40" s="191"/>
      <c r="DV40" s="191"/>
      <c r="DW40" s="191"/>
      <c r="DX40" s="191"/>
      <c r="DY40" s="191"/>
      <c r="DZ40" s="191"/>
      <c r="EA40" s="191"/>
      <c r="EB40" s="191"/>
      <c r="EC40" s="191"/>
      <c r="ED40" s="191"/>
      <c r="EE40" s="191"/>
      <c r="EF40" s="191"/>
      <c r="EG40" s="191"/>
      <c r="EH40" s="191"/>
      <c r="EI40" s="191"/>
      <c r="EJ40" s="191"/>
    </row>
    <row r="41" spans="1:140" ht="11.25" hidden="1" customHeight="1" x14ac:dyDescent="0.2">
      <c r="A41" s="325"/>
      <c r="B41" s="281"/>
      <c r="C41" s="191"/>
      <c r="D41" s="191"/>
      <c r="E41" s="191"/>
      <c r="F41" s="191"/>
      <c r="G41" s="191"/>
      <c r="H41" s="191"/>
      <c r="I41" s="191"/>
      <c r="J41" s="191"/>
      <c r="K41" s="191"/>
      <c r="L41" s="191"/>
      <c r="M41" s="191"/>
      <c r="N41" s="191"/>
      <c r="O41" s="191"/>
      <c r="P41" s="191"/>
      <c r="Q41" s="191"/>
      <c r="R41" s="191"/>
      <c r="S41" s="191"/>
      <c r="T41" s="191"/>
      <c r="U41" s="191"/>
      <c r="V41" s="191"/>
      <c r="W41" s="191"/>
      <c r="X41" s="191"/>
      <c r="Y41" s="191"/>
      <c r="Z41" s="191"/>
      <c r="AA41" s="191"/>
      <c r="AB41" s="191"/>
      <c r="AC41" s="191"/>
      <c r="AD41" s="302"/>
      <c r="AE41" s="303"/>
      <c r="AG41" s="191">
        <f t="shared" si="33"/>
        <v>0</v>
      </c>
      <c r="AH41" s="191"/>
      <c r="AI41" s="191"/>
      <c r="AJ41" s="191"/>
      <c r="AK41" s="191"/>
      <c r="AL41" s="191"/>
      <c r="AM41" s="191"/>
      <c r="AN41" s="191"/>
      <c r="AO41" s="191"/>
      <c r="AP41" s="191"/>
      <c r="AQ41" s="191"/>
      <c r="AR41" s="191"/>
      <c r="AS41" s="191"/>
      <c r="AT41" s="191"/>
      <c r="AU41" s="191"/>
      <c r="AV41" s="191"/>
      <c r="AW41" s="191"/>
      <c r="AX41" s="191"/>
      <c r="AY41" s="191"/>
      <c r="AZ41" s="191"/>
      <c r="BA41" s="191"/>
      <c r="BB41" s="191"/>
      <c r="BC41" s="191"/>
      <c r="BD41" s="191"/>
      <c r="BE41" s="191"/>
      <c r="BF41" s="191"/>
      <c r="BG41" s="191"/>
      <c r="BH41" s="191"/>
      <c r="BI41" s="191"/>
      <c r="BJ41" s="191"/>
      <c r="BK41" s="191"/>
      <c r="BL41" s="191"/>
      <c r="BM41" s="191"/>
      <c r="BN41" s="191"/>
      <c r="BO41" s="191"/>
      <c r="BP41" s="191"/>
      <c r="BQ41" s="191"/>
      <c r="BR41" s="191"/>
      <c r="BS41" s="191"/>
      <c r="BT41" s="191"/>
      <c r="BU41" s="191"/>
      <c r="BV41" s="191"/>
      <c r="BW41" s="191"/>
      <c r="BX41" s="191"/>
      <c r="BY41" s="191"/>
      <c r="BZ41" s="191"/>
      <c r="CA41" s="191"/>
      <c r="CB41" s="191"/>
      <c r="CC41" s="191"/>
      <c r="CD41" s="191"/>
      <c r="CE41" s="191"/>
      <c r="CF41" s="191"/>
      <c r="CG41" s="191"/>
      <c r="CH41" s="191"/>
      <c r="CI41" s="191"/>
      <c r="CJ41" s="191"/>
      <c r="CK41" s="191"/>
      <c r="CL41" s="191"/>
      <c r="CM41" s="191"/>
      <c r="CN41" s="191"/>
      <c r="CO41" s="191"/>
      <c r="CP41" s="191"/>
      <c r="CQ41" s="191"/>
      <c r="CR41" s="191"/>
      <c r="CS41" s="191"/>
      <c r="CT41" s="191"/>
      <c r="CU41" s="191"/>
      <c r="CV41" s="191"/>
      <c r="CW41" s="191"/>
      <c r="CX41" s="191"/>
      <c r="CY41" s="191"/>
      <c r="CZ41" s="191"/>
      <c r="DA41" s="191"/>
      <c r="DB41" s="191"/>
      <c r="DC41" s="191"/>
      <c r="DD41" s="191"/>
      <c r="DE41" s="191"/>
      <c r="DF41" s="191"/>
      <c r="DG41" s="191"/>
      <c r="DH41" s="191"/>
      <c r="DI41" s="191"/>
      <c r="DJ41" s="191"/>
      <c r="DK41" s="191"/>
      <c r="DL41" s="191"/>
      <c r="DM41" s="191"/>
      <c r="DN41" s="191"/>
      <c r="DO41" s="191"/>
      <c r="DP41" s="191"/>
      <c r="DQ41" s="191"/>
      <c r="DR41" s="191"/>
      <c r="DS41" s="191"/>
      <c r="DT41" s="191"/>
      <c r="DU41" s="191"/>
      <c r="DV41" s="191"/>
      <c r="DW41" s="191"/>
      <c r="DX41" s="191"/>
      <c r="DY41" s="191"/>
      <c r="DZ41" s="191"/>
      <c r="EA41" s="191"/>
      <c r="EB41" s="191"/>
      <c r="EC41" s="191"/>
      <c r="ED41" s="191"/>
      <c r="EE41" s="191"/>
      <c r="EF41" s="191"/>
      <c r="EG41" s="191"/>
      <c r="EH41" s="191"/>
      <c r="EI41" s="191"/>
      <c r="EJ41" s="191"/>
    </row>
    <row r="42" spans="1:140" ht="11.25" hidden="1" customHeight="1" x14ac:dyDescent="0.2">
      <c r="A42" s="325"/>
      <c r="B42" s="281"/>
      <c r="C42" s="191"/>
      <c r="D42" s="191"/>
      <c r="E42" s="191"/>
      <c r="F42" s="191"/>
      <c r="G42" s="191"/>
      <c r="H42" s="191"/>
      <c r="I42" s="191"/>
      <c r="J42" s="191"/>
      <c r="K42" s="191"/>
      <c r="L42" s="191"/>
      <c r="M42" s="191"/>
      <c r="N42" s="191"/>
      <c r="O42" s="191"/>
      <c r="P42" s="191"/>
      <c r="Q42" s="191"/>
      <c r="R42" s="191"/>
      <c r="S42" s="191"/>
      <c r="T42" s="191"/>
      <c r="U42" s="191"/>
      <c r="V42" s="191"/>
      <c r="W42" s="191"/>
      <c r="X42" s="191"/>
      <c r="Y42" s="191"/>
      <c r="Z42" s="191"/>
      <c r="AA42" s="191"/>
      <c r="AB42" s="191"/>
      <c r="AC42" s="191"/>
      <c r="AD42" s="302"/>
      <c r="AE42" s="303"/>
      <c r="AG42" s="191">
        <f t="shared" si="33"/>
        <v>0</v>
      </c>
      <c r="AH42" s="191"/>
      <c r="AI42" s="191"/>
      <c r="AJ42" s="191"/>
      <c r="AK42" s="191"/>
      <c r="AL42" s="191"/>
      <c r="AM42" s="191"/>
      <c r="AN42" s="191"/>
      <c r="AO42" s="191"/>
      <c r="AP42" s="191"/>
      <c r="AQ42" s="191"/>
      <c r="AR42" s="191"/>
      <c r="AS42" s="191"/>
      <c r="AT42" s="191"/>
      <c r="AU42" s="191"/>
      <c r="AV42" s="191"/>
      <c r="AW42" s="191"/>
      <c r="AX42" s="191"/>
      <c r="AY42" s="191"/>
      <c r="AZ42" s="191"/>
      <c r="BA42" s="191"/>
      <c r="BB42" s="191"/>
      <c r="BC42" s="191"/>
      <c r="BD42" s="191"/>
      <c r="BE42" s="191"/>
      <c r="BF42" s="191"/>
      <c r="BG42" s="191"/>
      <c r="BH42" s="191"/>
      <c r="BI42" s="191"/>
      <c r="BJ42" s="191"/>
      <c r="BK42" s="191"/>
      <c r="BL42" s="191"/>
      <c r="BM42" s="191"/>
      <c r="BN42" s="191"/>
      <c r="BO42" s="191"/>
      <c r="BP42" s="191"/>
      <c r="BQ42" s="191"/>
      <c r="BR42" s="191"/>
      <c r="BS42" s="191"/>
      <c r="BT42" s="191"/>
      <c r="BU42" s="191"/>
      <c r="BV42" s="191"/>
      <c r="BW42" s="191"/>
      <c r="BX42" s="191"/>
      <c r="BY42" s="191"/>
      <c r="BZ42" s="191"/>
      <c r="CA42" s="191"/>
      <c r="CB42" s="191"/>
      <c r="CC42" s="191"/>
      <c r="CD42" s="191"/>
      <c r="CE42" s="191"/>
      <c r="CF42" s="191"/>
      <c r="CG42" s="191"/>
      <c r="CH42" s="191"/>
      <c r="CI42" s="191"/>
      <c r="CJ42" s="191"/>
      <c r="CK42" s="191"/>
      <c r="CL42" s="191"/>
      <c r="CM42" s="191"/>
      <c r="CN42" s="191"/>
      <c r="CO42" s="191"/>
      <c r="CP42" s="191"/>
      <c r="CQ42" s="191"/>
      <c r="CR42" s="191"/>
      <c r="CS42" s="191"/>
      <c r="CT42" s="191"/>
      <c r="CU42" s="191"/>
      <c r="CV42" s="191"/>
      <c r="CW42" s="191"/>
      <c r="CX42" s="191"/>
      <c r="CY42" s="191"/>
      <c r="CZ42" s="191"/>
      <c r="DA42" s="191"/>
      <c r="DB42" s="191"/>
      <c r="DC42" s="191"/>
      <c r="DD42" s="191"/>
      <c r="DE42" s="191"/>
      <c r="DF42" s="191"/>
      <c r="DG42" s="191"/>
      <c r="DH42" s="191"/>
      <c r="DI42" s="191"/>
      <c r="DJ42" s="191"/>
      <c r="DK42" s="191"/>
      <c r="DL42" s="191"/>
      <c r="DM42" s="191"/>
      <c r="DN42" s="191"/>
      <c r="DO42" s="191"/>
      <c r="DP42" s="191"/>
      <c r="DQ42" s="191"/>
      <c r="DR42" s="191"/>
      <c r="DS42" s="191"/>
      <c r="DT42" s="191"/>
      <c r="DU42" s="191"/>
      <c r="DV42" s="191"/>
      <c r="DW42" s="191"/>
      <c r="DX42" s="191"/>
      <c r="DY42" s="191"/>
      <c r="DZ42" s="191"/>
      <c r="EA42" s="191"/>
      <c r="EB42" s="191"/>
      <c r="EC42" s="191"/>
      <c r="ED42" s="191"/>
      <c r="EE42" s="191"/>
      <c r="EF42" s="191"/>
      <c r="EG42" s="191"/>
      <c r="EH42" s="191"/>
      <c r="EI42" s="191"/>
      <c r="EJ42" s="191"/>
    </row>
    <row r="43" spans="1:140" ht="11.25" hidden="1" customHeight="1" x14ac:dyDescent="0.2">
      <c r="A43" s="325"/>
      <c r="B43" s="281"/>
      <c r="C43" s="191"/>
      <c r="D43" s="191"/>
      <c r="E43" s="191"/>
      <c r="F43" s="191"/>
      <c r="G43" s="191"/>
      <c r="H43" s="191"/>
      <c r="I43" s="191"/>
      <c r="J43" s="191"/>
      <c r="K43" s="191"/>
      <c r="L43" s="191"/>
      <c r="M43" s="191"/>
      <c r="N43" s="191"/>
      <c r="O43" s="191"/>
      <c r="P43" s="191"/>
      <c r="Q43" s="191"/>
      <c r="R43" s="191"/>
      <c r="S43" s="191"/>
      <c r="T43" s="191"/>
      <c r="U43" s="191"/>
      <c r="V43" s="191"/>
      <c r="W43" s="191"/>
      <c r="X43" s="191"/>
      <c r="Y43" s="191"/>
      <c r="Z43" s="191"/>
      <c r="AA43" s="191"/>
      <c r="AB43" s="191"/>
      <c r="AC43" s="191"/>
      <c r="AD43" s="302"/>
      <c r="AE43" s="303"/>
      <c r="AG43" s="191">
        <f t="shared" si="33"/>
        <v>0</v>
      </c>
      <c r="AH43" s="191"/>
      <c r="AI43" s="191"/>
      <c r="AJ43" s="191"/>
      <c r="AK43" s="191"/>
      <c r="AL43" s="191"/>
      <c r="AM43" s="191"/>
      <c r="AN43" s="191"/>
      <c r="AO43" s="191"/>
      <c r="AP43" s="191"/>
      <c r="AQ43" s="191"/>
      <c r="AR43" s="191"/>
      <c r="AS43" s="191"/>
      <c r="AT43" s="191"/>
      <c r="AU43" s="191"/>
      <c r="AV43" s="191"/>
      <c r="AW43" s="191"/>
      <c r="AX43" s="191"/>
      <c r="AY43" s="191"/>
      <c r="AZ43" s="191"/>
      <c r="BA43" s="191"/>
      <c r="BB43" s="191"/>
      <c r="BC43" s="191"/>
      <c r="BD43" s="191"/>
      <c r="BE43" s="191"/>
      <c r="BF43" s="191"/>
      <c r="BG43" s="191"/>
      <c r="BH43" s="191"/>
      <c r="BI43" s="191"/>
      <c r="BJ43" s="191"/>
      <c r="BK43" s="191"/>
      <c r="BL43" s="191"/>
      <c r="BM43" s="191"/>
      <c r="BN43" s="191"/>
      <c r="BO43" s="191"/>
      <c r="BP43" s="191"/>
      <c r="BQ43" s="191"/>
      <c r="BR43" s="191"/>
      <c r="BS43" s="191"/>
      <c r="BT43" s="191"/>
      <c r="BU43" s="191"/>
      <c r="BV43" s="191"/>
      <c r="BW43" s="191"/>
      <c r="BX43" s="191"/>
      <c r="BY43" s="191"/>
      <c r="BZ43" s="191"/>
      <c r="CA43" s="191"/>
      <c r="CB43" s="191"/>
      <c r="CC43" s="191"/>
      <c r="CD43" s="191"/>
      <c r="CE43" s="191"/>
      <c r="CF43" s="191"/>
      <c r="CG43" s="191"/>
      <c r="CH43" s="191"/>
      <c r="CI43" s="191"/>
      <c r="CJ43" s="191"/>
      <c r="CK43" s="191"/>
      <c r="CL43" s="191"/>
      <c r="CM43" s="191"/>
      <c r="CN43" s="191"/>
      <c r="CO43" s="191"/>
      <c r="CP43" s="191"/>
      <c r="CQ43" s="191"/>
      <c r="CR43" s="191"/>
      <c r="CS43" s="191"/>
      <c r="CT43" s="191"/>
      <c r="CU43" s="191"/>
      <c r="CV43" s="191"/>
      <c r="CW43" s="191"/>
      <c r="CX43" s="191"/>
      <c r="CY43" s="191"/>
      <c r="CZ43" s="191"/>
      <c r="DA43" s="191"/>
      <c r="DB43" s="191"/>
      <c r="DC43" s="191"/>
      <c r="DD43" s="191"/>
      <c r="DE43" s="191"/>
      <c r="DF43" s="191"/>
      <c r="DG43" s="191"/>
      <c r="DH43" s="191"/>
      <c r="DI43" s="191"/>
      <c r="DJ43" s="191"/>
      <c r="DK43" s="191"/>
      <c r="DL43" s="191"/>
      <c r="DM43" s="191"/>
      <c r="DN43" s="191"/>
      <c r="DO43" s="191"/>
      <c r="DP43" s="191"/>
      <c r="DQ43" s="191"/>
      <c r="DR43" s="191"/>
      <c r="DS43" s="191"/>
      <c r="DT43" s="191"/>
      <c r="DU43" s="191"/>
      <c r="DV43" s="191"/>
      <c r="DW43" s="191"/>
      <c r="DX43" s="191"/>
      <c r="DY43" s="191"/>
      <c r="DZ43" s="191"/>
      <c r="EA43" s="191"/>
      <c r="EB43" s="191"/>
      <c r="EC43" s="191"/>
      <c r="ED43" s="191"/>
      <c r="EE43" s="191"/>
      <c r="EF43" s="191"/>
      <c r="EG43" s="191"/>
      <c r="EH43" s="191"/>
      <c r="EI43" s="191"/>
      <c r="EJ43" s="191"/>
    </row>
    <row r="44" spans="1:140" ht="12" hidden="1" customHeight="1" thickBot="1" x14ac:dyDescent="0.25">
      <c r="A44" s="322"/>
      <c r="B44" s="322"/>
      <c r="C44" s="204"/>
      <c r="D44" s="204"/>
      <c r="E44" s="204"/>
      <c r="F44" s="204"/>
      <c r="G44" s="204"/>
      <c r="H44" s="204"/>
      <c r="I44" s="204"/>
      <c r="J44" s="204"/>
      <c r="K44" s="204"/>
      <c r="L44" s="204"/>
      <c r="M44" s="204"/>
      <c r="N44" s="204"/>
      <c r="O44" s="204"/>
      <c r="P44" s="204"/>
      <c r="Q44" s="204"/>
      <c r="R44" s="204"/>
      <c r="S44" s="204"/>
      <c r="T44" s="204"/>
      <c r="U44" s="204"/>
      <c r="V44" s="204"/>
      <c r="W44" s="204"/>
      <c r="X44" s="204"/>
      <c r="Y44" s="204"/>
      <c r="Z44" s="204"/>
      <c r="AA44" s="204"/>
      <c r="AB44" s="204"/>
      <c r="AC44" s="204"/>
      <c r="AD44" s="323"/>
      <c r="AE44" s="303"/>
      <c r="AG44" s="204"/>
      <c r="AH44" s="204"/>
      <c r="AI44" s="204"/>
      <c r="AJ44" s="204"/>
      <c r="AK44" s="204"/>
      <c r="AL44" s="204"/>
      <c r="AM44" s="204"/>
      <c r="AN44" s="204"/>
      <c r="AO44" s="204"/>
      <c r="AP44" s="204"/>
      <c r="AQ44" s="204"/>
      <c r="AR44" s="204"/>
      <c r="AS44" s="204"/>
      <c r="AT44" s="204"/>
      <c r="AU44" s="204"/>
      <c r="AV44" s="204"/>
      <c r="AW44" s="204"/>
      <c r="AX44" s="204"/>
      <c r="AY44" s="204"/>
      <c r="AZ44" s="204"/>
      <c r="BA44" s="204"/>
      <c r="BB44" s="204"/>
      <c r="BC44" s="204"/>
      <c r="BD44" s="204"/>
      <c r="BE44" s="204"/>
      <c r="BF44" s="204"/>
      <c r="BG44" s="204"/>
      <c r="BH44" s="204"/>
      <c r="BI44" s="204"/>
      <c r="BJ44" s="204"/>
      <c r="BK44" s="204"/>
      <c r="BL44" s="204"/>
      <c r="BM44" s="204"/>
      <c r="BN44" s="204"/>
      <c r="BO44" s="204"/>
      <c r="BP44" s="204"/>
      <c r="BQ44" s="204"/>
      <c r="BR44" s="204"/>
      <c r="BS44" s="204"/>
      <c r="BT44" s="204"/>
      <c r="BU44" s="204"/>
      <c r="BV44" s="204"/>
      <c r="BW44" s="204"/>
      <c r="BX44" s="204"/>
      <c r="BY44" s="204"/>
      <c r="BZ44" s="204"/>
      <c r="CA44" s="204"/>
      <c r="CB44" s="204"/>
      <c r="CC44" s="204"/>
      <c r="CD44" s="204"/>
      <c r="CE44" s="204"/>
      <c r="CF44" s="204"/>
      <c r="CG44" s="204"/>
      <c r="CH44" s="204"/>
      <c r="CI44" s="204"/>
      <c r="CJ44" s="204"/>
      <c r="CK44" s="204"/>
      <c r="CL44" s="204"/>
      <c r="CM44" s="204"/>
      <c r="CN44" s="204"/>
      <c r="CO44" s="204"/>
      <c r="CP44" s="204"/>
      <c r="CQ44" s="204"/>
      <c r="CR44" s="204"/>
      <c r="CS44" s="204"/>
      <c r="CT44" s="204"/>
      <c r="CU44" s="204"/>
      <c r="CV44" s="204"/>
      <c r="CW44" s="204"/>
      <c r="CX44" s="204"/>
      <c r="CY44" s="204"/>
      <c r="CZ44" s="204"/>
      <c r="DA44" s="204"/>
      <c r="DB44" s="204"/>
      <c r="DC44" s="204"/>
      <c r="DD44" s="204"/>
      <c r="DE44" s="204"/>
      <c r="DF44" s="204"/>
      <c r="DG44" s="204"/>
      <c r="DH44" s="204"/>
      <c r="DI44" s="204"/>
      <c r="DJ44" s="204"/>
      <c r="DK44" s="204"/>
      <c r="DL44" s="204"/>
      <c r="DM44" s="204"/>
      <c r="DN44" s="204"/>
      <c r="DO44" s="204"/>
      <c r="DP44" s="204"/>
      <c r="DQ44" s="204"/>
      <c r="DR44" s="204"/>
      <c r="DS44" s="204"/>
      <c r="DT44" s="204"/>
      <c r="DU44" s="204"/>
      <c r="DV44" s="204"/>
      <c r="DW44" s="204"/>
      <c r="DX44" s="204"/>
      <c r="DY44" s="204"/>
      <c r="DZ44" s="204"/>
      <c r="EA44" s="204"/>
      <c r="EB44" s="204"/>
      <c r="EC44" s="204"/>
      <c r="ED44" s="204"/>
      <c r="EE44" s="204"/>
      <c r="EF44" s="204"/>
      <c r="EG44" s="204"/>
      <c r="EH44" s="204"/>
      <c r="EI44" s="204"/>
      <c r="EJ44" s="204"/>
    </row>
    <row r="45" spans="1:140" ht="11.25" hidden="1" customHeight="1" x14ac:dyDescent="0.2">
      <c r="A45" s="325"/>
      <c r="B45" s="325"/>
      <c r="C45" s="191"/>
      <c r="D45" s="191"/>
      <c r="E45" s="191"/>
      <c r="F45" s="191"/>
      <c r="G45" s="191"/>
      <c r="H45" s="191"/>
      <c r="I45" s="191"/>
      <c r="J45" s="191"/>
      <c r="K45" s="191"/>
      <c r="L45" s="191"/>
      <c r="M45" s="191"/>
      <c r="N45" s="191"/>
      <c r="O45" s="191"/>
      <c r="P45" s="191"/>
      <c r="Q45" s="191"/>
      <c r="R45" s="191"/>
      <c r="S45" s="191"/>
      <c r="T45" s="191"/>
      <c r="U45" s="191"/>
      <c r="V45" s="191"/>
      <c r="W45" s="191"/>
      <c r="X45" s="191"/>
      <c r="Y45" s="191"/>
      <c r="Z45" s="191"/>
      <c r="AA45" s="191"/>
      <c r="AB45" s="191"/>
      <c r="AC45" s="191"/>
      <c r="AD45" s="323"/>
      <c r="AE45" s="303"/>
      <c r="AG45" s="191">
        <v>1.690000057220459</v>
      </c>
      <c r="AH45" s="191">
        <v>1.690000057220459</v>
      </c>
      <c r="AI45" s="191">
        <v>1.690000057220459</v>
      </c>
      <c r="AJ45" s="191">
        <v>1.690000057220459</v>
      </c>
      <c r="AK45" s="191"/>
      <c r="AL45" s="191"/>
      <c r="AM45" s="191"/>
      <c r="AN45" s="191"/>
      <c r="AO45" s="191"/>
      <c r="AP45" s="191"/>
      <c r="AQ45" s="191"/>
      <c r="AR45" s="191"/>
      <c r="AS45" s="191"/>
      <c r="AT45" s="191"/>
      <c r="AU45" s="191"/>
      <c r="AV45" s="191"/>
      <c r="AW45" s="191"/>
      <c r="AX45" s="191"/>
      <c r="AY45" s="191"/>
      <c r="AZ45" s="191"/>
      <c r="BA45" s="191"/>
      <c r="BB45" s="191"/>
      <c r="BC45" s="191"/>
      <c r="BD45" s="191"/>
      <c r="BE45" s="191"/>
      <c r="BF45" s="191"/>
      <c r="BG45" s="191"/>
      <c r="BH45" s="191"/>
      <c r="BI45" s="191"/>
      <c r="BJ45" s="191"/>
      <c r="BK45" s="191"/>
      <c r="BL45" s="191"/>
      <c r="BM45" s="191"/>
      <c r="BN45" s="191"/>
      <c r="BO45" s="191"/>
      <c r="BP45" s="191"/>
      <c r="BQ45" s="191"/>
      <c r="BR45" s="191"/>
      <c r="BS45" s="191"/>
      <c r="BT45" s="191"/>
      <c r="BU45" s="191"/>
      <c r="BV45" s="191"/>
      <c r="BW45" s="191"/>
      <c r="BX45" s="191"/>
      <c r="BY45" s="191"/>
      <c r="BZ45" s="191"/>
      <c r="CA45" s="191"/>
      <c r="CB45" s="191"/>
      <c r="CC45" s="191"/>
      <c r="CD45" s="191"/>
      <c r="CE45" s="191"/>
      <c r="CF45" s="191"/>
      <c r="CG45" s="191"/>
      <c r="CH45" s="191"/>
      <c r="CI45" s="191"/>
      <c r="CJ45" s="191"/>
      <c r="CK45" s="191"/>
      <c r="CL45" s="191"/>
      <c r="CM45" s="191"/>
      <c r="CN45" s="191"/>
      <c r="CO45" s="191"/>
      <c r="CP45" s="191"/>
      <c r="CQ45" s="191"/>
      <c r="CR45" s="191"/>
      <c r="CS45" s="191"/>
      <c r="CT45" s="191"/>
      <c r="CU45" s="191"/>
      <c r="CV45" s="191"/>
      <c r="CW45" s="191"/>
      <c r="CX45" s="191"/>
      <c r="CY45" s="191"/>
      <c r="CZ45" s="191"/>
      <c r="DA45" s="191"/>
      <c r="DB45" s="191"/>
      <c r="DC45" s="191"/>
      <c r="DD45" s="191"/>
      <c r="DE45" s="191"/>
      <c r="DF45" s="191"/>
      <c r="DG45" s="191"/>
      <c r="DH45" s="191"/>
      <c r="DI45" s="191"/>
      <c r="DJ45" s="191"/>
      <c r="DK45" s="191"/>
      <c r="DL45" s="191"/>
      <c r="DM45" s="191"/>
      <c r="DN45" s="191"/>
      <c r="DO45" s="191"/>
      <c r="DP45" s="191"/>
      <c r="DQ45" s="191"/>
      <c r="DR45" s="191"/>
      <c r="DS45" s="191"/>
      <c r="DT45" s="191"/>
      <c r="DU45" s="191"/>
      <c r="DV45" s="191"/>
      <c r="DW45" s="191"/>
      <c r="DX45" s="191"/>
      <c r="DY45" s="191"/>
      <c r="DZ45" s="191"/>
      <c r="EA45" s="191"/>
      <c r="EB45" s="191"/>
      <c r="EC45" s="191"/>
      <c r="ED45" s="191"/>
      <c r="EE45" s="191"/>
      <c r="EF45" s="191"/>
      <c r="EG45" s="191"/>
      <c r="EH45" s="191"/>
      <c r="EI45" s="191"/>
      <c r="EJ45" s="191"/>
    </row>
    <row r="46" spans="1:140" s="281" customFormat="1" ht="12" hidden="1" customHeight="1" thickBot="1" x14ac:dyDescent="0.25">
      <c r="A46" s="348">
        <f>WORKDAY(A2, -1, HOLIDAYS)</f>
        <v>37186</v>
      </c>
      <c r="C46" s="310"/>
      <c r="D46" s="310"/>
      <c r="E46" s="310"/>
      <c r="F46" s="310"/>
      <c r="G46" s="310"/>
      <c r="H46" s="310"/>
      <c r="I46" s="310"/>
      <c r="J46" s="310"/>
      <c r="K46" s="310"/>
      <c r="L46" s="310"/>
      <c r="M46" s="310"/>
      <c r="N46" s="310"/>
      <c r="O46" s="310"/>
      <c r="P46" s="310"/>
      <c r="Q46" s="310"/>
      <c r="R46" s="310"/>
      <c r="S46" s="310"/>
      <c r="T46" s="310"/>
      <c r="U46" s="310"/>
      <c r="V46" s="310"/>
      <c r="W46" s="310"/>
      <c r="X46" s="310"/>
      <c r="Y46" s="310"/>
      <c r="Z46" s="310"/>
      <c r="AA46" s="310"/>
      <c r="AB46" s="204"/>
      <c r="AC46" s="310"/>
      <c r="AG46" s="281">
        <v>5.130000114440918</v>
      </c>
      <c r="AH46" s="281">
        <v>5.130000114440918</v>
      </c>
      <c r="AI46" s="281">
        <v>5.130000114440918</v>
      </c>
      <c r="AJ46" s="281">
        <v>5.130000114440918</v>
      </c>
    </row>
    <row r="47" spans="1:140" s="281" customFormat="1" ht="11.25" hidden="1" customHeight="1" x14ac:dyDescent="0.2">
      <c r="A47" s="313" t="s">
        <v>139</v>
      </c>
      <c r="B47" s="281">
        <v>1.7965385730449972</v>
      </c>
      <c r="C47" s="355">
        <v>23.931818181818183</v>
      </c>
      <c r="D47" s="355">
        <v>25.066605263157893</v>
      </c>
      <c r="E47" s="355">
        <v>29.304512195121948</v>
      </c>
      <c r="F47" s="195">
        <v>26.897341822001081</v>
      </c>
      <c r="G47" s="195">
        <v>26.871923076923078</v>
      </c>
      <c r="H47" s="195">
        <v>27.993846153846157</v>
      </c>
      <c r="I47" s="195">
        <v>25.75</v>
      </c>
      <c r="J47" s="195">
        <v>21.249829268292682</v>
      </c>
      <c r="K47" s="195">
        <v>22.999658536585365</v>
      </c>
      <c r="L47" s="195">
        <v>19.5</v>
      </c>
      <c r="M47" s="195">
        <v>19.929128205128208</v>
      </c>
      <c r="N47" s="195">
        <v>21</v>
      </c>
      <c r="O47" s="195">
        <v>31.961358974358976</v>
      </c>
      <c r="P47" s="195">
        <v>29.922974358974365</v>
      </c>
      <c r="Q47" s="195">
        <v>33.999743589743588</v>
      </c>
      <c r="R47" s="195">
        <v>29.418749999999999</v>
      </c>
      <c r="S47" s="195">
        <v>26.640997399690594</v>
      </c>
      <c r="T47" s="195">
        <v>27.000076923076925</v>
      </c>
      <c r="U47" s="195">
        <v>23.861842105263158</v>
      </c>
      <c r="V47" s="195">
        <v>29.06107317073171</v>
      </c>
      <c r="W47" s="195">
        <v>25.878174926369947</v>
      </c>
      <c r="X47" s="195">
        <v>27.482950745217721</v>
      </c>
      <c r="Y47" s="195">
        <v>27.710514312755489</v>
      </c>
      <c r="Z47" s="195">
        <v>27.89502460603476</v>
      </c>
      <c r="AA47" s="195">
        <v>28.54742622028062</v>
      </c>
      <c r="AB47" s="191">
        <v>29.150776454501944</v>
      </c>
      <c r="AC47" s="193">
        <v>27.990271757545514</v>
      </c>
      <c r="AD47" s="302"/>
      <c r="AG47" s="281">
        <v>27.993846153846157</v>
      </c>
      <c r="AH47" s="281">
        <v>25.75</v>
      </c>
      <c r="AI47" s="281">
        <v>0.70588354970894596</v>
      </c>
      <c r="AJ47" s="281">
        <v>0.62608801800271785</v>
      </c>
      <c r="AK47" s="281">
        <v>3.1800000667572021</v>
      </c>
      <c r="AL47" s="281">
        <v>14.369000434875488</v>
      </c>
      <c r="AM47" s="281">
        <v>14.370000839233398</v>
      </c>
      <c r="AN47" s="281">
        <v>14.369999885559082</v>
      </c>
      <c r="AO47" s="281">
        <v>3.1800000667572021</v>
      </c>
      <c r="AP47" s="281">
        <v>3.1800000667572021</v>
      </c>
      <c r="AQ47" s="281">
        <v>3.1800000667572021</v>
      </c>
      <c r="AR47" s="281">
        <v>3.1800000667572021</v>
      </c>
      <c r="AS47" s="281">
        <v>3.1800000667572021</v>
      </c>
      <c r="AT47" s="281">
        <v>3.1800003051757813</v>
      </c>
      <c r="AU47" s="281">
        <v>3.1800000667572021</v>
      </c>
      <c r="AV47" s="281">
        <v>3.1800000667572021</v>
      </c>
      <c r="AW47" s="281">
        <v>3.1800000667572021</v>
      </c>
      <c r="AX47" s="281">
        <v>14.369000434875488</v>
      </c>
      <c r="AY47" s="281">
        <v>14.370000839233398</v>
      </c>
      <c r="AZ47" s="281">
        <v>14.369999885559082</v>
      </c>
      <c r="BA47" s="281">
        <v>3.1800000667572021</v>
      </c>
      <c r="BB47" s="281">
        <v>3.1800000667572021</v>
      </c>
      <c r="BC47" s="281">
        <v>3.1800000667572021</v>
      </c>
      <c r="BD47" s="281">
        <v>3.1800000667572021</v>
      </c>
      <c r="BE47" s="281">
        <v>3.1800000667572021</v>
      </c>
      <c r="BF47" s="281">
        <v>3.1800003051757813</v>
      </c>
      <c r="BG47" s="281">
        <v>3.1800000667572021</v>
      </c>
      <c r="BH47" s="281">
        <v>3.1800000667572021</v>
      </c>
      <c r="BI47" s="281">
        <v>3.1800000667572021</v>
      </c>
      <c r="BJ47" s="281">
        <v>14.369000434875488</v>
      </c>
      <c r="BK47" s="281">
        <v>14.370000839233398</v>
      </c>
      <c r="BL47" s="281">
        <v>14.369999885559082</v>
      </c>
      <c r="BM47" s="281">
        <v>3.1800000667572021</v>
      </c>
      <c r="BN47" s="281">
        <v>3.1800000667572021</v>
      </c>
      <c r="BO47" s="281">
        <v>3.1800000667572021</v>
      </c>
      <c r="BP47" s="281">
        <v>3.1800000667572021</v>
      </c>
      <c r="BQ47" s="281">
        <v>3.1800000667572021</v>
      </c>
      <c r="BR47" s="281">
        <v>3.1800003051757813</v>
      </c>
      <c r="BS47" s="281">
        <v>3.1800000667572021</v>
      </c>
      <c r="BT47" s="281">
        <v>3.1800000667572021</v>
      </c>
      <c r="BU47" s="281">
        <v>3.1800000667572021</v>
      </c>
      <c r="BV47" s="281">
        <v>14.369000434875488</v>
      </c>
      <c r="BW47" s="281">
        <v>14.370000839233398</v>
      </c>
      <c r="BX47" s="281">
        <v>14.369999885559082</v>
      </c>
      <c r="BY47" s="281">
        <v>3.1800000667572021</v>
      </c>
      <c r="BZ47" s="281">
        <v>3.1800000667572021</v>
      </c>
      <c r="CA47" s="281">
        <v>3.1800000667572021</v>
      </c>
      <c r="CB47" s="281">
        <v>3.1800000667572021</v>
      </c>
      <c r="CC47" s="281">
        <v>3.1800000667572021</v>
      </c>
      <c r="CD47" s="281">
        <v>3.1800003051757813</v>
      </c>
      <c r="CE47" s="281">
        <v>3.1800000667572021</v>
      </c>
      <c r="CF47" s="281">
        <v>3.1800000667572021</v>
      </c>
      <c r="CG47" s="281">
        <v>3.1800000667572021</v>
      </c>
      <c r="CH47" s="281">
        <v>14.369000434875488</v>
      </c>
      <c r="CI47" s="281">
        <v>14.370000839233398</v>
      </c>
      <c r="CJ47" s="281">
        <v>14.369999885559082</v>
      </c>
      <c r="CK47" s="281">
        <v>3.1800000667572021</v>
      </c>
      <c r="CL47" s="281">
        <v>3.1800000667572021</v>
      </c>
      <c r="CM47" s="281">
        <v>3.1800000667572021</v>
      </c>
      <c r="CN47" s="281">
        <v>3.1800000667572021</v>
      </c>
      <c r="CO47" s="281">
        <v>3.1800000667572021</v>
      </c>
      <c r="CP47" s="281">
        <v>3.1800003051757813</v>
      </c>
      <c r="CQ47" s="281">
        <v>3.1800000667572021</v>
      </c>
      <c r="CR47" s="281">
        <v>3.1800000667572021</v>
      </c>
      <c r="CS47" s="281">
        <v>3.1800000667572021</v>
      </c>
      <c r="CT47" s="281">
        <v>14.369000434875488</v>
      </c>
      <c r="CU47" s="281">
        <v>14.370000839233398</v>
      </c>
      <c r="CV47" s="281">
        <v>14.369999885559082</v>
      </c>
      <c r="CW47" s="281">
        <v>3.1800000667572021</v>
      </c>
      <c r="CX47" s="281">
        <v>3.1800000667572021</v>
      </c>
      <c r="CY47" s="281">
        <v>3.1800000667572021</v>
      </c>
      <c r="CZ47" s="281">
        <v>3.1800000667572021</v>
      </c>
      <c r="DA47" s="281">
        <v>3.1800000667572021</v>
      </c>
      <c r="DB47" s="281">
        <v>3.1800003051757813</v>
      </c>
      <c r="DC47" s="281">
        <v>3.1800000667572021</v>
      </c>
      <c r="DD47" s="281">
        <v>3.1800000667572021</v>
      </c>
      <c r="DE47" s="281">
        <v>3.1800000667572021</v>
      </c>
      <c r="DF47" s="281">
        <v>14.369000434875488</v>
      </c>
      <c r="DG47" s="281">
        <v>14.370000839233398</v>
      </c>
      <c r="DH47" s="281">
        <v>14.369999885559082</v>
      </c>
      <c r="DI47" s="281">
        <v>3.1800000667572021</v>
      </c>
      <c r="DJ47" s="281">
        <v>3.1800000667572021</v>
      </c>
      <c r="DK47" s="281">
        <v>3.1800000667572021</v>
      </c>
      <c r="DL47" s="281">
        <v>3.1800000667572021</v>
      </c>
      <c r="DM47" s="281">
        <v>3.1800000667572021</v>
      </c>
      <c r="DN47" s="281">
        <v>3.1800003051757813</v>
      </c>
      <c r="DO47" s="281">
        <v>3.1800000667572021</v>
      </c>
      <c r="DP47" s="281">
        <v>3.1800000667572021</v>
      </c>
      <c r="DQ47" s="281">
        <v>3.1800000667572021</v>
      </c>
      <c r="DR47" s="281">
        <v>14.369000434875488</v>
      </c>
      <c r="DS47" s="281">
        <v>14.370000839233398</v>
      </c>
      <c r="DT47" s="281">
        <v>14.369999885559082</v>
      </c>
      <c r="DU47" s="281">
        <v>3.1800000667572021</v>
      </c>
      <c r="DV47" s="281">
        <v>3.1800000667572021</v>
      </c>
      <c r="DW47" s="281">
        <v>3.1800000667572021</v>
      </c>
      <c r="DX47" s="281">
        <v>3.1800000667572021</v>
      </c>
      <c r="DY47" s="281">
        <v>3.1800000667572021</v>
      </c>
      <c r="DZ47" s="281">
        <v>3.1800003051757813</v>
      </c>
      <c r="EA47" s="281">
        <v>3.1800000667572021</v>
      </c>
      <c r="EB47" s="281">
        <v>3.1800000667572021</v>
      </c>
      <c r="EC47" s="281">
        <v>3.1800000667572021</v>
      </c>
      <c r="ED47" s="281">
        <v>14.369000434875488</v>
      </c>
      <c r="EE47" s="281">
        <v>14.370000839233398</v>
      </c>
      <c r="EF47" s="281">
        <v>14.369999885559082</v>
      </c>
      <c r="EG47" s="281">
        <v>3.1800000667572021</v>
      </c>
      <c r="EH47" s="281">
        <v>3.1800000667572021</v>
      </c>
      <c r="EI47" s="281">
        <v>3.1800000667572021</v>
      </c>
      <c r="EJ47" s="281">
        <v>3.1800000667572021</v>
      </c>
    </row>
    <row r="48" spans="1:140" s="281" customFormat="1" ht="11.25" hidden="1" customHeight="1" x14ac:dyDescent="0.2">
      <c r="A48" s="325" t="s">
        <v>140</v>
      </c>
      <c r="B48" s="305">
        <v>1.1153845053452711</v>
      </c>
      <c r="C48" s="357">
        <v>24</v>
      </c>
      <c r="D48" s="357">
        <v>24.809842105263158</v>
      </c>
      <c r="E48" s="357">
        <v>28.50958536585366</v>
      </c>
      <c r="F48" s="191">
        <v>26.42946900455129</v>
      </c>
      <c r="G48" s="191">
        <v>26.35898717948718</v>
      </c>
      <c r="H48" s="191">
        <v>27.467641025641029</v>
      </c>
      <c r="I48" s="191">
        <v>25.250333333333334</v>
      </c>
      <c r="J48" s="191">
        <v>22.000229139922979</v>
      </c>
      <c r="K48" s="191">
        <v>23.500195121951219</v>
      </c>
      <c r="L48" s="191">
        <v>20.500263157894739</v>
      </c>
      <c r="M48" s="191">
        <v>21.409871794871794</v>
      </c>
      <c r="N48" s="191">
        <v>22.5</v>
      </c>
      <c r="O48" s="191">
        <v>33.442410256410255</v>
      </c>
      <c r="P48" s="191">
        <v>31.38446153846154</v>
      </c>
      <c r="Q48" s="191">
        <v>35.500358974358974</v>
      </c>
      <c r="R48" s="191">
        <v>30.862500000000001</v>
      </c>
      <c r="S48" s="191">
        <v>26.440613179289688</v>
      </c>
      <c r="T48" s="191">
        <v>28.5</v>
      </c>
      <c r="U48" s="191">
        <v>22.809473684210531</v>
      </c>
      <c r="V48" s="191">
        <v>28.012365853658537</v>
      </c>
      <c r="W48" s="191">
        <v>26.488181101982715</v>
      </c>
      <c r="X48" s="191">
        <v>29.06528948251141</v>
      </c>
      <c r="Y48" s="191">
        <v>29.040094259325762</v>
      </c>
      <c r="Z48" s="191">
        <v>29.467280373135569</v>
      </c>
      <c r="AA48" s="191">
        <v>30.913637679826071</v>
      </c>
      <c r="AB48" s="191">
        <v>33.350524749373093</v>
      </c>
      <c r="AC48" s="190">
        <v>30.04746071117123</v>
      </c>
      <c r="AD48" s="302"/>
      <c r="AG48" s="281">
        <v>27.467641025641029</v>
      </c>
      <c r="AH48" s="281">
        <v>25.250333333333334</v>
      </c>
      <c r="AI48" s="281">
        <v>2.3999998569488525</v>
      </c>
      <c r="AJ48" s="281">
        <v>2.3999998569488525</v>
      </c>
      <c r="AK48" s="281">
        <v>2.119999885559082</v>
      </c>
      <c r="AL48" s="281">
        <v>9.5900001525878906</v>
      </c>
      <c r="AM48" s="281">
        <v>9.5900001525878906</v>
      </c>
      <c r="AN48" s="281">
        <v>9.5900001525878906</v>
      </c>
      <c r="AO48" s="281">
        <v>2.1200001239776611</v>
      </c>
      <c r="AP48" s="281">
        <v>2.119999885559082</v>
      </c>
      <c r="AQ48" s="281">
        <v>2.119999885559082</v>
      </c>
      <c r="AR48" s="281">
        <v>2.119999885559082</v>
      </c>
      <c r="AS48" s="281">
        <v>2.119999885559082</v>
      </c>
      <c r="AT48" s="281">
        <v>2.119999885559082</v>
      </c>
      <c r="AU48" s="281">
        <v>2.119999885559082</v>
      </c>
      <c r="AV48" s="281">
        <v>2.119999885559082</v>
      </c>
      <c r="AW48" s="281">
        <v>2.119999885559082</v>
      </c>
      <c r="AX48" s="281">
        <v>9.5900001525878906</v>
      </c>
      <c r="AY48" s="281">
        <v>9.5900001525878906</v>
      </c>
      <c r="AZ48" s="281">
        <v>9.5900001525878906</v>
      </c>
      <c r="BA48" s="281">
        <v>2.1200001239776611</v>
      </c>
      <c r="BB48" s="281">
        <v>2.119999885559082</v>
      </c>
      <c r="BC48" s="281">
        <v>2.119999885559082</v>
      </c>
      <c r="BD48" s="281">
        <v>2.119999885559082</v>
      </c>
      <c r="BE48" s="281">
        <v>2.119999885559082</v>
      </c>
      <c r="BF48" s="281">
        <v>2.119999885559082</v>
      </c>
      <c r="BG48" s="281">
        <v>2.119999885559082</v>
      </c>
      <c r="BH48" s="281">
        <v>2.119999885559082</v>
      </c>
      <c r="BI48" s="281">
        <v>2.119999885559082</v>
      </c>
      <c r="BJ48" s="281">
        <v>9.5900001525878906</v>
      </c>
      <c r="BK48" s="281">
        <v>9.5900001525878906</v>
      </c>
      <c r="BL48" s="281">
        <v>9.5900001525878906</v>
      </c>
      <c r="BM48" s="281">
        <v>2.1200001239776611</v>
      </c>
      <c r="BN48" s="281">
        <v>2.119999885559082</v>
      </c>
      <c r="BO48" s="281">
        <v>2.119999885559082</v>
      </c>
      <c r="BP48" s="281">
        <v>2.119999885559082</v>
      </c>
      <c r="BQ48" s="281">
        <v>2.119999885559082</v>
      </c>
      <c r="BR48" s="281">
        <v>2.119999885559082</v>
      </c>
      <c r="BS48" s="281">
        <v>2.119999885559082</v>
      </c>
      <c r="BT48" s="281">
        <v>2.119999885559082</v>
      </c>
      <c r="BU48" s="281">
        <v>2.119999885559082</v>
      </c>
      <c r="BV48" s="281">
        <v>9.5900001525878906</v>
      </c>
      <c r="BW48" s="281">
        <v>9.5900001525878906</v>
      </c>
      <c r="BX48" s="281">
        <v>9.5900001525878906</v>
      </c>
      <c r="BY48" s="281">
        <v>2.1200001239776611</v>
      </c>
      <c r="BZ48" s="281">
        <v>2.119999885559082</v>
      </c>
      <c r="CA48" s="281">
        <v>2.119999885559082</v>
      </c>
      <c r="CB48" s="281">
        <v>2.119999885559082</v>
      </c>
      <c r="CC48" s="281">
        <v>2.119999885559082</v>
      </c>
      <c r="CD48" s="281">
        <v>2.119999885559082</v>
      </c>
      <c r="CE48" s="281">
        <v>2.119999885559082</v>
      </c>
      <c r="CF48" s="281">
        <v>2.119999885559082</v>
      </c>
      <c r="CG48" s="281">
        <v>2.119999885559082</v>
      </c>
      <c r="CH48" s="281">
        <v>9.5900001525878906</v>
      </c>
      <c r="CI48" s="281">
        <v>9.5900001525878906</v>
      </c>
      <c r="CJ48" s="281">
        <v>9.5900001525878906</v>
      </c>
      <c r="CK48" s="281">
        <v>2.1200001239776611</v>
      </c>
      <c r="CL48" s="281">
        <v>2.119999885559082</v>
      </c>
      <c r="CM48" s="281">
        <v>2.119999885559082</v>
      </c>
      <c r="CN48" s="281">
        <v>2.119999885559082</v>
      </c>
      <c r="CO48" s="281">
        <v>2.119999885559082</v>
      </c>
      <c r="CP48" s="281">
        <v>2.119999885559082</v>
      </c>
      <c r="CQ48" s="281">
        <v>2.119999885559082</v>
      </c>
      <c r="CR48" s="281">
        <v>2.119999885559082</v>
      </c>
      <c r="CS48" s="281">
        <v>2.119999885559082</v>
      </c>
      <c r="CT48" s="281">
        <v>9.5900001525878906</v>
      </c>
      <c r="CU48" s="281">
        <v>9.5900001525878906</v>
      </c>
      <c r="CV48" s="281">
        <v>9.5900001525878906</v>
      </c>
      <c r="CW48" s="281">
        <v>2.1200001239776611</v>
      </c>
      <c r="CX48" s="281">
        <v>2.119999885559082</v>
      </c>
      <c r="CY48" s="281">
        <v>2.119999885559082</v>
      </c>
      <c r="CZ48" s="281">
        <v>2.119999885559082</v>
      </c>
      <c r="DA48" s="281">
        <v>2.119999885559082</v>
      </c>
      <c r="DB48" s="281">
        <v>2.119999885559082</v>
      </c>
      <c r="DC48" s="281">
        <v>2.119999885559082</v>
      </c>
      <c r="DD48" s="281">
        <v>2.119999885559082</v>
      </c>
      <c r="DE48" s="281">
        <v>2.119999885559082</v>
      </c>
      <c r="DF48" s="281">
        <v>9.5900001525878906</v>
      </c>
      <c r="DG48" s="281">
        <v>9.5900001525878906</v>
      </c>
      <c r="DH48" s="281">
        <v>9.5900001525878906</v>
      </c>
      <c r="DI48" s="281">
        <v>2.1200001239776611</v>
      </c>
      <c r="DJ48" s="281">
        <v>2.119999885559082</v>
      </c>
      <c r="DK48" s="281">
        <v>2.119999885559082</v>
      </c>
      <c r="DL48" s="281">
        <v>2.119999885559082</v>
      </c>
      <c r="DM48" s="281">
        <v>2.119999885559082</v>
      </c>
      <c r="DN48" s="281">
        <v>2.119999885559082</v>
      </c>
      <c r="DO48" s="281">
        <v>2.119999885559082</v>
      </c>
      <c r="DP48" s="281">
        <v>2.119999885559082</v>
      </c>
      <c r="DQ48" s="281">
        <v>2.119999885559082</v>
      </c>
      <c r="DR48" s="281">
        <v>9.5900001525878906</v>
      </c>
      <c r="DS48" s="281">
        <v>9.5900001525878906</v>
      </c>
      <c r="DT48" s="281">
        <v>9.5900001525878906</v>
      </c>
      <c r="DU48" s="281">
        <v>2.1200001239776611</v>
      </c>
      <c r="DV48" s="281">
        <v>2.119999885559082</v>
      </c>
      <c r="DW48" s="281">
        <v>2.119999885559082</v>
      </c>
      <c r="DX48" s="281">
        <v>2.119999885559082</v>
      </c>
      <c r="DY48" s="281">
        <v>2.119999885559082</v>
      </c>
      <c r="DZ48" s="281">
        <v>2.119999885559082</v>
      </c>
      <c r="EA48" s="281">
        <v>2.119999885559082</v>
      </c>
      <c r="EB48" s="281">
        <v>2.119999885559082</v>
      </c>
      <c r="EC48" s="281">
        <v>2.119999885559082</v>
      </c>
      <c r="ED48" s="281">
        <v>9.5900001525878906</v>
      </c>
      <c r="EE48" s="281">
        <v>9.5900001525878906</v>
      </c>
      <c r="EF48" s="281">
        <v>9.5900001525878906</v>
      </c>
      <c r="EG48" s="281">
        <v>2.1200001239776611</v>
      </c>
      <c r="EH48" s="281">
        <v>2.119999885559082</v>
      </c>
      <c r="EI48" s="281">
        <v>2.119999885559082</v>
      </c>
      <c r="EJ48" s="281">
        <v>2.119999885559082</v>
      </c>
    </row>
    <row r="49" spans="1:140" s="281" customFormat="1" ht="11.25" hidden="1" customHeight="1" x14ac:dyDescent="0.2">
      <c r="A49" s="325" t="s">
        <v>142</v>
      </c>
      <c r="B49" s="281">
        <v>0.70192313194274902</v>
      </c>
      <c r="C49" s="357">
        <v>23.710909090909087</v>
      </c>
      <c r="D49" s="357">
        <v>24.827342105263156</v>
      </c>
      <c r="E49" s="357">
        <v>29.047853658536585</v>
      </c>
      <c r="F49" s="191">
        <v>26.652182650993538</v>
      </c>
      <c r="G49" s="191">
        <v>28.386217948717952</v>
      </c>
      <c r="H49" s="191">
        <v>28.772435897435901</v>
      </c>
      <c r="I49" s="191">
        <v>28</v>
      </c>
      <c r="J49" s="191">
        <v>24.374933247753532</v>
      </c>
      <c r="K49" s="191">
        <v>26.500024390243905</v>
      </c>
      <c r="L49" s="191">
        <v>22.249842105263163</v>
      </c>
      <c r="M49" s="191">
        <v>24</v>
      </c>
      <c r="N49" s="191">
        <v>26.499750000000002</v>
      </c>
      <c r="O49" s="191">
        <v>32.153717948717947</v>
      </c>
      <c r="P49" s="191">
        <v>31.307435897435898</v>
      </c>
      <c r="Q49" s="191">
        <v>33</v>
      </c>
      <c r="R49" s="191">
        <v>31.359500000000001</v>
      </c>
      <c r="S49" s="191">
        <v>27.965945250869513</v>
      </c>
      <c r="T49" s="191">
        <v>26.749948717948723</v>
      </c>
      <c r="U49" s="191">
        <v>27.690789473684212</v>
      </c>
      <c r="V49" s="191">
        <v>29.457097560975612</v>
      </c>
      <c r="W49" s="191">
        <v>27.985680139741287</v>
      </c>
      <c r="X49" s="191">
        <v>28.40029415675335</v>
      </c>
      <c r="Y49" s="191">
        <v>28.370352721811507</v>
      </c>
      <c r="Z49" s="191">
        <v>28.708099694383741</v>
      </c>
      <c r="AA49" s="191">
        <v>29.384188089604287</v>
      </c>
      <c r="AB49" s="191">
        <v>30.000059886541944</v>
      </c>
      <c r="AC49" s="190">
        <v>28.954975250457448</v>
      </c>
      <c r="AD49" s="302"/>
      <c r="AG49" s="281">
        <v>28.772435897435901</v>
      </c>
      <c r="AH49" s="281">
        <v>28</v>
      </c>
      <c r="AI49" s="281">
        <v>33.223529441683901</v>
      </c>
      <c r="AJ49" s="281">
        <v>31.526088217030402</v>
      </c>
      <c r="AK49" s="281">
        <v>1.690000057220459</v>
      </c>
      <c r="AL49" s="281">
        <v>7.4600000381469727</v>
      </c>
      <c r="AM49" s="281">
        <v>7.4600000381469727</v>
      </c>
      <c r="AN49" s="281">
        <v>7.4600000381469727</v>
      </c>
      <c r="AO49" s="281">
        <v>1.690000057220459</v>
      </c>
      <c r="AP49" s="281">
        <v>1.690000057220459</v>
      </c>
      <c r="AQ49" s="281">
        <v>1.690000057220459</v>
      </c>
      <c r="AR49" s="281">
        <v>1.690000057220459</v>
      </c>
      <c r="AS49" s="281">
        <v>1.690000057220459</v>
      </c>
      <c r="AT49" s="281">
        <v>1.690000057220459</v>
      </c>
      <c r="AU49" s="281">
        <v>1.690000057220459</v>
      </c>
      <c r="AV49" s="281">
        <v>1.690000057220459</v>
      </c>
      <c r="AW49" s="281">
        <v>1.690000057220459</v>
      </c>
      <c r="AX49" s="281">
        <v>7.4600000381469727</v>
      </c>
      <c r="AY49" s="281">
        <v>7.4600000381469727</v>
      </c>
      <c r="AZ49" s="281">
        <v>7.4600000381469727</v>
      </c>
      <c r="BA49" s="281">
        <v>1.690000057220459</v>
      </c>
      <c r="BB49" s="281">
        <v>1.690000057220459</v>
      </c>
      <c r="BC49" s="281">
        <v>1.690000057220459</v>
      </c>
      <c r="BD49" s="281">
        <v>1.690000057220459</v>
      </c>
      <c r="BE49" s="281">
        <v>1.690000057220459</v>
      </c>
      <c r="BF49" s="281">
        <v>1.690000057220459</v>
      </c>
      <c r="BG49" s="281">
        <v>1.690000057220459</v>
      </c>
      <c r="BH49" s="281">
        <v>1.690000057220459</v>
      </c>
      <c r="BI49" s="281">
        <v>1.690000057220459</v>
      </c>
      <c r="BJ49" s="281">
        <v>7.4600000381469727</v>
      </c>
      <c r="BK49" s="281">
        <v>7.4600000381469727</v>
      </c>
      <c r="BL49" s="281">
        <v>7.4600000381469727</v>
      </c>
      <c r="BM49" s="281">
        <v>1.690000057220459</v>
      </c>
      <c r="BN49" s="281">
        <v>1.690000057220459</v>
      </c>
      <c r="BO49" s="281">
        <v>1.690000057220459</v>
      </c>
      <c r="BP49" s="281">
        <v>1.690000057220459</v>
      </c>
      <c r="BQ49" s="281">
        <v>1.690000057220459</v>
      </c>
      <c r="BR49" s="281">
        <v>1.690000057220459</v>
      </c>
      <c r="BS49" s="281">
        <v>1.690000057220459</v>
      </c>
      <c r="BT49" s="281">
        <v>1.690000057220459</v>
      </c>
      <c r="BU49" s="281">
        <v>1.690000057220459</v>
      </c>
      <c r="BV49" s="281">
        <v>7.4600000381469727</v>
      </c>
      <c r="BW49" s="281">
        <v>7.4600000381469727</v>
      </c>
      <c r="BX49" s="281">
        <v>7.4600000381469727</v>
      </c>
      <c r="BY49" s="281">
        <v>1.690000057220459</v>
      </c>
      <c r="BZ49" s="281">
        <v>1.690000057220459</v>
      </c>
      <c r="CA49" s="281">
        <v>1.690000057220459</v>
      </c>
      <c r="CB49" s="281">
        <v>1.690000057220459</v>
      </c>
      <c r="CC49" s="281">
        <v>1.690000057220459</v>
      </c>
      <c r="CD49" s="281">
        <v>1.690000057220459</v>
      </c>
      <c r="CE49" s="281">
        <v>1.690000057220459</v>
      </c>
      <c r="CF49" s="281">
        <v>1.690000057220459</v>
      </c>
      <c r="CG49" s="281">
        <v>1.690000057220459</v>
      </c>
      <c r="CH49" s="281">
        <v>7.4600000381469727</v>
      </c>
      <c r="CI49" s="281">
        <v>7.4600000381469727</v>
      </c>
      <c r="CJ49" s="281">
        <v>7.4600000381469727</v>
      </c>
      <c r="CK49" s="281">
        <v>1.690000057220459</v>
      </c>
      <c r="CL49" s="281">
        <v>1.690000057220459</v>
      </c>
      <c r="CM49" s="281">
        <v>1.690000057220459</v>
      </c>
      <c r="CN49" s="281">
        <v>1.690000057220459</v>
      </c>
      <c r="CO49" s="281">
        <v>1.690000057220459</v>
      </c>
      <c r="CP49" s="281">
        <v>1.690000057220459</v>
      </c>
      <c r="CQ49" s="281">
        <v>1.690000057220459</v>
      </c>
      <c r="CR49" s="281">
        <v>1.690000057220459</v>
      </c>
      <c r="CS49" s="281">
        <v>1.690000057220459</v>
      </c>
      <c r="CT49" s="281">
        <v>7.4600000381469727</v>
      </c>
      <c r="CU49" s="281">
        <v>7.4600000381469727</v>
      </c>
      <c r="CV49" s="281">
        <v>7.4600000381469727</v>
      </c>
      <c r="CW49" s="281">
        <v>1.690000057220459</v>
      </c>
      <c r="CX49" s="281">
        <v>1.690000057220459</v>
      </c>
      <c r="CY49" s="281">
        <v>1.690000057220459</v>
      </c>
      <c r="CZ49" s="281">
        <v>1.690000057220459</v>
      </c>
      <c r="DA49" s="281">
        <v>1.690000057220459</v>
      </c>
      <c r="DB49" s="281">
        <v>1.690000057220459</v>
      </c>
      <c r="DC49" s="281">
        <v>1.690000057220459</v>
      </c>
      <c r="DD49" s="281">
        <v>1.690000057220459</v>
      </c>
      <c r="DE49" s="281">
        <v>1.690000057220459</v>
      </c>
      <c r="DF49" s="281">
        <v>7.4600000381469727</v>
      </c>
      <c r="DG49" s="281">
        <v>7.4600000381469727</v>
      </c>
      <c r="DH49" s="281">
        <v>7.4600000381469727</v>
      </c>
      <c r="DI49" s="281">
        <v>1.690000057220459</v>
      </c>
      <c r="DJ49" s="281">
        <v>1.690000057220459</v>
      </c>
      <c r="DK49" s="281">
        <v>1.690000057220459</v>
      </c>
      <c r="DL49" s="281">
        <v>1.690000057220459</v>
      </c>
      <c r="DM49" s="281">
        <v>1.690000057220459</v>
      </c>
      <c r="DN49" s="281">
        <v>1.690000057220459</v>
      </c>
      <c r="DO49" s="281">
        <v>1.690000057220459</v>
      </c>
      <c r="DP49" s="281">
        <v>1.690000057220459</v>
      </c>
      <c r="DQ49" s="281">
        <v>1.690000057220459</v>
      </c>
      <c r="DR49" s="281">
        <v>7.4600000381469727</v>
      </c>
      <c r="DS49" s="281">
        <v>7.4600000381469727</v>
      </c>
      <c r="DT49" s="281">
        <v>7.4600000381469727</v>
      </c>
      <c r="DU49" s="281">
        <v>1.690000057220459</v>
      </c>
      <c r="DV49" s="281">
        <v>1.690000057220459</v>
      </c>
      <c r="DW49" s="281">
        <v>1.690000057220459</v>
      </c>
      <c r="DX49" s="281">
        <v>1.690000057220459</v>
      </c>
      <c r="DY49" s="281">
        <v>1.690000057220459</v>
      </c>
      <c r="DZ49" s="281">
        <v>1.690000057220459</v>
      </c>
      <c r="EA49" s="281">
        <v>1.690000057220459</v>
      </c>
      <c r="EB49" s="281">
        <v>1.690000057220459</v>
      </c>
      <c r="EC49" s="281">
        <v>1.690000057220459</v>
      </c>
      <c r="ED49" s="281">
        <v>7.4600000381469727</v>
      </c>
      <c r="EE49" s="281">
        <v>7.4600000381469727</v>
      </c>
      <c r="EF49" s="281">
        <v>7.4600000381469727</v>
      </c>
      <c r="EG49" s="281">
        <v>1.690000057220459</v>
      </c>
      <c r="EH49" s="281">
        <v>1.690000057220459</v>
      </c>
      <c r="EI49" s="281">
        <v>1.690000057220459</v>
      </c>
      <c r="EJ49" s="281">
        <v>1.690000057220459</v>
      </c>
    </row>
    <row r="50" spans="1:140" s="281" customFormat="1" ht="11.25" hidden="1" customHeight="1" x14ac:dyDescent="0.2">
      <c r="A50" s="325" t="s">
        <v>144</v>
      </c>
      <c r="B50" s="281">
        <v>4.9326924177316522</v>
      </c>
      <c r="C50" s="357">
        <v>25.493954545454546</v>
      </c>
      <c r="D50" s="357">
        <v>20.286183740716197</v>
      </c>
      <c r="E50" s="357">
        <v>24.156219512195122</v>
      </c>
      <c r="F50" s="191">
        <v>22.695936875325504</v>
      </c>
      <c r="G50" s="191">
        <v>26.001645299145302</v>
      </c>
      <c r="H50" s="191">
        <v>26.503179487179491</v>
      </c>
      <c r="I50" s="191">
        <v>25.50011111111111</v>
      </c>
      <c r="J50" s="191">
        <v>23.375018613607189</v>
      </c>
      <c r="K50" s="191">
        <v>24.500195121951219</v>
      </c>
      <c r="L50" s="191">
        <v>22.249842105263163</v>
      </c>
      <c r="M50" s="191">
        <v>24</v>
      </c>
      <c r="N50" s="191">
        <v>26.500499999999999</v>
      </c>
      <c r="O50" s="191">
        <v>32.158782051282053</v>
      </c>
      <c r="P50" s="191">
        <v>31.317564102564106</v>
      </c>
      <c r="Q50" s="191">
        <v>33</v>
      </c>
      <c r="R50" s="191">
        <v>28.734500000000001</v>
      </c>
      <c r="S50" s="191">
        <v>26.418647444126265</v>
      </c>
      <c r="T50" s="191">
        <v>26.499923076923078</v>
      </c>
      <c r="U50" s="191">
        <v>24.83526315789474</v>
      </c>
      <c r="V50" s="191">
        <v>27.920756097560979</v>
      </c>
      <c r="W50" s="191">
        <v>26.819493177387912</v>
      </c>
      <c r="X50" s="191">
        <v>17.593075340662438</v>
      </c>
      <c r="Y50" s="191">
        <v>16.886371375377909</v>
      </c>
      <c r="Z50" s="191">
        <v>16.873995405671643</v>
      </c>
      <c r="AA50" s="191">
        <v>20.804641427851454</v>
      </c>
      <c r="AB50" s="191">
        <v>22.509205699675398</v>
      </c>
      <c r="AC50" s="190">
        <v>20.473536518409954</v>
      </c>
      <c r="AD50" s="302"/>
      <c r="AG50" s="281">
        <v>26.503179487179491</v>
      </c>
      <c r="AH50" s="281">
        <v>25.50011111111111</v>
      </c>
      <c r="AI50" s="281">
        <v>26.103333491905062</v>
      </c>
      <c r="AJ50" s="281">
        <v>23.836608886718754</v>
      </c>
      <c r="AK50" s="281">
        <v>5.130000114440918</v>
      </c>
      <c r="AL50" s="281">
        <v>4.559999942779541</v>
      </c>
      <c r="AM50" s="281">
        <v>4.559999942779541</v>
      </c>
      <c r="AN50" s="281">
        <v>4.559999942779541</v>
      </c>
      <c r="AO50" s="281">
        <v>5.130000114440918</v>
      </c>
      <c r="AP50" s="281">
        <v>5.130000114440918</v>
      </c>
      <c r="AQ50" s="281">
        <v>5.130000114440918</v>
      </c>
      <c r="AR50" s="281">
        <v>5.130000114440918</v>
      </c>
      <c r="AS50" s="281">
        <v>5.130000114440918</v>
      </c>
      <c r="AT50" s="281">
        <v>5.130000114440918</v>
      </c>
      <c r="AU50" s="281">
        <v>5.130000114440918</v>
      </c>
      <c r="AV50" s="281">
        <v>5.130000114440918</v>
      </c>
      <c r="AW50" s="281">
        <v>5.130000114440918</v>
      </c>
      <c r="AX50" s="281">
        <v>4.559999942779541</v>
      </c>
      <c r="AY50" s="281">
        <v>4.559999942779541</v>
      </c>
      <c r="AZ50" s="281">
        <v>4.559999942779541</v>
      </c>
      <c r="BA50" s="281">
        <v>5.130000114440918</v>
      </c>
      <c r="BB50" s="281">
        <v>5.130000114440918</v>
      </c>
      <c r="BC50" s="281">
        <v>5.130000114440918</v>
      </c>
      <c r="BD50" s="281">
        <v>5.130000114440918</v>
      </c>
      <c r="BE50" s="281">
        <v>5.130000114440918</v>
      </c>
      <c r="BF50" s="281">
        <v>5.130000114440918</v>
      </c>
      <c r="BG50" s="281">
        <v>5.130000114440918</v>
      </c>
      <c r="BH50" s="281">
        <v>5.130000114440918</v>
      </c>
      <c r="BI50" s="281">
        <v>5.130000114440918</v>
      </c>
      <c r="BJ50" s="281">
        <v>4.559999942779541</v>
      </c>
      <c r="BK50" s="281">
        <v>4.559999942779541</v>
      </c>
      <c r="BL50" s="281">
        <v>4.559999942779541</v>
      </c>
      <c r="BM50" s="281">
        <v>5.130000114440918</v>
      </c>
      <c r="BN50" s="281">
        <v>5.130000114440918</v>
      </c>
      <c r="BO50" s="281">
        <v>5.130000114440918</v>
      </c>
      <c r="BP50" s="281">
        <v>5.130000114440918</v>
      </c>
      <c r="BQ50" s="281">
        <v>5.130000114440918</v>
      </c>
      <c r="BR50" s="281">
        <v>5.130000114440918</v>
      </c>
      <c r="BS50" s="281">
        <v>5.130000114440918</v>
      </c>
      <c r="BT50" s="281">
        <v>5.130000114440918</v>
      </c>
      <c r="BU50" s="281">
        <v>5.130000114440918</v>
      </c>
      <c r="BV50" s="281">
        <v>4.559999942779541</v>
      </c>
      <c r="BW50" s="281">
        <v>4.559999942779541</v>
      </c>
      <c r="BX50" s="281">
        <v>4.559999942779541</v>
      </c>
      <c r="BY50" s="281">
        <v>5.130000114440918</v>
      </c>
      <c r="BZ50" s="281">
        <v>5.130000114440918</v>
      </c>
      <c r="CA50" s="281">
        <v>5.130000114440918</v>
      </c>
      <c r="CB50" s="281">
        <v>5.130000114440918</v>
      </c>
      <c r="CC50" s="281">
        <v>5.130000114440918</v>
      </c>
      <c r="CD50" s="281">
        <v>5.130000114440918</v>
      </c>
      <c r="CE50" s="281">
        <v>5.130000114440918</v>
      </c>
      <c r="CF50" s="281">
        <v>5.130000114440918</v>
      </c>
      <c r="CG50" s="281">
        <v>5.130000114440918</v>
      </c>
      <c r="CH50" s="281">
        <v>4.559999942779541</v>
      </c>
      <c r="CI50" s="281">
        <v>4.559999942779541</v>
      </c>
      <c r="CJ50" s="281">
        <v>4.559999942779541</v>
      </c>
      <c r="CK50" s="281">
        <v>5.130000114440918</v>
      </c>
      <c r="CL50" s="281">
        <v>5.130000114440918</v>
      </c>
      <c r="CM50" s="281">
        <v>5.130000114440918</v>
      </c>
      <c r="CN50" s="281">
        <v>5.130000114440918</v>
      </c>
      <c r="CO50" s="281">
        <v>5.130000114440918</v>
      </c>
      <c r="CP50" s="281">
        <v>5.130000114440918</v>
      </c>
      <c r="CQ50" s="281">
        <v>5.130000114440918</v>
      </c>
      <c r="CR50" s="281">
        <v>5.130000114440918</v>
      </c>
      <c r="CS50" s="281">
        <v>5.130000114440918</v>
      </c>
      <c r="CT50" s="281">
        <v>4.559999942779541</v>
      </c>
      <c r="CU50" s="281">
        <v>4.559999942779541</v>
      </c>
      <c r="CV50" s="281">
        <v>4.559999942779541</v>
      </c>
      <c r="CW50" s="281">
        <v>5.130000114440918</v>
      </c>
      <c r="CX50" s="281">
        <v>5.130000114440918</v>
      </c>
      <c r="CY50" s="281">
        <v>5.130000114440918</v>
      </c>
      <c r="CZ50" s="281">
        <v>5.130000114440918</v>
      </c>
      <c r="DA50" s="281">
        <v>5.130000114440918</v>
      </c>
      <c r="DB50" s="281">
        <v>5.130000114440918</v>
      </c>
      <c r="DC50" s="281">
        <v>5.130000114440918</v>
      </c>
      <c r="DD50" s="281">
        <v>5.130000114440918</v>
      </c>
      <c r="DE50" s="281">
        <v>5.130000114440918</v>
      </c>
      <c r="DF50" s="281">
        <v>4.559999942779541</v>
      </c>
      <c r="DG50" s="281">
        <v>4.559999942779541</v>
      </c>
      <c r="DH50" s="281">
        <v>4.559999942779541</v>
      </c>
      <c r="DI50" s="281">
        <v>5.130000114440918</v>
      </c>
      <c r="DJ50" s="281">
        <v>5.130000114440918</v>
      </c>
      <c r="DK50" s="281">
        <v>5.130000114440918</v>
      </c>
      <c r="DL50" s="281">
        <v>5.130000114440918</v>
      </c>
      <c r="DM50" s="281">
        <v>5.130000114440918</v>
      </c>
      <c r="DN50" s="281">
        <v>5.130000114440918</v>
      </c>
      <c r="DO50" s="281">
        <v>5.130000114440918</v>
      </c>
      <c r="DP50" s="281">
        <v>5.130000114440918</v>
      </c>
      <c r="DQ50" s="281">
        <v>5.130000114440918</v>
      </c>
      <c r="DR50" s="281">
        <v>4.559999942779541</v>
      </c>
      <c r="DS50" s="281">
        <v>4.559999942779541</v>
      </c>
      <c r="DT50" s="281">
        <v>4.559999942779541</v>
      </c>
      <c r="DU50" s="281">
        <v>5.130000114440918</v>
      </c>
      <c r="DV50" s="281">
        <v>5.130000114440918</v>
      </c>
      <c r="DW50" s="281">
        <v>5.130000114440918</v>
      </c>
      <c r="DX50" s="281">
        <v>5.130000114440918</v>
      </c>
      <c r="DY50" s="281">
        <v>5.130000114440918</v>
      </c>
      <c r="DZ50" s="281">
        <v>5.130000114440918</v>
      </c>
      <c r="EA50" s="281">
        <v>5.130000114440918</v>
      </c>
      <c r="EB50" s="281">
        <v>5.130000114440918</v>
      </c>
      <c r="EC50" s="281">
        <v>5.130000114440918</v>
      </c>
      <c r="ED50" s="281">
        <v>4.559999942779541</v>
      </c>
      <c r="EE50" s="281">
        <v>4.559999942779541</v>
      </c>
      <c r="EF50" s="281">
        <v>4.559999942779541</v>
      </c>
      <c r="EG50" s="281">
        <v>5.130000114440918</v>
      </c>
      <c r="EH50" s="281">
        <v>5.130000114440918</v>
      </c>
      <c r="EI50" s="281">
        <v>5.130000114440918</v>
      </c>
      <c r="EJ50" s="281">
        <v>5.130000114440918</v>
      </c>
    </row>
    <row r="51" spans="1:140" s="281" customFormat="1" ht="11.25" hidden="1" customHeight="1" x14ac:dyDescent="0.2">
      <c r="A51" s="325" t="s">
        <v>143</v>
      </c>
      <c r="B51" s="305">
        <v>1.0661546090932996</v>
      </c>
      <c r="C51" s="357">
        <v>21.874545454545455</v>
      </c>
      <c r="D51" s="357">
        <v>21.520394736842107</v>
      </c>
      <c r="E51" s="357">
        <v>24.156219512195122</v>
      </c>
      <c r="F51" s="191">
        <v>22.78431312659799</v>
      </c>
      <c r="G51" s="191">
        <v>26.001645299145302</v>
      </c>
      <c r="H51" s="191">
        <v>26.503179487179491</v>
      </c>
      <c r="I51" s="191">
        <v>25.50011111111111</v>
      </c>
      <c r="J51" s="191">
        <v>24.500018613607189</v>
      </c>
      <c r="K51" s="191">
        <v>24.500195121951219</v>
      </c>
      <c r="L51" s="191">
        <v>24.499842105263159</v>
      </c>
      <c r="M51" s="191">
        <v>25.227769230769237</v>
      </c>
      <c r="N51" s="191">
        <v>26.75</v>
      </c>
      <c r="O51" s="191">
        <v>32.671384615384618</v>
      </c>
      <c r="P51" s="191">
        <v>31.842974358974359</v>
      </c>
      <c r="Q51" s="191">
        <v>33.499794871794876</v>
      </c>
      <c r="R51" s="191">
        <v>28.715750000000003</v>
      </c>
      <c r="S51" s="191">
        <v>26.41338428623153</v>
      </c>
      <c r="T51" s="191">
        <v>26.499923076923078</v>
      </c>
      <c r="U51" s="191">
        <v>24.819473684210529</v>
      </c>
      <c r="V51" s="191">
        <v>27.920756097560979</v>
      </c>
      <c r="W51" s="191">
        <v>27.205542897943833</v>
      </c>
      <c r="X51" s="191">
        <v>27.870337351997673</v>
      </c>
      <c r="Y51" s="191">
        <v>27.963788204566992</v>
      </c>
      <c r="Z51" s="191">
        <v>28.246702461483128</v>
      </c>
      <c r="AA51" s="191">
        <v>28.768800517756215</v>
      </c>
      <c r="AB51" s="191">
        <v>29.247763739618726</v>
      </c>
      <c r="AC51" s="190">
        <v>28.293465457164288</v>
      </c>
      <c r="AD51" s="302"/>
      <c r="AG51" s="281">
        <v>26.503179487179491</v>
      </c>
      <c r="AH51" s="281">
        <v>25.50011111111111</v>
      </c>
      <c r="AI51" s="281">
        <v>40.162354188806866</v>
      </c>
      <c r="AJ51" s="281">
        <v>39.456521241561227</v>
      </c>
      <c r="AK51" s="281">
        <v>0</v>
      </c>
      <c r="AL51" s="281">
        <v>0</v>
      </c>
      <c r="AM51" s="281">
        <v>0</v>
      </c>
      <c r="AN51" s="281">
        <v>0</v>
      </c>
      <c r="AO51" s="281">
        <v>0</v>
      </c>
      <c r="AP51" s="281">
        <v>0</v>
      </c>
      <c r="AQ51" s="281">
        <v>0</v>
      </c>
      <c r="AR51" s="281">
        <v>0</v>
      </c>
      <c r="AS51" s="281">
        <v>0</v>
      </c>
      <c r="AT51" s="281">
        <v>0</v>
      </c>
      <c r="AU51" s="281">
        <v>0</v>
      </c>
      <c r="AV51" s="281">
        <v>0</v>
      </c>
      <c r="AW51" s="281">
        <v>0</v>
      </c>
      <c r="AX51" s="281">
        <v>0</v>
      </c>
      <c r="AY51" s="281">
        <v>0</v>
      </c>
      <c r="AZ51" s="281">
        <v>0</v>
      </c>
      <c r="BA51" s="281">
        <v>0</v>
      </c>
      <c r="BB51" s="281">
        <v>0</v>
      </c>
      <c r="BC51" s="281">
        <v>0</v>
      </c>
      <c r="BD51" s="281">
        <v>0</v>
      </c>
      <c r="BE51" s="281">
        <v>0</v>
      </c>
      <c r="BF51" s="281">
        <v>0</v>
      </c>
      <c r="BG51" s="281">
        <v>0</v>
      </c>
      <c r="BH51" s="281">
        <v>0</v>
      </c>
      <c r="BI51" s="281">
        <v>0</v>
      </c>
      <c r="BJ51" s="281">
        <v>0</v>
      </c>
      <c r="BK51" s="281">
        <v>0</v>
      </c>
      <c r="BL51" s="281">
        <v>0</v>
      </c>
      <c r="BM51" s="281">
        <v>0</v>
      </c>
      <c r="BN51" s="281">
        <v>0</v>
      </c>
      <c r="BO51" s="281">
        <v>0</v>
      </c>
      <c r="BP51" s="281">
        <v>0</v>
      </c>
      <c r="BQ51" s="281">
        <v>0</v>
      </c>
      <c r="BR51" s="281">
        <v>0</v>
      </c>
      <c r="BS51" s="281">
        <v>0</v>
      </c>
      <c r="BT51" s="281">
        <v>0</v>
      </c>
      <c r="BU51" s="281">
        <v>0</v>
      </c>
      <c r="BV51" s="281">
        <v>0</v>
      </c>
      <c r="BW51" s="281">
        <v>0</v>
      </c>
      <c r="BX51" s="281">
        <v>0</v>
      </c>
      <c r="BY51" s="281">
        <v>0</v>
      </c>
      <c r="BZ51" s="281">
        <v>0</v>
      </c>
      <c r="CA51" s="281">
        <v>0</v>
      </c>
      <c r="CB51" s="281">
        <v>0</v>
      </c>
      <c r="CC51" s="281">
        <v>0</v>
      </c>
      <c r="CD51" s="281">
        <v>0</v>
      </c>
      <c r="CE51" s="281">
        <v>0</v>
      </c>
      <c r="CF51" s="281">
        <v>0</v>
      </c>
      <c r="CG51" s="281">
        <v>0</v>
      </c>
      <c r="CH51" s="281">
        <v>0</v>
      </c>
      <c r="CI51" s="281">
        <v>0</v>
      </c>
      <c r="CJ51" s="281">
        <v>0</v>
      </c>
      <c r="CK51" s="281">
        <v>0</v>
      </c>
      <c r="CL51" s="281">
        <v>0</v>
      </c>
      <c r="CM51" s="281">
        <v>0</v>
      </c>
      <c r="CN51" s="281">
        <v>0</v>
      </c>
      <c r="CO51" s="281">
        <v>0</v>
      </c>
      <c r="CP51" s="281">
        <v>0</v>
      </c>
      <c r="CQ51" s="281">
        <v>0</v>
      </c>
      <c r="CR51" s="281">
        <v>0</v>
      </c>
      <c r="CS51" s="281">
        <v>0</v>
      </c>
      <c r="CT51" s="281">
        <v>0</v>
      </c>
      <c r="CU51" s="281">
        <v>0</v>
      </c>
      <c r="CV51" s="281">
        <v>0</v>
      </c>
      <c r="CW51" s="281">
        <v>0</v>
      </c>
      <c r="CX51" s="281">
        <v>0</v>
      </c>
      <c r="CY51" s="281">
        <v>0</v>
      </c>
      <c r="CZ51" s="281">
        <v>0</v>
      </c>
      <c r="DA51" s="281">
        <v>0</v>
      </c>
      <c r="DB51" s="281">
        <v>0</v>
      </c>
      <c r="DC51" s="281">
        <v>0</v>
      </c>
      <c r="DD51" s="281">
        <v>0</v>
      </c>
      <c r="DE51" s="281">
        <v>0</v>
      </c>
      <c r="DF51" s="281">
        <v>0</v>
      </c>
      <c r="DG51" s="281">
        <v>0</v>
      </c>
      <c r="DH51" s="281">
        <v>0</v>
      </c>
      <c r="DI51" s="281">
        <v>0</v>
      </c>
      <c r="DJ51" s="281">
        <v>0</v>
      </c>
      <c r="DK51" s="281">
        <v>0</v>
      </c>
      <c r="DL51" s="281">
        <v>0</v>
      </c>
      <c r="DM51" s="281">
        <v>0</v>
      </c>
      <c r="DN51" s="281">
        <v>0</v>
      </c>
      <c r="DO51" s="281">
        <v>0</v>
      </c>
      <c r="DP51" s="281">
        <v>0</v>
      </c>
      <c r="DQ51" s="281">
        <v>0</v>
      </c>
      <c r="DR51" s="281">
        <v>0</v>
      </c>
      <c r="DS51" s="281">
        <v>0</v>
      </c>
      <c r="DT51" s="281">
        <v>0</v>
      </c>
      <c r="DU51" s="281">
        <v>0</v>
      </c>
      <c r="DV51" s="281">
        <v>0</v>
      </c>
      <c r="DW51" s="281">
        <v>0</v>
      </c>
      <c r="DX51" s="281">
        <v>0</v>
      </c>
      <c r="DY51" s="281">
        <v>0</v>
      </c>
      <c r="DZ51" s="281">
        <v>0</v>
      </c>
      <c r="EA51" s="281">
        <v>0</v>
      </c>
      <c r="EB51" s="281">
        <v>0</v>
      </c>
      <c r="EC51" s="281">
        <v>0</v>
      </c>
      <c r="ED51" s="281">
        <v>0</v>
      </c>
      <c r="EE51" s="281">
        <v>0</v>
      </c>
      <c r="EF51" s="281">
        <v>0</v>
      </c>
      <c r="EG51" s="281">
        <v>0</v>
      </c>
      <c r="EH51" s="281">
        <v>0</v>
      </c>
      <c r="EI51" s="281">
        <v>0</v>
      </c>
      <c r="EJ51" s="281">
        <v>0</v>
      </c>
    </row>
    <row r="52" spans="1:140" s="281" customFormat="1" ht="11.25" hidden="1" customHeight="1" x14ac:dyDescent="0.2">
      <c r="A52" s="414" t="s">
        <v>141</v>
      </c>
      <c r="B52" s="281">
        <v>2.4999985694885254</v>
      </c>
      <c r="C52" s="364">
        <v>21.609090909090909</v>
      </c>
      <c r="D52" s="364">
        <v>19.697073684210526</v>
      </c>
      <c r="E52" s="364">
        <v>22.39980487804878</v>
      </c>
      <c r="F52" s="308">
        <v>21.176123818839582</v>
      </c>
      <c r="G52" s="308">
        <v>22.825482905982909</v>
      </c>
      <c r="H52" s="308">
        <v>22.900743589743591</v>
      </c>
      <c r="I52" s="308">
        <v>22.750222222222224</v>
      </c>
      <c r="J52" s="308">
        <v>22.499951219512198</v>
      </c>
      <c r="K52" s="308">
        <v>22.499902439024392</v>
      </c>
      <c r="L52" s="308">
        <v>22.5</v>
      </c>
      <c r="M52" s="308">
        <v>22.307435897435894</v>
      </c>
      <c r="N52" s="308">
        <v>23.25</v>
      </c>
      <c r="O52" s="308">
        <v>32.849602564102568</v>
      </c>
      <c r="P52" s="308">
        <v>31.698846153846155</v>
      </c>
      <c r="Q52" s="308">
        <v>34.000358974358974</v>
      </c>
      <c r="R52" s="308">
        <v>28.6875</v>
      </c>
      <c r="S52" s="308">
        <v>23.560366237670479</v>
      </c>
      <c r="T52" s="308">
        <v>25.000102564102569</v>
      </c>
      <c r="U52" s="308">
        <v>22.848947368421054</v>
      </c>
      <c r="V52" s="308">
        <v>22.832048780487803</v>
      </c>
      <c r="W52" s="308">
        <v>25.120728239931502</v>
      </c>
      <c r="X52" s="308">
        <v>26.287582756717054</v>
      </c>
      <c r="Y52" s="308">
        <v>26.314888769478646</v>
      </c>
      <c r="Z52" s="308">
        <v>26.669678368660044</v>
      </c>
      <c r="AA52" s="308">
        <v>27.180447117769759</v>
      </c>
      <c r="AB52" s="308">
        <v>27.678058863065406</v>
      </c>
      <c r="AC52" s="406">
        <v>26.656981917467103</v>
      </c>
      <c r="AD52" s="302"/>
      <c r="AG52" s="281">
        <v>22.900743589743591</v>
      </c>
      <c r="AH52" s="281">
        <v>22.750222222222224</v>
      </c>
      <c r="AI52" s="281">
        <v>23.926470588235293</v>
      </c>
      <c r="AJ52" s="281">
        <v>22.488261015518855</v>
      </c>
    </row>
    <row r="53" spans="1:140" s="281" customFormat="1" ht="11.25" hidden="1" customHeight="1" x14ac:dyDescent="0.2">
      <c r="A53" s="325" t="s">
        <v>145</v>
      </c>
      <c r="B53" s="357">
        <v>55</v>
      </c>
      <c r="C53" s="191">
        <v>22.2</v>
      </c>
      <c r="D53" s="191">
        <v>20.279968421052629</v>
      </c>
      <c r="E53" s="191">
        <v>23.155902439024391</v>
      </c>
      <c r="F53" s="191">
        <v>21.840268834169677</v>
      </c>
      <c r="G53" s="191">
        <v>23.36855982905983</v>
      </c>
      <c r="H53" s="191">
        <v>23.496897435897438</v>
      </c>
      <c r="I53" s="191">
        <v>23.240222222222222</v>
      </c>
      <c r="J53" s="191">
        <v>23.132858793324775</v>
      </c>
      <c r="K53" s="191">
        <v>22.976243902439023</v>
      </c>
      <c r="L53" s="191">
        <v>23.289473684210527</v>
      </c>
      <c r="M53" s="191">
        <v>23.499743589743588</v>
      </c>
      <c r="N53" s="191">
        <v>25.125</v>
      </c>
      <c r="O53" s="191">
        <v>36.227807692307692</v>
      </c>
      <c r="P53" s="191">
        <v>34.480897435897433</v>
      </c>
      <c r="Q53" s="191">
        <v>37.974717948717952</v>
      </c>
      <c r="R53" s="191">
        <v>31.3125</v>
      </c>
      <c r="S53" s="191">
        <v>24.406753233929106</v>
      </c>
      <c r="T53" s="191">
        <v>25.99369230769231</v>
      </c>
      <c r="U53" s="191">
        <v>23.638421052631582</v>
      </c>
      <c r="V53" s="191">
        <v>23.588146341463414</v>
      </c>
      <c r="W53" s="191">
        <v>26.57468833014817</v>
      </c>
      <c r="X53" s="191">
        <v>27.58759976430035</v>
      </c>
      <c r="Y53" s="191">
        <v>27.554142979755841</v>
      </c>
      <c r="Z53" s="191">
        <v>27.945875457324824</v>
      </c>
      <c r="AA53" s="191">
        <v>28.410059151163004</v>
      </c>
      <c r="AB53" s="191">
        <v>28.838046878178261</v>
      </c>
      <c r="AC53" s="191">
        <v>27.911706639863329</v>
      </c>
      <c r="AD53" s="302"/>
      <c r="AG53" s="281">
        <v>23.496897435897438</v>
      </c>
      <c r="AH53" s="281">
        <v>23.240222222222222</v>
      </c>
      <c r="AK53" s="281">
        <v>56.928571428571431</v>
      </c>
      <c r="AL53" s="281">
        <v>25.024999618530273</v>
      </c>
      <c r="AM53" s="281">
        <v>28.75</v>
      </c>
      <c r="AN53" s="281">
        <v>40.900001525878906</v>
      </c>
      <c r="AO53" s="281">
        <v>29.399999618530273</v>
      </c>
      <c r="AP53" s="281">
        <v>27.399999618530273</v>
      </c>
      <c r="AQ53" s="281">
        <v>28.149999618530273</v>
      </c>
      <c r="AR53" s="281">
        <v>28.049999237060547</v>
      </c>
      <c r="AS53" s="281">
        <v>26.850000381469727</v>
      </c>
      <c r="AT53" s="281">
        <v>23.5</v>
      </c>
      <c r="AU53" s="281">
        <v>23.899999618530273</v>
      </c>
      <c r="AV53" s="281">
        <v>21.649999618530273</v>
      </c>
      <c r="AW53" s="281">
        <v>22.649999618530273</v>
      </c>
      <c r="AX53" s="281">
        <v>23.024999618530273</v>
      </c>
      <c r="AY53" s="281">
        <v>26.75</v>
      </c>
      <c r="AZ53" s="281">
        <v>38.900001525878906</v>
      </c>
      <c r="BA53" s="281">
        <v>27.399999618530273</v>
      </c>
      <c r="BB53" s="281">
        <v>25.399999618530273</v>
      </c>
      <c r="BC53" s="281">
        <v>26.149999618530273</v>
      </c>
      <c r="BD53" s="281">
        <v>26.049999237060547</v>
      </c>
      <c r="BE53" s="281">
        <v>26.350000381469727</v>
      </c>
      <c r="BF53" s="281">
        <v>23</v>
      </c>
      <c r="BG53" s="281">
        <v>23.399999618530273</v>
      </c>
      <c r="BH53" s="281">
        <v>21.149999618530273</v>
      </c>
      <c r="BI53" s="281">
        <v>22.149999618530273</v>
      </c>
      <c r="BJ53" s="281">
        <v>22.524999618530273</v>
      </c>
      <c r="BK53" s="281">
        <v>26.25</v>
      </c>
      <c r="BL53" s="281">
        <v>38.400001525878906</v>
      </c>
      <c r="BM53" s="281">
        <v>26.899999618530273</v>
      </c>
      <c r="BN53" s="281">
        <v>24.899999618530273</v>
      </c>
      <c r="BO53" s="281">
        <v>25.649999618530273</v>
      </c>
      <c r="BP53" s="281">
        <v>25.549999237060547</v>
      </c>
      <c r="BQ53" s="281">
        <v>26.350000381469727</v>
      </c>
      <c r="BR53" s="281">
        <v>23</v>
      </c>
      <c r="BS53" s="281">
        <v>23.399999618530273</v>
      </c>
      <c r="BT53" s="281">
        <v>21.149999618530273</v>
      </c>
      <c r="BU53" s="281">
        <v>22.149999618530273</v>
      </c>
      <c r="BV53" s="281">
        <v>22.524999618530273</v>
      </c>
      <c r="BW53" s="281">
        <v>26.25</v>
      </c>
      <c r="BX53" s="281">
        <v>38.400001525878906</v>
      </c>
      <c r="BY53" s="281">
        <v>26.899999618530273</v>
      </c>
      <c r="BZ53" s="281">
        <v>24.899999618530273</v>
      </c>
      <c r="CA53" s="281">
        <v>25.649999618530273</v>
      </c>
      <c r="CB53" s="281">
        <v>25.549999237060547</v>
      </c>
      <c r="CC53" s="281">
        <v>26.350000381469727</v>
      </c>
      <c r="CD53" s="281">
        <v>23</v>
      </c>
      <c r="CE53" s="281">
        <v>23.399999618530273</v>
      </c>
      <c r="CF53" s="281">
        <v>21.149999618530273</v>
      </c>
      <c r="CG53" s="281">
        <v>22.149999618530273</v>
      </c>
      <c r="CH53" s="281">
        <v>22.524999618530273</v>
      </c>
      <c r="CI53" s="281">
        <v>26.25</v>
      </c>
      <c r="CJ53" s="281">
        <v>38.400001525878906</v>
      </c>
      <c r="CK53" s="281">
        <v>26.899999618530273</v>
      </c>
      <c r="CL53" s="281">
        <v>24.899999618530273</v>
      </c>
      <c r="CM53" s="281">
        <v>25.649999618530273</v>
      </c>
      <c r="CN53" s="281">
        <v>25.549999237060547</v>
      </c>
      <c r="CO53" s="281">
        <v>26.850000381469727</v>
      </c>
      <c r="CP53" s="281">
        <v>23.5</v>
      </c>
      <c r="CQ53" s="281">
        <v>23.899999618530273</v>
      </c>
      <c r="CR53" s="281">
        <v>21.649999618530273</v>
      </c>
      <c r="CS53" s="281">
        <v>22.649999618530273</v>
      </c>
      <c r="CT53" s="281">
        <v>23.024999618530273</v>
      </c>
      <c r="CU53" s="281">
        <v>26.75</v>
      </c>
      <c r="CV53" s="281">
        <v>38.900001525878906</v>
      </c>
      <c r="CW53" s="281">
        <v>27.399999618530273</v>
      </c>
      <c r="CX53" s="281">
        <v>25.399999618530273</v>
      </c>
      <c r="CY53" s="281">
        <v>26.149999618530273</v>
      </c>
      <c r="CZ53" s="281">
        <v>26.049999237060547</v>
      </c>
      <c r="DA53" s="281">
        <v>27.350000381469727</v>
      </c>
      <c r="DB53" s="281">
        <v>24</v>
      </c>
      <c r="DC53" s="281">
        <v>24.399999618530273</v>
      </c>
      <c r="DD53" s="281">
        <v>22.149999618530273</v>
      </c>
      <c r="DE53" s="281">
        <v>23.149999618530273</v>
      </c>
      <c r="DF53" s="281">
        <v>23.524999618530273</v>
      </c>
      <c r="DG53" s="281">
        <v>27.25</v>
      </c>
      <c r="DH53" s="281">
        <v>39.400001525878906</v>
      </c>
      <c r="DI53" s="281">
        <v>27.899999618530273</v>
      </c>
      <c r="DJ53" s="281">
        <v>25.899999618530273</v>
      </c>
      <c r="DK53" s="281">
        <v>26.649999618530273</v>
      </c>
      <c r="DL53" s="281">
        <v>26.549999237060547</v>
      </c>
      <c r="DM53" s="281">
        <v>27.850000381469727</v>
      </c>
      <c r="DN53" s="281">
        <v>24.5</v>
      </c>
      <c r="DO53" s="281">
        <v>24.899999618530273</v>
      </c>
      <c r="DP53" s="281">
        <v>22.649999618530273</v>
      </c>
      <c r="DQ53" s="281">
        <v>23.649999618530273</v>
      </c>
      <c r="DR53" s="281">
        <v>24.024999618530273</v>
      </c>
      <c r="DS53" s="281">
        <v>27.75</v>
      </c>
      <c r="DT53" s="281">
        <v>39.900001525878906</v>
      </c>
      <c r="DU53" s="281">
        <v>28.399999618530273</v>
      </c>
      <c r="DV53" s="281">
        <v>26.399999618530273</v>
      </c>
      <c r="DW53" s="281">
        <v>27.149999618530273</v>
      </c>
      <c r="DX53" s="281">
        <v>27.049999237060547</v>
      </c>
      <c r="DY53" s="281">
        <v>28.350000381469727</v>
      </c>
      <c r="DZ53" s="281">
        <v>25</v>
      </c>
      <c r="EA53" s="281">
        <v>25.399999618530273</v>
      </c>
      <c r="EB53" s="281">
        <v>23.149999618530273</v>
      </c>
      <c r="EC53" s="281">
        <v>24.149999618530273</v>
      </c>
      <c r="ED53" s="281">
        <v>24.524999618530273</v>
      </c>
      <c r="EE53" s="281">
        <v>28.25</v>
      </c>
      <c r="EF53" s="281">
        <v>40.400001525878906</v>
      </c>
      <c r="EG53" s="281">
        <v>28.899999618530273</v>
      </c>
      <c r="EH53" s="281">
        <v>26.899999618530273</v>
      </c>
      <c r="EI53" s="281">
        <v>27.649999618530273</v>
      </c>
      <c r="EJ53" s="281">
        <v>27.549999237060547</v>
      </c>
    </row>
    <row r="54" spans="1:140" s="281" customFormat="1" ht="11.25" hidden="1" customHeight="1" x14ac:dyDescent="0.2">
      <c r="A54" s="325"/>
      <c r="B54" s="357"/>
      <c r="C54" s="191"/>
      <c r="D54" s="191"/>
      <c r="E54" s="191"/>
      <c r="F54" s="191"/>
      <c r="G54" s="191"/>
      <c r="H54" s="191"/>
      <c r="I54" s="191"/>
      <c r="J54" s="191"/>
      <c r="K54" s="191"/>
      <c r="L54" s="191"/>
      <c r="M54" s="191"/>
      <c r="N54" s="191"/>
      <c r="O54" s="191"/>
      <c r="P54" s="191"/>
      <c r="Q54" s="191"/>
      <c r="R54" s="191"/>
      <c r="S54" s="191"/>
      <c r="T54" s="191"/>
      <c r="U54" s="191"/>
      <c r="V54" s="191"/>
      <c r="W54" s="191"/>
      <c r="X54" s="191"/>
      <c r="Y54" s="191"/>
      <c r="Z54" s="191"/>
      <c r="AA54" s="191"/>
      <c r="AB54" s="191"/>
      <c r="AC54" s="191"/>
      <c r="AD54" s="302"/>
    </row>
    <row r="55" spans="1:140" s="281" customFormat="1" ht="11.25" hidden="1" customHeight="1" x14ac:dyDescent="0.2">
      <c r="A55" s="325" t="s">
        <v>138</v>
      </c>
      <c r="B55" s="357"/>
      <c r="C55" s="191"/>
      <c r="D55" s="191"/>
      <c r="E55" s="191"/>
      <c r="F55" s="191"/>
      <c r="G55" s="191"/>
      <c r="H55" s="191"/>
      <c r="I55" s="191"/>
      <c r="J55" s="191"/>
      <c r="K55" s="191"/>
      <c r="L55" s="191"/>
      <c r="M55" s="191"/>
      <c r="N55" s="191"/>
      <c r="O55" s="191"/>
      <c r="P55" s="191"/>
      <c r="Q55" s="191"/>
      <c r="R55" s="191"/>
      <c r="S55" s="191"/>
      <c r="T55" s="191"/>
      <c r="U55" s="191"/>
      <c r="V55" s="191"/>
      <c r="W55" s="191"/>
      <c r="X55" s="191"/>
      <c r="Y55" s="191"/>
      <c r="Z55" s="191"/>
      <c r="AA55" s="191"/>
      <c r="AB55" s="191"/>
      <c r="AC55" s="191"/>
      <c r="AD55" s="302"/>
    </row>
    <row r="56" spans="1:140" s="281" customFormat="1" ht="11.25" hidden="1" customHeight="1" x14ac:dyDescent="0.2">
      <c r="A56" s="325" t="s">
        <v>138</v>
      </c>
      <c r="B56" s="357">
        <v>44.875</v>
      </c>
      <c r="C56" s="191">
        <v>31.692603918222279</v>
      </c>
      <c r="D56" s="191">
        <v>33.977816319261379</v>
      </c>
      <c r="E56" s="191">
        <v>35.847110738342032</v>
      </c>
      <c r="F56" s="191">
        <v>34.57441862980324</v>
      </c>
      <c r="G56" s="191">
        <v>33.731750555006755</v>
      </c>
      <c r="H56" s="191">
        <v>34.365022894961974</v>
      </c>
      <c r="I56" s="191">
        <v>33.098478215051529</v>
      </c>
      <c r="J56" s="191">
        <v>30.078895367507112</v>
      </c>
      <c r="K56" s="191">
        <v>32.309881986837212</v>
      </c>
      <c r="L56" s="191">
        <v>27.847908748177012</v>
      </c>
      <c r="M56" s="191">
        <v>28.718882943641592</v>
      </c>
      <c r="N56" s="191">
        <v>31.055043211830565</v>
      </c>
      <c r="O56" s="191">
        <v>37.020286234279396</v>
      </c>
      <c r="P56" s="191">
        <v>35.371572709347902</v>
      </c>
      <c r="Q56" s="191">
        <v>38.668999759210884</v>
      </c>
      <c r="R56" s="191">
        <v>35.32319912839597</v>
      </c>
      <c r="S56" s="191">
        <v>34.698210906745068</v>
      </c>
      <c r="T56" s="191">
        <v>34.416748785480401</v>
      </c>
      <c r="U56" s="191">
        <v>32.590314733392347</v>
      </c>
      <c r="V56" s="191">
        <v>37.087569201362463</v>
      </c>
      <c r="W56" s="191">
        <v>33.428984668244098</v>
      </c>
      <c r="X56" s="191">
        <v>35.160171172173342</v>
      </c>
      <c r="Y56" s="191">
        <v>34.232403159193872</v>
      </c>
      <c r="Z56" s="191">
        <v>34.187711233795589</v>
      </c>
      <c r="AA56" s="191">
        <v>34.700749868752652</v>
      </c>
      <c r="AB56" s="191">
        <v>37.246990579099105</v>
      </c>
      <c r="AC56" s="191">
        <v>34.771773815481012</v>
      </c>
      <c r="AD56" s="302"/>
      <c r="AG56" s="281">
        <v>34.365022894961974</v>
      </c>
      <c r="AH56" s="281">
        <v>33.098478215051529</v>
      </c>
      <c r="AK56" s="281">
        <v>46.900357142857146</v>
      </c>
      <c r="AL56" s="281">
        <v>19.554998397827148</v>
      </c>
      <c r="AM56" s="281">
        <v>24.049997329711914</v>
      </c>
      <c r="AN56" s="281">
        <v>29.399997711181641</v>
      </c>
      <c r="AO56" s="281">
        <v>19.949998092651366</v>
      </c>
      <c r="AP56" s="281">
        <v>19.64999885559082</v>
      </c>
      <c r="AQ56" s="281">
        <v>19.574998092651366</v>
      </c>
      <c r="AR56" s="281">
        <v>20.999999237060546</v>
      </c>
      <c r="AS56" s="281">
        <v>20.790000915527344</v>
      </c>
      <c r="AT56" s="281">
        <v>20.599998474121094</v>
      </c>
      <c r="AU56" s="281">
        <v>19.600000381469727</v>
      </c>
      <c r="AV56" s="281">
        <v>19.599998474121094</v>
      </c>
      <c r="AW56" s="281">
        <v>19.599998474121094</v>
      </c>
      <c r="AX56" s="281">
        <v>19.554998397827148</v>
      </c>
      <c r="AY56" s="281">
        <v>24.049997329711914</v>
      </c>
      <c r="AZ56" s="281">
        <v>29.399997711181641</v>
      </c>
      <c r="BA56" s="281">
        <v>19.949998092651366</v>
      </c>
      <c r="BB56" s="281">
        <v>19.64999885559082</v>
      </c>
      <c r="BC56" s="281">
        <v>19.574998092651366</v>
      </c>
      <c r="BD56" s="281">
        <v>20.999999237060546</v>
      </c>
      <c r="BE56" s="281">
        <v>20.790000915527344</v>
      </c>
      <c r="BF56" s="281">
        <v>20.599998474121094</v>
      </c>
      <c r="BG56" s="281">
        <v>19.600000381469727</v>
      </c>
      <c r="BH56" s="281">
        <v>19.599998474121094</v>
      </c>
      <c r="BI56" s="281">
        <v>19.599998474121094</v>
      </c>
      <c r="BJ56" s="281">
        <v>19.554998397827148</v>
      </c>
      <c r="BK56" s="281">
        <v>24.049997329711914</v>
      </c>
      <c r="BL56" s="281">
        <v>29.399997711181641</v>
      </c>
      <c r="BM56" s="281">
        <v>19.949998092651366</v>
      </c>
      <c r="BN56" s="281">
        <v>19.64999885559082</v>
      </c>
      <c r="BO56" s="281">
        <v>19.574998092651366</v>
      </c>
      <c r="BP56" s="281">
        <v>20.999999237060546</v>
      </c>
      <c r="BQ56" s="281">
        <v>20.790000915527344</v>
      </c>
      <c r="BR56" s="281">
        <v>20.599998474121094</v>
      </c>
      <c r="BS56" s="281">
        <v>19.600000381469727</v>
      </c>
      <c r="BT56" s="281">
        <v>19.599998474121094</v>
      </c>
      <c r="BU56" s="281">
        <v>19.599998474121094</v>
      </c>
      <c r="BV56" s="281">
        <v>19.554998397827148</v>
      </c>
      <c r="BW56" s="281">
        <v>24.049997329711914</v>
      </c>
      <c r="BX56" s="281">
        <v>29.399997711181641</v>
      </c>
      <c r="BY56" s="281">
        <v>19.949998092651366</v>
      </c>
      <c r="BZ56" s="281">
        <v>19.64999885559082</v>
      </c>
      <c r="CA56" s="281">
        <v>19.574998092651366</v>
      </c>
      <c r="CB56" s="281">
        <v>20.999999237060546</v>
      </c>
      <c r="CC56" s="281">
        <v>20.790000915527344</v>
      </c>
      <c r="CD56" s="281">
        <v>20.599998474121094</v>
      </c>
      <c r="CE56" s="281">
        <v>19.600000381469727</v>
      </c>
      <c r="CF56" s="281">
        <v>19.599998474121094</v>
      </c>
      <c r="CG56" s="281">
        <v>19.599998474121094</v>
      </c>
      <c r="CH56" s="281">
        <v>19.554998397827148</v>
      </c>
      <c r="CI56" s="281">
        <v>24.049997329711914</v>
      </c>
      <c r="CJ56" s="281">
        <v>29.399997711181641</v>
      </c>
      <c r="CK56" s="281">
        <v>19.949998092651366</v>
      </c>
      <c r="CL56" s="281">
        <v>19.64999885559082</v>
      </c>
      <c r="CM56" s="281">
        <v>19.574998092651366</v>
      </c>
      <c r="CN56" s="281">
        <v>20.999999237060546</v>
      </c>
      <c r="CO56" s="281">
        <v>20.790000915527344</v>
      </c>
      <c r="CP56" s="281">
        <v>20.599998474121094</v>
      </c>
      <c r="CQ56" s="281">
        <v>19.600000381469727</v>
      </c>
      <c r="CR56" s="281">
        <v>19.599998474121094</v>
      </c>
      <c r="CS56" s="281">
        <v>19.599998474121094</v>
      </c>
      <c r="CT56" s="281">
        <v>19.554998397827148</v>
      </c>
      <c r="CU56" s="281">
        <v>24.049997329711914</v>
      </c>
      <c r="CV56" s="281">
        <v>29.399997711181641</v>
      </c>
      <c r="CW56" s="281">
        <v>19.949998092651366</v>
      </c>
      <c r="CX56" s="281">
        <v>19.64999885559082</v>
      </c>
      <c r="CY56" s="281">
        <v>19.574998092651366</v>
      </c>
      <c r="CZ56" s="281">
        <v>20.999999237060546</v>
      </c>
      <c r="DA56" s="281">
        <v>20.790000915527344</v>
      </c>
      <c r="DB56" s="281">
        <v>20.599998474121094</v>
      </c>
      <c r="DC56" s="281">
        <v>19.600000381469727</v>
      </c>
      <c r="DD56" s="281">
        <v>19.599998474121094</v>
      </c>
      <c r="DE56" s="281">
        <v>19.599998474121094</v>
      </c>
      <c r="DF56" s="281">
        <v>19.554998397827148</v>
      </c>
      <c r="DG56" s="281">
        <v>24.049997329711914</v>
      </c>
      <c r="DH56" s="281">
        <v>29.399997711181641</v>
      </c>
      <c r="DI56" s="281">
        <v>19.949998092651366</v>
      </c>
      <c r="DJ56" s="281">
        <v>19.64999885559082</v>
      </c>
      <c r="DK56" s="281">
        <v>19.574998092651366</v>
      </c>
      <c r="DL56" s="281">
        <v>20.999999237060546</v>
      </c>
      <c r="DM56" s="281">
        <v>20.990000915527343</v>
      </c>
      <c r="DN56" s="281">
        <v>20.799998474121093</v>
      </c>
      <c r="DO56" s="281">
        <v>19.800000381469726</v>
      </c>
      <c r="DP56" s="281">
        <v>19.799998474121093</v>
      </c>
      <c r="DQ56" s="281">
        <v>19.799998474121093</v>
      </c>
      <c r="DR56" s="281">
        <v>19.754998397827148</v>
      </c>
      <c r="DS56" s="281">
        <v>24.249997329711913</v>
      </c>
      <c r="DT56" s="281">
        <v>29.59999771118164</v>
      </c>
      <c r="DU56" s="281">
        <v>20.149998092651366</v>
      </c>
      <c r="DV56" s="281">
        <v>19.849998855590819</v>
      </c>
      <c r="DW56" s="281">
        <v>19.774998092651366</v>
      </c>
      <c r="DX56" s="281">
        <v>21.199999237060545</v>
      </c>
      <c r="DY56" s="281">
        <v>21.190000915527342</v>
      </c>
      <c r="DZ56" s="281">
        <v>20.999998474121092</v>
      </c>
      <c r="EA56" s="281">
        <v>20.000000381469725</v>
      </c>
      <c r="EB56" s="281">
        <v>19.999998474121092</v>
      </c>
      <c r="EC56" s="281">
        <v>19.999998474121092</v>
      </c>
      <c r="ED56" s="281">
        <v>19.954998397827147</v>
      </c>
      <c r="EE56" s="281">
        <v>24.449997329711913</v>
      </c>
      <c r="EF56" s="281">
        <v>29.799997711181639</v>
      </c>
      <c r="EG56" s="281">
        <v>20.349998092651365</v>
      </c>
      <c r="EH56" s="281">
        <v>20.049998855590818</v>
      </c>
      <c r="EI56" s="281">
        <v>19.974998092651365</v>
      </c>
      <c r="EJ56" s="281">
        <v>21.399999237060545</v>
      </c>
    </row>
    <row r="57" spans="1:140" s="281" customFormat="1" ht="11.25" hidden="1" customHeight="1" x14ac:dyDescent="0.2">
      <c r="A57" s="325"/>
      <c r="B57" s="357"/>
      <c r="C57" s="191"/>
      <c r="D57" s="191"/>
      <c r="E57" s="191"/>
      <c r="F57" s="191"/>
      <c r="G57" s="191"/>
      <c r="H57" s="191"/>
      <c r="I57" s="191"/>
      <c r="J57" s="191"/>
      <c r="K57" s="191"/>
      <c r="L57" s="191"/>
      <c r="M57" s="191"/>
      <c r="N57" s="191"/>
      <c r="O57" s="191"/>
      <c r="P57" s="191"/>
      <c r="Q57" s="191"/>
      <c r="R57" s="191"/>
      <c r="S57" s="191"/>
      <c r="T57" s="191"/>
      <c r="U57" s="191"/>
      <c r="V57" s="191"/>
      <c r="W57" s="191"/>
      <c r="X57" s="191"/>
      <c r="Y57" s="191"/>
      <c r="Z57" s="191"/>
      <c r="AA57" s="191"/>
      <c r="AB57" s="191"/>
      <c r="AC57" s="191"/>
      <c r="AD57" s="302"/>
    </row>
    <row r="58" spans="1:140" s="281" customFormat="1" ht="11.25" hidden="1" customHeight="1" x14ac:dyDescent="0.2">
      <c r="A58" s="325"/>
      <c r="B58" s="357"/>
      <c r="C58" s="191"/>
      <c r="D58" s="191"/>
      <c r="E58" s="191"/>
      <c r="F58" s="191"/>
      <c r="G58" s="191"/>
      <c r="H58" s="191"/>
      <c r="I58" s="191"/>
      <c r="J58" s="191"/>
      <c r="K58" s="191"/>
      <c r="L58" s="191"/>
      <c r="M58" s="191"/>
      <c r="N58" s="191"/>
      <c r="O58" s="191"/>
      <c r="P58" s="191"/>
      <c r="Q58" s="191"/>
      <c r="R58" s="191"/>
      <c r="S58" s="191"/>
      <c r="T58" s="191"/>
      <c r="U58" s="191"/>
      <c r="V58" s="191"/>
      <c r="W58" s="191"/>
      <c r="X58" s="191"/>
      <c r="Y58" s="191"/>
      <c r="Z58" s="191"/>
      <c r="AA58" s="191"/>
      <c r="AB58" s="191"/>
      <c r="AC58" s="191"/>
      <c r="AD58" s="302"/>
    </row>
    <row r="59" spans="1:140" s="281" customFormat="1" ht="11.25" hidden="1" customHeight="1" x14ac:dyDescent="0.2">
      <c r="A59" s="325"/>
      <c r="B59" s="357"/>
      <c r="C59" s="191"/>
      <c r="D59" s="191"/>
      <c r="E59" s="191"/>
      <c r="F59" s="191"/>
      <c r="G59" s="191"/>
      <c r="H59" s="191"/>
      <c r="I59" s="191"/>
      <c r="J59" s="191"/>
      <c r="K59" s="191"/>
      <c r="L59" s="191"/>
      <c r="M59" s="191"/>
      <c r="N59" s="191"/>
      <c r="O59" s="191"/>
      <c r="P59" s="191"/>
      <c r="Q59" s="191"/>
      <c r="R59" s="191"/>
      <c r="S59" s="191"/>
      <c r="T59" s="191"/>
      <c r="U59" s="191"/>
      <c r="V59" s="191"/>
      <c r="W59" s="191"/>
      <c r="X59" s="191"/>
      <c r="Y59" s="191"/>
      <c r="Z59" s="191"/>
      <c r="AA59" s="191"/>
      <c r="AB59" s="191"/>
      <c r="AC59" s="191"/>
      <c r="AD59" s="302"/>
    </row>
    <row r="60" spans="1:140" s="281" customFormat="1" ht="11.25" hidden="1" customHeight="1" x14ac:dyDescent="0.2">
      <c r="A60" s="325"/>
      <c r="B60" s="357"/>
      <c r="C60" s="191"/>
      <c r="D60" s="191"/>
      <c r="E60" s="191"/>
      <c r="F60" s="191"/>
      <c r="G60" s="191"/>
      <c r="H60" s="191"/>
      <c r="I60" s="191"/>
      <c r="J60" s="191"/>
      <c r="K60" s="191"/>
      <c r="L60" s="191"/>
      <c r="M60" s="191"/>
      <c r="N60" s="191"/>
      <c r="O60" s="191"/>
      <c r="P60" s="191"/>
      <c r="Q60" s="191"/>
      <c r="R60" s="191"/>
      <c r="S60" s="191"/>
      <c r="T60" s="191"/>
      <c r="U60" s="191"/>
      <c r="V60" s="191"/>
      <c r="W60" s="191"/>
      <c r="X60" s="191"/>
      <c r="Y60" s="191"/>
      <c r="Z60" s="191"/>
      <c r="AA60" s="191"/>
      <c r="AB60" s="191"/>
      <c r="AC60" s="191"/>
      <c r="AD60" s="302"/>
    </row>
    <row r="61" spans="1:140" ht="11.25" hidden="1" customHeight="1" x14ac:dyDescent="0.2">
      <c r="A61" s="325"/>
      <c r="B61" s="357"/>
      <c r="C61" s="191"/>
      <c r="D61" s="191"/>
      <c r="E61" s="191"/>
      <c r="F61" s="191"/>
      <c r="G61" s="191"/>
      <c r="H61" s="191"/>
      <c r="I61" s="191"/>
      <c r="J61" s="191"/>
      <c r="K61" s="191"/>
      <c r="L61" s="191"/>
      <c r="M61" s="191"/>
      <c r="N61" s="191"/>
      <c r="O61" s="191"/>
      <c r="P61" s="191"/>
      <c r="Q61" s="191"/>
      <c r="R61" s="191"/>
      <c r="S61" s="191"/>
      <c r="T61" s="191"/>
      <c r="U61" s="191"/>
      <c r="V61" s="191"/>
      <c r="W61" s="191"/>
      <c r="X61" s="191"/>
      <c r="Y61" s="191"/>
      <c r="Z61" s="191"/>
      <c r="AA61" s="191"/>
      <c r="AB61" s="191"/>
      <c r="AC61" s="191"/>
      <c r="AD61" s="302"/>
    </row>
    <row r="62" spans="1:140" ht="11.25" hidden="1" customHeight="1" x14ac:dyDescent="0.2">
      <c r="A62" s="325"/>
      <c r="B62" s="357"/>
      <c r="C62" s="191"/>
      <c r="D62" s="191"/>
      <c r="E62" s="191"/>
      <c r="F62" s="191"/>
      <c r="G62" s="191"/>
      <c r="H62" s="191"/>
      <c r="I62" s="191"/>
      <c r="J62" s="191"/>
      <c r="K62" s="191"/>
      <c r="L62" s="191"/>
      <c r="M62" s="191"/>
      <c r="N62" s="191"/>
      <c r="O62" s="191"/>
      <c r="P62" s="191"/>
      <c r="Q62" s="191"/>
      <c r="R62" s="191"/>
      <c r="S62" s="191"/>
      <c r="T62" s="191"/>
      <c r="U62" s="191"/>
      <c r="V62" s="191"/>
      <c r="W62" s="191"/>
      <c r="X62" s="191"/>
      <c r="Y62" s="191"/>
      <c r="Z62" s="191"/>
      <c r="AA62" s="191"/>
      <c r="AB62" s="191"/>
      <c r="AC62" s="191"/>
      <c r="AD62" s="302"/>
    </row>
    <row r="63" spans="1:140" ht="14.1" customHeight="1" x14ac:dyDescent="0.2">
      <c r="A63" s="325"/>
      <c r="B63" s="357"/>
      <c r="C63" s="191"/>
      <c r="D63" s="191"/>
      <c r="E63" s="191"/>
      <c r="F63" s="191"/>
      <c r="G63" s="191"/>
      <c r="H63" s="191"/>
      <c r="I63" s="191"/>
      <c r="J63" s="191"/>
      <c r="K63" s="191"/>
      <c r="L63" s="191"/>
      <c r="M63" s="191"/>
      <c r="N63" s="191"/>
      <c r="O63" s="191"/>
      <c r="P63" s="191"/>
      <c r="Q63" s="191"/>
      <c r="R63" s="191"/>
      <c r="S63" s="191"/>
      <c r="T63" s="191"/>
      <c r="U63" s="191"/>
      <c r="V63" s="191"/>
      <c r="W63" s="191"/>
      <c r="X63" s="191"/>
      <c r="Y63" s="191"/>
      <c r="Z63" s="191"/>
      <c r="AA63" s="191"/>
      <c r="AB63" s="191"/>
      <c r="AC63" s="191"/>
      <c r="AD63" s="323"/>
    </row>
    <row r="64" spans="1:140" ht="10.5" customHeight="1" x14ac:dyDescent="0.2"/>
    <row r="65" spans="1:30" ht="18.75" customHeight="1" x14ac:dyDescent="0.3">
      <c r="A65" s="334" t="s">
        <v>194</v>
      </c>
    </row>
    <row r="66" spans="1:30" s="297" customFormat="1" ht="13.5" customHeight="1" thickBot="1" x14ac:dyDescent="0.25">
      <c r="A66" s="335" t="s">
        <v>96</v>
      </c>
      <c r="B66" s="336"/>
      <c r="C66" s="337" t="str">
        <f t="shared" ref="C66:AB66" si="34">C8</f>
        <v>Oct 01</v>
      </c>
      <c r="D66" s="337" t="str">
        <f t="shared" si="34"/>
        <v>Nov 01</v>
      </c>
      <c r="E66" s="337" t="str">
        <f t="shared" si="34"/>
        <v>Dec 01</v>
      </c>
      <c r="F66" s="337" t="str">
        <f t="shared" si="34"/>
        <v>2001 Total</v>
      </c>
      <c r="G66" s="337" t="str">
        <f t="shared" si="34"/>
        <v>Jan-Feb '02</v>
      </c>
      <c r="H66" s="337">
        <f t="shared" si="34"/>
        <v>37257</v>
      </c>
      <c r="I66" s="337">
        <f t="shared" si="34"/>
        <v>37288</v>
      </c>
      <c r="J66" s="337" t="str">
        <f t="shared" si="34"/>
        <v>Mar-Apr '02</v>
      </c>
      <c r="K66" s="337">
        <f t="shared" si="34"/>
        <v>37316</v>
      </c>
      <c r="L66" s="337">
        <f t="shared" si="34"/>
        <v>37347</v>
      </c>
      <c r="M66" s="337">
        <f t="shared" si="34"/>
        <v>37377</v>
      </c>
      <c r="N66" s="337">
        <f t="shared" si="34"/>
        <v>37408</v>
      </c>
      <c r="O66" s="337" t="str">
        <f t="shared" si="34"/>
        <v>Jul-Aug '02</v>
      </c>
      <c r="P66" s="337">
        <f t="shared" si="34"/>
        <v>37438</v>
      </c>
      <c r="Q66" s="337">
        <f t="shared" si="34"/>
        <v>37469</v>
      </c>
      <c r="R66" s="337">
        <f t="shared" si="34"/>
        <v>37500</v>
      </c>
      <c r="S66" s="337" t="str">
        <f t="shared" si="34"/>
        <v>Oct-Dec '02</v>
      </c>
      <c r="T66" s="337">
        <f t="shared" si="34"/>
        <v>37530</v>
      </c>
      <c r="U66" s="337">
        <f t="shared" si="34"/>
        <v>37561</v>
      </c>
      <c r="V66" s="337">
        <f t="shared" si="34"/>
        <v>37591</v>
      </c>
      <c r="W66" s="337" t="str">
        <f t="shared" si="34"/>
        <v>2002</v>
      </c>
      <c r="X66" s="337" t="str">
        <f t="shared" si="34"/>
        <v>2003</v>
      </c>
      <c r="Y66" s="337" t="str">
        <f t="shared" si="34"/>
        <v>2004</v>
      </c>
      <c r="Z66" s="337" t="str">
        <f t="shared" si="34"/>
        <v>2005</v>
      </c>
      <c r="AA66" s="337" t="str">
        <f t="shared" si="34"/>
        <v>2006-2009</v>
      </c>
      <c r="AB66" s="337" t="str">
        <f t="shared" si="34"/>
        <v>&gt; =2010</v>
      </c>
      <c r="AC66" s="338" t="s">
        <v>187</v>
      </c>
      <c r="AD66" s="339"/>
    </row>
    <row r="67" spans="1:30" ht="13.65" customHeight="1" x14ac:dyDescent="0.2">
      <c r="A67" s="442" t="s">
        <v>139</v>
      </c>
      <c r="B67" s="152" t="s">
        <v>38</v>
      </c>
      <c r="C67" s="340">
        <f ca="1">C9/('Gas Curve Summary'!$B$10)*1000</f>
        <v>4448.3655274888561</v>
      </c>
      <c r="D67" s="340">
        <f ca="1">D9/('Gas Curve Summary'!$B$11)*1000</f>
        <v>5071.2479419772089</v>
      </c>
      <c r="E67" s="340">
        <f>E9/('Gas Curve Summary'!$B$12)*1000</f>
        <v>7837.3265995902348</v>
      </c>
      <c r="F67" s="408">
        <f t="shared" ref="F67:F73" ca="1" si="35">AVERAGE(C67:E67)</f>
        <v>5785.6466896854326</v>
      </c>
      <c r="G67" s="340">
        <f t="shared" ref="G67:G73" si="36">AVERAGE(H67,I67)</f>
        <v>8462.5488133888721</v>
      </c>
      <c r="H67" s="340">
        <f>$H9/'Gas Curve Summary'!$B$13*1000</f>
        <v>8794.4447130493663</v>
      </c>
      <c r="I67" s="340">
        <f>$I9/'Gas Curve Summary'!$B$14*1000</f>
        <v>8130.6529137283796</v>
      </c>
      <c r="J67" s="340">
        <f t="shared" ref="J67:J73" si="37">AVERAGE(K67:L67)</f>
        <v>10338.793981318147</v>
      </c>
      <c r="K67" s="340">
        <f>$K9/'Gas Curve Summary'!$B$15*1000</f>
        <v>10021.850257718264</v>
      </c>
      <c r="L67" s="340">
        <f>$L9/'Gas Curve Summary'!$B$16*1000</f>
        <v>10655.737704918032</v>
      </c>
      <c r="M67" s="340">
        <f>$M9/'Gas Curve Summary'!$B$17*1000</f>
        <v>7433.4681854264109</v>
      </c>
      <c r="N67" s="340">
        <f>$N9/'Gas Curve Summary'!$B$18*1000</f>
        <v>7155.0255536626919</v>
      </c>
      <c r="O67" s="340">
        <f t="shared" ref="O67:O73" si="38">AVERAGE(P67:Q67)</f>
        <v>10261.691422332375</v>
      </c>
      <c r="P67" s="340">
        <f>$P9/'Gas Curve Summary'!$B$19*1000</f>
        <v>9615.3433918707233</v>
      </c>
      <c r="Q67" s="340">
        <f>$Q9/'Gas Curve Summary'!$B$20*1000</f>
        <v>10908.039452794026</v>
      </c>
      <c r="R67" s="340">
        <f>$R9/'Gas Curve Summary'!$B$21*1000</f>
        <v>9564.0858815875072</v>
      </c>
      <c r="S67" s="340">
        <f t="shared" ref="S67:S73" si="39">AVERAGE(T67:V67)</f>
        <v>8820.6130348640672</v>
      </c>
      <c r="T67" s="340">
        <f>$T9/'Gas Curve Summary'!$B$22*1000</f>
        <v>9054.4291389361806</v>
      </c>
      <c r="U67" s="340">
        <f>$U9/'Gas Curve Summary'!$B$23*1000</f>
        <v>7919.6289761908911</v>
      </c>
      <c r="V67" s="340">
        <f>$V9/'Gas Curve Summary'!$B$24*1000</f>
        <v>9487.7809894651346</v>
      </c>
      <c r="W67" s="408">
        <f>W9/AVERAGE('Gas Curve Summary'!$B$13:$B$24)*1000</f>
        <v>9013.0832434340191</v>
      </c>
      <c r="X67" s="340">
        <f>X9/AVERAGE('Gas Curve Summary'!$B$25:$B$36)*1000</f>
        <v>8137.5941677631508</v>
      </c>
      <c r="Y67" s="340">
        <f>Y9/AVERAGE('Gas Curve Summary'!$B$37:$B$48)*1000</f>
        <v>7744.29289821572</v>
      </c>
      <c r="Z67" s="340">
        <f>Z9/AVERAGE('Gas Curve Summary'!$B$49:$B$60)*1000</f>
        <v>7589.9145991143987</v>
      </c>
      <c r="AA67" s="340">
        <f>AA9/AVERAGE('Gas Curve Summary'!$B$61:$B$108)*1000</f>
        <v>7255.3553939845169</v>
      </c>
      <c r="AB67" s="365">
        <f>AB9/AVERAGE('Gas Curve Summary'!$B$109:$B$120)*1000</f>
        <v>6929.8607046053521</v>
      </c>
      <c r="AC67" s="366">
        <f ca="1">AC9/AVERAGE('Gas Curve Summary'!$B$9:$B$120)*1000</f>
        <v>7456.7464062039862</v>
      </c>
    </row>
    <row r="68" spans="1:30" ht="13.65" customHeight="1" x14ac:dyDescent="0.2">
      <c r="A68" s="443" t="s">
        <v>140</v>
      </c>
      <c r="B68" s="152" t="s">
        <v>38</v>
      </c>
      <c r="C68" s="340">
        <f ca="1">C10/('Gas Curve Summary'!$B$10)*1000</f>
        <v>4457.6523031203569</v>
      </c>
      <c r="D68" s="340">
        <f ca="1">D10/('Gas Curve Summary'!$B$11)*1000</f>
        <v>5029.3019401908987</v>
      </c>
      <c r="E68" s="340">
        <f>E10/('Gas Curve Summary'!$B$12)*1000</f>
        <v>7624.3980738362761</v>
      </c>
      <c r="F68" s="409">
        <f t="shared" ca="1" si="35"/>
        <v>5703.7841057158439</v>
      </c>
      <c r="G68" s="340">
        <f t="shared" si="36"/>
        <v>8301.1026292174174</v>
      </c>
      <c r="H68" s="340">
        <f>$H10/'Gas Curve Summary'!$B$13*1000</f>
        <v>8629.3252107205608</v>
      </c>
      <c r="I68" s="340">
        <f>$I10/'Gas Curve Summary'!$B$14*1000</f>
        <v>7972.880047714274</v>
      </c>
      <c r="J68" s="340">
        <f t="shared" si="37"/>
        <v>10720.974563964119</v>
      </c>
      <c r="K68" s="340">
        <f>$K10/'Gas Curve Summary'!$B$15*1000</f>
        <v>10239.619533450235</v>
      </c>
      <c r="L68" s="340">
        <f>$L10/'Gas Curve Summary'!$B$16*1000</f>
        <v>11202.329594478</v>
      </c>
      <c r="M68" s="340">
        <f>$M10/'Gas Curve Summary'!$B$17*1000</f>
        <v>7985.7783643684415</v>
      </c>
      <c r="N68" s="340">
        <f>$N10/'Gas Curve Summary'!$B$18*1000</f>
        <v>7666.0988074957413</v>
      </c>
      <c r="O68" s="340">
        <f t="shared" si="38"/>
        <v>10737.244392061355</v>
      </c>
      <c r="P68" s="340">
        <f>$P10/'Gas Curve Summary'!$B$19*1000</f>
        <v>10085.274960837663</v>
      </c>
      <c r="Q68" s="340">
        <f>$Q10/'Gas Curve Summary'!$B$20*1000</f>
        <v>11389.213823285045</v>
      </c>
      <c r="R68" s="340">
        <f>$R10/'Gas Curve Summary'!$B$21*1000</f>
        <v>10033.750813272607</v>
      </c>
      <c r="S68" s="340">
        <f t="shared" si="39"/>
        <v>8757.7254430595949</v>
      </c>
      <c r="T68" s="340">
        <f>$T10/'Gas Curve Summary'!$B$22*1000</f>
        <v>9557.421451787648</v>
      </c>
      <c r="U68" s="340">
        <f>$U10/'Gas Curve Summary'!$B$23*1000</f>
        <v>7570.3530315999105</v>
      </c>
      <c r="V68" s="340">
        <f>$V10/'Gas Curve Summary'!$B$24*1000</f>
        <v>9145.401845791228</v>
      </c>
      <c r="W68" s="409">
        <f>W10/AVERAGE('Gas Curve Summary'!$B$13:$B$24)*1000</f>
        <v>9225.5490118045127</v>
      </c>
      <c r="X68" s="340">
        <f>X10/AVERAGE('Gas Curve Summary'!$B$25:$B$36)*1000</f>
        <v>8606.1170632464382</v>
      </c>
      <c r="Y68" s="340">
        <f>Y10/AVERAGE('Gas Curve Summary'!$B$37:$B$48)*1000</f>
        <v>8115.9655877710484</v>
      </c>
      <c r="Z68" s="340">
        <f>Z10/AVERAGE('Gas Curve Summary'!$B$49:$B$60)*1000</f>
        <v>8017.7326093052079</v>
      </c>
      <c r="AA68" s="340">
        <f>AA10/AVERAGE('Gas Curve Summary'!$B$61:$B$108)*1000</f>
        <v>7856.7647839736619</v>
      </c>
      <c r="AB68" s="365">
        <f>AB10/AVERAGE('Gas Curve Summary'!$B$109:$B$120)*1000</f>
        <v>7928.3087384403098</v>
      </c>
      <c r="AC68" s="367">
        <f ca="1">AC10/AVERAGE('Gas Curve Summary'!$B$9:$B$120)*1000</f>
        <v>8004.9828806774776</v>
      </c>
    </row>
    <row r="69" spans="1:30" ht="13.65" customHeight="1" x14ac:dyDescent="0.2">
      <c r="A69" s="443" t="s">
        <v>142</v>
      </c>
      <c r="B69" s="152" t="s">
        <v>38</v>
      </c>
      <c r="C69" s="340">
        <f ca="1">C11/('Gas Curve Summary'!$B$10)*1000</f>
        <v>4418.276374442793</v>
      </c>
      <c r="D69" s="340">
        <f ca="1">D11/('Gas Curve Summary'!$B$11)*1000</f>
        <v>5027.3154774074837</v>
      </c>
      <c r="E69" s="340">
        <f>E11/('Gas Curve Summary'!$B$12)*1000</f>
        <v>7764.7757376450172</v>
      </c>
      <c r="F69" s="409">
        <f t="shared" ca="1" si="35"/>
        <v>5736.789196498431</v>
      </c>
      <c r="G69" s="340">
        <f t="shared" si="36"/>
        <v>8943.253450060567</v>
      </c>
      <c r="H69" s="340">
        <f>$H11/'Gas Curve Summary'!$B$13*1000</f>
        <v>9045.3673709487666</v>
      </c>
      <c r="I69" s="340">
        <f>$I11/'Gas Curve Summary'!$B$14*1000</f>
        <v>8841.1395291723675</v>
      </c>
      <c r="J69" s="340">
        <f t="shared" si="37"/>
        <v>11852.670762906855</v>
      </c>
      <c r="K69" s="340">
        <f>$K11/'Gas Curve Summary'!$B$15*1000</f>
        <v>11546.95786173548</v>
      </c>
      <c r="L69" s="340">
        <f>$L11/'Gas Curve Summary'!$B$16*1000</f>
        <v>12158.383664078232</v>
      </c>
      <c r="M69" s="340">
        <f>$M11/'Gas Curve Summary'!$B$17*1000</f>
        <v>8944.7010778603471</v>
      </c>
      <c r="N69" s="340">
        <f>$N11/'Gas Curve Summary'!$B$18*1000</f>
        <v>9028.8756388415677</v>
      </c>
      <c r="O69" s="340">
        <f t="shared" si="38"/>
        <v>10320.693090396831</v>
      </c>
      <c r="P69" s="340">
        <f>$P11/'Gas Curve Summary'!$B$19*1000</f>
        <v>10054.316101904527</v>
      </c>
      <c r="Q69" s="340">
        <f>$Q11/'Gas Curve Summary'!$B$20*1000</f>
        <v>10587.070078889135</v>
      </c>
      <c r="R69" s="340">
        <f>$R11/'Gas Curve Summary'!$B$21*1000</f>
        <v>10186.239427456081</v>
      </c>
      <c r="S69" s="340">
        <f t="shared" si="39"/>
        <v>9259.3281003294051</v>
      </c>
      <c r="T69" s="340">
        <f>$T11/'Gas Curve Summary'!$B$22*1000</f>
        <v>8970.4724070921256</v>
      </c>
      <c r="U69" s="340">
        <f>$U11/'Gas Curve Summary'!$B$23*1000</f>
        <v>9190.437926878265</v>
      </c>
      <c r="V69" s="340">
        <f>$V11/'Gas Curve Summary'!$B$24*1000</f>
        <v>9617.0739670178282</v>
      </c>
      <c r="W69" s="409">
        <f>W11/AVERAGE('Gas Curve Summary'!$B$13:$B$24)*1000</f>
        <v>9745.823502250134</v>
      </c>
      <c r="X69" s="340">
        <f>X11/AVERAGE('Gas Curve Summary'!$B$25:$B$36)*1000</f>
        <v>8560.5089243412513</v>
      </c>
      <c r="Y69" s="340">
        <f>Y11/AVERAGE('Gas Curve Summary'!$B$37:$B$48)*1000</f>
        <v>8076.9932254081368</v>
      </c>
      <c r="Z69" s="340">
        <f>Z11/AVERAGE('Gas Curve Summary'!$B$49:$B$60)*1000</f>
        <v>7920.7705472858579</v>
      </c>
      <c r="AA69" s="340">
        <f>AA11/AVERAGE('Gas Curve Summary'!$B$61:$B$108)*1000</f>
        <v>7525.4143927153646</v>
      </c>
      <c r="AB69" s="365">
        <f>AB11/AVERAGE('Gas Curve Summary'!$B$109:$B$120)*1000</f>
        <v>7179.1684273439332</v>
      </c>
      <c r="AC69" s="367">
        <f ca="1">AC11/AVERAGE('Gas Curve Summary'!$B$9:$B$120)*1000</f>
        <v>7786.8924845065503</v>
      </c>
    </row>
    <row r="70" spans="1:30" ht="13.65" customHeight="1" x14ac:dyDescent="0.2">
      <c r="A70" s="443" t="s">
        <v>144</v>
      </c>
      <c r="B70" s="152" t="s">
        <v>38</v>
      </c>
      <c r="C70" s="340">
        <f ca="1">C12/('Gas Curve Summary'!$B$10)*1000</f>
        <v>4808.5716939078748</v>
      </c>
      <c r="D70" s="340">
        <f ca="1">D12/('Gas Curve Summary'!$B$11)*1000</f>
        <v>4237.6114076488848</v>
      </c>
      <c r="E70" s="340">
        <f>E12/('Gas Curve Summary'!$B$12)*1000</f>
        <v>6533.916663404194</v>
      </c>
      <c r="F70" s="409">
        <f t="shared" ca="1" si="35"/>
        <v>5193.3665883203175</v>
      </c>
      <c r="G70" s="340">
        <f t="shared" si="36"/>
        <v>8191.9635527499331</v>
      </c>
      <c r="H70" s="340">
        <f>$H12/'Gas Curve Summary'!$B$13*1000</f>
        <v>8332.213250817902</v>
      </c>
      <c r="I70" s="340">
        <f>$I12/'Gas Curve Summary'!$B$14*1000</f>
        <v>8051.7138546819642</v>
      </c>
      <c r="J70" s="340">
        <f t="shared" si="37"/>
        <v>11416.789938078204</v>
      </c>
      <c r="K70" s="340">
        <f>$K12/'Gas Curve Summary'!$B$15*1000</f>
        <v>10675.253732929486</v>
      </c>
      <c r="L70" s="340">
        <f>$L12/'Gas Curve Summary'!$B$16*1000</f>
        <v>12158.326143226919</v>
      </c>
      <c r="M70" s="340">
        <f>$M12/'Gas Curve Summary'!$B$17*1000</f>
        <v>8944.7010778603471</v>
      </c>
      <c r="N70" s="340">
        <f>$N12/'Gas Curve Summary'!$B$18*1000</f>
        <v>9028.8756388415677</v>
      </c>
      <c r="O70" s="340">
        <f t="shared" si="38"/>
        <v>10320.693090396831</v>
      </c>
      <c r="P70" s="340">
        <f>$P12/'Gas Curve Summary'!$B$19*1000</f>
        <v>10054.316101904527</v>
      </c>
      <c r="Q70" s="340">
        <f>$Q12/'Gas Curve Summary'!$B$20*1000</f>
        <v>10587.070078889135</v>
      </c>
      <c r="R70" s="340">
        <f>$R12/'Gas Curve Summary'!$B$21*1000</f>
        <v>9512.280416395577</v>
      </c>
      <c r="S70" s="340">
        <f t="shared" si="39"/>
        <v>8748.27449016418</v>
      </c>
      <c r="T70" s="340">
        <f>$T12/'Gas Curve Summary'!$B$22*1000</f>
        <v>8886.6274570499918</v>
      </c>
      <c r="U70" s="340">
        <f>$U12/'Gas Curve Summary'!$B$23*1000</f>
        <v>8242.7026743759507</v>
      </c>
      <c r="V70" s="340">
        <f>$V12/'Gas Curve Summary'!$B$24*1000</f>
        <v>9115.4933390665938</v>
      </c>
      <c r="W70" s="409">
        <f>W12/AVERAGE('Gas Curve Summary'!$B$13:$B$24)*1000</f>
        <v>9355.3930369241443</v>
      </c>
      <c r="X70" s="340">
        <f>X12/AVERAGE('Gas Curve Summary'!$B$25:$B$36)*1000</f>
        <v>5298.9642007956145</v>
      </c>
      <c r="Y70" s="340">
        <f>Y12/AVERAGE('Gas Curve Summary'!$B$37:$B$48)*1000</f>
        <v>4802.1927272162366</v>
      </c>
      <c r="Z70" s="340">
        <f>Z12/AVERAGE('Gas Curve Summary'!$B$49:$B$60)*1000</f>
        <v>4673.134385076517</v>
      </c>
      <c r="AA70" s="340">
        <f>AA12/AVERAGE('Gas Curve Summary'!$B$61:$B$108)*1000</f>
        <v>5364.4917704734535</v>
      </c>
      <c r="AB70" s="365">
        <f>AB12/AVERAGE('Gas Curve Summary'!$B$109:$B$120)*1000</f>
        <v>5422.8681178613415</v>
      </c>
      <c r="AC70" s="367">
        <f ca="1">AC12/AVERAGE('Gas Curve Summary'!$B$9:$B$120)*1000</f>
        <v>5528.0174083286056</v>
      </c>
    </row>
    <row r="71" spans="1:30" ht="13.65" customHeight="1" x14ac:dyDescent="0.2">
      <c r="A71" s="443" t="s">
        <v>143</v>
      </c>
      <c r="B71" s="152" t="s">
        <v>38</v>
      </c>
      <c r="C71" s="340">
        <f ca="1">C13/('Gas Curve Summary'!$B$10)*1000</f>
        <v>4143.3878157503714</v>
      </c>
      <c r="D71" s="340">
        <f ca="1">D13/('Gas Curve Summary'!$B$11)*1000</f>
        <v>4358.165911609939</v>
      </c>
      <c r="E71" s="340">
        <f>E13/('Gas Curve Summary'!$B$12)*1000</f>
        <v>6533.916663404194</v>
      </c>
      <c r="F71" s="409">
        <f t="shared" ca="1" si="35"/>
        <v>5011.8234635881681</v>
      </c>
      <c r="G71" s="340">
        <f t="shared" si="36"/>
        <v>8191.9635527499331</v>
      </c>
      <c r="H71" s="340">
        <f>$H13/'Gas Curve Summary'!$B$13*1000</f>
        <v>8332.213250817902</v>
      </c>
      <c r="I71" s="340">
        <f>$I13/'Gas Curve Summary'!$B$14*1000</f>
        <v>8051.7138546819642</v>
      </c>
      <c r="J71" s="340">
        <f t="shared" si="37"/>
        <v>12031.572796864515</v>
      </c>
      <c r="K71" s="340">
        <f>$K13/'Gas Curve Summary'!$B$15*1000</f>
        <v>10675.253732929486</v>
      </c>
      <c r="L71" s="340">
        <f>$L13/'Gas Curve Summary'!$B$16*1000</f>
        <v>13387.891860799542</v>
      </c>
      <c r="M71" s="340">
        <f>$M13/'Gas Curve Summary'!$B$17*1000</f>
        <v>9417.0181428667074</v>
      </c>
      <c r="N71" s="340">
        <f>$N13/'Gas Curve Summary'!$B$18*1000</f>
        <v>9114.1396933560482</v>
      </c>
      <c r="O71" s="340">
        <f t="shared" si="38"/>
        <v>10643.944949561437</v>
      </c>
      <c r="P71" s="340">
        <f>$P13/'Gas Curve Summary'!$B$19*1000</f>
        <v>10380.072553384451</v>
      </c>
      <c r="Q71" s="340">
        <f>$Q13/'Gas Curve Summary'!$B$20*1000</f>
        <v>10907.817345738424</v>
      </c>
      <c r="R71" s="340">
        <f>$R13/'Gas Curve Summary'!$B$21*1000</f>
        <v>9512.2397527651265</v>
      </c>
      <c r="S71" s="340">
        <f t="shared" si="39"/>
        <v>8748.27449016418</v>
      </c>
      <c r="T71" s="340">
        <f>$T13/'Gas Curve Summary'!$B$22*1000</f>
        <v>8886.6274570499918</v>
      </c>
      <c r="U71" s="340">
        <f>$U13/'Gas Curve Summary'!$B$23*1000</f>
        <v>8242.7026743759507</v>
      </c>
      <c r="V71" s="340">
        <f>$V13/'Gas Curve Summary'!$B$24*1000</f>
        <v>9115.4933390665938</v>
      </c>
      <c r="W71" s="409">
        <f>W13/AVERAGE('Gas Curve Summary'!$B$13:$B$24)*1000</f>
        <v>9520.8283431935888</v>
      </c>
      <c r="X71" s="340">
        <f>X13/AVERAGE('Gas Curve Summary'!$B$25:$B$36)*1000</f>
        <v>8336.3419160850481</v>
      </c>
      <c r="Y71" s="340">
        <f>Y13/AVERAGE('Gas Curve Summary'!$B$37:$B$48)*1000</f>
        <v>7893.2512224440379</v>
      </c>
      <c r="Z71" s="340">
        <f>Z13/AVERAGE('Gas Curve Summary'!$B$49:$B$60)*1000</f>
        <v>7762.2725630253781</v>
      </c>
      <c r="AA71" s="340">
        <f>AA13/AVERAGE('Gas Curve Summary'!$B$61:$B$108)*1000</f>
        <v>7383.4265519237242</v>
      </c>
      <c r="AB71" s="365">
        <f>AB13/AVERAGE('Gas Curve Summary'!$B$109:$B$120)*1000</f>
        <v>7019.9105974458507</v>
      </c>
      <c r="AC71" s="367">
        <f ca="1">AC13/AVERAGE('Gas Curve Summary'!$B$9:$B$120)*1000</f>
        <v>7607.9252429245198</v>
      </c>
    </row>
    <row r="72" spans="1:30" ht="13.65" customHeight="1" x14ac:dyDescent="0.2">
      <c r="A72" s="443" t="s">
        <v>141</v>
      </c>
      <c r="B72" s="152" t="s">
        <v>38</v>
      </c>
      <c r="C72" s="340">
        <f ca="1">C14/('Gas Curve Summary'!$B$10)*1000</f>
        <v>3971.0252600297176</v>
      </c>
      <c r="D72" s="340">
        <f ca="1">D14/('Gas Curve Summary'!$B$11)*1000</f>
        <v>3951.7739349395779</v>
      </c>
      <c r="E72" s="340">
        <f>E14/('Gas Curve Summary'!$B$12)*1000</f>
        <v>5989.8928604053299</v>
      </c>
      <c r="F72" s="409">
        <f t="shared" ca="1" si="35"/>
        <v>4637.564018458208</v>
      </c>
      <c r="G72" s="340">
        <f t="shared" si="36"/>
        <v>7190.1937211249824</v>
      </c>
      <c r="H72" s="340">
        <f>$H14/'Gas Curve Summary'!$B$13*1000</f>
        <v>7196.933069026094</v>
      </c>
      <c r="I72" s="340">
        <f>$I14/'Gas Curve Summary'!$B$14*1000</f>
        <v>7183.4543732238708</v>
      </c>
      <c r="J72" s="340">
        <f t="shared" si="37"/>
        <v>11049.480512805771</v>
      </c>
      <c r="K72" s="340">
        <f>$K14/'Gas Curve Summary'!$B$15*1000</f>
        <v>9803.8790583984282</v>
      </c>
      <c r="L72" s="340">
        <f>$L14/'Gas Curve Summary'!$B$16*1000</f>
        <v>12295.081967213115</v>
      </c>
      <c r="M72" s="340">
        <f>$M14/'Gas Curve Summary'!$B$17*1000</f>
        <v>8313.3828747405769</v>
      </c>
      <c r="N72" s="340">
        <f>$N14/'Gas Curve Summary'!$B$18*1000</f>
        <v>7921.6354344122656</v>
      </c>
      <c r="O72" s="340">
        <f t="shared" si="38"/>
        <v>10540.984906850861</v>
      </c>
      <c r="P72" s="340">
        <f>$P14/'Gas Curve Summary'!$B$19*1000</f>
        <v>10173.979718031167</v>
      </c>
      <c r="Q72" s="340">
        <f>$Q14/'Gas Curve Summary'!$B$20*1000</f>
        <v>10907.990095670555</v>
      </c>
      <c r="R72" s="340">
        <f>$R14/'Gas Curve Summary'!$B$21*1000</f>
        <v>9295.705920624594</v>
      </c>
      <c r="S72" s="340">
        <f t="shared" si="39"/>
        <v>7801.8588977777499</v>
      </c>
      <c r="T72" s="340">
        <f>$T14/'Gas Curve Summary'!$B$22*1000</f>
        <v>8383.5491581970455</v>
      </c>
      <c r="U72" s="340">
        <f>$U14/'Gas Curve Summary'!$B$23*1000</f>
        <v>7576.9035932013903</v>
      </c>
      <c r="V72" s="340">
        <f>$V14/'Gas Curve Summary'!$B$24*1000</f>
        <v>7445.1239419348149</v>
      </c>
      <c r="W72" s="409">
        <f>W14/AVERAGE('Gas Curve Summary'!$B$13:$B$24)*1000</f>
        <v>8743.6738191862332</v>
      </c>
      <c r="X72" s="340">
        <f>X14/AVERAGE('Gas Curve Summary'!$B$25:$B$36)*1000</f>
        <v>7780.2835574087994</v>
      </c>
      <c r="Y72" s="340">
        <f>Y14/AVERAGE('Gas Curve Summary'!$B$37:$B$48)*1000</f>
        <v>7351.7027139064921</v>
      </c>
      <c r="Z72" s="340">
        <f>Z14/AVERAGE('Gas Curve Summary'!$B$49:$B$60)*1000</f>
        <v>7253.4583668747473</v>
      </c>
      <c r="AA72" s="340">
        <f>AA14/AVERAGE('Gas Curve Summary'!$B$61:$B$108)*1000</f>
        <v>6904.9965585178943</v>
      </c>
      <c r="AB72" s="365">
        <f>AB14/AVERAGE('Gas Curve Summary'!$B$109:$B$120)*1000</f>
        <v>6577.0874399140012</v>
      </c>
      <c r="AC72" s="367">
        <f ca="1">AC14/AVERAGE('Gas Curve Summary'!$B$9:$B$120)*1000</f>
        <v>7097.9987190503871</v>
      </c>
    </row>
    <row r="73" spans="1:30" ht="13.65" customHeight="1" thickBot="1" x14ac:dyDescent="0.25">
      <c r="A73" s="444" t="s">
        <v>145</v>
      </c>
      <c r="B73" s="310" t="s">
        <v>38</v>
      </c>
      <c r="C73" s="342">
        <f ca="1">C15/('Gas Curve Summary'!$B$10)*1000</f>
        <v>4082.4665676077261</v>
      </c>
      <c r="D73" s="342">
        <f ca="1">D15/('Gas Curve Summary'!$B$11)*1000</f>
        <v>4066.9156022339639</v>
      </c>
      <c r="E73" s="342">
        <f>E15/('Gas Curve Summary'!$B$12)*1000</f>
        <v>6192.166151196021</v>
      </c>
      <c r="F73" s="410">
        <f t="shared" ca="1" si="35"/>
        <v>4780.5161070125705</v>
      </c>
      <c r="G73" s="342">
        <f t="shared" si="36"/>
        <v>7361.2299647594591</v>
      </c>
      <c r="H73" s="342">
        <f>$H15/'Gas Curve Summary'!$B$13*1000</f>
        <v>7384.2850005640712</v>
      </c>
      <c r="I73" s="342">
        <f>$I15/'Gas Curve Summary'!$B$14*1000</f>
        <v>7338.174928954847</v>
      </c>
      <c r="J73" s="342">
        <f t="shared" si="37"/>
        <v>11368.961801817513</v>
      </c>
      <c r="K73" s="342">
        <f>$K15/'Gas Curve Summary'!$B$15*1000</f>
        <v>10011.435251607418</v>
      </c>
      <c r="L73" s="342">
        <f>$L15/'Gas Curve Summary'!$B$16*1000</f>
        <v>12726.488352027611</v>
      </c>
      <c r="M73" s="342">
        <f>$M15/'Gas Curve Summary'!$B$17*1000</f>
        <v>8758.1078625465052</v>
      </c>
      <c r="N73" s="342">
        <f>$N15/'Gas Curve Summary'!$B$18*1000</f>
        <v>8560.4770017035771</v>
      </c>
      <c r="O73" s="342">
        <f t="shared" si="38"/>
        <v>11625.78954402932</v>
      </c>
      <c r="P73" s="342">
        <f>$P15/'Gas Curve Summary'!$B$19*1000</f>
        <v>11068.529969494602</v>
      </c>
      <c r="Q73" s="342">
        <f>$Q15/'Gas Curve Summary'!$B$20*1000</f>
        <v>12183.049118564037</v>
      </c>
      <c r="R73" s="342">
        <f>$R15/'Gas Curve Summary'!$B$21*1000</f>
        <v>10149.64216005205</v>
      </c>
      <c r="S73" s="342">
        <f t="shared" si="39"/>
        <v>8082.5478702658393</v>
      </c>
      <c r="T73" s="342">
        <f>$T15/'Gas Curve Summary'!$B$22*1000</f>
        <v>8716.7449139280125</v>
      </c>
      <c r="U73" s="342">
        <f>$U15/'Gas Curve Summary'!$B$23*1000</f>
        <v>7838.9260572606427</v>
      </c>
      <c r="V73" s="342">
        <f>$V15/'Gas Curve Summary'!$B$24*1000</f>
        <v>7691.9726396088645</v>
      </c>
      <c r="W73" s="410">
        <f>W15/AVERAGE('Gas Curve Summary'!$B$13:$B$24)*1000</f>
        <v>9250.1477685780901</v>
      </c>
      <c r="X73" s="342">
        <f>X15/AVERAGE('Gas Curve Summary'!$B$25:$B$36)*1000</f>
        <v>8165.2361568165616</v>
      </c>
      <c r="Y73" s="342">
        <f>Y15/AVERAGE('Gas Curve Summary'!$B$37:$B$48)*1000</f>
        <v>7698.0646685664769</v>
      </c>
      <c r="Z73" s="342">
        <f>Z15/AVERAGE('Gas Curve Summary'!$B$49:$B$60)*1000</f>
        <v>7600.7150064969173</v>
      </c>
      <c r="AA73" s="342">
        <f>AA15/AVERAGE('Gas Curve Summary'!$B$61:$B$108)*1000</f>
        <v>7217.5204002309401</v>
      </c>
      <c r="AB73" s="368">
        <f>AB15/AVERAGE('Gas Curve Summary'!$B$109:$B$120)*1000</f>
        <v>6852.8592162305531</v>
      </c>
      <c r="AC73" s="369">
        <f ca="1">AC15/AVERAGE('Gas Curve Summary'!$B$9:$B$120)*1000</f>
        <v>7432.2726833905108</v>
      </c>
    </row>
    <row r="74" spans="1:30" ht="13.65" customHeight="1" x14ac:dyDescent="0.2">
      <c r="A74" s="313"/>
      <c r="B74" s="314"/>
      <c r="C74" s="346"/>
      <c r="D74" s="346"/>
      <c r="E74" s="346"/>
      <c r="F74" s="346"/>
      <c r="G74" s="346"/>
      <c r="H74" s="346"/>
      <c r="I74" s="346"/>
      <c r="J74" s="346"/>
      <c r="K74" s="346"/>
      <c r="L74" s="346"/>
      <c r="M74" s="346"/>
      <c r="N74" s="346"/>
      <c r="O74" s="346"/>
      <c r="P74" s="346"/>
      <c r="Q74" s="346"/>
      <c r="R74" s="346"/>
      <c r="S74" s="346"/>
      <c r="T74" s="346"/>
      <c r="U74" s="346"/>
      <c r="V74" s="346"/>
      <c r="W74" s="346"/>
      <c r="X74" s="346"/>
      <c r="Y74" s="346"/>
      <c r="Z74" s="346"/>
      <c r="AA74" s="346"/>
      <c r="AB74" s="346"/>
      <c r="AC74" s="346"/>
    </row>
    <row r="75" spans="1:30" ht="13.65" hidden="1" customHeight="1" x14ac:dyDescent="0.2">
      <c r="A75" s="325"/>
      <c r="B75" s="281"/>
      <c r="C75" s="340"/>
      <c r="D75" s="340"/>
      <c r="E75" s="340"/>
      <c r="F75" s="340"/>
      <c r="G75" s="340"/>
      <c r="H75" s="340"/>
      <c r="I75" s="340"/>
      <c r="J75" s="340"/>
      <c r="K75" s="340"/>
      <c r="L75" s="340"/>
      <c r="M75" s="340"/>
      <c r="N75" s="340"/>
      <c r="O75" s="340"/>
      <c r="P75" s="340"/>
      <c r="Q75" s="340"/>
      <c r="R75" s="340"/>
      <c r="S75" s="340"/>
      <c r="T75" s="340"/>
      <c r="U75" s="340"/>
      <c r="V75" s="340"/>
      <c r="W75" s="340"/>
      <c r="X75" s="340"/>
      <c r="Y75" s="340"/>
      <c r="Z75" s="340"/>
      <c r="AA75" s="340"/>
      <c r="AB75" s="365"/>
      <c r="AC75" s="340"/>
    </row>
    <row r="76" spans="1:30" ht="13.65" hidden="1" customHeight="1" x14ac:dyDescent="0.2">
      <c r="A76" s="325"/>
      <c r="B76" s="281"/>
      <c r="C76" s="340"/>
      <c r="D76" s="340"/>
      <c r="E76" s="340"/>
      <c r="F76" s="340"/>
      <c r="G76" s="340"/>
      <c r="H76" s="340"/>
      <c r="I76" s="340"/>
      <c r="J76" s="340"/>
      <c r="K76" s="340"/>
      <c r="L76" s="340"/>
      <c r="M76" s="340"/>
      <c r="N76" s="340"/>
      <c r="O76" s="340"/>
      <c r="P76" s="340"/>
      <c r="Q76" s="340"/>
      <c r="R76" s="340"/>
      <c r="S76" s="340"/>
      <c r="T76" s="340"/>
      <c r="U76" s="340"/>
      <c r="V76" s="340"/>
      <c r="W76" s="340"/>
      <c r="X76" s="340"/>
      <c r="Y76" s="340"/>
      <c r="Z76" s="340"/>
      <c r="AA76" s="340"/>
      <c r="AB76" s="365"/>
      <c r="AC76" s="340"/>
    </row>
    <row r="77" spans="1:30" ht="13.65" hidden="1" customHeight="1" x14ac:dyDescent="0.2">
      <c r="A77" s="325"/>
      <c r="B77" s="281"/>
      <c r="C77" s="340"/>
      <c r="D77" s="340"/>
      <c r="E77" s="340"/>
      <c r="F77" s="340"/>
      <c r="G77" s="340"/>
      <c r="H77" s="340"/>
      <c r="I77" s="340"/>
      <c r="J77" s="340"/>
      <c r="K77" s="340"/>
      <c r="L77" s="340"/>
      <c r="M77" s="340"/>
      <c r="N77" s="340"/>
      <c r="O77" s="340"/>
      <c r="P77" s="340"/>
      <c r="Q77" s="340"/>
      <c r="R77" s="340"/>
      <c r="S77" s="340"/>
      <c r="T77" s="340"/>
      <c r="U77" s="340"/>
      <c r="V77" s="340"/>
      <c r="W77" s="340"/>
      <c r="X77" s="340"/>
      <c r="Y77" s="340"/>
      <c r="Z77" s="340"/>
      <c r="AA77" s="340"/>
      <c r="AB77" s="365"/>
      <c r="AC77" s="340"/>
    </row>
    <row r="78" spans="1:30" ht="13.65" hidden="1" customHeight="1" x14ac:dyDescent="0.2">
      <c r="A78" s="325"/>
      <c r="B78" s="281"/>
      <c r="C78" s="340"/>
      <c r="D78" s="340"/>
      <c r="E78" s="340"/>
      <c r="F78" s="340"/>
      <c r="G78" s="340"/>
      <c r="H78" s="340"/>
      <c r="I78" s="340"/>
      <c r="J78" s="340"/>
      <c r="K78" s="340"/>
      <c r="L78" s="340"/>
      <c r="M78" s="340"/>
      <c r="N78" s="340"/>
      <c r="O78" s="340"/>
      <c r="P78" s="340"/>
      <c r="Q78" s="340"/>
      <c r="R78" s="340"/>
      <c r="S78" s="340"/>
      <c r="T78" s="340"/>
      <c r="U78" s="340"/>
      <c r="V78" s="340"/>
      <c r="W78" s="340"/>
      <c r="X78" s="340"/>
      <c r="Y78" s="340"/>
      <c r="Z78" s="340"/>
      <c r="AA78" s="340"/>
      <c r="AB78" s="340"/>
      <c r="AC78" s="340"/>
    </row>
    <row r="79" spans="1:30" ht="13.65" hidden="1" customHeight="1" x14ac:dyDescent="0.2">
      <c r="A79" s="325"/>
      <c r="B79" s="281"/>
      <c r="C79" s="340"/>
      <c r="D79" s="340"/>
      <c r="E79" s="340"/>
      <c r="F79" s="340"/>
      <c r="G79" s="340"/>
      <c r="H79" s="340"/>
      <c r="I79" s="340"/>
      <c r="J79" s="340"/>
      <c r="K79" s="340"/>
      <c r="L79" s="340"/>
      <c r="M79" s="340"/>
      <c r="N79" s="340"/>
      <c r="O79" s="340"/>
      <c r="P79" s="340"/>
      <c r="Q79" s="340"/>
      <c r="R79" s="340"/>
      <c r="S79" s="340"/>
      <c r="T79" s="340"/>
      <c r="U79" s="340"/>
      <c r="V79" s="340"/>
      <c r="W79" s="340"/>
      <c r="X79" s="340"/>
      <c r="Y79" s="340"/>
      <c r="Z79" s="340"/>
      <c r="AA79" s="340"/>
      <c r="AB79" s="340"/>
      <c r="AC79" s="340"/>
    </row>
    <row r="80" spans="1:30" ht="13.65" hidden="1" customHeight="1" x14ac:dyDescent="0.2">
      <c r="A80" s="325"/>
      <c r="B80" s="281"/>
      <c r="C80" s="340"/>
      <c r="D80" s="340"/>
      <c r="E80" s="340"/>
      <c r="F80" s="340"/>
      <c r="G80" s="340"/>
      <c r="H80" s="340"/>
      <c r="I80" s="340"/>
      <c r="J80" s="340"/>
      <c r="K80" s="340"/>
      <c r="L80" s="340"/>
      <c r="M80" s="340"/>
      <c r="N80" s="340"/>
      <c r="O80" s="340"/>
      <c r="P80" s="340"/>
      <c r="Q80" s="340"/>
      <c r="R80" s="340"/>
      <c r="S80" s="340"/>
      <c r="T80" s="340"/>
      <c r="U80" s="340"/>
      <c r="V80" s="340"/>
      <c r="W80" s="340"/>
      <c r="X80" s="340"/>
      <c r="Y80" s="340"/>
      <c r="Z80" s="340"/>
      <c r="AA80" s="340"/>
      <c r="AB80" s="340"/>
      <c r="AC80" s="340"/>
    </row>
    <row r="81" spans="1:29" ht="13.65" hidden="1" customHeight="1" x14ac:dyDescent="0.2">
      <c r="A81" s="325"/>
      <c r="B81" s="281"/>
      <c r="C81" s="340"/>
      <c r="D81" s="340"/>
      <c r="E81" s="340"/>
      <c r="F81" s="340"/>
      <c r="G81" s="340"/>
      <c r="H81" s="340"/>
      <c r="I81" s="340"/>
      <c r="J81" s="340"/>
      <c r="K81" s="340"/>
      <c r="L81" s="340"/>
      <c r="M81" s="340"/>
      <c r="N81" s="340"/>
      <c r="O81" s="340"/>
      <c r="P81" s="340"/>
      <c r="Q81" s="340"/>
      <c r="R81" s="340"/>
      <c r="S81" s="340"/>
      <c r="T81" s="340"/>
      <c r="U81" s="340"/>
      <c r="V81" s="340"/>
      <c r="W81" s="340"/>
      <c r="X81" s="340"/>
      <c r="Y81" s="340"/>
      <c r="Z81" s="340"/>
      <c r="AA81" s="340"/>
      <c r="AB81" s="340"/>
      <c r="AC81" s="340"/>
    </row>
    <row r="82" spans="1:29" ht="13.65" hidden="1" customHeight="1" x14ac:dyDescent="0.2">
      <c r="A82" s="325"/>
      <c r="B82" s="281"/>
      <c r="C82" s="340"/>
      <c r="D82" s="340"/>
      <c r="E82" s="340"/>
      <c r="F82" s="340"/>
      <c r="G82" s="340"/>
      <c r="H82" s="340"/>
      <c r="I82" s="340"/>
      <c r="J82" s="340"/>
      <c r="K82" s="340"/>
      <c r="L82" s="340"/>
      <c r="M82" s="340"/>
      <c r="N82" s="340"/>
      <c r="O82" s="340"/>
      <c r="P82" s="340"/>
      <c r="Q82" s="340"/>
      <c r="R82" s="340"/>
      <c r="S82" s="340"/>
      <c r="T82" s="340"/>
      <c r="U82" s="340"/>
      <c r="V82" s="340"/>
      <c r="W82" s="340"/>
      <c r="X82" s="340"/>
      <c r="Y82" s="340"/>
      <c r="Z82" s="340"/>
      <c r="AA82" s="340"/>
      <c r="AB82" s="340"/>
      <c r="AC82" s="340"/>
    </row>
    <row r="83" spans="1:29" ht="13.65" hidden="1" customHeight="1" x14ac:dyDescent="0.2">
      <c r="A83" s="325"/>
      <c r="B83" s="325"/>
      <c r="C83" s="340"/>
      <c r="D83" s="340"/>
      <c r="E83" s="340"/>
      <c r="F83" s="340"/>
      <c r="G83" s="340"/>
      <c r="H83" s="340"/>
      <c r="I83" s="340"/>
      <c r="J83" s="340"/>
      <c r="K83" s="340"/>
      <c r="L83" s="340"/>
      <c r="M83" s="340"/>
      <c r="N83" s="340"/>
      <c r="O83" s="340"/>
      <c r="P83" s="340"/>
      <c r="Q83" s="340"/>
      <c r="R83" s="340"/>
      <c r="S83" s="340"/>
      <c r="T83" s="340"/>
      <c r="U83" s="340"/>
      <c r="V83" s="340"/>
      <c r="W83" s="340"/>
      <c r="X83" s="340"/>
      <c r="Y83" s="340"/>
      <c r="Z83" s="340"/>
      <c r="AA83" s="340"/>
      <c r="AB83" s="340"/>
      <c r="AC83" s="340"/>
    </row>
    <row r="84" spans="1:29" x14ac:dyDescent="0.2">
      <c r="C84" s="344"/>
      <c r="D84" s="344"/>
      <c r="E84" s="344"/>
      <c r="F84" s="344"/>
      <c r="G84" s="344"/>
      <c r="H84" s="340"/>
      <c r="I84" s="340"/>
      <c r="J84" s="344"/>
      <c r="K84" s="340"/>
      <c r="L84" s="340"/>
      <c r="M84" s="340"/>
      <c r="N84" s="340"/>
      <c r="O84" s="344"/>
      <c r="P84" s="340"/>
      <c r="Q84" s="340"/>
      <c r="R84" s="340"/>
      <c r="S84" s="344"/>
      <c r="T84" s="340"/>
      <c r="U84" s="340"/>
      <c r="V84" s="340"/>
      <c r="W84" s="344"/>
      <c r="X84" s="344"/>
      <c r="Y84" s="344"/>
      <c r="Z84" s="344"/>
      <c r="AA84" s="344"/>
      <c r="AC84" s="344"/>
    </row>
    <row r="85" spans="1:29" ht="3" customHeight="1" x14ac:dyDescent="0.2">
      <c r="C85" s="344"/>
      <c r="D85" s="344"/>
      <c r="E85" s="344"/>
      <c r="F85" s="344"/>
      <c r="G85" s="344"/>
      <c r="H85" s="344"/>
      <c r="I85" s="344"/>
      <c r="J85" s="344"/>
      <c r="K85" s="344"/>
      <c r="L85" s="344"/>
      <c r="M85" s="344"/>
      <c r="N85" s="344"/>
      <c r="O85" s="344"/>
      <c r="P85" s="344"/>
      <c r="Q85" s="344"/>
      <c r="R85" s="344"/>
      <c r="S85" s="344"/>
      <c r="T85" s="344"/>
      <c r="U85" s="344"/>
      <c r="V85" s="344"/>
      <c r="W85" s="344"/>
      <c r="X85" s="344"/>
      <c r="Y85" s="344"/>
      <c r="Z85" s="344"/>
      <c r="AA85" s="344"/>
      <c r="AC85" s="344"/>
    </row>
    <row r="86" spans="1:29" ht="16.2" thickBot="1" x14ac:dyDescent="0.35">
      <c r="A86" s="315" t="s">
        <v>94</v>
      </c>
      <c r="B86" s="322"/>
      <c r="C86" s="345"/>
      <c r="D86" s="345"/>
      <c r="E86" s="345"/>
      <c r="F86" s="345"/>
      <c r="G86" s="345"/>
      <c r="H86" s="345"/>
      <c r="I86" s="345"/>
      <c r="J86" s="345"/>
      <c r="K86" s="345"/>
      <c r="L86" s="345"/>
      <c r="M86" s="345"/>
      <c r="N86" s="345"/>
      <c r="O86" s="345"/>
      <c r="P86" s="345"/>
      <c r="Q86" s="345"/>
      <c r="R86" s="345"/>
      <c r="S86" s="345"/>
      <c r="T86" s="345"/>
      <c r="U86" s="345"/>
      <c r="V86" s="345"/>
      <c r="W86" s="345"/>
      <c r="X86" s="345"/>
      <c r="Y86" s="345"/>
      <c r="Z86" s="345"/>
      <c r="AA86" s="345"/>
      <c r="AB86" s="363"/>
      <c r="AC86" s="345"/>
    </row>
    <row r="87" spans="1:29" x14ac:dyDescent="0.2">
      <c r="A87" s="442" t="s">
        <v>139</v>
      </c>
      <c r="B87" s="281"/>
      <c r="C87" s="340">
        <f t="shared" ref="C87:AC87" ca="1" si="40">C67-C107</f>
        <v>3.377009320545767</v>
      </c>
      <c r="D87" s="340">
        <f t="shared" ca="1" si="40"/>
        <v>-53.799136975540023</v>
      </c>
      <c r="E87" s="340">
        <f t="shared" si="40"/>
        <v>-2.2967805922016851</v>
      </c>
      <c r="F87" s="408">
        <f t="shared" ca="1" si="40"/>
        <v>-17.572969415731677</v>
      </c>
      <c r="G87" s="340">
        <f t="shared" si="40"/>
        <v>-1.5943355854942638</v>
      </c>
      <c r="H87" s="340">
        <f t="shared" si="40"/>
        <v>-3.1185031185013941</v>
      </c>
      <c r="I87" s="340">
        <f t="shared" si="40"/>
        <v>-7.0168052484405052E-2</v>
      </c>
      <c r="J87" s="340">
        <f t="shared" si="40"/>
        <v>0.10627557255975262</v>
      </c>
      <c r="K87" s="340">
        <f t="shared" si="40"/>
        <v>0.21255114512132423</v>
      </c>
      <c r="L87" s="340">
        <f t="shared" si="40"/>
        <v>0</v>
      </c>
      <c r="M87" s="340">
        <f t="shared" si="40"/>
        <v>333.67188862263174</v>
      </c>
      <c r="N87" s="340">
        <f t="shared" si="40"/>
        <v>352.30446522731836</v>
      </c>
      <c r="O87" s="340">
        <f t="shared" si="40"/>
        <v>448.56309124272957</v>
      </c>
      <c r="P87" s="340">
        <f t="shared" si="40"/>
        <v>428.06234828019115</v>
      </c>
      <c r="Q87" s="340">
        <f t="shared" si="40"/>
        <v>469.06383420526799</v>
      </c>
      <c r="R87" s="340">
        <f t="shared" si="40"/>
        <v>390.79308458095875</v>
      </c>
      <c r="S87" s="340">
        <f t="shared" si="40"/>
        <v>334.62272495770776</v>
      </c>
      <c r="T87" s="340">
        <f t="shared" si="40"/>
        <v>358.75219108531928</v>
      </c>
      <c r="U87" s="340">
        <f t="shared" si="40"/>
        <v>296.03724926975428</v>
      </c>
      <c r="V87" s="340">
        <f t="shared" si="40"/>
        <v>349.07873451805608</v>
      </c>
      <c r="W87" s="408">
        <f t="shared" si="40"/>
        <v>266.51668427337972</v>
      </c>
      <c r="X87" s="340">
        <f t="shared" si="40"/>
        <v>221.23773611138404</v>
      </c>
      <c r="Y87" s="340">
        <f t="shared" si="40"/>
        <v>125.06022051102991</v>
      </c>
      <c r="Z87" s="346">
        <f t="shared" si="40"/>
        <v>103.15976758709894</v>
      </c>
      <c r="AA87" s="346">
        <f t="shared" si="40"/>
        <v>58.298456405233992</v>
      </c>
      <c r="AB87" s="191">
        <f t="shared" si="40"/>
        <v>21.548091957763063</v>
      </c>
      <c r="AC87" s="366">
        <f t="shared" ca="1" si="40"/>
        <v>90.175761839520419</v>
      </c>
    </row>
    <row r="88" spans="1:29" x14ac:dyDescent="0.2">
      <c r="A88" s="443" t="s">
        <v>140</v>
      </c>
      <c r="B88" s="305"/>
      <c r="C88" s="340">
        <f t="shared" ref="C88:AC88" ca="1" si="41">C68-C108</f>
        <v>0</v>
      </c>
      <c r="D88" s="340">
        <f t="shared" ca="1" si="41"/>
        <v>-43.248071108050681</v>
      </c>
      <c r="E88" s="340">
        <f t="shared" si="41"/>
        <v>-2.5643033316373476</v>
      </c>
      <c r="F88" s="409">
        <f t="shared" ca="1" si="41"/>
        <v>-15.270791479895706</v>
      </c>
      <c r="G88" s="340">
        <f t="shared" si="41"/>
        <v>-1.469434297803673</v>
      </c>
      <c r="H88" s="340">
        <f t="shared" si="41"/>
        <v>-2.8687005431202124</v>
      </c>
      <c r="I88" s="340">
        <f t="shared" si="41"/>
        <v>-7.0168052487133536E-2</v>
      </c>
      <c r="J88" s="340">
        <f t="shared" si="41"/>
        <v>-5.8451564907954889E-2</v>
      </c>
      <c r="K88" s="340">
        <f t="shared" si="41"/>
        <v>-0.11690312981772877</v>
      </c>
      <c r="L88" s="340">
        <f t="shared" si="41"/>
        <v>0</v>
      </c>
      <c r="M88" s="340">
        <f t="shared" si="41"/>
        <v>358.46386672975495</v>
      </c>
      <c r="N88" s="340">
        <f t="shared" si="41"/>
        <v>377.46906988641149</v>
      </c>
      <c r="O88" s="340">
        <f t="shared" si="41"/>
        <v>469.38738978617585</v>
      </c>
      <c r="P88" s="340">
        <f t="shared" si="41"/>
        <v>449.2720322341811</v>
      </c>
      <c r="Q88" s="340">
        <f t="shared" si="41"/>
        <v>489.50274733816877</v>
      </c>
      <c r="R88" s="340">
        <f t="shared" si="41"/>
        <v>410.2709255270529</v>
      </c>
      <c r="S88" s="340">
        <f t="shared" si="41"/>
        <v>332.71350132215593</v>
      </c>
      <c r="T88" s="340">
        <f t="shared" si="41"/>
        <v>378.67749043498952</v>
      </c>
      <c r="U88" s="340">
        <f t="shared" si="41"/>
        <v>282.98124750708939</v>
      </c>
      <c r="V88" s="340">
        <f t="shared" si="41"/>
        <v>336.48176602439344</v>
      </c>
      <c r="W88" s="409">
        <f t="shared" si="41"/>
        <v>272.8064131172523</v>
      </c>
      <c r="X88" s="340">
        <f t="shared" si="41"/>
        <v>233.97414941694115</v>
      </c>
      <c r="Y88" s="340">
        <f t="shared" si="41"/>
        <v>131.15402321524107</v>
      </c>
      <c r="Z88" s="340">
        <f t="shared" si="41"/>
        <v>108.99953517072663</v>
      </c>
      <c r="AA88" s="340">
        <f t="shared" si="41"/>
        <v>63.165150415610697</v>
      </c>
      <c r="AB88" s="191">
        <f t="shared" si="41"/>
        <v>24.716491965921705</v>
      </c>
      <c r="AC88" s="367">
        <f t="shared" ca="1" si="41"/>
        <v>96.994564953504778</v>
      </c>
    </row>
    <row r="89" spans="1:29" x14ac:dyDescent="0.2">
      <c r="A89" s="443" t="s">
        <v>142</v>
      </c>
      <c r="B89" s="281"/>
      <c r="C89" s="340">
        <f t="shared" ref="C89:AC89" ca="1" si="42">C69-C109</f>
        <v>14.318519519114489</v>
      </c>
      <c r="D89" s="340">
        <f t="shared" ca="1" si="42"/>
        <v>-48.812534300379411</v>
      </c>
      <c r="E89" s="340">
        <f t="shared" si="42"/>
        <v>-6.1856477312758216</v>
      </c>
      <c r="F89" s="409">
        <f t="shared" ca="1" si="42"/>
        <v>-13.559887504179642</v>
      </c>
      <c r="G89" s="340">
        <f t="shared" si="42"/>
        <v>1.5417095461289136</v>
      </c>
      <c r="H89" s="340">
        <f t="shared" si="42"/>
        <v>3.1185031185013941</v>
      </c>
      <c r="I89" s="340">
        <f t="shared" si="42"/>
        <v>-3.5084026243566768E-2</v>
      </c>
      <c r="J89" s="340">
        <f t="shared" si="42"/>
        <v>5.3137786278966814E-2</v>
      </c>
      <c r="K89" s="340">
        <f t="shared" si="42"/>
        <v>0.10627557255975262</v>
      </c>
      <c r="L89" s="340">
        <f t="shared" si="42"/>
        <v>0</v>
      </c>
      <c r="M89" s="340">
        <f t="shared" si="42"/>
        <v>394.64764002636184</v>
      </c>
      <c r="N89" s="340">
        <f t="shared" si="42"/>
        <v>444.5704882098853</v>
      </c>
      <c r="O89" s="340">
        <f t="shared" si="42"/>
        <v>448.50458910179077</v>
      </c>
      <c r="P89" s="340">
        <f t="shared" si="42"/>
        <v>441.96243367121679</v>
      </c>
      <c r="Q89" s="340">
        <f t="shared" si="42"/>
        <v>455.04674453236476</v>
      </c>
      <c r="R89" s="340">
        <f t="shared" si="42"/>
        <v>407.78604423188517</v>
      </c>
      <c r="S89" s="340">
        <f t="shared" si="42"/>
        <v>350.90937293072056</v>
      </c>
      <c r="T89" s="340">
        <f t="shared" si="42"/>
        <v>355.35204704422722</v>
      </c>
      <c r="U89" s="340">
        <f t="shared" si="42"/>
        <v>343.54033145199901</v>
      </c>
      <c r="V89" s="340">
        <f t="shared" si="42"/>
        <v>353.83574029593728</v>
      </c>
      <c r="W89" s="409">
        <f t="shared" si="42"/>
        <v>286.94107556876406</v>
      </c>
      <c r="X89" s="340">
        <f t="shared" si="42"/>
        <v>379.91531221834794</v>
      </c>
      <c r="Y89" s="340">
        <f t="shared" si="42"/>
        <v>276.33257738352768</v>
      </c>
      <c r="Z89" s="340">
        <f t="shared" si="42"/>
        <v>215.79422529339809</v>
      </c>
      <c r="AA89" s="340">
        <f t="shared" si="42"/>
        <v>117.4024369761828</v>
      </c>
      <c r="AB89" s="191">
        <f t="shared" si="42"/>
        <v>69.587918644523597</v>
      </c>
      <c r="AC89" s="367">
        <f t="shared" ca="1" si="42"/>
        <v>166.42804114796945</v>
      </c>
    </row>
    <row r="90" spans="1:29" x14ac:dyDescent="0.2">
      <c r="A90" s="443" t="s">
        <v>144</v>
      </c>
      <c r="B90" s="281"/>
      <c r="C90" s="340">
        <f t="shared" ref="C90:AC90" ca="1" si="43">C70-C110</f>
        <v>73.438977441577663</v>
      </c>
      <c r="D90" s="340">
        <f t="shared" ca="1" si="43"/>
        <v>89.955766529237735</v>
      </c>
      <c r="E90" s="340">
        <f t="shared" si="43"/>
        <v>71.578645160448104</v>
      </c>
      <c r="F90" s="409">
        <f t="shared" ca="1" si="43"/>
        <v>78.324463043753894</v>
      </c>
      <c r="G90" s="340">
        <f t="shared" si="43"/>
        <v>1.5066255198871659</v>
      </c>
      <c r="H90" s="340">
        <f t="shared" si="43"/>
        <v>3.1185031185013941</v>
      </c>
      <c r="I90" s="340">
        <f t="shared" si="43"/>
        <v>-0.10525207872706233</v>
      </c>
      <c r="J90" s="340">
        <f t="shared" si="43"/>
        <v>-0.13503599821524404</v>
      </c>
      <c r="K90" s="340">
        <f t="shared" si="43"/>
        <v>-0.21255114511950524</v>
      </c>
      <c r="L90" s="340">
        <f t="shared" si="43"/>
        <v>-5.7520851312801824E-2</v>
      </c>
      <c r="M90" s="340">
        <f t="shared" si="43"/>
        <v>394.64764002636184</v>
      </c>
      <c r="N90" s="340">
        <f t="shared" si="43"/>
        <v>444.3275338853</v>
      </c>
      <c r="O90" s="340">
        <f t="shared" si="43"/>
        <v>446.94975257612168</v>
      </c>
      <c r="P90" s="340">
        <f t="shared" si="43"/>
        <v>438.85276061987679</v>
      </c>
      <c r="Q90" s="340">
        <f t="shared" si="43"/>
        <v>455.04674453236476</v>
      </c>
      <c r="R90" s="340">
        <f t="shared" si="43"/>
        <v>552.34901633321351</v>
      </c>
      <c r="S90" s="340">
        <f t="shared" si="43"/>
        <v>331.84193920948383</v>
      </c>
      <c r="T90" s="340">
        <f t="shared" si="43"/>
        <v>352.03065288796824</v>
      </c>
      <c r="U90" s="340">
        <f t="shared" si="43"/>
        <v>308.11380603897214</v>
      </c>
      <c r="V90" s="340">
        <f t="shared" si="43"/>
        <v>335.38135870150654</v>
      </c>
      <c r="W90" s="409">
        <f t="shared" si="43"/>
        <v>290.67024150236466</v>
      </c>
      <c r="X90" s="340">
        <f t="shared" si="43"/>
        <v>231.34768404215174</v>
      </c>
      <c r="Y90" s="340">
        <f t="shared" si="43"/>
        <v>159.14672889955636</v>
      </c>
      <c r="Z90" s="340">
        <f t="shared" si="43"/>
        <v>144.31720657324695</v>
      </c>
      <c r="AA90" s="340">
        <f t="shared" si="43"/>
        <v>119.45889897083271</v>
      </c>
      <c r="AB90" s="191">
        <f t="shared" si="43"/>
        <v>88.511762775932766</v>
      </c>
      <c r="AC90" s="367">
        <f t="shared" ca="1" si="43"/>
        <v>139.7255614591586</v>
      </c>
    </row>
    <row r="91" spans="1:29" x14ac:dyDescent="0.2">
      <c r="A91" s="443" t="s">
        <v>143</v>
      </c>
      <c r="B91" s="305"/>
      <c r="C91" s="340">
        <f t="shared" ref="C91:AC91" ca="1" si="44">C71-C111</f>
        <v>80.507902201810339</v>
      </c>
      <c r="D91" s="340">
        <f t="shared" ca="1" si="44"/>
        <v>-41.833012299713118</v>
      </c>
      <c r="E91" s="340">
        <f t="shared" si="44"/>
        <v>71.578645160448104</v>
      </c>
      <c r="F91" s="409">
        <f t="shared" ca="1" si="44"/>
        <v>36.75117835418223</v>
      </c>
      <c r="G91" s="340">
        <f t="shared" si="44"/>
        <v>1.5066255198871659</v>
      </c>
      <c r="H91" s="340">
        <f t="shared" si="44"/>
        <v>3.1185031185013941</v>
      </c>
      <c r="I91" s="340">
        <f t="shared" si="44"/>
        <v>-0.10525207872706233</v>
      </c>
      <c r="J91" s="340">
        <f t="shared" si="44"/>
        <v>-0.10627557255793363</v>
      </c>
      <c r="K91" s="340">
        <f t="shared" si="44"/>
        <v>-0.21255114511950524</v>
      </c>
      <c r="L91" s="340">
        <f t="shared" si="44"/>
        <v>0</v>
      </c>
      <c r="M91" s="340">
        <f t="shared" si="44"/>
        <v>429.56918284916537</v>
      </c>
      <c r="N91" s="340">
        <f t="shared" si="44"/>
        <v>448.76878308717824</v>
      </c>
      <c r="O91" s="340">
        <f t="shared" si="44"/>
        <v>612.81672868805072</v>
      </c>
      <c r="P91" s="340">
        <f t="shared" si="44"/>
        <v>603.291970340435</v>
      </c>
      <c r="Q91" s="340">
        <f t="shared" si="44"/>
        <v>622.34148703566825</v>
      </c>
      <c r="R91" s="340">
        <f t="shared" si="44"/>
        <v>558.15493829677689</v>
      </c>
      <c r="S91" s="340">
        <f t="shared" si="44"/>
        <v>333.52345930364936</v>
      </c>
      <c r="T91" s="340">
        <f t="shared" si="44"/>
        <v>352.03065288796824</v>
      </c>
      <c r="U91" s="340">
        <f t="shared" si="44"/>
        <v>313.15836632146875</v>
      </c>
      <c r="V91" s="340">
        <f t="shared" si="44"/>
        <v>335.38135870150654</v>
      </c>
      <c r="W91" s="409">
        <f t="shared" si="44"/>
        <v>325.62456966593163</v>
      </c>
      <c r="X91" s="340">
        <f t="shared" si="44"/>
        <v>308.4002880492344</v>
      </c>
      <c r="Y91" s="340">
        <f t="shared" si="44"/>
        <v>204.378815533335</v>
      </c>
      <c r="Z91" s="340">
        <f t="shared" si="44"/>
        <v>181.1307961716393</v>
      </c>
      <c r="AA91" s="340">
        <f t="shared" si="44"/>
        <v>130.55920919076743</v>
      </c>
      <c r="AB91" s="191">
        <f t="shared" si="44"/>
        <v>88.61340028523955</v>
      </c>
      <c r="AC91" s="367">
        <f t="shared" ca="1" si="44"/>
        <v>161.55909580414209</v>
      </c>
    </row>
    <row r="92" spans="1:29" x14ac:dyDescent="0.2">
      <c r="A92" s="443" t="s">
        <v>141</v>
      </c>
      <c r="B92" s="281"/>
      <c r="C92" s="340">
        <f t="shared" ref="C92:AC92" ca="1" si="45">C72-C112</f>
        <v>-42.550317438875481</v>
      </c>
      <c r="D92" s="340">
        <f t="shared" ca="1" si="45"/>
        <v>-75.433933433050697</v>
      </c>
      <c r="E92" s="340">
        <f t="shared" si="45"/>
        <v>-2.5643033316364381</v>
      </c>
      <c r="F92" s="409">
        <f t="shared" ca="1" si="45"/>
        <v>-40.18285140118769</v>
      </c>
      <c r="G92" s="340">
        <f t="shared" si="45"/>
        <v>-5.1200321428041207E-2</v>
      </c>
      <c r="H92" s="340">
        <f t="shared" si="45"/>
        <v>-3.2232590370767866E-2</v>
      </c>
      <c r="I92" s="340">
        <f t="shared" si="45"/>
        <v>-7.0168052485314547E-2</v>
      </c>
      <c r="J92" s="340">
        <f t="shared" si="45"/>
        <v>0</v>
      </c>
      <c r="K92" s="340">
        <f t="shared" si="45"/>
        <v>0</v>
      </c>
      <c r="L92" s="340">
        <f t="shared" si="45"/>
        <v>0</v>
      </c>
      <c r="M92" s="340">
        <f t="shared" si="45"/>
        <v>366.30916706836706</v>
      </c>
      <c r="N92" s="340">
        <f t="shared" si="45"/>
        <v>390.05137221595942</v>
      </c>
      <c r="O92" s="340">
        <f t="shared" si="45"/>
        <v>455.13824915894656</v>
      </c>
      <c r="P92" s="340">
        <f t="shared" si="45"/>
        <v>441.45096339617885</v>
      </c>
      <c r="Q92" s="340">
        <f t="shared" si="45"/>
        <v>468.82553492171428</v>
      </c>
      <c r="R92" s="340">
        <f t="shared" si="45"/>
        <v>350.42996178455724</v>
      </c>
      <c r="S92" s="340">
        <f t="shared" si="45"/>
        <v>291.38037744811936</v>
      </c>
      <c r="T92" s="340">
        <f t="shared" si="45"/>
        <v>331.98633561972838</v>
      </c>
      <c r="U92" s="340">
        <f t="shared" si="45"/>
        <v>276.9204084023313</v>
      </c>
      <c r="V92" s="340">
        <f t="shared" si="45"/>
        <v>265.2343883222984</v>
      </c>
      <c r="W92" s="409">
        <f t="shared" si="45"/>
        <v>253.11673043065639</v>
      </c>
      <c r="X92" s="340">
        <f t="shared" si="45"/>
        <v>208.24819781675433</v>
      </c>
      <c r="Y92" s="340">
        <f t="shared" si="45"/>
        <v>116.20870034776181</v>
      </c>
      <c r="Z92" s="340">
        <f t="shared" si="45"/>
        <v>95.574615137579713</v>
      </c>
      <c r="AA92" s="340">
        <f t="shared" si="45"/>
        <v>52.567061511956126</v>
      </c>
      <c r="AB92" s="191">
        <f t="shared" si="45"/>
        <v>17.787606657328979</v>
      </c>
      <c r="AC92" s="367">
        <f t="shared" ca="1" si="45"/>
        <v>82.32762583812746</v>
      </c>
    </row>
    <row r="93" spans="1:29" ht="13.65" customHeight="1" thickBot="1" x14ac:dyDescent="0.25">
      <c r="A93" s="444" t="s">
        <v>145</v>
      </c>
      <c r="B93" s="310"/>
      <c r="C93" s="342">
        <f t="shared" ref="C93:AC93" ca="1" si="46">C73-C113</f>
        <v>-40.861812778603507</v>
      </c>
      <c r="D93" s="342">
        <f t="shared" ca="1" si="46"/>
        <v>-79.469272240096871</v>
      </c>
      <c r="E93" s="342">
        <f t="shared" si="46"/>
        <v>-2.5643033316391666</v>
      </c>
      <c r="F93" s="410">
        <f t="shared" ca="1" si="46"/>
        <v>-40.965129450113636</v>
      </c>
      <c r="G93" s="342">
        <f t="shared" si="46"/>
        <v>-5.1200321428041207E-2</v>
      </c>
      <c r="H93" s="342">
        <f t="shared" si="46"/>
        <v>-3.2232590372586856E-2</v>
      </c>
      <c r="I93" s="342">
        <f t="shared" si="46"/>
        <v>-7.0168052484405052E-2</v>
      </c>
      <c r="J93" s="342">
        <f t="shared" si="46"/>
        <v>0</v>
      </c>
      <c r="K93" s="342">
        <f t="shared" si="46"/>
        <v>0</v>
      </c>
      <c r="L93" s="342">
        <f t="shared" si="46"/>
        <v>0</v>
      </c>
      <c r="M93" s="342">
        <f t="shared" si="46"/>
        <v>386.27188472549096</v>
      </c>
      <c r="N93" s="342">
        <f t="shared" si="46"/>
        <v>421.50712803982697</v>
      </c>
      <c r="O93" s="342">
        <f t="shared" si="46"/>
        <v>502.72915339140491</v>
      </c>
      <c r="P93" s="342">
        <f t="shared" si="46"/>
        <v>481.82519949232119</v>
      </c>
      <c r="Q93" s="342">
        <f t="shared" si="46"/>
        <v>523.63310729048681</v>
      </c>
      <c r="R93" s="342">
        <f t="shared" si="46"/>
        <v>385.84421805017882</v>
      </c>
      <c r="S93" s="342">
        <f t="shared" si="46"/>
        <v>302.07227008896189</v>
      </c>
      <c r="T93" s="342">
        <f t="shared" si="46"/>
        <v>345.18539454240454</v>
      </c>
      <c r="U93" s="342">
        <f t="shared" si="46"/>
        <v>286.71485833681436</v>
      </c>
      <c r="V93" s="342">
        <f t="shared" si="46"/>
        <v>274.31655738766585</v>
      </c>
      <c r="W93" s="410">
        <f t="shared" si="46"/>
        <v>268.16658443607957</v>
      </c>
      <c r="X93" s="342">
        <f t="shared" si="46"/>
        <v>218.73598467051761</v>
      </c>
      <c r="Y93" s="342">
        <f t="shared" si="46"/>
        <v>121.82756852591956</v>
      </c>
      <c r="Z93" s="342">
        <f t="shared" si="46"/>
        <v>100.31229826185518</v>
      </c>
      <c r="AA93" s="342">
        <f t="shared" si="46"/>
        <v>55.094907537764811</v>
      </c>
      <c r="AB93" s="204">
        <f t="shared" si="46"/>
        <v>18.658992315963587</v>
      </c>
      <c r="AC93" s="369">
        <f t="shared" ca="1" si="46"/>
        <v>86.379061907488904</v>
      </c>
    </row>
    <row r="94" spans="1:29" ht="13.65" customHeight="1" x14ac:dyDescent="0.2">
      <c r="A94" s="313"/>
      <c r="C94" s="340"/>
      <c r="D94" s="340"/>
      <c r="E94" s="340"/>
      <c r="F94" s="340"/>
      <c r="G94" s="340"/>
      <c r="H94" s="340"/>
      <c r="I94" s="340"/>
      <c r="J94" s="340"/>
      <c r="K94" s="340"/>
      <c r="L94" s="340"/>
      <c r="M94" s="340"/>
      <c r="N94" s="340"/>
      <c r="O94" s="340"/>
      <c r="P94" s="340"/>
      <c r="Q94" s="340"/>
      <c r="R94" s="340"/>
      <c r="S94" s="340"/>
      <c r="T94" s="340"/>
      <c r="U94" s="340"/>
      <c r="V94" s="340"/>
      <c r="W94" s="340"/>
      <c r="X94" s="346"/>
      <c r="Y94" s="346"/>
      <c r="Z94" s="346"/>
      <c r="AA94" s="346"/>
      <c r="AB94" s="195"/>
      <c r="AC94" s="346"/>
    </row>
    <row r="95" spans="1:29" ht="13.65" customHeight="1" x14ac:dyDescent="0.2">
      <c r="A95" s="325"/>
      <c r="C95" s="340"/>
      <c r="D95" s="340"/>
      <c r="E95" s="340"/>
      <c r="F95" s="340"/>
      <c r="G95" s="340"/>
      <c r="H95" s="340"/>
      <c r="I95" s="340"/>
      <c r="J95" s="340"/>
      <c r="K95" s="340"/>
      <c r="L95" s="340"/>
      <c r="M95" s="340"/>
      <c r="N95" s="340"/>
      <c r="O95" s="340"/>
      <c r="P95" s="340"/>
      <c r="Q95" s="340"/>
      <c r="R95" s="340"/>
      <c r="S95" s="340"/>
      <c r="T95" s="340"/>
      <c r="U95" s="340"/>
      <c r="V95" s="340"/>
      <c r="W95" s="340"/>
      <c r="X95" s="340"/>
      <c r="Y95" s="340"/>
      <c r="Z95" s="340"/>
      <c r="AA95" s="340"/>
      <c r="AB95" s="340"/>
      <c r="AC95" s="340"/>
    </row>
    <row r="96" spans="1:29" ht="13.65" customHeight="1" x14ac:dyDescent="0.2">
      <c r="A96" s="325"/>
      <c r="C96" s="340"/>
      <c r="D96" s="340"/>
      <c r="E96" s="340"/>
      <c r="F96" s="340"/>
      <c r="G96" s="340"/>
      <c r="H96" s="340"/>
      <c r="I96" s="340"/>
      <c r="J96" s="340"/>
      <c r="K96" s="340"/>
      <c r="L96" s="340"/>
      <c r="M96" s="340"/>
      <c r="N96" s="340"/>
      <c r="O96" s="340"/>
      <c r="P96" s="340"/>
      <c r="Q96" s="340"/>
      <c r="R96" s="340"/>
      <c r="S96" s="340"/>
      <c r="T96" s="340"/>
      <c r="U96" s="340"/>
      <c r="V96" s="340"/>
      <c r="W96" s="340"/>
      <c r="X96" s="340"/>
      <c r="Y96" s="340"/>
      <c r="Z96" s="340"/>
      <c r="AA96" s="340"/>
      <c r="AB96" s="340"/>
      <c r="AC96" s="340"/>
    </row>
    <row r="97" spans="1:29" ht="13.65" customHeight="1" x14ac:dyDescent="0.2">
      <c r="A97" s="325"/>
      <c r="C97" s="340"/>
      <c r="D97" s="340"/>
      <c r="E97" s="340"/>
      <c r="F97" s="340"/>
      <c r="G97" s="340"/>
      <c r="H97" s="340"/>
      <c r="I97" s="340"/>
      <c r="J97" s="340"/>
      <c r="K97" s="340"/>
      <c r="L97" s="340"/>
      <c r="M97" s="340"/>
      <c r="N97" s="340"/>
      <c r="O97" s="340"/>
      <c r="P97" s="340"/>
      <c r="Q97" s="340"/>
      <c r="R97" s="340"/>
      <c r="S97" s="340"/>
      <c r="T97" s="340"/>
      <c r="U97" s="340"/>
      <c r="V97" s="340"/>
      <c r="W97" s="340"/>
      <c r="X97" s="340"/>
      <c r="Y97" s="340"/>
      <c r="Z97" s="340"/>
      <c r="AA97" s="340"/>
      <c r="AB97" s="340"/>
      <c r="AC97" s="340"/>
    </row>
    <row r="98" spans="1:29" ht="13.65" customHeight="1" x14ac:dyDescent="0.2">
      <c r="A98" s="325"/>
      <c r="C98" s="340"/>
      <c r="D98" s="340"/>
      <c r="E98" s="340"/>
      <c r="F98" s="340"/>
      <c r="G98" s="340"/>
      <c r="H98" s="340"/>
      <c r="I98" s="340"/>
      <c r="J98" s="340"/>
      <c r="K98" s="340"/>
      <c r="L98" s="340"/>
      <c r="M98" s="340"/>
      <c r="N98" s="340"/>
      <c r="O98" s="340"/>
      <c r="P98" s="340"/>
      <c r="Q98" s="340"/>
      <c r="R98" s="340"/>
      <c r="S98" s="340"/>
      <c r="T98" s="340"/>
      <c r="U98" s="340"/>
      <c r="V98" s="340"/>
      <c r="W98" s="340"/>
      <c r="X98" s="340"/>
      <c r="Y98" s="340"/>
      <c r="Z98" s="340"/>
      <c r="AA98" s="340"/>
      <c r="AB98" s="340"/>
      <c r="AC98" s="340"/>
    </row>
    <row r="99" spans="1:29" ht="13.65" customHeight="1" x14ac:dyDescent="0.2">
      <c r="A99" s="325"/>
      <c r="C99" s="340"/>
      <c r="D99" s="340"/>
      <c r="E99" s="340"/>
      <c r="F99" s="340"/>
      <c r="G99" s="340"/>
      <c r="H99" s="340"/>
      <c r="I99" s="340"/>
      <c r="J99" s="340"/>
      <c r="K99" s="340"/>
      <c r="L99" s="340"/>
      <c r="M99" s="340"/>
      <c r="N99" s="340"/>
      <c r="O99" s="340"/>
      <c r="P99" s="340"/>
      <c r="Q99" s="340"/>
      <c r="R99" s="340"/>
      <c r="S99" s="340"/>
      <c r="T99" s="340"/>
      <c r="U99" s="340"/>
      <c r="V99" s="340"/>
      <c r="W99" s="340"/>
      <c r="X99" s="340"/>
      <c r="Y99" s="340"/>
      <c r="Z99" s="340"/>
      <c r="AA99" s="340"/>
      <c r="AB99" s="340"/>
      <c r="AC99" s="340"/>
    </row>
    <row r="100" spans="1:29" ht="13.65" customHeight="1" x14ac:dyDescent="0.2">
      <c r="A100" s="325"/>
      <c r="C100" s="340"/>
      <c r="D100" s="340"/>
      <c r="E100" s="340"/>
      <c r="F100" s="340"/>
      <c r="G100" s="340"/>
      <c r="H100" s="340"/>
      <c r="I100" s="340"/>
      <c r="J100" s="340"/>
      <c r="K100" s="340"/>
      <c r="L100" s="340"/>
      <c r="M100" s="340"/>
      <c r="N100" s="340"/>
      <c r="O100" s="340"/>
      <c r="P100" s="340"/>
      <c r="Q100" s="340"/>
      <c r="R100" s="340"/>
      <c r="S100" s="340"/>
      <c r="T100" s="340"/>
      <c r="U100" s="340"/>
      <c r="V100" s="340"/>
      <c r="W100" s="340"/>
      <c r="X100" s="340"/>
      <c r="Y100" s="340"/>
      <c r="Z100" s="340"/>
      <c r="AA100" s="340"/>
      <c r="AB100" s="340"/>
      <c r="AC100" s="340"/>
    </row>
    <row r="101" spans="1:29" ht="13.65" customHeight="1" x14ac:dyDescent="0.2">
      <c r="A101" s="325"/>
      <c r="C101" s="340"/>
      <c r="D101" s="340"/>
      <c r="E101" s="340"/>
      <c r="F101" s="340"/>
      <c r="G101" s="340"/>
      <c r="H101" s="340"/>
      <c r="I101" s="340"/>
      <c r="J101" s="340"/>
      <c r="K101" s="340"/>
      <c r="L101" s="340"/>
      <c r="M101" s="340"/>
      <c r="N101" s="340"/>
      <c r="O101" s="340"/>
      <c r="P101" s="340"/>
      <c r="Q101" s="340"/>
      <c r="R101" s="340"/>
      <c r="S101" s="340"/>
      <c r="T101" s="340"/>
      <c r="U101" s="340"/>
      <c r="V101" s="340"/>
      <c r="W101" s="340"/>
      <c r="X101" s="340"/>
      <c r="Y101" s="340"/>
      <c r="Z101" s="340"/>
      <c r="AA101" s="340"/>
      <c r="AB101" s="340"/>
      <c r="AC101" s="340"/>
    </row>
    <row r="102" spans="1:29" ht="13.65" hidden="1" customHeight="1" x14ac:dyDescent="0.2">
      <c r="A102" s="304"/>
      <c r="C102" s="340"/>
      <c r="D102" s="340"/>
      <c r="E102" s="340"/>
      <c r="F102" s="340"/>
      <c r="G102" s="340"/>
      <c r="H102" s="340"/>
      <c r="I102" s="340"/>
      <c r="J102" s="340"/>
      <c r="K102" s="340"/>
      <c r="L102" s="340"/>
      <c r="M102" s="340"/>
      <c r="N102" s="340"/>
      <c r="O102" s="340"/>
      <c r="P102" s="340"/>
      <c r="Q102" s="340"/>
      <c r="R102" s="340"/>
      <c r="S102" s="340"/>
      <c r="T102" s="340"/>
      <c r="U102" s="340"/>
      <c r="V102" s="340"/>
      <c r="W102" s="340"/>
      <c r="X102" s="340"/>
      <c r="Y102" s="340"/>
      <c r="Z102" s="340"/>
      <c r="AA102" s="340"/>
      <c r="AB102" s="191"/>
      <c r="AC102" s="370"/>
    </row>
    <row r="103" spans="1:29" ht="13.65" hidden="1" customHeight="1" thickBot="1" x14ac:dyDescent="0.25">
      <c r="A103" s="309"/>
      <c r="B103" s="281"/>
      <c r="C103" s="342"/>
      <c r="D103" s="342"/>
      <c r="E103" s="342"/>
      <c r="F103" s="342"/>
      <c r="G103" s="342"/>
      <c r="H103" s="342"/>
      <c r="I103" s="342"/>
      <c r="J103" s="342"/>
      <c r="K103" s="342"/>
      <c r="L103" s="342"/>
      <c r="M103" s="342"/>
      <c r="N103" s="342"/>
      <c r="O103" s="342"/>
      <c r="P103" s="342"/>
      <c r="Q103" s="342"/>
      <c r="R103" s="342"/>
      <c r="S103" s="342"/>
      <c r="T103" s="342"/>
      <c r="U103" s="342"/>
      <c r="V103" s="342"/>
      <c r="W103" s="342"/>
      <c r="X103" s="342"/>
      <c r="Y103" s="342"/>
      <c r="Z103" s="342"/>
      <c r="AA103" s="342"/>
      <c r="AB103" s="342"/>
      <c r="AC103" s="371"/>
    </row>
    <row r="104" spans="1:29" ht="14.25" hidden="1" customHeight="1" x14ac:dyDescent="0.2">
      <c r="C104" s="344"/>
      <c r="D104" s="344"/>
      <c r="E104" s="344"/>
      <c r="F104" s="344"/>
      <c r="G104" s="344"/>
      <c r="H104" s="344"/>
      <c r="I104" s="344"/>
      <c r="J104" s="344"/>
      <c r="K104" s="344"/>
      <c r="L104" s="344"/>
      <c r="M104" s="344"/>
      <c r="N104" s="344"/>
      <c r="O104" s="344"/>
      <c r="P104" s="344"/>
      <c r="Q104" s="344"/>
      <c r="R104" s="344"/>
      <c r="S104" s="344"/>
      <c r="T104" s="344"/>
      <c r="U104" s="344"/>
      <c r="V104" s="344"/>
      <c r="W104" s="344"/>
      <c r="X104" s="344"/>
      <c r="Y104" s="344"/>
      <c r="Z104" s="344"/>
      <c r="AA104" s="344"/>
      <c r="AC104" s="344"/>
    </row>
    <row r="105" spans="1:29" hidden="1" x14ac:dyDescent="0.2">
      <c r="C105" s="344"/>
      <c r="D105" s="344"/>
      <c r="E105" s="344"/>
      <c r="F105" s="344"/>
      <c r="G105" s="344"/>
      <c r="H105" s="344"/>
      <c r="I105" s="344"/>
      <c r="J105" s="344"/>
      <c r="K105" s="344"/>
      <c r="L105" s="344"/>
      <c r="M105" s="344"/>
      <c r="N105" s="344"/>
      <c r="O105" s="344"/>
      <c r="P105" s="344"/>
      <c r="Q105" s="344"/>
      <c r="R105" s="344"/>
      <c r="S105" s="344"/>
      <c r="T105" s="344"/>
      <c r="U105" s="344"/>
      <c r="V105" s="344"/>
      <c r="W105" s="344"/>
      <c r="X105" s="344"/>
      <c r="Y105" s="344"/>
      <c r="Z105" s="344"/>
      <c r="AA105" s="344"/>
      <c r="AC105" s="344"/>
    </row>
    <row r="106" spans="1:29" ht="10.8" hidden="1" thickBot="1" x14ac:dyDescent="0.25">
      <c r="A106" s="348">
        <f>A46</f>
        <v>37186</v>
      </c>
      <c r="B106" s="325"/>
      <c r="C106" s="326"/>
      <c r="D106" s="326"/>
      <c r="E106" s="326"/>
      <c r="F106" s="326"/>
      <c r="G106" s="326"/>
      <c r="H106" s="326"/>
      <c r="I106" s="326"/>
      <c r="J106" s="326"/>
      <c r="K106" s="326"/>
      <c r="L106" s="326"/>
      <c r="M106" s="326"/>
      <c r="N106" s="326"/>
      <c r="O106" s="326"/>
      <c r="P106" s="326"/>
      <c r="Q106" s="326"/>
      <c r="R106" s="326"/>
      <c r="S106" s="326"/>
      <c r="T106" s="326"/>
      <c r="U106" s="326"/>
      <c r="V106" s="326"/>
      <c r="W106" s="326"/>
      <c r="X106" s="326"/>
      <c r="Y106" s="326"/>
      <c r="Z106" s="326"/>
      <c r="AA106" s="326"/>
      <c r="AB106" s="372"/>
      <c r="AC106" s="326"/>
    </row>
    <row r="107" spans="1:29" hidden="1" x14ac:dyDescent="0.2">
      <c r="A107" s="299" t="s">
        <v>139</v>
      </c>
      <c r="B107" s="281"/>
      <c r="C107" s="340">
        <v>4444.9885181683103</v>
      </c>
      <c r="D107" s="340">
        <v>5125.047078952749</v>
      </c>
      <c r="E107" s="340">
        <v>7839.6233801824364</v>
      </c>
      <c r="F107" s="408">
        <v>5803.2196591011643</v>
      </c>
      <c r="G107" s="346">
        <v>8464.1431489743663</v>
      </c>
      <c r="H107" s="346">
        <v>8797.5632161678677</v>
      </c>
      <c r="I107" s="346">
        <v>8130.723081780864</v>
      </c>
      <c r="J107" s="346">
        <v>10338.687705745588</v>
      </c>
      <c r="K107" s="346">
        <v>10021.637706573143</v>
      </c>
      <c r="L107" s="346">
        <v>10655.737704918032</v>
      </c>
      <c r="M107" s="346">
        <v>7099.7962968037791</v>
      </c>
      <c r="N107" s="346">
        <v>6802.7210884353735</v>
      </c>
      <c r="O107" s="346">
        <v>9813.1283310896451</v>
      </c>
      <c r="P107" s="346">
        <v>9187.2810435905321</v>
      </c>
      <c r="Q107" s="346">
        <v>10438.975618588758</v>
      </c>
      <c r="R107" s="346">
        <v>9173.2927970065484</v>
      </c>
      <c r="S107" s="346">
        <v>8485.9903099063595</v>
      </c>
      <c r="T107" s="346">
        <v>8695.6769478508613</v>
      </c>
      <c r="U107" s="346">
        <v>7623.5917269211368</v>
      </c>
      <c r="V107" s="346">
        <v>9138.7022549470785</v>
      </c>
      <c r="W107" s="346">
        <v>8746.5665591606394</v>
      </c>
      <c r="X107" s="346">
        <v>7916.3564316517668</v>
      </c>
      <c r="Y107" s="346">
        <v>7619.2326777046901</v>
      </c>
      <c r="Z107" s="346">
        <v>7486.7548315272998</v>
      </c>
      <c r="AA107" s="346">
        <v>7197.0569375792829</v>
      </c>
      <c r="AB107" s="195">
        <v>6908.312612647589</v>
      </c>
      <c r="AC107" s="347">
        <v>7366.5706443644658</v>
      </c>
    </row>
    <row r="108" spans="1:29" hidden="1" x14ac:dyDescent="0.2">
      <c r="A108" s="304" t="s">
        <v>140</v>
      </c>
      <c r="B108" s="305"/>
      <c r="C108" s="340">
        <v>4457.6523031203569</v>
      </c>
      <c r="D108" s="340">
        <v>5072.5500112989494</v>
      </c>
      <c r="E108" s="340">
        <v>7626.9623771679135</v>
      </c>
      <c r="F108" s="409">
        <v>5719.0548971957396</v>
      </c>
      <c r="G108" s="340">
        <v>8302.5720635152211</v>
      </c>
      <c r="H108" s="340">
        <v>8632.193911263681</v>
      </c>
      <c r="I108" s="340">
        <v>7972.9502157667612</v>
      </c>
      <c r="J108" s="340">
        <v>10721.033015529027</v>
      </c>
      <c r="K108" s="340">
        <v>10239.736436580053</v>
      </c>
      <c r="L108" s="340">
        <v>11202.329594478</v>
      </c>
      <c r="M108" s="340">
        <v>7627.3144976386866</v>
      </c>
      <c r="N108" s="340">
        <v>7288.6297376093298</v>
      </c>
      <c r="O108" s="340">
        <v>10267.857002275179</v>
      </c>
      <c r="P108" s="340">
        <v>9636.0029286034824</v>
      </c>
      <c r="Q108" s="340">
        <v>10899.711075946876</v>
      </c>
      <c r="R108" s="340">
        <v>9623.4798877455542</v>
      </c>
      <c r="S108" s="340">
        <v>8425.011941737439</v>
      </c>
      <c r="T108" s="340">
        <v>9178.7439613526585</v>
      </c>
      <c r="U108" s="340">
        <v>7287.3717840928211</v>
      </c>
      <c r="V108" s="340">
        <v>8808.9200797668345</v>
      </c>
      <c r="W108" s="340">
        <v>8952.7425986872604</v>
      </c>
      <c r="X108" s="340">
        <v>8372.142913829497</v>
      </c>
      <c r="Y108" s="340">
        <v>7984.8115645558073</v>
      </c>
      <c r="Z108" s="340">
        <v>7908.7330741344813</v>
      </c>
      <c r="AA108" s="340">
        <v>7793.5996335580512</v>
      </c>
      <c r="AB108" s="191">
        <v>7903.592246474388</v>
      </c>
      <c r="AC108" s="341">
        <v>7907.9883157239728</v>
      </c>
    </row>
    <row r="109" spans="1:29" hidden="1" x14ac:dyDescent="0.2">
      <c r="A109" s="304" t="s">
        <v>142</v>
      </c>
      <c r="B109" s="281"/>
      <c r="C109" s="340">
        <v>4403.9578549236785</v>
      </c>
      <c r="D109" s="340">
        <v>5076.1280117078632</v>
      </c>
      <c r="E109" s="340">
        <v>7770.961385376293</v>
      </c>
      <c r="F109" s="409">
        <v>5750.3490840026107</v>
      </c>
      <c r="G109" s="340">
        <v>8941.7117405144381</v>
      </c>
      <c r="H109" s="340">
        <v>9042.2488678302652</v>
      </c>
      <c r="I109" s="340">
        <v>8841.174613198611</v>
      </c>
      <c r="J109" s="340">
        <v>11852.617625120576</v>
      </c>
      <c r="K109" s="340">
        <v>11546.85158616292</v>
      </c>
      <c r="L109" s="340">
        <v>12158.383664078232</v>
      </c>
      <c r="M109" s="340">
        <v>8550.0534378339853</v>
      </c>
      <c r="N109" s="340">
        <v>8584.3051506316824</v>
      </c>
      <c r="O109" s="340">
        <v>9872.1885012950406</v>
      </c>
      <c r="P109" s="340">
        <v>9612.3536682333106</v>
      </c>
      <c r="Q109" s="340">
        <v>10132.023334356771</v>
      </c>
      <c r="R109" s="340">
        <v>9778.4533832241959</v>
      </c>
      <c r="S109" s="340">
        <v>8908.4187273986845</v>
      </c>
      <c r="T109" s="340">
        <v>8615.1203600478984</v>
      </c>
      <c r="U109" s="340">
        <v>8846.897595426266</v>
      </c>
      <c r="V109" s="340">
        <v>9263.2382267218909</v>
      </c>
      <c r="W109" s="340">
        <v>9458.8824266813699</v>
      </c>
      <c r="X109" s="340">
        <v>8180.5936121229033</v>
      </c>
      <c r="Y109" s="340">
        <v>7800.6606480246091</v>
      </c>
      <c r="Z109" s="340">
        <v>7704.9763219924598</v>
      </c>
      <c r="AA109" s="340">
        <v>7408.0119557391818</v>
      </c>
      <c r="AB109" s="191">
        <v>7109.5805086994096</v>
      </c>
      <c r="AC109" s="341">
        <v>7620.4644433585809</v>
      </c>
    </row>
    <row r="110" spans="1:29" hidden="1" x14ac:dyDescent="0.2">
      <c r="A110" s="304" t="s">
        <v>144</v>
      </c>
      <c r="B110" s="281"/>
      <c r="C110" s="340">
        <v>4735.1327164662971</v>
      </c>
      <c r="D110" s="340">
        <v>4147.655641119647</v>
      </c>
      <c r="E110" s="340">
        <v>6462.3380182437459</v>
      </c>
      <c r="F110" s="409">
        <v>5115.0421252765636</v>
      </c>
      <c r="G110" s="340">
        <v>8190.4569272300459</v>
      </c>
      <c r="H110" s="340">
        <v>8329.0947476994006</v>
      </c>
      <c r="I110" s="340">
        <v>8051.8191067606913</v>
      </c>
      <c r="J110" s="340">
        <v>11416.924974076419</v>
      </c>
      <c r="K110" s="340">
        <v>10675.466284074606</v>
      </c>
      <c r="L110" s="340">
        <v>12158.383664078232</v>
      </c>
      <c r="M110" s="340">
        <v>8550.0534378339853</v>
      </c>
      <c r="N110" s="340">
        <v>8584.5481049562677</v>
      </c>
      <c r="O110" s="340">
        <v>9873.7433378207097</v>
      </c>
      <c r="P110" s="340">
        <v>9615.4633412846506</v>
      </c>
      <c r="Q110" s="340">
        <v>10132.023334356771</v>
      </c>
      <c r="R110" s="340">
        <v>8959.9314000623635</v>
      </c>
      <c r="S110" s="340">
        <v>8416.4325509546961</v>
      </c>
      <c r="T110" s="340">
        <v>8534.5968041620235</v>
      </c>
      <c r="U110" s="340">
        <v>7934.5888683369785</v>
      </c>
      <c r="V110" s="340">
        <v>8780.1119803650872</v>
      </c>
      <c r="W110" s="340">
        <v>9064.7227954217797</v>
      </c>
      <c r="X110" s="340">
        <v>5067.6165167534627</v>
      </c>
      <c r="Y110" s="340">
        <v>4643.0459983166802</v>
      </c>
      <c r="Z110" s="340">
        <v>4528.81717850327</v>
      </c>
      <c r="AA110" s="340">
        <v>5245.0328715026208</v>
      </c>
      <c r="AB110" s="191">
        <v>5334.3563550854087</v>
      </c>
      <c r="AC110" s="341">
        <v>5388.291846869447</v>
      </c>
    </row>
    <row r="111" spans="1:29" hidden="1" x14ac:dyDescent="0.2">
      <c r="A111" s="304" t="s">
        <v>143</v>
      </c>
      <c r="B111" s="305"/>
      <c r="C111" s="340">
        <v>4062.879913548561</v>
      </c>
      <c r="D111" s="340">
        <v>4399.9989239096521</v>
      </c>
      <c r="E111" s="340">
        <v>6462.3380182437459</v>
      </c>
      <c r="F111" s="409">
        <v>4975.0722852339859</v>
      </c>
      <c r="G111" s="340">
        <v>8190.4569272300459</v>
      </c>
      <c r="H111" s="340">
        <v>8329.0947476994006</v>
      </c>
      <c r="I111" s="340">
        <v>8051.8191067606913</v>
      </c>
      <c r="J111" s="340">
        <v>12031.679072437073</v>
      </c>
      <c r="K111" s="340">
        <v>10675.466284074606</v>
      </c>
      <c r="L111" s="340">
        <v>13387.89186079954</v>
      </c>
      <c r="M111" s="340">
        <v>8987.448960017542</v>
      </c>
      <c r="N111" s="340">
        <v>8665.3709102688699</v>
      </c>
      <c r="O111" s="340">
        <v>10031.128220873386</v>
      </c>
      <c r="P111" s="340">
        <v>9776.7805830440157</v>
      </c>
      <c r="Q111" s="340">
        <v>10285.475858702755</v>
      </c>
      <c r="R111" s="340">
        <v>8954.0848144683496</v>
      </c>
      <c r="S111" s="340">
        <v>8414.7510308605306</v>
      </c>
      <c r="T111" s="340">
        <v>8534.5968041620235</v>
      </c>
      <c r="U111" s="340">
        <v>7929.5443080544819</v>
      </c>
      <c r="V111" s="340">
        <v>8780.1119803650872</v>
      </c>
      <c r="W111" s="340">
        <v>9195.2037735276572</v>
      </c>
      <c r="X111" s="340">
        <v>8027.9416280358137</v>
      </c>
      <c r="Y111" s="340">
        <v>7688.8724069107029</v>
      </c>
      <c r="Z111" s="340">
        <v>7581.1417668537388</v>
      </c>
      <c r="AA111" s="340">
        <v>7252.8673427329568</v>
      </c>
      <c r="AB111" s="191">
        <v>6931.2971971606112</v>
      </c>
      <c r="AC111" s="341">
        <v>7446.3661471203777</v>
      </c>
    </row>
    <row r="112" spans="1:29" hidden="1" x14ac:dyDescent="0.2">
      <c r="A112" s="332" t="s">
        <v>141</v>
      </c>
      <c r="B112" s="281"/>
      <c r="C112" s="340">
        <v>4013.5755774685931</v>
      </c>
      <c r="D112" s="340">
        <v>4027.2078683726286</v>
      </c>
      <c r="E112" s="340">
        <v>5992.4571637369663</v>
      </c>
      <c r="F112" s="409">
        <v>4677.7468698593957</v>
      </c>
      <c r="G112" s="340">
        <v>7190.2449214464104</v>
      </c>
      <c r="H112" s="340">
        <v>7196.9653016164648</v>
      </c>
      <c r="I112" s="340">
        <v>7183.5245412763561</v>
      </c>
      <c r="J112" s="340">
        <v>11049.480512805771</v>
      </c>
      <c r="K112" s="340">
        <v>9803.8790583984282</v>
      </c>
      <c r="L112" s="340">
        <v>12295.081967213115</v>
      </c>
      <c r="M112" s="340">
        <v>7947.0737076722098</v>
      </c>
      <c r="N112" s="340">
        <v>7531.5840621963061</v>
      </c>
      <c r="O112" s="340">
        <v>10085.846657691915</v>
      </c>
      <c r="P112" s="340">
        <v>9732.5287546349882</v>
      </c>
      <c r="Q112" s="340">
        <v>10439.164560748841</v>
      </c>
      <c r="R112" s="340">
        <v>8945.2759588400368</v>
      </c>
      <c r="S112" s="340">
        <v>7510.4785203296306</v>
      </c>
      <c r="T112" s="340">
        <v>8051.5628225773171</v>
      </c>
      <c r="U112" s="340">
        <v>7299.983184799059</v>
      </c>
      <c r="V112" s="340">
        <v>7179.8895536125165</v>
      </c>
      <c r="W112" s="340">
        <v>8490.5570887555768</v>
      </c>
      <c r="X112" s="340">
        <v>7572.0353595920451</v>
      </c>
      <c r="Y112" s="340">
        <v>7235.4940135587303</v>
      </c>
      <c r="Z112" s="340">
        <v>7157.8837517371676</v>
      </c>
      <c r="AA112" s="340">
        <v>6852.4294970059382</v>
      </c>
      <c r="AB112" s="191">
        <v>6559.2998332566722</v>
      </c>
      <c r="AC112" s="341">
        <v>7015.6710932122596</v>
      </c>
    </row>
    <row r="113" spans="1:29" ht="10.8" hidden="1" thickBot="1" x14ac:dyDescent="0.25">
      <c r="A113" s="304" t="s">
        <v>145</v>
      </c>
      <c r="C113" s="342">
        <v>4123.3283803863296</v>
      </c>
      <c r="D113" s="342">
        <v>4146.3848744740608</v>
      </c>
      <c r="E113" s="342">
        <v>6194.7304545276602</v>
      </c>
      <c r="F113" s="410">
        <v>4821.4812364626841</v>
      </c>
      <c r="G113" s="340">
        <v>7361.2811650808871</v>
      </c>
      <c r="H113" s="340">
        <v>7384.3172331544438</v>
      </c>
      <c r="I113" s="340">
        <v>7338.2450970073314</v>
      </c>
      <c r="J113" s="340">
        <v>11368.961801817513</v>
      </c>
      <c r="K113" s="340">
        <v>10011.435251607418</v>
      </c>
      <c r="L113" s="340">
        <v>12726.488352027611</v>
      </c>
      <c r="M113" s="340">
        <v>8371.8359778210142</v>
      </c>
      <c r="N113" s="340">
        <v>8138.9698736637501</v>
      </c>
      <c r="O113" s="340">
        <v>11123.060390637915</v>
      </c>
      <c r="P113" s="340">
        <v>10586.704770002281</v>
      </c>
      <c r="Q113" s="340">
        <v>11659.41601127355</v>
      </c>
      <c r="R113" s="340">
        <v>9763.797942001871</v>
      </c>
      <c r="S113" s="340">
        <v>7780.4756001768774</v>
      </c>
      <c r="T113" s="340">
        <v>8371.5595193856079</v>
      </c>
      <c r="U113" s="340">
        <v>7552.2111989238283</v>
      </c>
      <c r="V113" s="340">
        <v>7417.6560822211986</v>
      </c>
      <c r="W113" s="340">
        <v>8981.9811841420105</v>
      </c>
      <c r="X113" s="340">
        <v>7946.500172146044</v>
      </c>
      <c r="Y113" s="340">
        <v>7576.2371000405574</v>
      </c>
      <c r="Z113" s="340">
        <v>7500.4027082350622</v>
      </c>
      <c r="AA113" s="340">
        <v>7162.4254926931753</v>
      </c>
      <c r="AB113" s="370">
        <v>6834.2002239145895</v>
      </c>
      <c r="AC113" s="341">
        <v>7345.8936214830219</v>
      </c>
    </row>
    <row r="114" spans="1:29" hidden="1" x14ac:dyDescent="0.2">
      <c r="A114" s="304"/>
      <c r="C114" s="340"/>
      <c r="D114" s="340"/>
      <c r="E114" s="340"/>
      <c r="F114" s="340"/>
      <c r="G114" s="340"/>
      <c r="H114" s="340"/>
      <c r="I114" s="340"/>
      <c r="J114" s="340"/>
      <c r="K114" s="340"/>
      <c r="L114" s="340"/>
      <c r="M114" s="340"/>
      <c r="N114" s="340"/>
      <c r="O114" s="340"/>
      <c r="P114" s="340"/>
      <c r="Q114" s="340"/>
      <c r="R114" s="340"/>
      <c r="S114" s="340"/>
      <c r="T114" s="340"/>
      <c r="U114" s="340"/>
      <c r="V114" s="340"/>
      <c r="W114" s="340"/>
      <c r="X114" s="340"/>
      <c r="Y114" s="340"/>
      <c r="Z114" s="340"/>
      <c r="AA114" s="340"/>
      <c r="AB114" s="370"/>
      <c r="AC114" s="341"/>
    </row>
    <row r="115" spans="1:29" hidden="1" x14ac:dyDescent="0.2">
      <c r="A115" s="304"/>
      <c r="C115" s="340"/>
      <c r="D115" s="340"/>
      <c r="E115" s="340"/>
      <c r="F115" s="340"/>
      <c r="G115" s="340"/>
      <c r="H115" s="340"/>
      <c r="I115" s="340"/>
      <c r="J115" s="340"/>
      <c r="K115" s="340"/>
      <c r="L115" s="340"/>
      <c r="M115" s="340"/>
      <c r="N115" s="340"/>
      <c r="O115" s="340"/>
      <c r="P115" s="340"/>
      <c r="Q115" s="340"/>
      <c r="R115" s="340"/>
      <c r="S115" s="340"/>
      <c r="T115" s="340"/>
      <c r="U115" s="340"/>
      <c r="V115" s="340"/>
      <c r="W115" s="340"/>
      <c r="X115" s="340"/>
      <c r="Y115" s="340"/>
      <c r="Z115" s="340"/>
      <c r="AA115" s="340"/>
      <c r="AB115" s="370"/>
      <c r="AC115" s="341"/>
    </row>
    <row r="116" spans="1:29" x14ac:dyDescent="0.2">
      <c r="A116" s="304"/>
      <c r="C116" s="340"/>
      <c r="D116" s="340"/>
      <c r="E116" s="340"/>
      <c r="F116" s="340"/>
      <c r="G116" s="340"/>
      <c r="H116" s="340"/>
      <c r="I116" s="340"/>
      <c r="J116" s="340"/>
      <c r="K116" s="340"/>
      <c r="L116" s="340"/>
      <c r="M116" s="340"/>
      <c r="N116" s="340"/>
      <c r="O116" s="340"/>
      <c r="P116" s="340"/>
      <c r="Q116" s="340"/>
      <c r="R116" s="340"/>
      <c r="S116" s="340"/>
      <c r="T116" s="340"/>
      <c r="U116" s="340"/>
      <c r="V116" s="340"/>
      <c r="W116" s="340"/>
      <c r="X116" s="340"/>
      <c r="Y116" s="340"/>
      <c r="Z116" s="340"/>
      <c r="AA116" s="340"/>
      <c r="AB116" s="370"/>
      <c r="AC116" s="341"/>
    </row>
    <row r="117" spans="1:29" x14ac:dyDescent="0.2">
      <c r="A117" s="304"/>
      <c r="C117" s="340"/>
      <c r="D117" s="340"/>
      <c r="E117" s="340"/>
      <c r="F117" s="340"/>
      <c r="G117" s="340"/>
      <c r="H117" s="340"/>
      <c r="I117" s="340"/>
      <c r="J117" s="340"/>
      <c r="K117" s="340"/>
      <c r="L117" s="340"/>
      <c r="M117" s="340"/>
      <c r="N117" s="340"/>
      <c r="O117" s="340"/>
      <c r="P117" s="340"/>
      <c r="Q117" s="340"/>
      <c r="R117" s="340"/>
      <c r="S117" s="340"/>
      <c r="T117" s="340"/>
      <c r="U117" s="340"/>
      <c r="V117" s="340"/>
      <c r="W117" s="340"/>
      <c r="X117" s="340"/>
      <c r="Y117" s="340"/>
      <c r="Z117" s="340"/>
      <c r="AA117" s="340"/>
      <c r="AB117" s="370"/>
      <c r="AC117" s="341"/>
    </row>
    <row r="118" spans="1:29" x14ac:dyDescent="0.2">
      <c r="A118" s="304"/>
      <c r="C118" s="340"/>
      <c r="D118" s="340"/>
      <c r="E118" s="340"/>
      <c r="F118" s="340"/>
      <c r="G118" s="340"/>
      <c r="H118" s="340"/>
      <c r="I118" s="340"/>
      <c r="J118" s="340"/>
      <c r="K118" s="340"/>
      <c r="L118" s="340"/>
      <c r="M118" s="340"/>
      <c r="N118" s="340"/>
      <c r="O118" s="340"/>
      <c r="P118" s="340"/>
      <c r="Q118" s="340"/>
      <c r="R118" s="340"/>
      <c r="S118" s="340"/>
      <c r="T118" s="340"/>
      <c r="U118" s="340"/>
      <c r="V118" s="340"/>
      <c r="W118" s="340"/>
      <c r="X118" s="340"/>
      <c r="Y118" s="340"/>
      <c r="Z118" s="340"/>
      <c r="AA118" s="340"/>
      <c r="AB118" s="370"/>
      <c r="AC118" s="341"/>
    </row>
    <row r="119" spans="1:29" x14ac:dyDescent="0.2">
      <c r="A119" s="304"/>
      <c r="C119" s="340"/>
      <c r="D119" s="340"/>
      <c r="E119" s="340"/>
      <c r="F119" s="340"/>
      <c r="G119" s="340"/>
      <c r="H119" s="340"/>
      <c r="I119" s="340"/>
      <c r="J119" s="340"/>
      <c r="K119" s="340"/>
      <c r="L119" s="340"/>
      <c r="M119" s="340"/>
      <c r="N119" s="340"/>
      <c r="O119" s="340"/>
      <c r="P119" s="340"/>
      <c r="Q119" s="340"/>
      <c r="R119" s="340"/>
      <c r="S119" s="340"/>
      <c r="T119" s="340"/>
      <c r="U119" s="340"/>
      <c r="V119" s="340"/>
      <c r="W119" s="340"/>
      <c r="X119" s="340"/>
      <c r="Y119" s="340"/>
      <c r="Z119" s="340"/>
      <c r="AA119" s="340"/>
      <c r="AB119" s="370"/>
      <c r="AC119" s="341"/>
    </row>
    <row r="120" spans="1:29" x14ac:dyDescent="0.2">
      <c r="A120" s="304"/>
      <c r="C120" s="340"/>
      <c r="D120" s="340"/>
      <c r="E120" s="340"/>
      <c r="F120" s="340"/>
      <c r="G120" s="340"/>
      <c r="H120" s="340"/>
      <c r="I120" s="340"/>
      <c r="J120" s="340"/>
      <c r="K120" s="340"/>
      <c r="L120" s="340"/>
      <c r="M120" s="340"/>
      <c r="N120" s="340"/>
      <c r="O120" s="340"/>
      <c r="P120" s="340"/>
      <c r="Q120" s="340"/>
      <c r="R120" s="340"/>
      <c r="S120" s="340"/>
      <c r="T120" s="340"/>
      <c r="U120" s="340"/>
      <c r="V120" s="340"/>
      <c r="W120" s="340"/>
      <c r="X120" s="340"/>
      <c r="Y120" s="340"/>
      <c r="Z120" s="340"/>
      <c r="AA120" s="340"/>
      <c r="AB120" s="370"/>
      <c r="AC120" s="341"/>
    </row>
    <row r="121" spans="1:29" x14ac:dyDescent="0.2">
      <c r="A121" s="304"/>
      <c r="C121" s="340"/>
      <c r="D121" s="340"/>
      <c r="E121" s="340"/>
      <c r="F121" s="340"/>
      <c r="G121" s="340"/>
      <c r="H121" s="340"/>
      <c r="I121" s="340"/>
      <c r="J121" s="340"/>
      <c r="K121" s="340"/>
      <c r="L121" s="340"/>
      <c r="M121" s="340"/>
      <c r="N121" s="340"/>
      <c r="O121" s="340"/>
      <c r="P121" s="340"/>
      <c r="Q121" s="340"/>
      <c r="R121" s="340"/>
      <c r="S121" s="340"/>
      <c r="T121" s="340"/>
      <c r="U121" s="340"/>
      <c r="V121" s="340"/>
      <c r="W121" s="340"/>
      <c r="X121" s="340"/>
      <c r="Y121" s="340"/>
      <c r="Z121" s="340"/>
      <c r="AA121" s="340"/>
      <c r="AB121" s="370"/>
      <c r="AC121" s="341"/>
    </row>
    <row r="122" spans="1:29" x14ac:dyDescent="0.2">
      <c r="A122" s="304"/>
      <c r="C122" s="340"/>
      <c r="D122" s="340"/>
      <c r="E122" s="340"/>
      <c r="F122" s="340"/>
      <c r="G122" s="340"/>
      <c r="H122" s="340"/>
      <c r="I122" s="340"/>
      <c r="J122" s="340"/>
      <c r="K122" s="340"/>
      <c r="L122" s="340"/>
      <c r="M122" s="340"/>
      <c r="N122" s="340"/>
      <c r="O122" s="340"/>
      <c r="P122" s="340"/>
      <c r="Q122" s="340"/>
      <c r="R122" s="340"/>
      <c r="S122" s="340"/>
      <c r="T122" s="340"/>
      <c r="U122" s="340"/>
      <c r="V122" s="340"/>
      <c r="W122" s="340"/>
      <c r="X122" s="340"/>
      <c r="Y122" s="340"/>
      <c r="Z122" s="340"/>
      <c r="AA122" s="340"/>
      <c r="AB122" s="370"/>
      <c r="AC122" s="341"/>
    </row>
    <row r="123" spans="1:29" ht="10.8" hidden="1" thickBot="1" x14ac:dyDescent="0.25">
      <c r="A123" s="309"/>
      <c r="B123" s="281"/>
      <c r="C123" s="342"/>
      <c r="D123" s="342"/>
      <c r="E123" s="342"/>
      <c r="F123" s="340"/>
      <c r="G123" s="340"/>
      <c r="H123" s="340"/>
      <c r="I123" s="340"/>
      <c r="J123" s="340"/>
      <c r="K123" s="340"/>
      <c r="L123" s="340"/>
      <c r="M123" s="340"/>
      <c r="N123" s="340"/>
      <c r="O123" s="340"/>
      <c r="P123" s="340"/>
      <c r="Q123" s="340"/>
      <c r="R123" s="340"/>
      <c r="S123" s="340"/>
      <c r="T123" s="340"/>
      <c r="U123" s="340"/>
      <c r="V123" s="340"/>
      <c r="W123" s="342"/>
      <c r="X123" s="342"/>
      <c r="Y123" s="342"/>
      <c r="Z123" s="342"/>
      <c r="AA123" s="342"/>
      <c r="AB123" s="371"/>
      <c r="AC123" s="343"/>
    </row>
    <row r="124" spans="1:29" hidden="1" x14ac:dyDescent="0.2"/>
  </sheetData>
  <pageMargins left="0.25" right="0.25" top="1" bottom="0.25" header="0.5" footer="0.5"/>
  <pageSetup scale="69" orientation="landscape" r:id="rId1"/>
  <headerFooter alignWithMargins="0">
    <oddHeader xml:space="preserve">&amp;C&amp;"Times New Roman,Bold"&amp;12WEST POWER DESK PRICE REPORT
Off-Peak Prices </oddHead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>
    <pageSetUpPr fitToPage="1"/>
  </sheetPr>
  <dimension ref="A1:BW52"/>
  <sheetViews>
    <sheetView showGridLines="0" zoomScaleNormal="100" workbookViewId="0">
      <selection activeCell="G12" sqref="G12"/>
    </sheetView>
  </sheetViews>
  <sheetFormatPr defaultColWidth="9.125" defaultRowHeight="10.199999999999999" x14ac:dyDescent="0.2"/>
  <cols>
    <col min="1" max="1" width="35" style="436" customWidth="1"/>
    <col min="2" max="8" width="9.125" style="376"/>
    <col min="9" max="28" width="0" style="376" hidden="1" customWidth="1"/>
    <col min="29" max="29" width="16.875" style="376" hidden="1" customWidth="1"/>
    <col min="30" max="32" width="0" style="376" hidden="1" customWidth="1"/>
    <col min="33" max="33" width="23.375" style="376" customWidth="1"/>
    <col min="34" max="75" width="9.125" style="376"/>
    <col min="76" max="16384" width="9.125" style="234"/>
  </cols>
  <sheetData>
    <row r="1" spans="1:60" ht="13.2" x14ac:dyDescent="0.25">
      <c r="A1" s="374">
        <f>+'Power Desk Daily Price'!A6</f>
        <v>37187</v>
      </c>
    </row>
    <row r="3" spans="1:60" ht="14.4" thickBot="1" x14ac:dyDescent="0.3">
      <c r="A3" s="424" t="str">
        <f>+'Power Desk Daily Price'!A8</f>
        <v>West Daily Peak Prices</v>
      </c>
      <c r="B3" s="425">
        <f>+'Power Desk Daily Price'!B8</f>
        <v>37188</v>
      </c>
      <c r="C3" s="425">
        <f>+'Power Desk Daily Price'!C8</f>
        <v>37189</v>
      </c>
      <c r="D3" s="425">
        <f>+'Power Desk Daily Price'!D8</f>
        <v>37190</v>
      </c>
      <c r="E3" s="425">
        <f>+'Power Desk Daily Price'!E8</f>
        <v>37191</v>
      </c>
      <c r="F3" s="425">
        <f>+'Power Desk Daily Price'!F8</f>
        <v>37193</v>
      </c>
      <c r="G3" s="425">
        <f>+'Power Desk Daily Price'!G8</f>
        <v>37194</v>
      </c>
      <c r="H3" s="425">
        <f>+'Power Desk Daily Price'!H8</f>
        <v>37195</v>
      </c>
      <c r="I3" s="425">
        <f>+'Power Desk Daily Price'!I8</f>
        <v>37196</v>
      </c>
      <c r="J3" s="425">
        <f>+'Power Desk Daily Price'!J8</f>
        <v>37197</v>
      </c>
      <c r="K3" s="425">
        <f>+'Power Desk Daily Price'!K8</f>
        <v>37198</v>
      </c>
      <c r="L3" s="425">
        <f>+'Power Desk Daily Price'!L8</f>
        <v>37200</v>
      </c>
      <c r="M3" s="425">
        <f>+'Power Desk Daily Price'!M8</f>
        <v>37201</v>
      </c>
      <c r="N3" s="425">
        <f>+'Power Desk Daily Price'!N8</f>
        <v>37202</v>
      </c>
      <c r="O3" s="425">
        <f>+'Power Desk Daily Price'!O8</f>
        <v>37203</v>
      </c>
      <c r="P3" s="425">
        <f>+'Power Desk Daily Price'!P8</f>
        <v>37204</v>
      </c>
      <c r="Q3" s="425">
        <f>+'Power Desk Daily Price'!Q8</f>
        <v>37205</v>
      </c>
      <c r="R3" s="425">
        <f>+'Power Desk Daily Price'!R8</f>
        <v>37207</v>
      </c>
      <c r="S3" s="425">
        <f>+'Power Desk Daily Price'!S8</f>
        <v>37208</v>
      </c>
      <c r="T3" s="425">
        <f>+'Power Desk Daily Price'!T8</f>
        <v>37209</v>
      </c>
      <c r="U3" s="425">
        <f>+'Power Desk Daily Price'!U8</f>
        <v>37210</v>
      </c>
      <c r="V3" s="425">
        <f>+'Power Desk Daily Price'!V8</f>
        <v>37211</v>
      </c>
      <c r="W3" s="425">
        <f>+'Power Desk Daily Price'!W8</f>
        <v>37212</v>
      </c>
      <c r="X3" s="425">
        <f>+'Power Desk Daily Price'!X8</f>
        <v>37214</v>
      </c>
      <c r="Y3" s="425">
        <f>+'Power Desk Daily Price'!Y8</f>
        <v>37215</v>
      </c>
      <c r="Z3" s="425">
        <f>+'Power Desk Daily Price'!Z8</f>
        <v>37216</v>
      </c>
      <c r="AA3" s="425">
        <f>+'Power Desk Daily Price'!AA8</f>
        <v>37218</v>
      </c>
      <c r="AB3" s="425">
        <f>+'Power Desk Daily Price'!AB8</f>
        <v>37219</v>
      </c>
      <c r="AC3" s="425"/>
      <c r="AD3" s="425">
        <f>+'Power Desk Daily Price'!AD8</f>
        <v>0</v>
      </c>
      <c r="AE3" s="425">
        <f>+'Power Desk Daily Price'!AE8</f>
        <v>0</v>
      </c>
      <c r="AF3" s="425">
        <f>+'Power Desk Daily Price'!AF8</f>
        <v>0</v>
      </c>
      <c r="AG3" s="425" t="str">
        <f>+'Power Desk Daily Price'!AC8</f>
        <v>Total Avg Peak</v>
      </c>
      <c r="AH3" s="426"/>
      <c r="AI3" s="426"/>
      <c r="AJ3" s="426"/>
      <c r="AK3" s="426"/>
      <c r="AL3" s="426"/>
      <c r="AM3" s="426"/>
      <c r="AN3" s="426"/>
      <c r="AO3" s="426"/>
      <c r="AP3" s="426"/>
      <c r="AQ3" s="426"/>
      <c r="AR3" s="426"/>
      <c r="AS3" s="426"/>
      <c r="AT3" s="426"/>
      <c r="AU3" s="426"/>
      <c r="AV3" s="426"/>
      <c r="AW3" s="426"/>
      <c r="AX3" s="426"/>
      <c r="AY3" s="426"/>
      <c r="AZ3" s="426"/>
      <c r="BA3" s="426"/>
      <c r="BB3" s="426"/>
      <c r="BC3" s="426"/>
      <c r="BD3" s="426"/>
      <c r="BE3" s="426"/>
      <c r="BF3" s="426"/>
      <c r="BG3" s="426"/>
      <c r="BH3" s="426"/>
    </row>
    <row r="4" spans="1:60" ht="12.75" customHeight="1" x14ac:dyDescent="0.2">
      <c r="A4" s="446" t="str">
        <f>+'Power Desk Daily Price'!A9</f>
        <v>MID-COLUMBIA</v>
      </c>
      <c r="B4" s="427">
        <f>+'Power Desk Daily Price'!B9</f>
        <v>28.3</v>
      </c>
      <c r="C4" s="428">
        <f>+'Power Desk Daily Price'!C9</f>
        <v>28.3</v>
      </c>
      <c r="D4" s="428">
        <f>+'Power Desk Daily Price'!D9</f>
        <v>28</v>
      </c>
      <c r="E4" s="428">
        <f>+'Power Desk Daily Price'!E9</f>
        <v>28</v>
      </c>
      <c r="F4" s="428">
        <f>+'Power Desk Daily Price'!F9</f>
        <v>28</v>
      </c>
      <c r="G4" s="428">
        <f>+'Power Desk Daily Price'!G9</f>
        <v>28</v>
      </c>
      <c r="H4" s="428">
        <f>+'Power Desk Daily Price'!H9</f>
        <v>28</v>
      </c>
      <c r="I4" s="428">
        <f>+'Power Desk Daily Price'!I9</f>
        <v>29</v>
      </c>
      <c r="J4" s="428">
        <f>+'Power Desk Daily Price'!J9</f>
        <v>29</v>
      </c>
      <c r="K4" s="428">
        <f>+'Power Desk Daily Price'!K9</f>
        <v>29</v>
      </c>
      <c r="L4" s="428">
        <f>+'Power Desk Daily Price'!L9</f>
        <v>29</v>
      </c>
      <c r="M4" s="428">
        <f>+'Power Desk Daily Price'!M9</f>
        <v>29</v>
      </c>
      <c r="N4" s="428">
        <f>+'Power Desk Daily Price'!N9</f>
        <v>29</v>
      </c>
      <c r="O4" s="428">
        <f>+'Power Desk Daily Price'!O9</f>
        <v>29</v>
      </c>
      <c r="P4" s="428">
        <f>+'Power Desk Daily Price'!P9</f>
        <v>29</v>
      </c>
      <c r="Q4" s="428">
        <f>+'Power Desk Daily Price'!Q9</f>
        <v>29</v>
      </c>
      <c r="R4" s="428">
        <f>+'Power Desk Daily Price'!R9</f>
        <v>29</v>
      </c>
      <c r="S4" s="428">
        <f>+'Power Desk Daily Price'!S9</f>
        <v>29</v>
      </c>
      <c r="T4" s="428">
        <f>+'Power Desk Daily Price'!T9</f>
        <v>29</v>
      </c>
      <c r="U4" s="428">
        <f>+'Power Desk Daily Price'!U9</f>
        <v>29</v>
      </c>
      <c r="V4" s="428">
        <f>+'Power Desk Daily Price'!V9</f>
        <v>29</v>
      </c>
      <c r="W4" s="428">
        <f>+'Power Desk Daily Price'!W9</f>
        <v>29</v>
      </c>
      <c r="X4" s="428">
        <f>+'Power Desk Daily Price'!X9</f>
        <v>29</v>
      </c>
      <c r="Y4" s="428">
        <f>+'Power Desk Daily Price'!Y9</f>
        <v>29</v>
      </c>
      <c r="Z4" s="428">
        <f>+'Power Desk Daily Price'!Z9</f>
        <v>29</v>
      </c>
      <c r="AA4" s="428">
        <f>+'Power Desk Daily Price'!AA9</f>
        <v>29</v>
      </c>
      <c r="AB4" s="428">
        <f>+'Power Desk Daily Price'!AB9</f>
        <v>29</v>
      </c>
      <c r="AC4" s="428"/>
      <c r="AD4" s="428">
        <f>+'Power Desk Daily Price'!AD9</f>
        <v>0</v>
      </c>
      <c r="AE4" s="428">
        <f>+'Power Desk Daily Price'!AE9</f>
        <v>0</v>
      </c>
      <c r="AF4" s="428">
        <f>+'Power Desk Daily Price'!AF9</f>
        <v>0</v>
      </c>
      <c r="AG4" s="429">
        <f>+'Power Desk Daily Price'!AC9</f>
        <v>28.085714285714285</v>
      </c>
    </row>
    <row r="5" spans="1:60" x14ac:dyDescent="0.2">
      <c r="A5" s="447" t="str">
        <f>+'Power Desk Daily Price'!A10</f>
        <v>COB</v>
      </c>
      <c r="B5" s="430">
        <f>+'Power Desk Daily Price'!B10</f>
        <v>28.25</v>
      </c>
      <c r="C5" s="431">
        <f>+'Power Desk Daily Price'!C10</f>
        <v>28.25</v>
      </c>
      <c r="D5" s="431">
        <f>+'Power Desk Daily Price'!D10</f>
        <v>28</v>
      </c>
      <c r="E5" s="431">
        <f>+'Power Desk Daily Price'!E10</f>
        <v>28</v>
      </c>
      <c r="F5" s="431">
        <f>+'Power Desk Daily Price'!F10</f>
        <v>28</v>
      </c>
      <c r="G5" s="431">
        <f>+'Power Desk Daily Price'!G10</f>
        <v>28</v>
      </c>
      <c r="H5" s="431">
        <f>+'Power Desk Daily Price'!H10</f>
        <v>28</v>
      </c>
      <c r="I5" s="431">
        <f>+'Power Desk Daily Price'!I10</f>
        <v>29.75</v>
      </c>
      <c r="J5" s="431">
        <f>+'Power Desk Daily Price'!J10</f>
        <v>29.75</v>
      </c>
      <c r="K5" s="431">
        <f>+'Power Desk Daily Price'!K10</f>
        <v>29.75</v>
      </c>
      <c r="L5" s="431">
        <f>+'Power Desk Daily Price'!L10</f>
        <v>29.75</v>
      </c>
      <c r="M5" s="431">
        <f>+'Power Desk Daily Price'!M10</f>
        <v>29.75</v>
      </c>
      <c r="N5" s="431">
        <f>+'Power Desk Daily Price'!N10</f>
        <v>29.75</v>
      </c>
      <c r="O5" s="431">
        <f>+'Power Desk Daily Price'!O10</f>
        <v>29.75</v>
      </c>
      <c r="P5" s="431">
        <f>+'Power Desk Daily Price'!P10</f>
        <v>29.75</v>
      </c>
      <c r="Q5" s="431">
        <f>+'Power Desk Daily Price'!Q10</f>
        <v>29.75</v>
      </c>
      <c r="R5" s="431">
        <f>+'Power Desk Daily Price'!R10</f>
        <v>29.75</v>
      </c>
      <c r="S5" s="431">
        <f>+'Power Desk Daily Price'!S10</f>
        <v>29.75</v>
      </c>
      <c r="T5" s="431">
        <f>+'Power Desk Daily Price'!T10</f>
        <v>29.75</v>
      </c>
      <c r="U5" s="431">
        <f>+'Power Desk Daily Price'!U10</f>
        <v>29.75</v>
      </c>
      <c r="V5" s="431">
        <f>+'Power Desk Daily Price'!V10</f>
        <v>29.75</v>
      </c>
      <c r="W5" s="431">
        <f>+'Power Desk Daily Price'!W10</f>
        <v>29.75</v>
      </c>
      <c r="X5" s="431">
        <f>+'Power Desk Daily Price'!X10</f>
        <v>29.75</v>
      </c>
      <c r="Y5" s="431">
        <f>+'Power Desk Daily Price'!Y10</f>
        <v>29.75</v>
      </c>
      <c r="Z5" s="431">
        <f>+'Power Desk Daily Price'!Z10</f>
        <v>29.75</v>
      </c>
      <c r="AA5" s="431">
        <f>+'Power Desk Daily Price'!AA10</f>
        <v>24.5</v>
      </c>
      <c r="AB5" s="431">
        <f>+'Power Desk Daily Price'!AB10</f>
        <v>24.5</v>
      </c>
      <c r="AC5" s="431"/>
      <c r="AD5" s="431">
        <f>+'Power Desk Daily Price'!AD10</f>
        <v>0</v>
      </c>
      <c r="AE5" s="431">
        <f>+'Power Desk Daily Price'!AE10</f>
        <v>0</v>
      </c>
      <c r="AF5" s="431">
        <f>+'Power Desk Daily Price'!AF10</f>
        <v>0</v>
      </c>
      <c r="AG5" s="432">
        <f>+'Power Desk Daily Price'!AC10</f>
        <v>28.071428571428573</v>
      </c>
    </row>
    <row r="6" spans="1:60" x14ac:dyDescent="0.2">
      <c r="A6" s="447" t="str">
        <f>+'Power Desk Daily Price'!A11</f>
        <v>NP15</v>
      </c>
      <c r="B6" s="430">
        <f>+'Power Desk Daily Price'!B11</f>
        <v>27.35</v>
      </c>
      <c r="C6" s="431">
        <f>+'Power Desk Daily Price'!C11</f>
        <v>27.35</v>
      </c>
      <c r="D6" s="431">
        <f>+'Power Desk Daily Price'!D11</f>
        <v>28</v>
      </c>
      <c r="E6" s="431">
        <f>+'Power Desk Daily Price'!E11</f>
        <v>28</v>
      </c>
      <c r="F6" s="431">
        <f>+'Power Desk Daily Price'!F11</f>
        <v>28</v>
      </c>
      <c r="G6" s="431">
        <f>+'Power Desk Daily Price'!G11</f>
        <v>28</v>
      </c>
      <c r="H6" s="431">
        <f>+'Power Desk Daily Price'!H11</f>
        <v>28</v>
      </c>
      <c r="I6" s="431">
        <f>+'Power Desk Daily Price'!I11</f>
        <v>30</v>
      </c>
      <c r="J6" s="431">
        <f>+'Power Desk Daily Price'!J11</f>
        <v>30</v>
      </c>
      <c r="K6" s="431">
        <f>+'Power Desk Daily Price'!K11</f>
        <v>30</v>
      </c>
      <c r="L6" s="431">
        <f>+'Power Desk Daily Price'!L11</f>
        <v>30</v>
      </c>
      <c r="M6" s="431">
        <f>+'Power Desk Daily Price'!M11</f>
        <v>30</v>
      </c>
      <c r="N6" s="431">
        <f>+'Power Desk Daily Price'!N11</f>
        <v>30</v>
      </c>
      <c r="O6" s="431">
        <f>+'Power Desk Daily Price'!O11</f>
        <v>30</v>
      </c>
      <c r="P6" s="431">
        <f>+'Power Desk Daily Price'!P11</f>
        <v>30</v>
      </c>
      <c r="Q6" s="431">
        <f>+'Power Desk Daily Price'!Q11</f>
        <v>30</v>
      </c>
      <c r="R6" s="431">
        <f>+'Power Desk Daily Price'!R11</f>
        <v>30</v>
      </c>
      <c r="S6" s="431">
        <f>+'Power Desk Daily Price'!S11</f>
        <v>30</v>
      </c>
      <c r="T6" s="431">
        <f>+'Power Desk Daily Price'!T11</f>
        <v>30</v>
      </c>
      <c r="U6" s="431">
        <f>+'Power Desk Daily Price'!U11</f>
        <v>30</v>
      </c>
      <c r="V6" s="431">
        <f>+'Power Desk Daily Price'!V11</f>
        <v>30</v>
      </c>
      <c r="W6" s="431">
        <f>+'Power Desk Daily Price'!W11</f>
        <v>30</v>
      </c>
      <c r="X6" s="431">
        <f>+'Power Desk Daily Price'!X11</f>
        <v>30</v>
      </c>
      <c r="Y6" s="431">
        <f>+'Power Desk Daily Price'!Y11</f>
        <v>30</v>
      </c>
      <c r="Z6" s="431">
        <f>+'Power Desk Daily Price'!Z11</f>
        <v>30</v>
      </c>
      <c r="AA6" s="431">
        <f>+'Power Desk Daily Price'!AA11</f>
        <v>30</v>
      </c>
      <c r="AB6" s="431">
        <f>+'Power Desk Daily Price'!AB11</f>
        <v>30</v>
      </c>
      <c r="AC6" s="431"/>
      <c r="AD6" s="431">
        <f>+'Power Desk Daily Price'!AD11</f>
        <v>0</v>
      </c>
      <c r="AE6" s="431">
        <f>+'Power Desk Daily Price'!AE11</f>
        <v>0</v>
      </c>
      <c r="AF6" s="431">
        <f>+'Power Desk Daily Price'!AF11</f>
        <v>0</v>
      </c>
      <c r="AG6" s="432">
        <f>+'Power Desk Daily Price'!AC11</f>
        <v>27.814285714285713</v>
      </c>
    </row>
    <row r="7" spans="1:60" x14ac:dyDescent="0.2">
      <c r="A7" s="447" t="str">
        <f>+'Power Desk Daily Price'!A12</f>
        <v>ZP26</v>
      </c>
      <c r="B7" s="430">
        <f>+'Power Desk Daily Price'!B12</f>
        <v>27.35</v>
      </c>
      <c r="C7" s="431">
        <f>+'Power Desk Daily Price'!C12</f>
        <v>27.35</v>
      </c>
      <c r="D7" s="431">
        <f>+'Power Desk Daily Price'!D12</f>
        <v>27.188000000000002</v>
      </c>
      <c r="E7" s="431">
        <f>+'Power Desk Daily Price'!E12</f>
        <v>25.5</v>
      </c>
      <c r="F7" s="431">
        <f>+'Power Desk Daily Price'!F12</f>
        <v>27.1875</v>
      </c>
      <c r="G7" s="431">
        <f>+'Power Desk Daily Price'!G12</f>
        <v>27.1875</v>
      </c>
      <c r="H7" s="431">
        <f>+'Power Desk Daily Price'!H12</f>
        <v>27.1875</v>
      </c>
      <c r="I7" s="431">
        <f>+'Power Desk Daily Price'!I12</f>
        <v>24.9</v>
      </c>
      <c r="J7" s="431">
        <f>+'Power Desk Daily Price'!J12</f>
        <v>24.9</v>
      </c>
      <c r="K7" s="431">
        <f>+'Power Desk Daily Price'!K12</f>
        <v>24.899999618530298</v>
      </c>
      <c r="L7" s="431">
        <f>+'Power Desk Daily Price'!L12</f>
        <v>20.174999237060501</v>
      </c>
      <c r="M7" s="431">
        <f>+'Power Desk Daily Price'!M12</f>
        <v>20.174999237060501</v>
      </c>
      <c r="N7" s="431">
        <f>+'Power Desk Daily Price'!N12</f>
        <v>20.174999237060501</v>
      </c>
      <c r="O7" s="431">
        <f>+'Power Desk Daily Price'!O12</f>
        <v>20.174999237060501</v>
      </c>
      <c r="P7" s="431">
        <f>+'Power Desk Daily Price'!P12</f>
        <v>20.174999237060501</v>
      </c>
      <c r="Q7" s="431">
        <f>+'Power Desk Daily Price'!Q12</f>
        <v>26</v>
      </c>
      <c r="R7" s="431">
        <f>+'Power Desk Daily Price'!R12</f>
        <v>20.174999237060501</v>
      </c>
      <c r="S7" s="431">
        <f>+'Power Desk Daily Price'!S12</f>
        <v>20.174999237060501</v>
      </c>
      <c r="T7" s="431">
        <f>+'Power Desk Daily Price'!T12</f>
        <v>20.174999237060501</v>
      </c>
      <c r="U7" s="431">
        <f>+'Power Desk Daily Price'!U12</f>
        <v>20.174999237060501</v>
      </c>
      <c r="V7" s="431">
        <f>+'Power Desk Daily Price'!V12</f>
        <v>20.174999237060501</v>
      </c>
      <c r="W7" s="431">
        <f>+'Power Desk Daily Price'!W12</f>
        <v>26</v>
      </c>
      <c r="X7" s="431">
        <f>+'Power Desk Daily Price'!X12</f>
        <v>20.174999237060501</v>
      </c>
      <c r="Y7" s="431">
        <f>+'Power Desk Daily Price'!Y12</f>
        <v>20.174999237060501</v>
      </c>
      <c r="Z7" s="431">
        <f>+'Power Desk Daily Price'!Z12</f>
        <v>20.174999237060501</v>
      </c>
      <c r="AA7" s="431">
        <f>+'Power Desk Daily Price'!AA12</f>
        <v>20.174999237060501</v>
      </c>
      <c r="AB7" s="431">
        <f>+'Power Desk Daily Price'!AB12</f>
        <v>20.174999237060501</v>
      </c>
      <c r="AC7" s="431"/>
      <c r="AD7" s="431">
        <f>+'Power Desk Daily Price'!AD12</f>
        <v>0</v>
      </c>
      <c r="AE7" s="431">
        <f>+'Power Desk Daily Price'!AE12</f>
        <v>0</v>
      </c>
      <c r="AF7" s="431">
        <f>+'Power Desk Daily Price'!AF12</f>
        <v>0</v>
      </c>
      <c r="AG7" s="432">
        <f>+'Power Desk Daily Price'!AC12</f>
        <v>26.992928571428571</v>
      </c>
    </row>
    <row r="8" spans="1:60" x14ac:dyDescent="0.2">
      <c r="A8" s="447" t="str">
        <f>+'Power Desk Daily Price'!A13</f>
        <v>SP15</v>
      </c>
      <c r="B8" s="430">
        <f>+'Power Desk Daily Price'!B13</f>
        <v>27.41</v>
      </c>
      <c r="C8" s="431">
        <f>+'Power Desk Daily Price'!C13</f>
        <v>27.41</v>
      </c>
      <c r="D8" s="431">
        <f>+'Power Desk Daily Price'!D13</f>
        <v>28</v>
      </c>
      <c r="E8" s="431">
        <f>+'Power Desk Daily Price'!E13</f>
        <v>28</v>
      </c>
      <c r="F8" s="431">
        <f>+'Power Desk Daily Price'!F13</f>
        <v>28</v>
      </c>
      <c r="G8" s="431">
        <f>+'Power Desk Daily Price'!G13</f>
        <v>28</v>
      </c>
      <c r="H8" s="431">
        <f>+'Power Desk Daily Price'!H13</f>
        <v>28</v>
      </c>
      <c r="I8" s="431">
        <f>+'Power Desk Daily Price'!I13</f>
        <v>29</v>
      </c>
      <c r="J8" s="431">
        <f>+'Power Desk Daily Price'!J13</f>
        <v>29</v>
      </c>
      <c r="K8" s="431">
        <f>+'Power Desk Daily Price'!K13</f>
        <v>29</v>
      </c>
      <c r="L8" s="431">
        <f>+'Power Desk Daily Price'!L13</f>
        <v>29</v>
      </c>
      <c r="M8" s="431">
        <f>+'Power Desk Daily Price'!M13</f>
        <v>29</v>
      </c>
      <c r="N8" s="431">
        <f>+'Power Desk Daily Price'!N13</f>
        <v>29</v>
      </c>
      <c r="O8" s="431">
        <f>+'Power Desk Daily Price'!O13</f>
        <v>29</v>
      </c>
      <c r="P8" s="431">
        <f>+'Power Desk Daily Price'!P13</f>
        <v>29</v>
      </c>
      <c r="Q8" s="431">
        <f>+'Power Desk Daily Price'!Q13</f>
        <v>29</v>
      </c>
      <c r="R8" s="431">
        <f>+'Power Desk Daily Price'!R13</f>
        <v>29</v>
      </c>
      <c r="S8" s="431">
        <f>+'Power Desk Daily Price'!S13</f>
        <v>29</v>
      </c>
      <c r="T8" s="431">
        <f>+'Power Desk Daily Price'!T13</f>
        <v>29</v>
      </c>
      <c r="U8" s="431">
        <f>+'Power Desk Daily Price'!U13</f>
        <v>29</v>
      </c>
      <c r="V8" s="431">
        <f>+'Power Desk Daily Price'!V13</f>
        <v>29</v>
      </c>
      <c r="W8" s="431">
        <f>+'Power Desk Daily Price'!W13</f>
        <v>29</v>
      </c>
      <c r="X8" s="431">
        <f>+'Power Desk Daily Price'!X13</f>
        <v>29</v>
      </c>
      <c r="Y8" s="431">
        <f>+'Power Desk Daily Price'!Y13</f>
        <v>29</v>
      </c>
      <c r="Z8" s="431">
        <f>+'Power Desk Daily Price'!Z13</f>
        <v>29</v>
      </c>
      <c r="AA8" s="431">
        <f>+'Power Desk Daily Price'!AA13</f>
        <v>29</v>
      </c>
      <c r="AB8" s="431">
        <f>+'Power Desk Daily Price'!AB13</f>
        <v>29</v>
      </c>
      <c r="AC8" s="431"/>
      <c r="AD8" s="431">
        <f>+'Power Desk Daily Price'!AD13</f>
        <v>0</v>
      </c>
      <c r="AE8" s="431">
        <f>+'Power Desk Daily Price'!AE13</f>
        <v>0</v>
      </c>
      <c r="AF8" s="431">
        <f>+'Power Desk Daily Price'!AF13</f>
        <v>0</v>
      </c>
      <c r="AG8" s="432">
        <f>+'Power Desk Daily Price'!AC13</f>
        <v>27.831428571428571</v>
      </c>
    </row>
    <row r="9" spans="1:60" x14ac:dyDescent="0.2">
      <c r="A9" s="447" t="str">
        <f>+'Power Desk Daily Price'!A14</f>
        <v>Palo Verde</v>
      </c>
      <c r="B9" s="430">
        <f>+'Power Desk Daily Price'!B14</f>
        <v>27</v>
      </c>
      <c r="C9" s="431">
        <f>+'Power Desk Daily Price'!C14</f>
        <v>27</v>
      </c>
      <c r="D9" s="431">
        <f>+'Power Desk Daily Price'!D14</f>
        <v>28.25</v>
      </c>
      <c r="E9" s="431">
        <f>+'Power Desk Daily Price'!E14</f>
        <v>28.25</v>
      </c>
      <c r="F9" s="431">
        <f>+'Power Desk Daily Price'!F14</f>
        <v>28.25</v>
      </c>
      <c r="G9" s="431">
        <f>+'Power Desk Daily Price'!G14</f>
        <v>28.25</v>
      </c>
      <c r="H9" s="431">
        <f>+'Power Desk Daily Price'!H14</f>
        <v>28.25</v>
      </c>
      <c r="I9" s="431">
        <f>+'Power Desk Daily Price'!I14</f>
        <v>28</v>
      </c>
      <c r="J9" s="431">
        <f>+'Power Desk Daily Price'!J14</f>
        <v>28</v>
      </c>
      <c r="K9" s="431">
        <f>+'Power Desk Daily Price'!K14</f>
        <v>28</v>
      </c>
      <c r="L9" s="431">
        <f>+'Power Desk Daily Price'!L14</f>
        <v>28</v>
      </c>
      <c r="M9" s="431">
        <f>+'Power Desk Daily Price'!M14</f>
        <v>28</v>
      </c>
      <c r="N9" s="431">
        <f>+'Power Desk Daily Price'!N14</f>
        <v>28</v>
      </c>
      <c r="O9" s="431">
        <f>+'Power Desk Daily Price'!O14</f>
        <v>28</v>
      </c>
      <c r="P9" s="431">
        <f>+'Power Desk Daily Price'!P14</f>
        <v>28</v>
      </c>
      <c r="Q9" s="431">
        <f>+'Power Desk Daily Price'!Q14</f>
        <v>28</v>
      </c>
      <c r="R9" s="431">
        <f>+'Power Desk Daily Price'!R14</f>
        <v>28</v>
      </c>
      <c r="S9" s="431">
        <f>+'Power Desk Daily Price'!S14</f>
        <v>28</v>
      </c>
      <c r="T9" s="431">
        <f>+'Power Desk Daily Price'!T14</f>
        <v>28</v>
      </c>
      <c r="U9" s="431">
        <f>+'Power Desk Daily Price'!U14</f>
        <v>28</v>
      </c>
      <c r="V9" s="431">
        <f>+'Power Desk Daily Price'!V14</f>
        <v>28</v>
      </c>
      <c r="W9" s="431">
        <f>+'Power Desk Daily Price'!W14</f>
        <v>28</v>
      </c>
      <c r="X9" s="431">
        <f>+'Power Desk Daily Price'!X14</f>
        <v>28</v>
      </c>
      <c r="Y9" s="431">
        <f>+'Power Desk Daily Price'!Y14</f>
        <v>28</v>
      </c>
      <c r="Z9" s="431">
        <f>+'Power Desk Daily Price'!Z14</f>
        <v>28</v>
      </c>
      <c r="AA9" s="431">
        <f>+'Power Desk Daily Price'!AA14</f>
        <v>28</v>
      </c>
      <c r="AB9" s="431">
        <f>+'Power Desk Daily Price'!AB14</f>
        <v>28</v>
      </c>
      <c r="AC9" s="431"/>
      <c r="AD9" s="431">
        <f>+'Power Desk Daily Price'!AD14</f>
        <v>0</v>
      </c>
      <c r="AE9" s="431">
        <f>+'Power Desk Daily Price'!AE14</f>
        <v>0</v>
      </c>
      <c r="AF9" s="431">
        <f>+'Power Desk Daily Price'!AF14</f>
        <v>0</v>
      </c>
      <c r="AG9" s="432">
        <f>+'Power Desk Daily Price'!AC14</f>
        <v>27.892857142857142</v>
      </c>
    </row>
    <row r="10" spans="1:60" ht="10.8" thickBot="1" x14ac:dyDescent="0.25">
      <c r="A10" s="448" t="str">
        <f>+'Power Desk Daily Price'!A15</f>
        <v>Mead</v>
      </c>
      <c r="B10" s="433">
        <f>+'Power Desk Daily Price'!B15</f>
        <v>28</v>
      </c>
      <c r="C10" s="434">
        <f>+'Power Desk Daily Price'!C15</f>
        <v>28</v>
      </c>
      <c r="D10" s="434">
        <f>+'Power Desk Daily Price'!D15</f>
        <v>29.25</v>
      </c>
      <c r="E10" s="434">
        <f>+'Power Desk Daily Price'!E15</f>
        <v>29.25</v>
      </c>
      <c r="F10" s="434">
        <f>+'Power Desk Daily Price'!F15</f>
        <v>29.25</v>
      </c>
      <c r="G10" s="434">
        <f>+'Power Desk Daily Price'!G15</f>
        <v>29.25</v>
      </c>
      <c r="H10" s="434">
        <f>+'Power Desk Daily Price'!H15</f>
        <v>29.25</v>
      </c>
      <c r="I10" s="434">
        <f>+'Power Desk Daily Price'!I15</f>
        <v>29</v>
      </c>
      <c r="J10" s="434">
        <f>+'Power Desk Daily Price'!J15</f>
        <v>29</v>
      </c>
      <c r="K10" s="434">
        <f>+'Power Desk Daily Price'!K15</f>
        <v>29</v>
      </c>
      <c r="L10" s="434">
        <f>+'Power Desk Daily Price'!L15</f>
        <v>29</v>
      </c>
      <c r="M10" s="434">
        <f>+'Power Desk Daily Price'!M15</f>
        <v>29</v>
      </c>
      <c r="N10" s="434">
        <f>+'Power Desk Daily Price'!N15</f>
        <v>29</v>
      </c>
      <c r="O10" s="434">
        <f>+'Power Desk Daily Price'!O15</f>
        <v>29</v>
      </c>
      <c r="P10" s="434">
        <f>+'Power Desk Daily Price'!P15</f>
        <v>29</v>
      </c>
      <c r="Q10" s="434">
        <f>+'Power Desk Daily Price'!Q15</f>
        <v>29</v>
      </c>
      <c r="R10" s="434">
        <f>+'Power Desk Daily Price'!R15</f>
        <v>29</v>
      </c>
      <c r="S10" s="434">
        <f>+'Power Desk Daily Price'!S15</f>
        <v>29</v>
      </c>
      <c r="T10" s="434">
        <f>+'Power Desk Daily Price'!T15</f>
        <v>29</v>
      </c>
      <c r="U10" s="434">
        <f>+'Power Desk Daily Price'!U15</f>
        <v>29</v>
      </c>
      <c r="V10" s="434">
        <f>+'Power Desk Daily Price'!V15</f>
        <v>29</v>
      </c>
      <c r="W10" s="434">
        <f>+'Power Desk Daily Price'!W15</f>
        <v>29</v>
      </c>
      <c r="X10" s="434">
        <f>+'Power Desk Daily Price'!X15</f>
        <v>29</v>
      </c>
      <c r="Y10" s="434">
        <f>+'Power Desk Daily Price'!Y15</f>
        <v>29</v>
      </c>
      <c r="Z10" s="434">
        <f>+'Power Desk Daily Price'!Z15</f>
        <v>29</v>
      </c>
      <c r="AA10" s="434">
        <f>+'Power Desk Daily Price'!AA15</f>
        <v>29</v>
      </c>
      <c r="AB10" s="434">
        <f>+'Power Desk Daily Price'!AB15</f>
        <v>29</v>
      </c>
      <c r="AC10" s="434"/>
      <c r="AD10" s="434">
        <f>+'Power Desk Daily Price'!AD15</f>
        <v>0</v>
      </c>
      <c r="AE10" s="434">
        <f>+'Power Desk Daily Price'!AE15</f>
        <v>0</v>
      </c>
      <c r="AF10" s="434">
        <f>+'Power Desk Daily Price'!AF15</f>
        <v>0</v>
      </c>
      <c r="AG10" s="435">
        <f>+'Power Desk Daily Price'!AC15</f>
        <v>28.892857142857142</v>
      </c>
    </row>
    <row r="11" spans="1:60" x14ac:dyDescent="0.2">
      <c r="B11" s="437"/>
      <c r="C11" s="437"/>
      <c r="D11" s="437"/>
      <c r="E11" s="437"/>
      <c r="F11" s="437"/>
      <c r="G11" s="437"/>
      <c r="H11" s="437"/>
      <c r="I11" s="437"/>
      <c r="J11" s="437"/>
      <c r="K11" s="437"/>
      <c r="L11" s="437"/>
      <c r="M11" s="437"/>
      <c r="N11" s="437"/>
      <c r="O11" s="437"/>
      <c r="P11" s="437"/>
      <c r="Q11" s="437"/>
      <c r="R11" s="437"/>
      <c r="S11" s="437"/>
      <c r="T11" s="437"/>
      <c r="U11" s="437"/>
      <c r="V11" s="437"/>
      <c r="W11" s="437"/>
      <c r="X11" s="437"/>
      <c r="Y11" s="437"/>
      <c r="Z11" s="437"/>
      <c r="AA11" s="437"/>
      <c r="AB11" s="437"/>
      <c r="AC11" s="437"/>
      <c r="AD11" s="437"/>
      <c r="AE11" s="437"/>
      <c r="AF11" s="437"/>
      <c r="AG11" s="437"/>
    </row>
    <row r="12" spans="1:60" ht="14.4" thickBot="1" x14ac:dyDescent="0.3">
      <c r="A12" s="424" t="str">
        <f>+'Power Desk Daily Price'!A17</f>
        <v>Alberta Daily Peak Prices</v>
      </c>
      <c r="B12" s="437"/>
      <c r="C12" s="437"/>
      <c r="D12" s="437"/>
      <c r="E12" s="437"/>
      <c r="F12" s="437"/>
      <c r="G12" s="437"/>
      <c r="H12" s="437"/>
      <c r="I12" s="437"/>
      <c r="J12" s="437"/>
      <c r="K12" s="437"/>
      <c r="L12" s="437"/>
      <c r="M12" s="437"/>
      <c r="N12" s="437"/>
      <c r="O12" s="437"/>
      <c r="P12" s="437"/>
      <c r="Q12" s="437"/>
      <c r="R12" s="437"/>
      <c r="S12" s="437"/>
      <c r="T12" s="437"/>
      <c r="U12" s="437"/>
      <c r="V12" s="437"/>
      <c r="W12" s="437"/>
      <c r="X12" s="437"/>
      <c r="Y12" s="437"/>
      <c r="Z12" s="437"/>
      <c r="AA12" s="437"/>
      <c r="AB12" s="437"/>
      <c r="AC12" s="437"/>
      <c r="AD12" s="437"/>
      <c r="AE12" s="437"/>
      <c r="AF12" s="437"/>
      <c r="AG12" s="437"/>
    </row>
    <row r="13" spans="1:60" ht="15.75" customHeight="1" thickBot="1" x14ac:dyDescent="0.25">
      <c r="A13" s="449" t="str">
        <f>+'Power Desk Daily Price'!A18</f>
        <v>ALBERTA</v>
      </c>
      <c r="B13" s="438">
        <f>+'Power Desk Daily Price'!B18</f>
        <v>58</v>
      </c>
      <c r="C13" s="439">
        <f>+'Power Desk Daily Price'!C18</f>
        <v>58</v>
      </c>
      <c r="D13" s="439">
        <f>+'Power Desk Daily Price'!D18</f>
        <v>58</v>
      </c>
      <c r="E13" s="439">
        <f>+'Power Desk Daily Price'!E18</f>
        <v>0</v>
      </c>
      <c r="F13" s="439">
        <f>+'Power Desk Daily Price'!F18</f>
        <v>58</v>
      </c>
      <c r="G13" s="439">
        <f>+'Power Desk Daily Price'!G18</f>
        <v>58</v>
      </c>
      <c r="H13" s="439">
        <f>+'Power Desk Daily Price'!H18</f>
        <v>58</v>
      </c>
      <c r="I13" s="439">
        <f>+'Power Desk Daily Price'!I18</f>
        <v>52.999996185302734</v>
      </c>
      <c r="J13" s="439">
        <f>+'Power Desk Daily Price'!J18</f>
        <v>52.999996185302734</v>
      </c>
      <c r="K13" s="439">
        <f>+'Power Desk Daily Price'!K18</f>
        <v>0</v>
      </c>
      <c r="L13" s="439">
        <f>+'Power Desk Daily Price'!L18</f>
        <v>52.999996185302734</v>
      </c>
      <c r="M13" s="439">
        <f>+'Power Desk Daily Price'!M18</f>
        <v>52.999996185302734</v>
      </c>
      <c r="N13" s="439">
        <f>+'Power Desk Daily Price'!N18</f>
        <v>52.999996185302734</v>
      </c>
      <c r="O13" s="439">
        <f>+'Power Desk Daily Price'!O18</f>
        <v>52.999996185302734</v>
      </c>
      <c r="P13" s="439">
        <f>+'Power Desk Daily Price'!P18</f>
        <v>52.999996185302734</v>
      </c>
      <c r="Q13" s="439">
        <f>+'Power Desk Daily Price'!Q18</f>
        <v>0</v>
      </c>
      <c r="R13" s="439">
        <f>+'Power Desk Daily Price'!R18</f>
        <v>52.999996185302734</v>
      </c>
      <c r="S13" s="439">
        <f>+'Power Desk Daily Price'!S18</f>
        <v>52.999996185302734</v>
      </c>
      <c r="T13" s="439">
        <f>+'Power Desk Daily Price'!T18</f>
        <v>52.999996185302734</v>
      </c>
      <c r="U13" s="439">
        <f>+'Power Desk Daily Price'!U18</f>
        <v>52.999996185302734</v>
      </c>
      <c r="V13" s="439">
        <f>+'Power Desk Daily Price'!V18</f>
        <v>52.999996185302734</v>
      </c>
      <c r="W13" s="439">
        <f>+'Power Desk Daily Price'!W18</f>
        <v>0</v>
      </c>
      <c r="X13" s="439">
        <f>+'Power Desk Daily Price'!X18</f>
        <v>52.999996185302734</v>
      </c>
      <c r="Y13" s="439">
        <f>+'Power Desk Daily Price'!Y18</f>
        <v>52.999996185302734</v>
      </c>
      <c r="Z13" s="439">
        <f>+'Power Desk Daily Price'!Z18</f>
        <v>52.999996185302734</v>
      </c>
      <c r="AA13" s="439">
        <f>+'Power Desk Daily Price'!AA18</f>
        <v>52.999994354248045</v>
      </c>
      <c r="AB13" s="439">
        <f>+'Power Desk Daily Price'!AB18</f>
        <v>0</v>
      </c>
      <c r="AC13" s="439"/>
      <c r="AD13" s="439">
        <f>+'Power Desk Daily Price'!AD18</f>
        <v>0</v>
      </c>
      <c r="AE13" s="439">
        <f>+'Power Desk Daily Price'!AE18</f>
        <v>0</v>
      </c>
      <c r="AF13" s="439">
        <f>+'Power Desk Daily Price'!AF18</f>
        <v>0</v>
      </c>
      <c r="AG13" s="440">
        <f>+'Power Desk Daily Price'!AC18</f>
        <v>49.714285714285715</v>
      </c>
    </row>
    <row r="16" spans="1:60" ht="14.4" thickBot="1" x14ac:dyDescent="0.3">
      <c r="A16" s="424" t="str">
        <f>+'Power Desk Daily Price'!A27</f>
        <v>Change</v>
      </c>
    </row>
    <row r="17" spans="1:64" ht="14.25" customHeight="1" x14ac:dyDescent="0.2">
      <c r="A17" s="446" t="str">
        <f>+'Power Desk Daily Price'!A28</f>
        <v>MID-COLUMBIA</v>
      </c>
      <c r="B17" s="427">
        <f>+'Power Desk Daily Price'!B28</f>
        <v>0</v>
      </c>
      <c r="C17" s="428">
        <f>+'Power Desk Daily Price'!C28</f>
        <v>0</v>
      </c>
      <c r="D17" s="428">
        <f>+'Power Desk Daily Price'!D28</f>
        <v>0.5</v>
      </c>
      <c r="E17" s="428">
        <f>+'Power Desk Daily Price'!E28</f>
        <v>0.5</v>
      </c>
      <c r="F17" s="428">
        <f>+'Power Desk Daily Price'!F28</f>
        <v>0.5</v>
      </c>
      <c r="G17" s="428">
        <f>+'Power Desk Daily Price'!G28</f>
        <v>0.5</v>
      </c>
      <c r="H17" s="428">
        <f>+'Power Desk Daily Price'!H28</f>
        <v>0.5</v>
      </c>
      <c r="I17" s="428">
        <f>+'Power Desk Daily Price'!I28</f>
        <v>0</v>
      </c>
      <c r="J17" s="428">
        <f>+'Power Desk Daily Price'!J28</f>
        <v>0</v>
      </c>
      <c r="K17" s="428">
        <f>+'Power Desk Daily Price'!K28</f>
        <v>0</v>
      </c>
      <c r="L17" s="428">
        <f>+'Power Desk Daily Price'!L28</f>
        <v>0</v>
      </c>
      <c r="M17" s="428">
        <f>+'Power Desk Daily Price'!M28</f>
        <v>0</v>
      </c>
      <c r="N17" s="428">
        <f>+'Power Desk Daily Price'!N28</f>
        <v>0</v>
      </c>
      <c r="O17" s="428">
        <f>+'Power Desk Daily Price'!O28</f>
        <v>0</v>
      </c>
      <c r="P17" s="428">
        <f>+'Power Desk Daily Price'!P28</f>
        <v>0</v>
      </c>
      <c r="Q17" s="428">
        <f>+'Power Desk Daily Price'!Q28</f>
        <v>0</v>
      </c>
      <c r="R17" s="428">
        <f>+'Power Desk Daily Price'!R28</f>
        <v>0</v>
      </c>
      <c r="S17" s="428">
        <f>+'Power Desk Daily Price'!S28</f>
        <v>0</v>
      </c>
      <c r="T17" s="428">
        <f>+'Power Desk Daily Price'!T28</f>
        <v>0</v>
      </c>
      <c r="U17" s="428">
        <f>+'Power Desk Daily Price'!U28</f>
        <v>0</v>
      </c>
      <c r="V17" s="428">
        <f>+'Power Desk Daily Price'!V28</f>
        <v>0</v>
      </c>
      <c r="W17" s="428">
        <f>+'Power Desk Daily Price'!W28</f>
        <v>0</v>
      </c>
      <c r="X17" s="428">
        <f>+'Power Desk Daily Price'!X28</f>
        <v>0</v>
      </c>
      <c r="Y17" s="428">
        <f>+'Power Desk Daily Price'!Y28</f>
        <v>0</v>
      </c>
      <c r="Z17" s="428">
        <f>+'Power Desk Daily Price'!Z28</f>
        <v>0</v>
      </c>
      <c r="AA17" s="428">
        <f>+'Power Desk Daily Price'!AA28</f>
        <v>0</v>
      </c>
      <c r="AB17" s="428">
        <f>+'Power Desk Daily Price'!AB28</f>
        <v>0</v>
      </c>
      <c r="AC17" s="428"/>
      <c r="AD17" s="428">
        <f>+'Power Desk Daily Price'!AD28</f>
        <v>0</v>
      </c>
      <c r="AE17" s="428">
        <f>+'Power Desk Daily Price'!AE28</f>
        <v>0</v>
      </c>
      <c r="AF17" s="428">
        <f>+'Power Desk Daily Price'!AF28</f>
        <v>0</v>
      </c>
      <c r="AG17" s="429">
        <f>+'Power Desk Daily Price'!AC28</f>
        <v>0.2857142857142847</v>
      </c>
    </row>
    <row r="18" spans="1:64" x14ac:dyDescent="0.2">
      <c r="A18" s="447" t="str">
        <f>+'Power Desk Daily Price'!A29</f>
        <v>COB</v>
      </c>
      <c r="B18" s="430">
        <f>+'Power Desk Daily Price'!B29</f>
        <v>0</v>
      </c>
      <c r="C18" s="431">
        <f>+'Power Desk Daily Price'!C29</f>
        <v>0</v>
      </c>
      <c r="D18" s="431">
        <f>+'Power Desk Daily Price'!D29</f>
        <v>0</v>
      </c>
      <c r="E18" s="431">
        <f>+'Power Desk Daily Price'!E29</f>
        <v>0</v>
      </c>
      <c r="F18" s="431">
        <f>+'Power Desk Daily Price'!F29</f>
        <v>0</v>
      </c>
      <c r="G18" s="431">
        <f>+'Power Desk Daily Price'!G29</f>
        <v>0</v>
      </c>
      <c r="H18" s="431">
        <f>+'Power Desk Daily Price'!H29</f>
        <v>0</v>
      </c>
      <c r="I18" s="431">
        <f>+'Power Desk Daily Price'!I29</f>
        <v>0</v>
      </c>
      <c r="J18" s="431">
        <f>+'Power Desk Daily Price'!J29</f>
        <v>0</v>
      </c>
      <c r="K18" s="431">
        <f>+'Power Desk Daily Price'!K29</f>
        <v>0</v>
      </c>
      <c r="L18" s="431">
        <f>+'Power Desk Daily Price'!L29</f>
        <v>0</v>
      </c>
      <c r="M18" s="431">
        <f>+'Power Desk Daily Price'!M29</f>
        <v>0</v>
      </c>
      <c r="N18" s="431">
        <f>+'Power Desk Daily Price'!N29</f>
        <v>0</v>
      </c>
      <c r="O18" s="431">
        <f>+'Power Desk Daily Price'!O29</f>
        <v>0</v>
      </c>
      <c r="P18" s="431">
        <f>+'Power Desk Daily Price'!P29</f>
        <v>0</v>
      </c>
      <c r="Q18" s="431">
        <f>+'Power Desk Daily Price'!Q29</f>
        <v>0</v>
      </c>
      <c r="R18" s="431">
        <f>+'Power Desk Daily Price'!R29</f>
        <v>0</v>
      </c>
      <c r="S18" s="431">
        <f>+'Power Desk Daily Price'!S29</f>
        <v>0</v>
      </c>
      <c r="T18" s="431">
        <f>+'Power Desk Daily Price'!T29</f>
        <v>0</v>
      </c>
      <c r="U18" s="431">
        <f>+'Power Desk Daily Price'!U29</f>
        <v>0</v>
      </c>
      <c r="V18" s="431">
        <f>+'Power Desk Daily Price'!V29</f>
        <v>0</v>
      </c>
      <c r="W18" s="431">
        <f>+'Power Desk Daily Price'!W29</f>
        <v>0</v>
      </c>
      <c r="X18" s="431">
        <f>+'Power Desk Daily Price'!X29</f>
        <v>0</v>
      </c>
      <c r="Y18" s="431">
        <f>+'Power Desk Daily Price'!Y29</f>
        <v>0</v>
      </c>
      <c r="Z18" s="431">
        <f>+'Power Desk Daily Price'!Z29</f>
        <v>0</v>
      </c>
      <c r="AA18" s="431">
        <f>+'Power Desk Daily Price'!AA29</f>
        <v>-5.25</v>
      </c>
      <c r="AB18" s="431">
        <f>+'Power Desk Daily Price'!AB29</f>
        <v>-5.25</v>
      </c>
      <c r="AC18" s="431"/>
      <c r="AD18" s="431">
        <f>+'Power Desk Daily Price'!AD29</f>
        <v>0</v>
      </c>
      <c r="AE18" s="431">
        <f>+'Power Desk Daily Price'!AE29</f>
        <v>0</v>
      </c>
      <c r="AF18" s="431">
        <f>+'Power Desk Daily Price'!AF29</f>
        <v>0</v>
      </c>
      <c r="AG18" s="432">
        <f>+'Power Desk Daily Price'!AC29</f>
        <v>-2.2321428571427049E-2</v>
      </c>
    </row>
    <row r="19" spans="1:64" x14ac:dyDescent="0.2">
      <c r="A19" s="447" t="str">
        <f>+'Power Desk Daily Price'!A30</f>
        <v>NP15</v>
      </c>
      <c r="B19" s="430">
        <f>+'Power Desk Daily Price'!B30</f>
        <v>0</v>
      </c>
      <c r="C19" s="431">
        <f>+'Power Desk Daily Price'!C30</f>
        <v>0</v>
      </c>
      <c r="D19" s="431">
        <f>+'Power Desk Daily Price'!D30</f>
        <v>0.25</v>
      </c>
      <c r="E19" s="431">
        <f>+'Power Desk Daily Price'!E30</f>
        <v>0.25</v>
      </c>
      <c r="F19" s="431">
        <f>+'Power Desk Daily Price'!F30</f>
        <v>0.25</v>
      </c>
      <c r="G19" s="431">
        <f>+'Power Desk Daily Price'!G30</f>
        <v>0.25</v>
      </c>
      <c r="H19" s="431">
        <f>+'Power Desk Daily Price'!H30</f>
        <v>0.25</v>
      </c>
      <c r="I19" s="431">
        <f>+'Power Desk Daily Price'!I30</f>
        <v>0.25</v>
      </c>
      <c r="J19" s="431">
        <f>+'Power Desk Daily Price'!J30</f>
        <v>0.25</v>
      </c>
      <c r="K19" s="431">
        <f>+'Power Desk Daily Price'!K30</f>
        <v>0.25</v>
      </c>
      <c r="L19" s="431">
        <f>+'Power Desk Daily Price'!L30</f>
        <v>0.25</v>
      </c>
      <c r="M19" s="431">
        <f>+'Power Desk Daily Price'!M30</f>
        <v>0.25</v>
      </c>
      <c r="N19" s="431">
        <f>+'Power Desk Daily Price'!N30</f>
        <v>0.25</v>
      </c>
      <c r="O19" s="431">
        <f>+'Power Desk Daily Price'!O30</f>
        <v>0.25</v>
      </c>
      <c r="P19" s="431">
        <f>+'Power Desk Daily Price'!P30</f>
        <v>0.25</v>
      </c>
      <c r="Q19" s="431">
        <f>+'Power Desk Daily Price'!Q30</f>
        <v>0.25</v>
      </c>
      <c r="R19" s="431">
        <f>+'Power Desk Daily Price'!R30</f>
        <v>0.25</v>
      </c>
      <c r="S19" s="431">
        <f>+'Power Desk Daily Price'!S30</f>
        <v>0.25</v>
      </c>
      <c r="T19" s="431">
        <f>+'Power Desk Daily Price'!T30</f>
        <v>0.25</v>
      </c>
      <c r="U19" s="431">
        <f>+'Power Desk Daily Price'!U30</f>
        <v>0.25</v>
      </c>
      <c r="V19" s="431">
        <f>+'Power Desk Daily Price'!V30</f>
        <v>0.25</v>
      </c>
      <c r="W19" s="431">
        <f>+'Power Desk Daily Price'!W30</f>
        <v>0.25</v>
      </c>
      <c r="X19" s="431">
        <f>+'Power Desk Daily Price'!X30</f>
        <v>0.25</v>
      </c>
      <c r="Y19" s="431">
        <f>+'Power Desk Daily Price'!Y30</f>
        <v>0.25</v>
      </c>
      <c r="Z19" s="431">
        <f>+'Power Desk Daily Price'!Z30</f>
        <v>0.25</v>
      </c>
      <c r="AA19" s="431">
        <f>+'Power Desk Daily Price'!AA30</f>
        <v>0.25</v>
      </c>
      <c r="AB19" s="431">
        <f>+'Power Desk Daily Price'!AB30</f>
        <v>0.25</v>
      </c>
      <c r="AC19" s="431"/>
      <c r="AD19" s="431">
        <f>+'Power Desk Daily Price'!AD30</f>
        <v>0</v>
      </c>
      <c r="AE19" s="431">
        <f>+'Power Desk Daily Price'!AE30</f>
        <v>0</v>
      </c>
      <c r="AF19" s="431">
        <f>+'Power Desk Daily Price'!AF30</f>
        <v>0</v>
      </c>
      <c r="AG19" s="432">
        <f>+'Power Desk Daily Price'!AC30</f>
        <v>0.21428571428571175</v>
      </c>
    </row>
    <row r="20" spans="1:64" x14ac:dyDescent="0.2">
      <c r="A20" s="447" t="str">
        <f>+'Power Desk Daily Price'!A31</f>
        <v>ZP26</v>
      </c>
      <c r="B20" s="430">
        <f>+'Power Desk Daily Price'!B31</f>
        <v>0</v>
      </c>
      <c r="C20" s="431">
        <f>+'Power Desk Daily Price'!C31</f>
        <v>0</v>
      </c>
      <c r="D20" s="431">
        <f>+'Power Desk Daily Price'!D31</f>
        <v>0</v>
      </c>
      <c r="E20" s="431">
        <f>+'Power Desk Daily Price'!E31</f>
        <v>0</v>
      </c>
      <c r="F20" s="431">
        <f>+'Power Desk Daily Price'!F31</f>
        <v>0</v>
      </c>
      <c r="G20" s="431">
        <f>+'Power Desk Daily Price'!G31</f>
        <v>0</v>
      </c>
      <c r="H20" s="431">
        <f>+'Power Desk Daily Price'!H31</f>
        <v>0</v>
      </c>
      <c r="I20" s="431">
        <f>+'Power Desk Daily Price'!I31</f>
        <v>0</v>
      </c>
      <c r="J20" s="431">
        <f>+'Power Desk Daily Price'!J31</f>
        <v>0</v>
      </c>
      <c r="K20" s="431">
        <f>+'Power Desk Daily Price'!K31</f>
        <v>0</v>
      </c>
      <c r="L20" s="431">
        <f>+'Power Desk Daily Price'!L31</f>
        <v>0</v>
      </c>
      <c r="M20" s="431">
        <f>+'Power Desk Daily Price'!M31</f>
        <v>0</v>
      </c>
      <c r="N20" s="431">
        <f>+'Power Desk Daily Price'!N31</f>
        <v>0</v>
      </c>
      <c r="O20" s="431">
        <f>+'Power Desk Daily Price'!O31</f>
        <v>0</v>
      </c>
      <c r="P20" s="431">
        <f>+'Power Desk Daily Price'!P31</f>
        <v>0</v>
      </c>
      <c r="Q20" s="431">
        <f>+'Power Desk Daily Price'!Q31</f>
        <v>0</v>
      </c>
      <c r="R20" s="431">
        <f>+'Power Desk Daily Price'!R31</f>
        <v>0</v>
      </c>
      <c r="S20" s="431">
        <f>+'Power Desk Daily Price'!S31</f>
        <v>0</v>
      </c>
      <c r="T20" s="431">
        <f>+'Power Desk Daily Price'!T31</f>
        <v>0</v>
      </c>
      <c r="U20" s="431">
        <f>+'Power Desk Daily Price'!U31</f>
        <v>0</v>
      </c>
      <c r="V20" s="431">
        <f>+'Power Desk Daily Price'!V31</f>
        <v>0</v>
      </c>
      <c r="W20" s="431">
        <f>+'Power Desk Daily Price'!W31</f>
        <v>0</v>
      </c>
      <c r="X20" s="431">
        <f>+'Power Desk Daily Price'!X31</f>
        <v>0</v>
      </c>
      <c r="Y20" s="431">
        <f>+'Power Desk Daily Price'!Y31</f>
        <v>0</v>
      </c>
      <c r="Z20" s="431">
        <f>+'Power Desk Daily Price'!Z31</f>
        <v>0</v>
      </c>
      <c r="AA20" s="431">
        <f>+'Power Desk Daily Price'!AA31</f>
        <v>0</v>
      </c>
      <c r="AB20" s="431">
        <f>+'Power Desk Daily Price'!AB31</f>
        <v>0</v>
      </c>
      <c r="AC20" s="431"/>
      <c r="AD20" s="431">
        <f>+'Power Desk Daily Price'!AD31</f>
        <v>0</v>
      </c>
      <c r="AE20" s="431">
        <f>+'Power Desk Daily Price'!AE31</f>
        <v>0</v>
      </c>
      <c r="AF20" s="431">
        <f>+'Power Desk Daily Price'!AF31</f>
        <v>0</v>
      </c>
      <c r="AG20" s="432">
        <f>+'Power Desk Daily Price'!AC31</f>
        <v>-4.4633928571428783E-2</v>
      </c>
    </row>
    <row r="21" spans="1:64" x14ac:dyDescent="0.2">
      <c r="A21" s="447" t="str">
        <f>+'Power Desk Daily Price'!A32</f>
        <v>SP15</v>
      </c>
      <c r="B21" s="430">
        <f>+'Power Desk Daily Price'!B32</f>
        <v>0</v>
      </c>
      <c r="C21" s="431">
        <f>+'Power Desk Daily Price'!C32</f>
        <v>0</v>
      </c>
      <c r="D21" s="431">
        <f>+'Power Desk Daily Price'!D32</f>
        <v>0</v>
      </c>
      <c r="E21" s="431">
        <f>+'Power Desk Daily Price'!E32</f>
        <v>0</v>
      </c>
      <c r="F21" s="431">
        <f>+'Power Desk Daily Price'!F32</f>
        <v>0</v>
      </c>
      <c r="G21" s="431">
        <f>+'Power Desk Daily Price'!G32</f>
        <v>0</v>
      </c>
      <c r="H21" s="431">
        <f>+'Power Desk Daily Price'!H32</f>
        <v>0</v>
      </c>
      <c r="I21" s="431">
        <f>+'Power Desk Daily Price'!I32</f>
        <v>0</v>
      </c>
      <c r="J21" s="431">
        <f>+'Power Desk Daily Price'!J32</f>
        <v>0</v>
      </c>
      <c r="K21" s="431">
        <f>+'Power Desk Daily Price'!K32</f>
        <v>0</v>
      </c>
      <c r="L21" s="431">
        <f>+'Power Desk Daily Price'!L32</f>
        <v>0</v>
      </c>
      <c r="M21" s="431">
        <f>+'Power Desk Daily Price'!M32</f>
        <v>0</v>
      </c>
      <c r="N21" s="431">
        <f>+'Power Desk Daily Price'!N32</f>
        <v>0</v>
      </c>
      <c r="O21" s="431">
        <f>+'Power Desk Daily Price'!O32</f>
        <v>0</v>
      </c>
      <c r="P21" s="431">
        <f>+'Power Desk Daily Price'!P32</f>
        <v>0</v>
      </c>
      <c r="Q21" s="431">
        <f>+'Power Desk Daily Price'!Q32</f>
        <v>0</v>
      </c>
      <c r="R21" s="431">
        <f>+'Power Desk Daily Price'!R32</f>
        <v>0</v>
      </c>
      <c r="S21" s="431">
        <f>+'Power Desk Daily Price'!S32</f>
        <v>0</v>
      </c>
      <c r="T21" s="431">
        <f>+'Power Desk Daily Price'!T32</f>
        <v>0</v>
      </c>
      <c r="U21" s="431">
        <f>+'Power Desk Daily Price'!U32</f>
        <v>0</v>
      </c>
      <c r="V21" s="431">
        <f>+'Power Desk Daily Price'!V32</f>
        <v>0</v>
      </c>
      <c r="W21" s="431">
        <f>+'Power Desk Daily Price'!W32</f>
        <v>0</v>
      </c>
      <c r="X21" s="431">
        <f>+'Power Desk Daily Price'!X32</f>
        <v>0</v>
      </c>
      <c r="Y21" s="431">
        <f>+'Power Desk Daily Price'!Y32</f>
        <v>0</v>
      </c>
      <c r="Z21" s="431">
        <f>+'Power Desk Daily Price'!Z32</f>
        <v>0</v>
      </c>
      <c r="AA21" s="431">
        <f>+'Power Desk Daily Price'!AA32</f>
        <v>0</v>
      </c>
      <c r="AB21" s="431">
        <f>+'Power Desk Daily Price'!AB32</f>
        <v>0</v>
      </c>
      <c r="AC21" s="431"/>
      <c r="AD21" s="431">
        <f>+'Power Desk Daily Price'!AD32</f>
        <v>0</v>
      </c>
      <c r="AE21" s="431">
        <f>+'Power Desk Daily Price'!AE32</f>
        <v>0</v>
      </c>
      <c r="AF21" s="431">
        <f>+'Power Desk Daily Price'!AF32</f>
        <v>0</v>
      </c>
      <c r="AG21" s="432">
        <f>+'Power Desk Daily Price'!AC32</f>
        <v>5.2678571428572241E-2</v>
      </c>
    </row>
    <row r="22" spans="1:64" x14ac:dyDescent="0.2">
      <c r="A22" s="447" t="str">
        <f>+'Power Desk Daily Price'!A33</f>
        <v>Palo Verde</v>
      </c>
      <c r="B22" s="430">
        <f>+'Power Desk Daily Price'!B33</f>
        <v>0</v>
      </c>
      <c r="C22" s="431">
        <f>+'Power Desk Daily Price'!C33</f>
        <v>0</v>
      </c>
      <c r="D22" s="431">
        <f>+'Power Desk Daily Price'!D33</f>
        <v>1</v>
      </c>
      <c r="E22" s="431">
        <f>+'Power Desk Daily Price'!E33</f>
        <v>1</v>
      </c>
      <c r="F22" s="431">
        <f>+'Power Desk Daily Price'!F33</f>
        <v>1</v>
      </c>
      <c r="G22" s="431">
        <f>+'Power Desk Daily Price'!G33</f>
        <v>1</v>
      </c>
      <c r="H22" s="431">
        <f>+'Power Desk Daily Price'!H33</f>
        <v>1</v>
      </c>
      <c r="I22" s="431">
        <f>+'Power Desk Daily Price'!I33</f>
        <v>0.25</v>
      </c>
      <c r="J22" s="431">
        <f>+'Power Desk Daily Price'!J33</f>
        <v>0.25</v>
      </c>
      <c r="K22" s="431">
        <f>+'Power Desk Daily Price'!K33</f>
        <v>0.25</v>
      </c>
      <c r="L22" s="431">
        <f>+'Power Desk Daily Price'!L33</f>
        <v>0.25</v>
      </c>
      <c r="M22" s="431">
        <f>+'Power Desk Daily Price'!M33</f>
        <v>0.25</v>
      </c>
      <c r="N22" s="431">
        <f>+'Power Desk Daily Price'!N33</f>
        <v>0.25</v>
      </c>
      <c r="O22" s="431">
        <f>+'Power Desk Daily Price'!O33</f>
        <v>0.25</v>
      </c>
      <c r="P22" s="431">
        <f>+'Power Desk Daily Price'!P33</f>
        <v>0.25</v>
      </c>
      <c r="Q22" s="431">
        <f>+'Power Desk Daily Price'!Q33</f>
        <v>0.25</v>
      </c>
      <c r="R22" s="431">
        <f>+'Power Desk Daily Price'!R33</f>
        <v>0.25</v>
      </c>
      <c r="S22" s="431">
        <f>+'Power Desk Daily Price'!S33</f>
        <v>0.25</v>
      </c>
      <c r="T22" s="431">
        <f>+'Power Desk Daily Price'!T33</f>
        <v>0.25</v>
      </c>
      <c r="U22" s="431">
        <f>+'Power Desk Daily Price'!U33</f>
        <v>0.25</v>
      </c>
      <c r="V22" s="431">
        <f>+'Power Desk Daily Price'!V33</f>
        <v>0.25</v>
      </c>
      <c r="W22" s="431">
        <f>+'Power Desk Daily Price'!W33</f>
        <v>0.25</v>
      </c>
      <c r="X22" s="431">
        <f>+'Power Desk Daily Price'!X33</f>
        <v>0.25</v>
      </c>
      <c r="Y22" s="431">
        <f>+'Power Desk Daily Price'!Y33</f>
        <v>0.25</v>
      </c>
      <c r="Z22" s="431">
        <f>+'Power Desk Daily Price'!Z33</f>
        <v>0.25</v>
      </c>
      <c r="AA22" s="431">
        <f>+'Power Desk Daily Price'!AA33</f>
        <v>0.25</v>
      </c>
      <c r="AB22" s="431">
        <f>+'Power Desk Daily Price'!AB33</f>
        <v>0.25</v>
      </c>
      <c r="AC22" s="431"/>
      <c r="AD22" s="431">
        <f>+'Power Desk Daily Price'!AD33</f>
        <v>0</v>
      </c>
      <c r="AE22" s="431">
        <f>+'Power Desk Daily Price'!AE33</f>
        <v>0</v>
      </c>
      <c r="AF22" s="431">
        <f>+'Power Desk Daily Price'!AF33</f>
        <v>0</v>
      </c>
      <c r="AG22" s="432">
        <f>+'Power Desk Daily Price'!AC33</f>
        <v>0.73660714285714235</v>
      </c>
    </row>
    <row r="23" spans="1:64" ht="10.8" thickBot="1" x14ac:dyDescent="0.25">
      <c r="A23" s="448" t="str">
        <f>+'Power Desk Daily Price'!A34</f>
        <v>Mead</v>
      </c>
      <c r="B23" s="433">
        <f>+'Power Desk Daily Price'!B34</f>
        <v>0</v>
      </c>
      <c r="C23" s="434">
        <f>+'Power Desk Daily Price'!C34</f>
        <v>0</v>
      </c>
      <c r="D23" s="434">
        <f>+'Power Desk Daily Price'!D34</f>
        <v>1</v>
      </c>
      <c r="E23" s="434">
        <f>+'Power Desk Daily Price'!E34</f>
        <v>1</v>
      </c>
      <c r="F23" s="434">
        <f>+'Power Desk Daily Price'!F34</f>
        <v>1</v>
      </c>
      <c r="G23" s="434">
        <f>+'Power Desk Daily Price'!G34</f>
        <v>1</v>
      </c>
      <c r="H23" s="434">
        <f>+'Power Desk Daily Price'!H34</f>
        <v>1</v>
      </c>
      <c r="I23" s="434">
        <f>+'Power Desk Daily Price'!I34</f>
        <v>0.25</v>
      </c>
      <c r="J23" s="434">
        <f>+'Power Desk Daily Price'!J34</f>
        <v>0.25</v>
      </c>
      <c r="K23" s="434">
        <f>+'Power Desk Daily Price'!K34</f>
        <v>0.25</v>
      </c>
      <c r="L23" s="434">
        <f>+'Power Desk Daily Price'!L34</f>
        <v>0.25</v>
      </c>
      <c r="M23" s="434">
        <f>+'Power Desk Daily Price'!M34</f>
        <v>0.25</v>
      </c>
      <c r="N23" s="434">
        <f>+'Power Desk Daily Price'!N34</f>
        <v>0.25</v>
      </c>
      <c r="O23" s="434">
        <f>+'Power Desk Daily Price'!O34</f>
        <v>0.25</v>
      </c>
      <c r="P23" s="434">
        <f>+'Power Desk Daily Price'!P34</f>
        <v>0.25</v>
      </c>
      <c r="Q23" s="434">
        <f>+'Power Desk Daily Price'!Q34</f>
        <v>0.25</v>
      </c>
      <c r="R23" s="434">
        <f>+'Power Desk Daily Price'!R34</f>
        <v>0.25</v>
      </c>
      <c r="S23" s="434">
        <f>+'Power Desk Daily Price'!S34</f>
        <v>0.25</v>
      </c>
      <c r="T23" s="434">
        <f>+'Power Desk Daily Price'!T34</f>
        <v>0.25</v>
      </c>
      <c r="U23" s="434">
        <f>+'Power Desk Daily Price'!U34</f>
        <v>0.25</v>
      </c>
      <c r="V23" s="434">
        <f>+'Power Desk Daily Price'!V34</f>
        <v>0.25</v>
      </c>
      <c r="W23" s="434">
        <f>+'Power Desk Daily Price'!W34</f>
        <v>0.25</v>
      </c>
      <c r="X23" s="434">
        <f>+'Power Desk Daily Price'!X34</f>
        <v>0.25</v>
      </c>
      <c r="Y23" s="434">
        <f>+'Power Desk Daily Price'!Y34</f>
        <v>0.25</v>
      </c>
      <c r="Z23" s="434">
        <f>+'Power Desk Daily Price'!Z34</f>
        <v>0.25</v>
      </c>
      <c r="AA23" s="434">
        <f>+'Power Desk Daily Price'!AA34</f>
        <v>0.25</v>
      </c>
      <c r="AB23" s="434">
        <f>+'Power Desk Daily Price'!AB34</f>
        <v>0.25</v>
      </c>
      <c r="AC23" s="434"/>
      <c r="AD23" s="434">
        <f>+'Power Desk Daily Price'!AD34</f>
        <v>0</v>
      </c>
      <c r="AE23" s="434">
        <f>+'Power Desk Daily Price'!AE34</f>
        <v>0</v>
      </c>
      <c r="AF23" s="434">
        <f>+'Power Desk Daily Price'!AF34</f>
        <v>0</v>
      </c>
      <c r="AG23" s="435">
        <f>+'Power Desk Daily Price'!AC34</f>
        <v>0</v>
      </c>
    </row>
    <row r="24" spans="1:64" x14ac:dyDescent="0.2">
      <c r="B24" s="437"/>
      <c r="C24" s="437"/>
      <c r="D24" s="437"/>
      <c r="E24" s="437"/>
      <c r="F24" s="437"/>
      <c r="G24" s="437"/>
      <c r="H24" s="437"/>
      <c r="I24" s="437"/>
      <c r="J24" s="437"/>
      <c r="K24" s="437"/>
      <c r="L24" s="437"/>
      <c r="M24" s="437"/>
      <c r="N24" s="437"/>
      <c r="O24" s="437"/>
      <c r="P24" s="437"/>
      <c r="Q24" s="437"/>
      <c r="R24" s="437"/>
      <c r="S24" s="437"/>
      <c r="T24" s="437"/>
      <c r="U24" s="437"/>
      <c r="V24" s="437"/>
      <c r="W24" s="437"/>
      <c r="X24" s="437"/>
      <c r="Y24" s="437"/>
      <c r="Z24" s="437"/>
      <c r="AA24" s="437"/>
      <c r="AB24" s="437"/>
      <c r="AC24" s="437"/>
      <c r="AD24" s="437"/>
      <c r="AE24" s="437"/>
      <c r="AF24" s="437"/>
      <c r="AG24" s="437"/>
    </row>
    <row r="25" spans="1:64" ht="14.4" thickBot="1" x14ac:dyDescent="0.3">
      <c r="A25" s="424" t="str">
        <f>+'Power Desk Daily Price'!A36</f>
        <v>ALBERTA</v>
      </c>
      <c r="B25" s="437"/>
      <c r="C25" s="437"/>
      <c r="D25" s="437"/>
      <c r="E25" s="437"/>
      <c r="F25" s="437"/>
      <c r="G25" s="437"/>
      <c r="H25" s="437"/>
      <c r="I25" s="437"/>
      <c r="J25" s="437"/>
      <c r="K25" s="437"/>
      <c r="L25" s="437"/>
      <c r="M25" s="437"/>
      <c r="N25" s="437"/>
      <c r="O25" s="437"/>
      <c r="P25" s="437"/>
      <c r="Q25" s="437"/>
      <c r="R25" s="437"/>
      <c r="S25" s="437"/>
      <c r="T25" s="437"/>
      <c r="U25" s="437"/>
      <c r="V25" s="437"/>
      <c r="W25" s="437"/>
      <c r="X25" s="437"/>
      <c r="Y25" s="437"/>
      <c r="Z25" s="437"/>
      <c r="AA25" s="437"/>
      <c r="AB25" s="437"/>
      <c r="AC25" s="437"/>
      <c r="AD25" s="437"/>
      <c r="AE25" s="437"/>
      <c r="AF25" s="437"/>
      <c r="AG25" s="437"/>
    </row>
    <row r="26" spans="1:64" ht="18" customHeight="1" thickBot="1" x14ac:dyDescent="0.25">
      <c r="A26" s="449" t="str">
        <f>+'Power Desk Daily Price'!A37</f>
        <v>ALBERTA</v>
      </c>
      <c r="B26" s="438">
        <f>+'Power Desk Daily Price'!B37</f>
        <v>1.5</v>
      </c>
      <c r="C26" s="439">
        <f>+'Power Desk Daily Price'!C37</f>
        <v>1.5</v>
      </c>
      <c r="D26" s="439">
        <f>+'Power Desk Daily Price'!D37</f>
        <v>1.5</v>
      </c>
      <c r="E26" s="439">
        <f>+'Power Desk Daily Price'!E37</f>
        <v>0</v>
      </c>
      <c r="F26" s="439">
        <f>+'Power Desk Daily Price'!F37</f>
        <v>1.5</v>
      </c>
      <c r="G26" s="439">
        <f>+'Power Desk Daily Price'!G37</f>
        <v>1.5</v>
      </c>
      <c r="H26" s="439">
        <f>+'Power Desk Daily Price'!H37</f>
        <v>1.5</v>
      </c>
      <c r="I26" s="439">
        <f>+'Power Desk Daily Price'!I37</f>
        <v>-3.25</v>
      </c>
      <c r="J26" s="439">
        <f>+'Power Desk Daily Price'!J37</f>
        <v>-3.25</v>
      </c>
      <c r="K26" s="439">
        <f>+'Power Desk Daily Price'!K37</f>
        <v>0</v>
      </c>
      <c r="L26" s="439">
        <f>+'Power Desk Daily Price'!L37</f>
        <v>-3.25</v>
      </c>
      <c r="M26" s="439">
        <f>+'Power Desk Daily Price'!M37</f>
        <v>-3.25</v>
      </c>
      <c r="N26" s="439">
        <f>+'Power Desk Daily Price'!N37</f>
        <v>-3.25</v>
      </c>
      <c r="O26" s="439">
        <f>+'Power Desk Daily Price'!O37</f>
        <v>-3.25</v>
      </c>
      <c r="P26" s="439">
        <f>+'Power Desk Daily Price'!P37</f>
        <v>-3.25</v>
      </c>
      <c r="Q26" s="439">
        <f>+'Power Desk Daily Price'!Q37</f>
        <v>0</v>
      </c>
      <c r="R26" s="439">
        <f>+'Power Desk Daily Price'!R37</f>
        <v>-3.25</v>
      </c>
      <c r="S26" s="439">
        <f>+'Power Desk Daily Price'!S37</f>
        <v>-3.25</v>
      </c>
      <c r="T26" s="439">
        <f>+'Power Desk Daily Price'!T37</f>
        <v>-3.25</v>
      </c>
      <c r="U26" s="439">
        <f>+'Power Desk Daily Price'!U37</f>
        <v>-3.25</v>
      </c>
      <c r="V26" s="439">
        <f>+'Power Desk Daily Price'!V37</f>
        <v>-3.25</v>
      </c>
      <c r="W26" s="439">
        <f>+'Power Desk Daily Price'!W37</f>
        <v>0</v>
      </c>
      <c r="X26" s="439">
        <f>+'Power Desk Daily Price'!X37</f>
        <v>-3.25</v>
      </c>
      <c r="Y26" s="439">
        <f>+'Power Desk Daily Price'!Y37</f>
        <v>-3.25</v>
      </c>
      <c r="Z26" s="439">
        <f>+'Power Desk Daily Price'!Z37</f>
        <v>-3.25</v>
      </c>
      <c r="AA26" s="439">
        <f>+'Power Desk Daily Price'!AA37</f>
        <v>52.999994354248045</v>
      </c>
      <c r="AB26" s="439">
        <f>+'Power Desk Daily Price'!AB37</f>
        <v>0</v>
      </c>
      <c r="AC26" s="439">
        <f>+'Power Desk Daily Price'!AC37</f>
        <v>-0.5982142857142847</v>
      </c>
      <c r="AD26" s="439">
        <f>+'Power Desk Daily Price'!AD37</f>
        <v>0</v>
      </c>
      <c r="AE26" s="439">
        <f>+'Power Desk Daily Price'!AE37</f>
        <v>0</v>
      </c>
      <c r="AF26" s="439">
        <f>+'Power Desk Daily Price'!AF37</f>
        <v>0</v>
      </c>
      <c r="AG26" s="440">
        <f>+'Power Desk Daily Price'!AC37</f>
        <v>-0.5982142857142847</v>
      </c>
    </row>
    <row r="29" spans="1:64" ht="14.4" thickBot="1" x14ac:dyDescent="0.3">
      <c r="A29" s="424" t="str">
        <f>+'OP.Power Desk Daily Price'!A8</f>
        <v>West Daily Off Peak Prices</v>
      </c>
      <c r="B29" s="425">
        <f>+'OP.Power Desk Daily Price'!B8</f>
        <v>37188</v>
      </c>
      <c r="C29" s="425">
        <f>+'OP.Power Desk Daily Price'!C8</f>
        <v>37189</v>
      </c>
      <c r="D29" s="425">
        <f>+'OP.Power Desk Daily Price'!D8</f>
        <v>37190</v>
      </c>
      <c r="E29" s="425">
        <f>+'OP.Power Desk Daily Price'!E8</f>
        <v>37191</v>
      </c>
      <c r="F29" s="425">
        <f>+'OP.Power Desk Daily Price'!F8</f>
        <v>37192</v>
      </c>
      <c r="G29" s="425">
        <f>+'OP.Power Desk Daily Price'!G8</f>
        <v>37193</v>
      </c>
      <c r="H29" s="425">
        <f>+'OP.Power Desk Daily Price'!H8</f>
        <v>37194</v>
      </c>
      <c r="I29" s="425">
        <f>+'OP.Power Desk Daily Price'!I8</f>
        <v>37195</v>
      </c>
      <c r="J29" s="425">
        <f>+'OP.Power Desk Daily Price'!J8</f>
        <v>37196</v>
      </c>
      <c r="K29" s="425">
        <f>+'OP.Power Desk Daily Price'!K8</f>
        <v>37197</v>
      </c>
      <c r="L29" s="425">
        <f>+'OP.Power Desk Daily Price'!L8</f>
        <v>37198</v>
      </c>
      <c r="M29" s="425">
        <f>+'OP.Power Desk Daily Price'!M8</f>
        <v>37199</v>
      </c>
      <c r="N29" s="425">
        <f>+'OP.Power Desk Daily Price'!N8</f>
        <v>37200</v>
      </c>
      <c r="O29" s="425">
        <f>+'OP.Power Desk Daily Price'!O8</f>
        <v>37201</v>
      </c>
      <c r="P29" s="425">
        <f>+'OP.Power Desk Daily Price'!P8</f>
        <v>37202</v>
      </c>
      <c r="Q29" s="425">
        <f>+'OP.Power Desk Daily Price'!Q8</f>
        <v>37203</v>
      </c>
      <c r="R29" s="425">
        <f>+'OP.Power Desk Daily Price'!R8</f>
        <v>37204</v>
      </c>
      <c r="S29" s="425">
        <f>+'OP.Power Desk Daily Price'!S8</f>
        <v>37205</v>
      </c>
      <c r="T29" s="425">
        <f>+'OP.Power Desk Daily Price'!T8</f>
        <v>37206</v>
      </c>
      <c r="U29" s="425">
        <f>+'OP.Power Desk Daily Price'!U8</f>
        <v>37207</v>
      </c>
      <c r="V29" s="425">
        <f>+'OP.Power Desk Daily Price'!V8</f>
        <v>37208</v>
      </c>
      <c r="W29" s="425">
        <f>+'OP.Power Desk Daily Price'!W8</f>
        <v>37209</v>
      </c>
      <c r="X29" s="425">
        <f>+'OP.Power Desk Daily Price'!X8</f>
        <v>37210</v>
      </c>
      <c r="Y29" s="425">
        <f>+'OP.Power Desk Daily Price'!Y8</f>
        <v>37211</v>
      </c>
      <c r="Z29" s="425">
        <f>+'OP.Power Desk Daily Price'!Z8</f>
        <v>37212</v>
      </c>
      <c r="AA29" s="425">
        <f>+'OP.Power Desk Daily Price'!AA8</f>
        <v>37213</v>
      </c>
      <c r="AB29" s="425">
        <f>+'OP.Power Desk Daily Price'!AB8</f>
        <v>37214</v>
      </c>
      <c r="AC29" s="425">
        <f>+'OP.Power Desk Daily Price'!AC8</f>
        <v>37215</v>
      </c>
      <c r="AD29" s="425">
        <f>+'OP.Power Desk Daily Price'!AD8</f>
        <v>37216</v>
      </c>
      <c r="AE29" s="425">
        <f>+'OP.Power Desk Daily Price'!AE8</f>
        <v>37217</v>
      </c>
      <c r="AF29" s="425">
        <f>+'OP.Power Desk Daily Price'!AF8</f>
        <v>37218</v>
      </c>
      <c r="AG29" s="425" t="str">
        <f>+'OP.Power Desk Daily Price'!AG8</f>
        <v>Total Avg Off Peak</v>
      </c>
      <c r="AH29" s="425"/>
      <c r="AI29" s="425"/>
      <c r="AJ29" s="425"/>
      <c r="AK29" s="425"/>
      <c r="AL29" s="425"/>
      <c r="AM29" s="425"/>
      <c r="AN29" s="425"/>
      <c r="AO29" s="425"/>
      <c r="AP29" s="425"/>
      <c r="AQ29" s="425"/>
      <c r="AR29" s="425"/>
      <c r="AS29" s="425"/>
      <c r="AT29" s="425"/>
      <c r="AU29" s="425"/>
      <c r="AV29" s="425"/>
      <c r="AW29" s="425"/>
      <c r="AX29" s="425"/>
      <c r="AY29" s="425"/>
      <c r="AZ29" s="425"/>
      <c r="BA29" s="425"/>
      <c r="BB29" s="425"/>
      <c r="BC29" s="425"/>
      <c r="BD29" s="425"/>
      <c r="BE29" s="425"/>
      <c r="BF29" s="425"/>
      <c r="BG29" s="425"/>
      <c r="BH29" s="425"/>
      <c r="BI29" s="425"/>
      <c r="BJ29" s="425"/>
      <c r="BK29" s="425"/>
      <c r="BL29" s="425"/>
    </row>
    <row r="30" spans="1:64" ht="13.5" customHeight="1" x14ac:dyDescent="0.2">
      <c r="A30" s="446" t="str">
        <f>+'OP.Power Desk Daily Price'!A9</f>
        <v>MID-COLUMBIA</v>
      </c>
      <c r="B30" s="427">
        <f>+'OP.Power Desk Daily Price'!B9</f>
        <v>23.75</v>
      </c>
      <c r="C30" s="428">
        <f>+'OP.Power Desk Daily Price'!C9</f>
        <v>23.75</v>
      </c>
      <c r="D30" s="428">
        <f>+'OP.Power Desk Daily Price'!D9</f>
        <v>24</v>
      </c>
      <c r="E30" s="428">
        <f>+'OP.Power Desk Daily Price'!E9</f>
        <v>24</v>
      </c>
      <c r="F30" s="428">
        <f>+'OP.Power Desk Daily Price'!F9</f>
        <v>24</v>
      </c>
      <c r="G30" s="428">
        <f>+'OP.Power Desk Daily Price'!G9</f>
        <v>24</v>
      </c>
      <c r="H30" s="428">
        <f>+'OP.Power Desk Daily Price'!H9</f>
        <v>24</v>
      </c>
      <c r="I30" s="428">
        <f>+'OP.Power Desk Daily Price'!I9</f>
        <v>24</v>
      </c>
      <c r="J30" s="428">
        <f>+'OP.Power Desk Daily Price'!J9</f>
        <v>24.5</v>
      </c>
      <c r="K30" s="428">
        <f>+'OP.Power Desk Daily Price'!K9</f>
        <v>24.5</v>
      </c>
      <c r="L30" s="428">
        <f>+'OP.Power Desk Daily Price'!L9</f>
        <v>24.5</v>
      </c>
      <c r="M30" s="428">
        <f>+'OP.Power Desk Daily Price'!M9</f>
        <v>24.5</v>
      </c>
      <c r="N30" s="428">
        <f>+'OP.Power Desk Daily Price'!N9</f>
        <v>24.5</v>
      </c>
      <c r="O30" s="428">
        <f>+'OP.Power Desk Daily Price'!O9</f>
        <v>24.5</v>
      </c>
      <c r="P30" s="428">
        <f>+'OP.Power Desk Daily Price'!P9</f>
        <v>24.5</v>
      </c>
      <c r="Q30" s="428">
        <f>+'OP.Power Desk Daily Price'!Q9</f>
        <v>24.5</v>
      </c>
      <c r="R30" s="428">
        <f>+'OP.Power Desk Daily Price'!R9</f>
        <v>24.5</v>
      </c>
      <c r="S30" s="428">
        <f>+'OP.Power Desk Daily Price'!S9</f>
        <v>24.5</v>
      </c>
      <c r="T30" s="428">
        <f>+'OP.Power Desk Daily Price'!T9</f>
        <v>24.5</v>
      </c>
      <c r="U30" s="428">
        <f>+'OP.Power Desk Daily Price'!U9</f>
        <v>24.5</v>
      </c>
      <c r="V30" s="428">
        <f>+'OP.Power Desk Daily Price'!V9</f>
        <v>24.5</v>
      </c>
      <c r="W30" s="428">
        <f>+'OP.Power Desk Daily Price'!W9</f>
        <v>24.5</v>
      </c>
      <c r="X30" s="428">
        <f>+'OP.Power Desk Daily Price'!X9</f>
        <v>24.5</v>
      </c>
      <c r="Y30" s="428">
        <f>+'OP.Power Desk Daily Price'!Y9</f>
        <v>24.5</v>
      </c>
      <c r="Z30" s="428">
        <f>+'OP.Power Desk Daily Price'!Z9</f>
        <v>24.5</v>
      </c>
      <c r="AA30" s="428">
        <f>+'OP.Power Desk Daily Price'!AA9</f>
        <v>24.5</v>
      </c>
      <c r="AB30" s="428">
        <f>+'OP.Power Desk Daily Price'!AB9</f>
        <v>24.5</v>
      </c>
      <c r="AC30" s="428">
        <f>+'OP.Power Desk Daily Price'!AC9</f>
        <v>24.5</v>
      </c>
      <c r="AD30" s="428">
        <f>+'OP.Power Desk Daily Price'!AD9</f>
        <v>24.5</v>
      </c>
      <c r="AE30" s="428">
        <f>+'OP.Power Desk Daily Price'!AE9</f>
        <v>24.5</v>
      </c>
      <c r="AF30" s="428">
        <f>+'OP.Power Desk Daily Price'!AF9</f>
        <v>24.5</v>
      </c>
      <c r="AG30" s="429">
        <f>+'OP.Power Desk Daily Price'!AG9</f>
        <v>23.95</v>
      </c>
      <c r="AH30" s="437"/>
      <c r="AI30" s="437"/>
      <c r="AJ30" s="437"/>
      <c r="AK30" s="437"/>
      <c r="AL30" s="437"/>
      <c r="AM30" s="437"/>
      <c r="AN30" s="437"/>
      <c r="AO30" s="437"/>
      <c r="AP30" s="437"/>
      <c r="AQ30" s="437"/>
      <c r="AR30" s="437"/>
      <c r="AS30" s="437"/>
      <c r="AT30" s="437"/>
      <c r="AU30" s="437"/>
      <c r="AV30" s="437"/>
      <c r="AW30" s="437"/>
      <c r="AX30" s="437"/>
      <c r="AY30" s="437"/>
      <c r="AZ30" s="437"/>
      <c r="BA30" s="437"/>
      <c r="BB30" s="437"/>
      <c r="BC30" s="437"/>
      <c r="BD30" s="437"/>
      <c r="BE30" s="437"/>
      <c r="BF30" s="437"/>
      <c r="BG30" s="437"/>
      <c r="BH30" s="437"/>
      <c r="BI30" s="437"/>
      <c r="BJ30" s="437"/>
      <c r="BK30" s="437"/>
      <c r="BL30" s="437"/>
    </row>
    <row r="31" spans="1:64" x14ac:dyDescent="0.2">
      <c r="A31" s="447" t="str">
        <f>+'OP.Power Desk Daily Price'!A10</f>
        <v>COB</v>
      </c>
      <c r="B31" s="430">
        <f>+'OP.Power Desk Daily Price'!B10</f>
        <v>24</v>
      </c>
      <c r="C31" s="431">
        <f>+'OP.Power Desk Daily Price'!C10</f>
        <v>24</v>
      </c>
      <c r="D31" s="431">
        <f>+'OP.Power Desk Daily Price'!D10</f>
        <v>24</v>
      </c>
      <c r="E31" s="431">
        <f>+'OP.Power Desk Daily Price'!E10</f>
        <v>24</v>
      </c>
      <c r="F31" s="431">
        <f>+'OP.Power Desk Daily Price'!F10</f>
        <v>24</v>
      </c>
      <c r="G31" s="431">
        <f>+'OP.Power Desk Daily Price'!G10</f>
        <v>24</v>
      </c>
      <c r="H31" s="431">
        <f>+'OP.Power Desk Daily Price'!H10</f>
        <v>24</v>
      </c>
      <c r="I31" s="431">
        <f>+'OP.Power Desk Daily Price'!I10</f>
        <v>24</v>
      </c>
      <c r="J31" s="431">
        <f>+'OP.Power Desk Daily Price'!J10</f>
        <v>24.5</v>
      </c>
      <c r="K31" s="431">
        <f>+'OP.Power Desk Daily Price'!K10</f>
        <v>24.5</v>
      </c>
      <c r="L31" s="431">
        <f>+'OP.Power Desk Daily Price'!L10</f>
        <v>24.5</v>
      </c>
      <c r="M31" s="431">
        <f>+'OP.Power Desk Daily Price'!M10</f>
        <v>24.5</v>
      </c>
      <c r="N31" s="431">
        <f>+'OP.Power Desk Daily Price'!N10</f>
        <v>24.5</v>
      </c>
      <c r="O31" s="431">
        <f>+'OP.Power Desk Daily Price'!O10</f>
        <v>24.5</v>
      </c>
      <c r="P31" s="431">
        <f>+'OP.Power Desk Daily Price'!P10</f>
        <v>24.5</v>
      </c>
      <c r="Q31" s="431">
        <f>+'OP.Power Desk Daily Price'!Q10</f>
        <v>24.5</v>
      </c>
      <c r="R31" s="431">
        <f>+'OP.Power Desk Daily Price'!R10</f>
        <v>24.5</v>
      </c>
      <c r="S31" s="431">
        <f>+'OP.Power Desk Daily Price'!S10</f>
        <v>24.5</v>
      </c>
      <c r="T31" s="431">
        <f>+'OP.Power Desk Daily Price'!T10</f>
        <v>24.5</v>
      </c>
      <c r="U31" s="431">
        <f>+'OP.Power Desk Daily Price'!U10</f>
        <v>24.5</v>
      </c>
      <c r="V31" s="431">
        <f>+'OP.Power Desk Daily Price'!V10</f>
        <v>24.5</v>
      </c>
      <c r="W31" s="431">
        <f>+'OP.Power Desk Daily Price'!W10</f>
        <v>24.5</v>
      </c>
      <c r="X31" s="431">
        <f>+'OP.Power Desk Daily Price'!X10</f>
        <v>24.5</v>
      </c>
      <c r="Y31" s="431">
        <f>+'OP.Power Desk Daily Price'!Y10</f>
        <v>24.5</v>
      </c>
      <c r="Z31" s="431">
        <f>+'OP.Power Desk Daily Price'!Z10</f>
        <v>24.5</v>
      </c>
      <c r="AA31" s="431">
        <f>+'OP.Power Desk Daily Price'!AA10</f>
        <v>24.5</v>
      </c>
      <c r="AB31" s="431">
        <f>+'OP.Power Desk Daily Price'!AB10</f>
        <v>24.5</v>
      </c>
      <c r="AC31" s="431">
        <f>+'OP.Power Desk Daily Price'!AC10</f>
        <v>24.5</v>
      </c>
      <c r="AD31" s="431">
        <f>+'OP.Power Desk Daily Price'!AD10</f>
        <v>24.5</v>
      </c>
      <c r="AE31" s="431">
        <f>+'OP.Power Desk Daily Price'!AE10</f>
        <v>24.5</v>
      </c>
      <c r="AF31" s="431">
        <f>+'OP.Power Desk Daily Price'!AF10</f>
        <v>24.5</v>
      </c>
      <c r="AG31" s="432">
        <f>+'OP.Power Desk Daily Price'!AG10</f>
        <v>24</v>
      </c>
      <c r="AH31" s="437"/>
      <c r="AI31" s="437"/>
      <c r="AJ31" s="437"/>
      <c r="AK31" s="437"/>
      <c r="AL31" s="437"/>
      <c r="AM31" s="437"/>
      <c r="AN31" s="437"/>
      <c r="AO31" s="437"/>
      <c r="AP31" s="437"/>
      <c r="AQ31" s="437"/>
      <c r="AR31" s="437"/>
      <c r="AS31" s="437"/>
      <c r="AT31" s="437"/>
      <c r="AU31" s="437"/>
      <c r="AV31" s="437"/>
      <c r="AW31" s="437"/>
      <c r="AX31" s="437"/>
      <c r="AY31" s="437"/>
      <c r="AZ31" s="437"/>
      <c r="BA31" s="437"/>
      <c r="BB31" s="437"/>
      <c r="BC31" s="437"/>
      <c r="BD31" s="437"/>
      <c r="BE31" s="437"/>
      <c r="BF31" s="437"/>
      <c r="BG31" s="437"/>
      <c r="BH31" s="437"/>
      <c r="BI31" s="437"/>
      <c r="BJ31" s="437"/>
      <c r="BK31" s="437"/>
      <c r="BL31" s="437"/>
    </row>
    <row r="32" spans="1:64" x14ac:dyDescent="0.2">
      <c r="A32" s="447" t="str">
        <f>+'OP.Power Desk Daily Price'!A11</f>
        <v>NP15</v>
      </c>
      <c r="B32" s="430">
        <f>+'OP.Power Desk Daily Price'!B11</f>
        <v>22.94</v>
      </c>
      <c r="C32" s="431">
        <f>+'OP.Power Desk Daily Price'!C11</f>
        <v>22.94</v>
      </c>
      <c r="D32" s="431">
        <f>+'OP.Power Desk Daily Price'!D11</f>
        <v>24</v>
      </c>
      <c r="E32" s="431">
        <f>+'OP.Power Desk Daily Price'!E11</f>
        <v>24</v>
      </c>
      <c r="F32" s="431">
        <f>+'OP.Power Desk Daily Price'!F11</f>
        <v>24</v>
      </c>
      <c r="G32" s="431">
        <f>+'OP.Power Desk Daily Price'!G11</f>
        <v>24</v>
      </c>
      <c r="H32" s="431">
        <f>+'OP.Power Desk Daily Price'!H11</f>
        <v>24</v>
      </c>
      <c r="I32" s="431">
        <f>+'OP.Power Desk Daily Price'!I11</f>
        <v>24</v>
      </c>
      <c r="J32" s="431">
        <f>+'OP.Power Desk Daily Price'!J11</f>
        <v>24.25</v>
      </c>
      <c r="K32" s="431">
        <f>+'OP.Power Desk Daily Price'!K11</f>
        <v>24.25</v>
      </c>
      <c r="L32" s="431">
        <f>+'OP.Power Desk Daily Price'!L11</f>
        <v>24.25</v>
      </c>
      <c r="M32" s="431">
        <f>+'OP.Power Desk Daily Price'!M11</f>
        <v>24.25</v>
      </c>
      <c r="N32" s="431">
        <f>+'OP.Power Desk Daily Price'!N11</f>
        <v>24.25</v>
      </c>
      <c r="O32" s="431">
        <f>+'OP.Power Desk Daily Price'!O11</f>
        <v>24.25</v>
      </c>
      <c r="P32" s="431">
        <f>+'OP.Power Desk Daily Price'!P11</f>
        <v>24.25</v>
      </c>
      <c r="Q32" s="431">
        <f>+'OP.Power Desk Daily Price'!Q11</f>
        <v>24.25</v>
      </c>
      <c r="R32" s="431">
        <f>+'OP.Power Desk Daily Price'!R11</f>
        <v>24.25</v>
      </c>
      <c r="S32" s="431">
        <f>+'OP.Power Desk Daily Price'!S11</f>
        <v>24.25</v>
      </c>
      <c r="T32" s="431">
        <f>+'OP.Power Desk Daily Price'!T11</f>
        <v>24.25</v>
      </c>
      <c r="U32" s="431">
        <f>+'OP.Power Desk Daily Price'!U11</f>
        <v>24.25</v>
      </c>
      <c r="V32" s="431">
        <f>+'OP.Power Desk Daily Price'!V11</f>
        <v>24.25</v>
      </c>
      <c r="W32" s="431">
        <f>+'OP.Power Desk Daily Price'!W11</f>
        <v>24.25</v>
      </c>
      <c r="X32" s="431">
        <f>+'OP.Power Desk Daily Price'!X11</f>
        <v>24.25</v>
      </c>
      <c r="Y32" s="431">
        <f>+'OP.Power Desk Daily Price'!Y11</f>
        <v>24.25</v>
      </c>
      <c r="Z32" s="431">
        <f>+'OP.Power Desk Daily Price'!Z11</f>
        <v>24.25</v>
      </c>
      <c r="AA32" s="431">
        <f>+'OP.Power Desk Daily Price'!AA11</f>
        <v>24.25</v>
      </c>
      <c r="AB32" s="431">
        <f>+'OP.Power Desk Daily Price'!AB11</f>
        <v>24.25</v>
      </c>
      <c r="AC32" s="431">
        <f>+'OP.Power Desk Daily Price'!AC11</f>
        <v>24.25</v>
      </c>
      <c r="AD32" s="431">
        <f>+'OP.Power Desk Daily Price'!AD11</f>
        <v>24.25</v>
      </c>
      <c r="AE32" s="431">
        <f>+'OP.Power Desk Daily Price'!AE11</f>
        <v>24.897000000000002</v>
      </c>
      <c r="AF32" s="431">
        <f>+'OP.Power Desk Daily Price'!AF11</f>
        <v>24.897000000000002</v>
      </c>
      <c r="AG32" s="432">
        <f>+'OP.Power Desk Daily Price'!AG11</f>
        <v>23.788</v>
      </c>
      <c r="AH32" s="437"/>
      <c r="AI32" s="437"/>
      <c r="AJ32" s="437"/>
      <c r="AK32" s="437"/>
      <c r="AL32" s="437"/>
      <c r="AM32" s="437"/>
      <c r="AN32" s="437"/>
      <c r="AO32" s="437"/>
      <c r="AP32" s="437"/>
      <c r="AQ32" s="437"/>
      <c r="AR32" s="437"/>
      <c r="AS32" s="437"/>
      <c r="AT32" s="437"/>
      <c r="AU32" s="437"/>
      <c r="AV32" s="437"/>
      <c r="AW32" s="437"/>
      <c r="AX32" s="437"/>
      <c r="AY32" s="437"/>
      <c r="AZ32" s="437"/>
      <c r="BA32" s="437"/>
      <c r="BB32" s="437"/>
      <c r="BC32" s="437"/>
      <c r="BD32" s="437"/>
      <c r="BE32" s="437"/>
      <c r="BF32" s="437"/>
      <c r="BG32" s="437"/>
      <c r="BH32" s="437"/>
      <c r="BI32" s="437"/>
      <c r="BJ32" s="437"/>
      <c r="BK32" s="437"/>
      <c r="BL32" s="437"/>
    </row>
    <row r="33" spans="1:64" x14ac:dyDescent="0.2">
      <c r="A33" s="447" t="str">
        <f>+'OP.Power Desk Daily Price'!A12</f>
        <v>ZP26</v>
      </c>
      <c r="B33" s="430">
        <f>+'OP.Power Desk Daily Price'!B12</f>
        <v>21.54</v>
      </c>
      <c r="C33" s="431">
        <f>+'OP.Power Desk Daily Price'!C12</f>
        <v>21.54</v>
      </c>
      <c r="D33" s="431">
        <f>+'OP.Power Desk Daily Price'!D12</f>
        <v>27.1875</v>
      </c>
      <c r="E33" s="431">
        <f>+'OP.Power Desk Daily Price'!E12</f>
        <v>25.5</v>
      </c>
      <c r="F33" s="431">
        <f>+'OP.Power Desk Daily Price'!F12</f>
        <v>27.1875</v>
      </c>
      <c r="G33" s="431">
        <f>+'OP.Power Desk Daily Price'!G12</f>
        <v>27.1875</v>
      </c>
      <c r="H33" s="431">
        <f>+'OP.Power Desk Daily Price'!H12</f>
        <v>27.1875</v>
      </c>
      <c r="I33" s="431">
        <f>+'OP.Power Desk Daily Price'!I12</f>
        <v>27.1875</v>
      </c>
      <c r="J33" s="431">
        <f>+'OP.Power Desk Daily Price'!J12</f>
        <v>18.608000000000001</v>
      </c>
      <c r="K33" s="431">
        <f>+'OP.Power Desk Daily Price'!K12</f>
        <v>18.608000000000001</v>
      </c>
      <c r="L33" s="431">
        <f>+'OP.Power Desk Daily Price'!L12</f>
        <v>24.899999618530298</v>
      </c>
      <c r="M33" s="431">
        <f>+'OP.Power Desk Daily Price'!M12</f>
        <v>20.174999237060501</v>
      </c>
      <c r="N33" s="431">
        <f>+'OP.Power Desk Daily Price'!N12</f>
        <v>20.174999237060501</v>
      </c>
      <c r="O33" s="431">
        <f>+'OP.Power Desk Daily Price'!O12</f>
        <v>20.174999237060501</v>
      </c>
      <c r="P33" s="431">
        <f>+'OP.Power Desk Daily Price'!P12</f>
        <v>20.174999237060501</v>
      </c>
      <c r="Q33" s="431">
        <f>+'OP.Power Desk Daily Price'!Q12</f>
        <v>20.174999237060501</v>
      </c>
      <c r="R33" s="431">
        <f>+'OP.Power Desk Daily Price'!R12</f>
        <v>20.174999237060501</v>
      </c>
      <c r="S33" s="431">
        <f>+'OP.Power Desk Daily Price'!S12</f>
        <v>26</v>
      </c>
      <c r="T33" s="431">
        <f>+'OP.Power Desk Daily Price'!T12</f>
        <v>20.174999237060501</v>
      </c>
      <c r="U33" s="431">
        <f>+'OP.Power Desk Daily Price'!U12</f>
        <v>20.174999237060501</v>
      </c>
      <c r="V33" s="431">
        <f>+'OP.Power Desk Daily Price'!V12</f>
        <v>20.174999237060501</v>
      </c>
      <c r="W33" s="431">
        <f>+'OP.Power Desk Daily Price'!W12</f>
        <v>20.174999237060501</v>
      </c>
      <c r="X33" s="431">
        <f>+'OP.Power Desk Daily Price'!X12</f>
        <v>20.174999237060501</v>
      </c>
      <c r="Y33" s="431">
        <f>+'OP.Power Desk Daily Price'!Y12</f>
        <v>20.174999237060501</v>
      </c>
      <c r="Z33" s="431">
        <f>+'OP.Power Desk Daily Price'!Z12</f>
        <v>26</v>
      </c>
      <c r="AA33" s="431">
        <f>+'OP.Power Desk Daily Price'!AA12</f>
        <v>20.174999237060501</v>
      </c>
      <c r="AB33" s="431">
        <f>+'OP.Power Desk Daily Price'!AB12</f>
        <v>20.174999237060501</v>
      </c>
      <c r="AC33" s="431">
        <f>+'OP.Power Desk Daily Price'!AC12</f>
        <v>20.174999237060501</v>
      </c>
      <c r="AD33" s="431">
        <f>+'OP.Power Desk Daily Price'!AD12</f>
        <v>20.174999237060501</v>
      </c>
      <c r="AE33" s="431">
        <f>+'OP.Power Desk Daily Price'!AE12</f>
        <v>20.174999237060501</v>
      </c>
      <c r="AF33" s="431">
        <f>+'OP.Power Desk Daily Price'!AF12</f>
        <v>20.174999237060501</v>
      </c>
      <c r="AG33" s="432">
        <f>+'OP.Power Desk Daily Price'!AG12</f>
        <v>25.889249999999997</v>
      </c>
      <c r="AH33" s="437"/>
      <c r="AI33" s="437"/>
      <c r="AJ33" s="437"/>
      <c r="AK33" s="437"/>
      <c r="AL33" s="437"/>
      <c r="AM33" s="437"/>
      <c r="AN33" s="437"/>
      <c r="AO33" s="437"/>
      <c r="AP33" s="437"/>
      <c r="AQ33" s="437"/>
      <c r="AR33" s="437"/>
      <c r="AS33" s="437"/>
      <c r="AT33" s="437"/>
      <c r="AU33" s="437"/>
      <c r="AV33" s="437"/>
      <c r="AW33" s="437"/>
      <c r="AX33" s="437"/>
      <c r="AY33" s="437"/>
      <c r="AZ33" s="437"/>
      <c r="BA33" s="437"/>
      <c r="BB33" s="437"/>
      <c r="BC33" s="437"/>
      <c r="BD33" s="437"/>
      <c r="BE33" s="437"/>
      <c r="BF33" s="437"/>
      <c r="BG33" s="437"/>
      <c r="BH33" s="437"/>
      <c r="BI33" s="437"/>
      <c r="BJ33" s="437"/>
      <c r="BK33" s="437"/>
      <c r="BL33" s="437"/>
    </row>
    <row r="34" spans="1:64" x14ac:dyDescent="0.2">
      <c r="A34" s="447" t="str">
        <f>+'OP.Power Desk Daily Price'!A13</f>
        <v>SP15</v>
      </c>
      <c r="B34" s="430">
        <f>+'OP.Power Desk Daily Price'!B13</f>
        <v>21.54</v>
      </c>
      <c r="C34" s="431">
        <f>+'OP.Power Desk Daily Price'!C13</f>
        <v>21.54</v>
      </c>
      <c r="D34" s="431">
        <f>+'OP.Power Desk Daily Price'!D13</f>
        <v>22.5</v>
      </c>
      <c r="E34" s="431">
        <f>+'OP.Power Desk Daily Price'!E13</f>
        <v>22.5</v>
      </c>
      <c r="F34" s="431">
        <f>+'OP.Power Desk Daily Price'!F13</f>
        <v>22.5</v>
      </c>
      <c r="G34" s="431">
        <f>+'OP.Power Desk Daily Price'!G13</f>
        <v>22.5</v>
      </c>
      <c r="H34" s="431">
        <f>+'OP.Power Desk Daily Price'!H13</f>
        <v>22.5</v>
      </c>
      <c r="I34" s="431">
        <f>+'OP.Power Desk Daily Price'!I13</f>
        <v>22.5</v>
      </c>
      <c r="J34" s="431">
        <f>+'OP.Power Desk Daily Price'!J13</f>
        <v>21</v>
      </c>
      <c r="K34" s="431">
        <f>+'OP.Power Desk Daily Price'!K13</f>
        <v>21</v>
      </c>
      <c r="L34" s="431">
        <f>+'OP.Power Desk Daily Price'!L13</f>
        <v>21</v>
      </c>
      <c r="M34" s="431">
        <f>+'OP.Power Desk Daily Price'!M13</f>
        <v>21</v>
      </c>
      <c r="N34" s="431">
        <f>+'OP.Power Desk Daily Price'!N13</f>
        <v>21</v>
      </c>
      <c r="O34" s="431">
        <f>+'OP.Power Desk Daily Price'!O13</f>
        <v>21</v>
      </c>
      <c r="P34" s="431">
        <f>+'OP.Power Desk Daily Price'!P13</f>
        <v>21</v>
      </c>
      <c r="Q34" s="431">
        <f>+'OP.Power Desk Daily Price'!Q13</f>
        <v>21</v>
      </c>
      <c r="R34" s="431">
        <f>+'OP.Power Desk Daily Price'!R13</f>
        <v>21</v>
      </c>
      <c r="S34" s="431">
        <f>+'OP.Power Desk Daily Price'!S13</f>
        <v>21</v>
      </c>
      <c r="T34" s="431">
        <f>+'OP.Power Desk Daily Price'!T13</f>
        <v>21</v>
      </c>
      <c r="U34" s="431">
        <f>+'OP.Power Desk Daily Price'!U13</f>
        <v>21</v>
      </c>
      <c r="V34" s="431">
        <f>+'OP.Power Desk Daily Price'!V13</f>
        <v>21</v>
      </c>
      <c r="W34" s="431">
        <f>+'OP.Power Desk Daily Price'!W13</f>
        <v>21</v>
      </c>
      <c r="X34" s="431">
        <f>+'OP.Power Desk Daily Price'!X13</f>
        <v>21</v>
      </c>
      <c r="Y34" s="431">
        <f>+'OP.Power Desk Daily Price'!Y13</f>
        <v>21</v>
      </c>
      <c r="Z34" s="431">
        <f>+'OP.Power Desk Daily Price'!Z13</f>
        <v>21</v>
      </c>
      <c r="AA34" s="431">
        <f>+'OP.Power Desk Daily Price'!AA13</f>
        <v>21</v>
      </c>
      <c r="AB34" s="431">
        <f>+'OP.Power Desk Daily Price'!AB13</f>
        <v>21</v>
      </c>
      <c r="AC34" s="431">
        <f>+'OP.Power Desk Daily Price'!AC13</f>
        <v>21</v>
      </c>
      <c r="AD34" s="431">
        <f>+'OP.Power Desk Daily Price'!AD13</f>
        <v>21</v>
      </c>
      <c r="AE34" s="431">
        <f>+'OP.Power Desk Daily Price'!AE13</f>
        <v>21</v>
      </c>
      <c r="AF34" s="431">
        <f>+'OP.Power Desk Daily Price'!AF13</f>
        <v>21</v>
      </c>
      <c r="AG34" s="432">
        <f>+'OP.Power Desk Daily Price'!AG13</f>
        <v>22.308</v>
      </c>
      <c r="AH34" s="437"/>
      <c r="AI34" s="437"/>
      <c r="AJ34" s="437"/>
      <c r="AK34" s="437"/>
      <c r="AL34" s="437"/>
      <c r="AM34" s="437"/>
      <c r="AN34" s="437"/>
      <c r="AO34" s="437"/>
      <c r="AP34" s="437"/>
      <c r="AQ34" s="437"/>
      <c r="AR34" s="437"/>
      <c r="AS34" s="437"/>
      <c r="AT34" s="437"/>
      <c r="AU34" s="437"/>
      <c r="AV34" s="437"/>
      <c r="AW34" s="437"/>
      <c r="AX34" s="437"/>
      <c r="AY34" s="437"/>
      <c r="AZ34" s="437"/>
      <c r="BA34" s="437"/>
      <c r="BB34" s="437"/>
      <c r="BC34" s="437"/>
      <c r="BD34" s="437"/>
      <c r="BE34" s="437"/>
      <c r="BF34" s="437"/>
      <c r="BG34" s="437"/>
      <c r="BH34" s="437"/>
      <c r="BI34" s="437"/>
      <c r="BJ34" s="437"/>
      <c r="BK34" s="437"/>
      <c r="BL34" s="437"/>
    </row>
    <row r="35" spans="1:64" x14ac:dyDescent="0.2">
      <c r="A35" s="447" t="str">
        <f>+'OP.Power Desk Daily Price'!A14</f>
        <v>Palo Verde</v>
      </c>
      <c r="B35" s="430">
        <f>+'OP.Power Desk Daily Price'!B14</f>
        <v>21.9</v>
      </c>
      <c r="C35" s="431">
        <f>+'OP.Power Desk Daily Price'!C14</f>
        <v>21.9</v>
      </c>
      <c r="D35" s="431">
        <f>+'OP.Power Desk Daily Price'!D14</f>
        <v>21.25</v>
      </c>
      <c r="E35" s="431">
        <f>+'OP.Power Desk Daily Price'!E14</f>
        <v>21.25</v>
      </c>
      <c r="F35" s="431">
        <f>+'OP.Power Desk Daily Price'!F14</f>
        <v>21.25</v>
      </c>
      <c r="G35" s="431">
        <f>+'OP.Power Desk Daily Price'!G14</f>
        <v>21.25</v>
      </c>
      <c r="H35" s="431">
        <f>+'OP.Power Desk Daily Price'!H14</f>
        <v>21.25</v>
      </c>
      <c r="I35" s="431">
        <f>+'OP.Power Desk Daily Price'!I14</f>
        <v>21.25</v>
      </c>
      <c r="J35" s="431">
        <f>+'OP.Power Desk Daily Price'!J14</f>
        <v>19</v>
      </c>
      <c r="K35" s="431">
        <f>+'OP.Power Desk Daily Price'!K14</f>
        <v>19</v>
      </c>
      <c r="L35" s="431">
        <f>+'OP.Power Desk Daily Price'!L14</f>
        <v>19</v>
      </c>
      <c r="M35" s="431">
        <f>+'OP.Power Desk Daily Price'!M14</f>
        <v>19</v>
      </c>
      <c r="N35" s="431">
        <f>+'OP.Power Desk Daily Price'!N14</f>
        <v>19</v>
      </c>
      <c r="O35" s="431">
        <f>+'OP.Power Desk Daily Price'!O14</f>
        <v>19</v>
      </c>
      <c r="P35" s="431">
        <f>+'OP.Power Desk Daily Price'!P14</f>
        <v>19</v>
      </c>
      <c r="Q35" s="431">
        <f>+'OP.Power Desk Daily Price'!Q14</f>
        <v>19</v>
      </c>
      <c r="R35" s="431">
        <f>+'OP.Power Desk Daily Price'!R14</f>
        <v>19</v>
      </c>
      <c r="S35" s="431">
        <f>+'OP.Power Desk Daily Price'!S14</f>
        <v>19</v>
      </c>
      <c r="T35" s="431">
        <f>+'OP.Power Desk Daily Price'!T14</f>
        <v>19</v>
      </c>
      <c r="U35" s="431">
        <f>+'OP.Power Desk Daily Price'!U14</f>
        <v>19</v>
      </c>
      <c r="V35" s="431">
        <f>+'OP.Power Desk Daily Price'!V14</f>
        <v>19</v>
      </c>
      <c r="W35" s="431">
        <f>+'OP.Power Desk Daily Price'!W14</f>
        <v>19</v>
      </c>
      <c r="X35" s="431">
        <f>+'OP.Power Desk Daily Price'!X14</f>
        <v>19</v>
      </c>
      <c r="Y35" s="431">
        <f>+'OP.Power Desk Daily Price'!Y14</f>
        <v>19</v>
      </c>
      <c r="Z35" s="431">
        <f>+'OP.Power Desk Daily Price'!Z14</f>
        <v>19</v>
      </c>
      <c r="AA35" s="431">
        <f>+'OP.Power Desk Daily Price'!AA14</f>
        <v>19</v>
      </c>
      <c r="AB35" s="431">
        <f>+'OP.Power Desk Daily Price'!AB14</f>
        <v>19</v>
      </c>
      <c r="AC35" s="431">
        <f>+'OP.Power Desk Daily Price'!AC14</f>
        <v>19</v>
      </c>
      <c r="AD35" s="431">
        <f>+'OP.Power Desk Daily Price'!AD14</f>
        <v>19</v>
      </c>
      <c r="AE35" s="431">
        <f>+'OP.Power Desk Daily Price'!AE14</f>
        <v>19</v>
      </c>
      <c r="AF35" s="431">
        <f>+'OP.Power Desk Daily Price'!AF14</f>
        <v>19</v>
      </c>
      <c r="AG35" s="432">
        <f>+'OP.Power Desk Daily Price'!AG14</f>
        <v>21.38</v>
      </c>
      <c r="AH35" s="437"/>
      <c r="AI35" s="437"/>
      <c r="AJ35" s="437"/>
      <c r="AK35" s="437"/>
      <c r="AL35" s="437"/>
      <c r="AM35" s="437"/>
      <c r="AN35" s="437"/>
      <c r="AO35" s="437"/>
      <c r="AP35" s="437"/>
      <c r="AQ35" s="437"/>
      <c r="AR35" s="437"/>
      <c r="AS35" s="437"/>
      <c r="AT35" s="437"/>
      <c r="AU35" s="437"/>
      <c r="AV35" s="437"/>
      <c r="AW35" s="437"/>
      <c r="AX35" s="437"/>
      <c r="AY35" s="437"/>
      <c r="AZ35" s="437"/>
      <c r="BA35" s="437"/>
      <c r="BB35" s="437"/>
      <c r="BC35" s="437"/>
      <c r="BD35" s="437"/>
      <c r="BE35" s="437"/>
      <c r="BF35" s="437"/>
      <c r="BG35" s="437"/>
      <c r="BH35" s="437"/>
      <c r="BI35" s="437"/>
      <c r="BJ35" s="437"/>
      <c r="BK35" s="437"/>
      <c r="BL35" s="437"/>
    </row>
    <row r="36" spans="1:64" ht="10.8" thickBot="1" x14ac:dyDescent="0.25">
      <c r="A36" s="448" t="str">
        <f>+'OP.Power Desk Daily Price'!A15</f>
        <v>Mead</v>
      </c>
      <c r="B36" s="433">
        <f>+'OP.Power Desk Daily Price'!B15</f>
        <v>22.4</v>
      </c>
      <c r="C36" s="434">
        <f>+'OP.Power Desk Daily Price'!C15</f>
        <v>22.4</v>
      </c>
      <c r="D36" s="434">
        <f>+'OP.Power Desk Daily Price'!D15</f>
        <v>21.75</v>
      </c>
      <c r="E36" s="434">
        <f>+'OP.Power Desk Daily Price'!E15</f>
        <v>21.75</v>
      </c>
      <c r="F36" s="434">
        <f>+'OP.Power Desk Daily Price'!F15</f>
        <v>21.75</v>
      </c>
      <c r="G36" s="434">
        <f>+'OP.Power Desk Daily Price'!G15</f>
        <v>21.75</v>
      </c>
      <c r="H36" s="434">
        <f>+'OP.Power Desk Daily Price'!H15</f>
        <v>21.75</v>
      </c>
      <c r="I36" s="434">
        <f>+'OP.Power Desk Daily Price'!I15</f>
        <v>21.75</v>
      </c>
      <c r="J36" s="434">
        <f>+'OP.Power Desk Daily Price'!J15</f>
        <v>19.5</v>
      </c>
      <c r="K36" s="434">
        <f>+'OP.Power Desk Daily Price'!K15</f>
        <v>19.5</v>
      </c>
      <c r="L36" s="434">
        <f>+'OP.Power Desk Daily Price'!L15</f>
        <v>19.5</v>
      </c>
      <c r="M36" s="434">
        <f>+'OP.Power Desk Daily Price'!M15</f>
        <v>19.5</v>
      </c>
      <c r="N36" s="434">
        <f>+'OP.Power Desk Daily Price'!N15</f>
        <v>19.5</v>
      </c>
      <c r="O36" s="434">
        <f>+'OP.Power Desk Daily Price'!O15</f>
        <v>19.5</v>
      </c>
      <c r="P36" s="434">
        <f>+'OP.Power Desk Daily Price'!P15</f>
        <v>19.5</v>
      </c>
      <c r="Q36" s="434">
        <f>+'OP.Power Desk Daily Price'!Q15</f>
        <v>19.5</v>
      </c>
      <c r="R36" s="434">
        <f>+'OP.Power Desk Daily Price'!R15</f>
        <v>19.5</v>
      </c>
      <c r="S36" s="434">
        <f>+'OP.Power Desk Daily Price'!S15</f>
        <v>19.5</v>
      </c>
      <c r="T36" s="434">
        <f>+'OP.Power Desk Daily Price'!T15</f>
        <v>19.5</v>
      </c>
      <c r="U36" s="434">
        <f>+'OP.Power Desk Daily Price'!U15</f>
        <v>19.5</v>
      </c>
      <c r="V36" s="434">
        <f>+'OP.Power Desk Daily Price'!V15</f>
        <v>19.5</v>
      </c>
      <c r="W36" s="434">
        <f>+'OP.Power Desk Daily Price'!W15</f>
        <v>19.5</v>
      </c>
      <c r="X36" s="434">
        <f>+'OP.Power Desk Daily Price'!X15</f>
        <v>19.5</v>
      </c>
      <c r="Y36" s="434">
        <f>+'OP.Power Desk Daily Price'!Y15</f>
        <v>19.5</v>
      </c>
      <c r="Z36" s="434">
        <f>+'OP.Power Desk Daily Price'!Z15</f>
        <v>34.25</v>
      </c>
      <c r="AA36" s="434">
        <f>+'OP.Power Desk Daily Price'!AA15</f>
        <v>19.5</v>
      </c>
      <c r="AB36" s="434">
        <f>+'OP.Power Desk Daily Price'!AB15</f>
        <v>19.5</v>
      </c>
      <c r="AC36" s="434">
        <f>+'OP.Power Desk Daily Price'!AC15</f>
        <v>19.5</v>
      </c>
      <c r="AD36" s="434">
        <f>+'OP.Power Desk Daily Price'!AD15</f>
        <v>19.5</v>
      </c>
      <c r="AE36" s="434">
        <f>+'OP.Power Desk Daily Price'!AE15</f>
        <v>19.5</v>
      </c>
      <c r="AF36" s="434">
        <f>+'OP.Power Desk Daily Price'!AF15</f>
        <v>19.5</v>
      </c>
      <c r="AG36" s="435">
        <f>+'OP.Power Desk Daily Price'!AG15</f>
        <v>21.88</v>
      </c>
      <c r="AH36" s="437"/>
      <c r="AI36" s="437"/>
      <c r="AJ36" s="437"/>
      <c r="AK36" s="437"/>
      <c r="AL36" s="437"/>
      <c r="AM36" s="437"/>
      <c r="AN36" s="437"/>
      <c r="AO36" s="437"/>
      <c r="AP36" s="437"/>
      <c r="AQ36" s="437"/>
      <c r="AR36" s="437"/>
      <c r="AS36" s="437"/>
      <c r="AT36" s="437"/>
      <c r="AU36" s="437"/>
      <c r="AV36" s="437"/>
      <c r="AW36" s="437"/>
      <c r="AX36" s="437"/>
      <c r="AY36" s="437"/>
      <c r="AZ36" s="437"/>
      <c r="BA36" s="437"/>
      <c r="BB36" s="437"/>
      <c r="BC36" s="437"/>
      <c r="BD36" s="437"/>
      <c r="BE36" s="437"/>
      <c r="BF36" s="437"/>
      <c r="BG36" s="437"/>
      <c r="BH36" s="437"/>
      <c r="BI36" s="437"/>
      <c r="BJ36" s="437"/>
      <c r="BK36" s="437"/>
      <c r="BL36" s="437"/>
    </row>
    <row r="37" spans="1:64" x14ac:dyDescent="0.2">
      <c r="B37" s="437"/>
      <c r="C37" s="437"/>
      <c r="D37" s="437"/>
      <c r="E37" s="437"/>
      <c r="F37" s="437"/>
      <c r="G37" s="437"/>
      <c r="H37" s="437"/>
      <c r="I37" s="437"/>
      <c r="J37" s="437"/>
      <c r="K37" s="437"/>
      <c r="L37" s="437"/>
      <c r="M37" s="437"/>
      <c r="N37" s="437"/>
      <c r="O37" s="437"/>
      <c r="P37" s="437"/>
      <c r="Q37" s="437"/>
      <c r="R37" s="437"/>
      <c r="S37" s="437"/>
      <c r="T37" s="437"/>
      <c r="U37" s="437"/>
      <c r="V37" s="437"/>
      <c r="W37" s="437"/>
      <c r="X37" s="437"/>
      <c r="Y37" s="437"/>
      <c r="Z37" s="437"/>
      <c r="AA37" s="437"/>
      <c r="AB37" s="437"/>
      <c r="AC37" s="437"/>
      <c r="AD37" s="437"/>
      <c r="AE37" s="437"/>
      <c r="AF37" s="437"/>
      <c r="AG37" s="437"/>
      <c r="AH37" s="437"/>
      <c r="AI37" s="437"/>
      <c r="AJ37" s="437"/>
      <c r="AK37" s="437"/>
      <c r="AL37" s="437"/>
      <c r="AM37" s="437"/>
      <c r="AN37" s="437"/>
      <c r="AO37" s="437"/>
      <c r="AP37" s="437"/>
      <c r="AQ37" s="437"/>
      <c r="AR37" s="437"/>
      <c r="AS37" s="437"/>
      <c r="AT37" s="437"/>
      <c r="AU37" s="437"/>
      <c r="AV37" s="437"/>
      <c r="AW37" s="437"/>
      <c r="AX37" s="437"/>
      <c r="AY37" s="437"/>
      <c r="AZ37" s="437"/>
      <c r="BA37" s="437"/>
      <c r="BB37" s="437"/>
      <c r="BC37" s="437"/>
      <c r="BD37" s="437"/>
      <c r="BE37" s="437"/>
      <c r="BF37" s="437"/>
      <c r="BG37" s="437"/>
      <c r="BH37" s="437"/>
      <c r="BI37" s="437"/>
      <c r="BJ37" s="437"/>
      <c r="BK37" s="437"/>
      <c r="BL37" s="437"/>
    </row>
    <row r="38" spans="1:64" ht="14.4" thickBot="1" x14ac:dyDescent="0.3">
      <c r="A38" s="424" t="str">
        <f>+'OP.Power Desk Daily Price'!A17</f>
        <v>Alberta Daily Off Peak Prices</v>
      </c>
      <c r="B38" s="437"/>
      <c r="C38" s="437"/>
      <c r="D38" s="437"/>
      <c r="E38" s="437"/>
      <c r="F38" s="437"/>
      <c r="G38" s="437"/>
      <c r="H38" s="437"/>
      <c r="I38" s="437"/>
      <c r="J38" s="437"/>
      <c r="K38" s="437"/>
      <c r="L38" s="437"/>
      <c r="M38" s="437"/>
      <c r="N38" s="437"/>
      <c r="O38" s="437"/>
      <c r="P38" s="437"/>
      <c r="Q38" s="437"/>
      <c r="R38" s="437"/>
      <c r="S38" s="437"/>
      <c r="T38" s="437"/>
      <c r="U38" s="437"/>
      <c r="V38" s="437"/>
      <c r="W38" s="437"/>
      <c r="X38" s="437"/>
      <c r="Y38" s="437"/>
      <c r="Z38" s="437"/>
      <c r="AA38" s="437"/>
      <c r="AB38" s="437"/>
      <c r="AC38" s="437"/>
      <c r="AD38" s="437"/>
      <c r="AE38" s="437"/>
      <c r="AF38" s="437"/>
      <c r="AG38" s="437"/>
      <c r="AH38" s="437"/>
      <c r="AI38" s="437"/>
      <c r="AJ38" s="437"/>
      <c r="AK38" s="437"/>
      <c r="AL38" s="437"/>
      <c r="AM38" s="437"/>
      <c r="AN38" s="437"/>
      <c r="AO38" s="437"/>
      <c r="AP38" s="437"/>
      <c r="AQ38" s="437"/>
      <c r="AR38" s="437"/>
      <c r="AS38" s="437"/>
      <c r="AT38" s="437"/>
      <c r="AU38" s="437"/>
      <c r="AV38" s="437"/>
      <c r="AW38" s="437"/>
      <c r="AX38" s="437"/>
      <c r="AY38" s="437"/>
      <c r="AZ38" s="437"/>
      <c r="BA38" s="437"/>
      <c r="BB38" s="437"/>
      <c r="BC38" s="437"/>
      <c r="BD38" s="437"/>
      <c r="BE38" s="437"/>
      <c r="BF38" s="437"/>
      <c r="BG38" s="437"/>
      <c r="BH38" s="437"/>
      <c r="BI38" s="437"/>
      <c r="BJ38" s="437"/>
      <c r="BK38" s="437"/>
      <c r="BL38" s="437"/>
    </row>
    <row r="39" spans="1:64" ht="16.5" customHeight="1" thickBot="1" x14ac:dyDescent="0.25">
      <c r="A39" s="449" t="str">
        <f>+'OP.Power Desk Daily Price'!A18</f>
        <v>ALBERTA</v>
      </c>
      <c r="B39" s="438">
        <f>+'OP.Power Desk Daily Price'!B18</f>
        <v>29</v>
      </c>
      <c r="C39" s="439">
        <f>+'OP.Power Desk Daily Price'!C18</f>
        <v>29</v>
      </c>
      <c r="D39" s="439">
        <f>+'OP.Power Desk Daily Price'!D18</f>
        <v>29.004999160766602</v>
      </c>
      <c r="E39" s="439">
        <f>+'OP.Power Desk Daily Price'!E18</f>
        <v>28.997501373291016</v>
      </c>
      <c r="F39" s="439">
        <f>+'OP.Power Desk Daily Price'!F18</f>
        <v>29.002500534057617</v>
      </c>
      <c r="G39" s="439">
        <f>+'OP.Power Desk Daily Price'!G18</f>
        <v>29</v>
      </c>
      <c r="H39" s="439">
        <f>+'OP.Power Desk Daily Price'!H18</f>
        <v>28.998849868774414</v>
      </c>
      <c r="I39" s="439">
        <f>+'OP.Power Desk Daily Price'!I18</f>
        <v>29</v>
      </c>
      <c r="J39" s="439">
        <f>+'OP.Power Desk Daily Price'!J18</f>
        <v>30.728848266601563</v>
      </c>
      <c r="K39" s="439">
        <f>+'OP.Power Desk Daily Price'!K18</f>
        <v>30.732497024536134</v>
      </c>
      <c r="L39" s="439">
        <f>+'OP.Power Desk Daily Price'!L18</f>
        <v>30.732497024536134</v>
      </c>
      <c r="M39" s="439">
        <f>+'OP.Power Desk Daily Price'!M18</f>
        <v>30.732497024536134</v>
      </c>
      <c r="N39" s="439">
        <f>+'OP.Power Desk Daily Price'!N18</f>
        <v>30.729996490478516</v>
      </c>
      <c r="O39" s="439">
        <f>+'OP.Power Desk Daily Price'!O18</f>
        <v>30.729998397827149</v>
      </c>
      <c r="P39" s="439">
        <f>+'OP.Power Desk Daily Price'!P18</f>
        <v>30.729998397827149</v>
      </c>
      <c r="Q39" s="439">
        <f>+'OP.Power Desk Daily Price'!Q18</f>
        <v>30.729998397827149</v>
      </c>
      <c r="R39" s="439">
        <f>+'OP.Power Desk Daily Price'!R18</f>
        <v>30.729998397827149</v>
      </c>
      <c r="S39" s="439">
        <f>+'OP.Power Desk Daily Price'!S18</f>
        <v>30.729998397827149</v>
      </c>
      <c r="T39" s="439">
        <f>+'OP.Power Desk Daily Price'!T18</f>
        <v>30.729998397827149</v>
      </c>
      <c r="U39" s="439">
        <f>+'OP.Power Desk Daily Price'!U18</f>
        <v>30.729998397827149</v>
      </c>
      <c r="V39" s="439">
        <f>+'OP.Power Desk Daily Price'!V18</f>
        <v>30.734999465942384</v>
      </c>
      <c r="W39" s="439">
        <f>+'OP.Power Desk Daily Price'!W18</f>
        <v>30.734999465942384</v>
      </c>
      <c r="X39" s="439">
        <f>+'OP.Power Desk Daily Price'!X18</f>
        <v>30.734999465942384</v>
      </c>
      <c r="Y39" s="439">
        <f>+'OP.Power Desk Daily Price'!Y18</f>
        <v>30.727499771118165</v>
      </c>
      <c r="Z39" s="439">
        <f>+'OP.Power Desk Daily Price'!Z18</f>
        <v>30.72500114440918</v>
      </c>
      <c r="AA39" s="439">
        <f>+'OP.Power Desk Daily Price'!AA18</f>
        <v>30.732500839233399</v>
      </c>
      <c r="AB39" s="439">
        <f>+'OP.Power Desk Daily Price'!AB18</f>
        <v>30.732500839233399</v>
      </c>
      <c r="AC39" s="439">
        <f>+'OP.Power Desk Daily Price'!AC18</f>
        <v>30.725445556640626</v>
      </c>
      <c r="AD39" s="439">
        <f>+'OP.Power Desk Daily Price'!AD18</f>
        <v>30.725445556640626</v>
      </c>
      <c r="AE39" s="439">
        <f>+'OP.Power Desk Daily Price'!AE18</f>
        <v>30.725445556640626</v>
      </c>
      <c r="AF39" s="441">
        <f>+'OP.Power Desk Daily Price'!AF18</f>
        <v>30.730307388305665</v>
      </c>
      <c r="AG39" s="440">
        <f>+'OP.Power Desk Daily Price'!AG18</f>
        <v>29.000321229298908</v>
      </c>
      <c r="AH39" s="437"/>
      <c r="AI39" s="437"/>
      <c r="AJ39" s="437"/>
      <c r="AK39" s="437"/>
      <c r="AL39" s="437"/>
      <c r="AM39" s="437"/>
      <c r="AN39" s="437"/>
      <c r="AO39" s="437"/>
      <c r="AP39" s="437"/>
      <c r="AQ39" s="437"/>
      <c r="AR39" s="437"/>
      <c r="AS39" s="437"/>
      <c r="AT39" s="437"/>
      <c r="AU39" s="437"/>
      <c r="AV39" s="437"/>
      <c r="AW39" s="437"/>
      <c r="AX39" s="437"/>
      <c r="AY39" s="437"/>
      <c r="AZ39" s="437"/>
      <c r="BA39" s="437"/>
      <c r="BB39" s="437"/>
      <c r="BC39" s="437"/>
      <c r="BD39" s="437"/>
      <c r="BE39" s="437"/>
      <c r="BF39" s="437"/>
      <c r="BG39" s="437"/>
      <c r="BH39" s="437"/>
      <c r="BI39" s="437"/>
      <c r="BJ39" s="437"/>
      <c r="BK39" s="437"/>
      <c r="BL39" s="437"/>
    </row>
    <row r="42" spans="1:64" ht="14.4" thickBot="1" x14ac:dyDescent="0.3">
      <c r="A42" s="424" t="str">
        <f>+'OP.Power Desk Daily Price'!A27</f>
        <v>Change</v>
      </c>
    </row>
    <row r="43" spans="1:64" ht="13.5" customHeight="1" x14ac:dyDescent="0.2">
      <c r="A43" s="446" t="str">
        <f>+'OP.Power Desk Daily Price'!A28</f>
        <v>MID-COLUMBIA</v>
      </c>
      <c r="B43" s="427">
        <f>+'OP.Power Desk Daily Price'!B28</f>
        <v>0</v>
      </c>
      <c r="C43" s="428">
        <f>+'OP.Power Desk Daily Price'!C28</f>
        <v>0</v>
      </c>
      <c r="D43" s="428">
        <f>+'OP.Power Desk Daily Price'!D28</f>
        <v>0</v>
      </c>
      <c r="E43" s="428">
        <f>+'OP.Power Desk Daily Price'!E28</f>
        <v>0</v>
      </c>
      <c r="F43" s="428">
        <f>+'OP.Power Desk Daily Price'!F28</f>
        <v>0</v>
      </c>
      <c r="G43" s="428">
        <f>+'OP.Power Desk Daily Price'!G28</f>
        <v>0</v>
      </c>
      <c r="H43" s="428">
        <f>+'OP.Power Desk Daily Price'!H28</f>
        <v>0</v>
      </c>
      <c r="I43" s="428">
        <f>+'OP.Power Desk Daily Price'!I28</f>
        <v>0</v>
      </c>
      <c r="J43" s="428">
        <f>+'OP.Power Desk Daily Price'!J28</f>
        <v>0</v>
      </c>
      <c r="K43" s="428">
        <f>+'OP.Power Desk Daily Price'!K28</f>
        <v>0</v>
      </c>
      <c r="L43" s="428">
        <f>+'OP.Power Desk Daily Price'!L28</f>
        <v>0</v>
      </c>
      <c r="M43" s="428">
        <f>+'OP.Power Desk Daily Price'!M28</f>
        <v>0</v>
      </c>
      <c r="N43" s="428">
        <f>+'OP.Power Desk Daily Price'!N28</f>
        <v>0</v>
      </c>
      <c r="O43" s="428">
        <f>+'OP.Power Desk Daily Price'!O28</f>
        <v>0</v>
      </c>
      <c r="P43" s="428">
        <f>+'OP.Power Desk Daily Price'!P28</f>
        <v>0</v>
      </c>
      <c r="Q43" s="428">
        <f>+'OP.Power Desk Daily Price'!Q28</f>
        <v>0</v>
      </c>
      <c r="R43" s="428">
        <f>+'OP.Power Desk Daily Price'!R28</f>
        <v>0</v>
      </c>
      <c r="S43" s="428">
        <f>+'OP.Power Desk Daily Price'!S28</f>
        <v>0</v>
      </c>
      <c r="T43" s="428">
        <f>+'OP.Power Desk Daily Price'!T28</f>
        <v>0</v>
      </c>
      <c r="U43" s="428">
        <f>+'OP.Power Desk Daily Price'!U28</f>
        <v>0</v>
      </c>
      <c r="V43" s="428">
        <f>+'OP.Power Desk Daily Price'!V28</f>
        <v>0</v>
      </c>
      <c r="W43" s="428">
        <f>+'OP.Power Desk Daily Price'!W28</f>
        <v>0</v>
      </c>
      <c r="X43" s="428">
        <f>+'OP.Power Desk Daily Price'!X28</f>
        <v>0</v>
      </c>
      <c r="Y43" s="428">
        <f>+'OP.Power Desk Daily Price'!Y28</f>
        <v>0</v>
      </c>
      <c r="Z43" s="428">
        <f>+'OP.Power Desk Daily Price'!Z28</f>
        <v>0</v>
      </c>
      <c r="AA43" s="428">
        <f>+'OP.Power Desk Daily Price'!AA28</f>
        <v>0</v>
      </c>
      <c r="AB43" s="428">
        <f>+'OP.Power Desk Daily Price'!AB28</f>
        <v>0</v>
      </c>
      <c r="AC43" s="428">
        <f>+'OP.Power Desk Daily Price'!AC28</f>
        <v>0</v>
      </c>
      <c r="AD43" s="428">
        <f>+'OP.Power Desk Daily Price'!AD28</f>
        <v>0</v>
      </c>
      <c r="AE43" s="428">
        <f>+'OP.Power Desk Daily Price'!AE28</f>
        <v>0</v>
      </c>
      <c r="AF43" s="428">
        <f>+'OP.Power Desk Daily Price'!AF28</f>
        <v>0</v>
      </c>
      <c r="AG43" s="429">
        <f>+'OP.Power Desk Daily Price'!AG28</f>
        <v>1.8181818181815856E-2</v>
      </c>
      <c r="AH43" s="437"/>
      <c r="AI43" s="437"/>
      <c r="AJ43" s="437"/>
      <c r="AK43" s="437"/>
      <c r="AL43" s="437"/>
      <c r="AM43" s="437"/>
      <c r="AN43" s="437"/>
      <c r="AO43" s="437"/>
      <c r="AP43" s="437"/>
      <c r="AQ43" s="437"/>
      <c r="AR43" s="437"/>
      <c r="AS43" s="437"/>
      <c r="AT43" s="437"/>
      <c r="AU43" s="437"/>
      <c r="AV43" s="437"/>
      <c r="AW43" s="437"/>
      <c r="AX43" s="437"/>
      <c r="AY43" s="437"/>
      <c r="AZ43" s="437"/>
      <c r="BA43" s="437"/>
      <c r="BB43" s="437"/>
      <c r="BC43" s="437"/>
      <c r="BD43" s="437"/>
      <c r="BE43" s="437"/>
      <c r="BF43" s="437"/>
      <c r="BG43" s="437"/>
      <c r="BH43" s="437"/>
      <c r="BI43" s="437"/>
      <c r="BJ43" s="437"/>
      <c r="BK43" s="437"/>
      <c r="BL43" s="437"/>
    </row>
    <row r="44" spans="1:64" x14ac:dyDescent="0.2">
      <c r="A44" s="447" t="str">
        <f>+'OP.Power Desk Daily Price'!A29</f>
        <v>COB</v>
      </c>
      <c r="B44" s="430">
        <f>+'OP.Power Desk Daily Price'!B29</f>
        <v>0</v>
      </c>
      <c r="C44" s="431">
        <f>+'OP.Power Desk Daily Price'!C29</f>
        <v>0</v>
      </c>
      <c r="D44" s="431">
        <f>+'OP.Power Desk Daily Price'!D29</f>
        <v>0</v>
      </c>
      <c r="E44" s="431">
        <f>+'OP.Power Desk Daily Price'!E29</f>
        <v>0</v>
      </c>
      <c r="F44" s="431">
        <f>+'OP.Power Desk Daily Price'!F29</f>
        <v>0</v>
      </c>
      <c r="G44" s="431">
        <f>+'OP.Power Desk Daily Price'!G29</f>
        <v>0</v>
      </c>
      <c r="H44" s="431">
        <f>+'OP.Power Desk Daily Price'!H29</f>
        <v>0</v>
      </c>
      <c r="I44" s="431">
        <f>+'OP.Power Desk Daily Price'!I29</f>
        <v>0</v>
      </c>
      <c r="J44" s="431">
        <f>+'OP.Power Desk Daily Price'!J29</f>
        <v>0</v>
      </c>
      <c r="K44" s="431">
        <f>+'OP.Power Desk Daily Price'!K29</f>
        <v>0</v>
      </c>
      <c r="L44" s="431">
        <f>+'OP.Power Desk Daily Price'!L29</f>
        <v>0</v>
      </c>
      <c r="M44" s="431">
        <f>+'OP.Power Desk Daily Price'!M29</f>
        <v>0</v>
      </c>
      <c r="N44" s="431">
        <f>+'OP.Power Desk Daily Price'!N29</f>
        <v>0</v>
      </c>
      <c r="O44" s="431">
        <f>+'OP.Power Desk Daily Price'!O29</f>
        <v>0</v>
      </c>
      <c r="P44" s="431">
        <f>+'OP.Power Desk Daily Price'!P29</f>
        <v>0</v>
      </c>
      <c r="Q44" s="431">
        <f>+'OP.Power Desk Daily Price'!Q29</f>
        <v>0</v>
      </c>
      <c r="R44" s="431">
        <f>+'OP.Power Desk Daily Price'!R29</f>
        <v>0</v>
      </c>
      <c r="S44" s="431">
        <f>+'OP.Power Desk Daily Price'!S29</f>
        <v>0</v>
      </c>
      <c r="T44" s="431">
        <f>+'OP.Power Desk Daily Price'!T29</f>
        <v>0</v>
      </c>
      <c r="U44" s="431">
        <f>+'OP.Power Desk Daily Price'!U29</f>
        <v>0</v>
      </c>
      <c r="V44" s="431">
        <f>+'OP.Power Desk Daily Price'!V29</f>
        <v>0</v>
      </c>
      <c r="W44" s="431">
        <f>+'OP.Power Desk Daily Price'!W29</f>
        <v>0</v>
      </c>
      <c r="X44" s="431">
        <f>+'OP.Power Desk Daily Price'!X29</f>
        <v>0</v>
      </c>
      <c r="Y44" s="431">
        <f>+'OP.Power Desk Daily Price'!Y29</f>
        <v>0</v>
      </c>
      <c r="Z44" s="431">
        <f>+'OP.Power Desk Daily Price'!Z29</f>
        <v>0</v>
      </c>
      <c r="AA44" s="431">
        <f>+'OP.Power Desk Daily Price'!AA29</f>
        <v>0</v>
      </c>
      <c r="AB44" s="431">
        <f>+'OP.Power Desk Daily Price'!AB29</f>
        <v>0</v>
      </c>
      <c r="AC44" s="431">
        <f>+'OP.Power Desk Daily Price'!AC29</f>
        <v>0</v>
      </c>
      <c r="AD44" s="431">
        <f>+'OP.Power Desk Daily Price'!AD29</f>
        <v>0</v>
      </c>
      <c r="AE44" s="431">
        <f>+'OP.Power Desk Daily Price'!AE29</f>
        <v>0</v>
      </c>
      <c r="AF44" s="431">
        <f>+'OP.Power Desk Daily Price'!AF29</f>
        <v>0</v>
      </c>
      <c r="AG44" s="432">
        <f>+'OP.Power Desk Daily Price'!AG29</f>
        <v>0</v>
      </c>
      <c r="AH44" s="437"/>
      <c r="AI44" s="437"/>
      <c r="AJ44" s="437"/>
      <c r="AK44" s="437"/>
      <c r="AL44" s="437"/>
      <c r="AM44" s="437"/>
      <c r="AN44" s="437"/>
      <c r="AO44" s="437"/>
      <c r="AP44" s="437"/>
      <c r="AQ44" s="437"/>
      <c r="AR44" s="437"/>
      <c r="AS44" s="437"/>
      <c r="AT44" s="437"/>
      <c r="AU44" s="437"/>
      <c r="AV44" s="437"/>
      <c r="AW44" s="437"/>
      <c r="AX44" s="437"/>
      <c r="AY44" s="437"/>
      <c r="AZ44" s="437"/>
      <c r="BA44" s="437"/>
      <c r="BB44" s="437"/>
      <c r="BC44" s="437"/>
      <c r="BD44" s="437"/>
      <c r="BE44" s="437"/>
      <c r="BF44" s="437"/>
      <c r="BG44" s="437"/>
      <c r="BH44" s="437"/>
      <c r="BI44" s="437"/>
      <c r="BJ44" s="437"/>
      <c r="BK44" s="437"/>
      <c r="BL44" s="437"/>
    </row>
    <row r="45" spans="1:64" x14ac:dyDescent="0.2">
      <c r="A45" s="447" t="str">
        <f>+'OP.Power Desk Daily Price'!A30</f>
        <v>NP15</v>
      </c>
      <c r="B45" s="430">
        <f>+'OP.Power Desk Daily Price'!B30</f>
        <v>0</v>
      </c>
      <c r="C45" s="431">
        <f>+'OP.Power Desk Daily Price'!C30</f>
        <v>0</v>
      </c>
      <c r="D45" s="431">
        <f>+'OP.Power Desk Daily Price'!D30</f>
        <v>0</v>
      </c>
      <c r="E45" s="431">
        <f>+'OP.Power Desk Daily Price'!E30</f>
        <v>0</v>
      </c>
      <c r="F45" s="431">
        <f>+'OP.Power Desk Daily Price'!F30</f>
        <v>0</v>
      </c>
      <c r="G45" s="431">
        <f>+'OP.Power Desk Daily Price'!G30</f>
        <v>0</v>
      </c>
      <c r="H45" s="431">
        <f>+'OP.Power Desk Daily Price'!H30</f>
        <v>0</v>
      </c>
      <c r="I45" s="431">
        <f>+'OP.Power Desk Daily Price'!I30</f>
        <v>0</v>
      </c>
      <c r="J45" s="431">
        <f>+'OP.Power Desk Daily Price'!J30</f>
        <v>0</v>
      </c>
      <c r="K45" s="431">
        <f>+'OP.Power Desk Daily Price'!K30</f>
        <v>0</v>
      </c>
      <c r="L45" s="431">
        <f>+'OP.Power Desk Daily Price'!L30</f>
        <v>0</v>
      </c>
      <c r="M45" s="431">
        <f>+'OP.Power Desk Daily Price'!M30</f>
        <v>0</v>
      </c>
      <c r="N45" s="431">
        <f>+'OP.Power Desk Daily Price'!N30</f>
        <v>0</v>
      </c>
      <c r="O45" s="431">
        <f>+'OP.Power Desk Daily Price'!O30</f>
        <v>0</v>
      </c>
      <c r="P45" s="431">
        <f>+'OP.Power Desk Daily Price'!P30</f>
        <v>0</v>
      </c>
      <c r="Q45" s="431">
        <f>+'OP.Power Desk Daily Price'!Q30</f>
        <v>0</v>
      </c>
      <c r="R45" s="431">
        <f>+'OP.Power Desk Daily Price'!R30</f>
        <v>0</v>
      </c>
      <c r="S45" s="431">
        <f>+'OP.Power Desk Daily Price'!S30</f>
        <v>0</v>
      </c>
      <c r="T45" s="431">
        <f>+'OP.Power Desk Daily Price'!T30</f>
        <v>0</v>
      </c>
      <c r="U45" s="431">
        <f>+'OP.Power Desk Daily Price'!U30</f>
        <v>0</v>
      </c>
      <c r="V45" s="431">
        <f>+'OP.Power Desk Daily Price'!V30</f>
        <v>0</v>
      </c>
      <c r="W45" s="431">
        <f>+'OP.Power Desk Daily Price'!W30</f>
        <v>0</v>
      </c>
      <c r="X45" s="431">
        <f>+'OP.Power Desk Daily Price'!X30</f>
        <v>0</v>
      </c>
      <c r="Y45" s="431">
        <f>+'OP.Power Desk Daily Price'!Y30</f>
        <v>0</v>
      </c>
      <c r="Z45" s="431">
        <f>+'OP.Power Desk Daily Price'!Z30</f>
        <v>0</v>
      </c>
      <c r="AA45" s="431">
        <f>+'OP.Power Desk Daily Price'!AA30</f>
        <v>0</v>
      </c>
      <c r="AB45" s="431">
        <f>+'OP.Power Desk Daily Price'!AB30</f>
        <v>0</v>
      </c>
      <c r="AC45" s="431">
        <f>+'OP.Power Desk Daily Price'!AC30</f>
        <v>0</v>
      </c>
      <c r="AD45" s="431">
        <f>+'OP.Power Desk Daily Price'!AD30</f>
        <v>0</v>
      </c>
      <c r="AE45" s="431">
        <f>+'OP.Power Desk Daily Price'!AE30</f>
        <v>0</v>
      </c>
      <c r="AF45" s="431">
        <f>+'OP.Power Desk Daily Price'!AF30</f>
        <v>0</v>
      </c>
      <c r="AG45" s="432">
        <f>+'OP.Power Desk Daily Price'!AG30</f>
        <v>7.7090909090909321E-2</v>
      </c>
      <c r="AH45" s="437"/>
      <c r="AI45" s="437"/>
      <c r="AJ45" s="437"/>
      <c r="AK45" s="437"/>
      <c r="AL45" s="437"/>
      <c r="AM45" s="437"/>
      <c r="AN45" s="437"/>
      <c r="AO45" s="437"/>
      <c r="AP45" s="437"/>
      <c r="AQ45" s="437"/>
      <c r="AR45" s="437"/>
      <c r="AS45" s="437"/>
      <c r="AT45" s="437"/>
      <c r="AU45" s="437"/>
      <c r="AV45" s="437"/>
      <c r="AW45" s="437"/>
      <c r="AX45" s="437"/>
      <c r="AY45" s="437"/>
      <c r="AZ45" s="437"/>
      <c r="BA45" s="437"/>
      <c r="BB45" s="437"/>
      <c r="BC45" s="437"/>
      <c r="BD45" s="437"/>
      <c r="BE45" s="437"/>
      <c r="BF45" s="437"/>
      <c r="BG45" s="437"/>
      <c r="BH45" s="437"/>
      <c r="BI45" s="437"/>
      <c r="BJ45" s="437"/>
      <c r="BK45" s="437"/>
      <c r="BL45" s="437"/>
    </row>
    <row r="46" spans="1:64" x14ac:dyDescent="0.2">
      <c r="A46" s="447" t="str">
        <f>+'OP.Power Desk Daily Price'!A31</f>
        <v>ZP26</v>
      </c>
      <c r="B46" s="430">
        <f>+'OP.Power Desk Daily Price'!B31</f>
        <v>0</v>
      </c>
      <c r="C46" s="431">
        <f>+'OP.Power Desk Daily Price'!C31</f>
        <v>0</v>
      </c>
      <c r="D46" s="431">
        <f>+'OP.Power Desk Daily Price'!D31</f>
        <v>0</v>
      </c>
      <c r="E46" s="431">
        <f>+'OP.Power Desk Daily Price'!E31</f>
        <v>0</v>
      </c>
      <c r="F46" s="431">
        <f>+'OP.Power Desk Daily Price'!F31</f>
        <v>0</v>
      </c>
      <c r="G46" s="431">
        <f>+'OP.Power Desk Daily Price'!G31</f>
        <v>0</v>
      </c>
      <c r="H46" s="431">
        <f>+'OP.Power Desk Daily Price'!H31</f>
        <v>0</v>
      </c>
      <c r="I46" s="431">
        <f>+'OP.Power Desk Daily Price'!I31</f>
        <v>0</v>
      </c>
      <c r="J46" s="431">
        <f>+'OP.Power Desk Daily Price'!J31</f>
        <v>0</v>
      </c>
      <c r="K46" s="431">
        <f>+'OP.Power Desk Daily Price'!K31</f>
        <v>0</v>
      </c>
      <c r="L46" s="431">
        <f>+'OP.Power Desk Daily Price'!L31</f>
        <v>0</v>
      </c>
      <c r="M46" s="431">
        <f>+'OP.Power Desk Daily Price'!M31</f>
        <v>0</v>
      </c>
      <c r="N46" s="431">
        <f>+'OP.Power Desk Daily Price'!N31</f>
        <v>0</v>
      </c>
      <c r="O46" s="431">
        <f>+'OP.Power Desk Daily Price'!O31</f>
        <v>0</v>
      </c>
      <c r="P46" s="431">
        <f>+'OP.Power Desk Daily Price'!P31</f>
        <v>0</v>
      </c>
      <c r="Q46" s="431">
        <f>+'OP.Power Desk Daily Price'!Q31</f>
        <v>0</v>
      </c>
      <c r="R46" s="431">
        <f>+'OP.Power Desk Daily Price'!R31</f>
        <v>0</v>
      </c>
      <c r="S46" s="431">
        <f>+'OP.Power Desk Daily Price'!S31</f>
        <v>0</v>
      </c>
      <c r="T46" s="431">
        <f>+'OP.Power Desk Daily Price'!T31</f>
        <v>0</v>
      </c>
      <c r="U46" s="431">
        <f>+'OP.Power Desk Daily Price'!U31</f>
        <v>0</v>
      </c>
      <c r="V46" s="431">
        <f>+'OP.Power Desk Daily Price'!V31</f>
        <v>0</v>
      </c>
      <c r="W46" s="431">
        <f>+'OP.Power Desk Daily Price'!W31</f>
        <v>0</v>
      </c>
      <c r="X46" s="431">
        <f>+'OP.Power Desk Daily Price'!X31</f>
        <v>0</v>
      </c>
      <c r="Y46" s="431">
        <f>+'OP.Power Desk Daily Price'!Y31</f>
        <v>0</v>
      </c>
      <c r="Z46" s="431">
        <f>+'OP.Power Desk Daily Price'!Z31</f>
        <v>0</v>
      </c>
      <c r="AA46" s="431">
        <f>+'OP.Power Desk Daily Price'!AA31</f>
        <v>0</v>
      </c>
      <c r="AB46" s="431">
        <f>+'OP.Power Desk Daily Price'!AB31</f>
        <v>0</v>
      </c>
      <c r="AC46" s="431">
        <f>+'OP.Power Desk Daily Price'!AC31</f>
        <v>0</v>
      </c>
      <c r="AD46" s="431">
        <f>+'OP.Power Desk Daily Price'!AD31</f>
        <v>0</v>
      </c>
      <c r="AE46" s="431">
        <f>+'OP.Power Desk Daily Price'!AE31</f>
        <v>0</v>
      </c>
      <c r="AF46" s="431">
        <f>+'OP.Power Desk Daily Price'!AF31</f>
        <v>0</v>
      </c>
      <c r="AG46" s="432">
        <f>+'OP.Power Desk Daily Price'!AG31</f>
        <v>0.3953863636363586</v>
      </c>
      <c r="AH46" s="437"/>
      <c r="AI46" s="437"/>
      <c r="AJ46" s="437"/>
      <c r="AK46" s="437"/>
      <c r="AL46" s="437"/>
      <c r="AM46" s="437"/>
      <c r="AN46" s="437"/>
      <c r="AO46" s="437"/>
      <c r="AP46" s="437"/>
      <c r="AQ46" s="437"/>
      <c r="AR46" s="437"/>
      <c r="AS46" s="437"/>
      <c r="AT46" s="437"/>
      <c r="AU46" s="437"/>
      <c r="AV46" s="437"/>
      <c r="AW46" s="437"/>
      <c r="AX46" s="437"/>
      <c r="AY46" s="437"/>
      <c r="AZ46" s="437"/>
      <c r="BA46" s="437"/>
      <c r="BB46" s="437"/>
      <c r="BC46" s="437"/>
      <c r="BD46" s="437"/>
      <c r="BE46" s="437"/>
      <c r="BF46" s="437"/>
      <c r="BG46" s="437"/>
      <c r="BH46" s="437"/>
      <c r="BI46" s="437"/>
      <c r="BJ46" s="437"/>
      <c r="BK46" s="437"/>
      <c r="BL46" s="437"/>
    </row>
    <row r="47" spans="1:64" x14ac:dyDescent="0.2">
      <c r="A47" s="447" t="str">
        <f>+'OP.Power Desk Daily Price'!A32</f>
        <v>SP15</v>
      </c>
      <c r="B47" s="430">
        <f>+'OP.Power Desk Daily Price'!B32</f>
        <v>0</v>
      </c>
      <c r="C47" s="431">
        <f>+'OP.Power Desk Daily Price'!C32</f>
        <v>0</v>
      </c>
      <c r="D47" s="431">
        <f>+'OP.Power Desk Daily Price'!D32</f>
        <v>0.5</v>
      </c>
      <c r="E47" s="431">
        <f>+'OP.Power Desk Daily Price'!E32</f>
        <v>0.5</v>
      </c>
      <c r="F47" s="431">
        <f>+'OP.Power Desk Daily Price'!F32</f>
        <v>0.5</v>
      </c>
      <c r="G47" s="431">
        <f>+'OP.Power Desk Daily Price'!G32</f>
        <v>0.5</v>
      </c>
      <c r="H47" s="431">
        <f>+'OP.Power Desk Daily Price'!H32</f>
        <v>0.5</v>
      </c>
      <c r="I47" s="431">
        <f>+'OP.Power Desk Daily Price'!I32</f>
        <v>0.5</v>
      </c>
      <c r="J47" s="431">
        <f>+'OP.Power Desk Daily Price'!J32</f>
        <v>0</v>
      </c>
      <c r="K47" s="431">
        <f>+'OP.Power Desk Daily Price'!K32</f>
        <v>0</v>
      </c>
      <c r="L47" s="431">
        <f>+'OP.Power Desk Daily Price'!L32</f>
        <v>0</v>
      </c>
      <c r="M47" s="431">
        <f>+'OP.Power Desk Daily Price'!M32</f>
        <v>0</v>
      </c>
      <c r="N47" s="431">
        <f>+'OP.Power Desk Daily Price'!N32</f>
        <v>0</v>
      </c>
      <c r="O47" s="431">
        <f>+'OP.Power Desk Daily Price'!O32</f>
        <v>0</v>
      </c>
      <c r="P47" s="431">
        <f>+'OP.Power Desk Daily Price'!P32</f>
        <v>0</v>
      </c>
      <c r="Q47" s="431">
        <f>+'OP.Power Desk Daily Price'!Q32</f>
        <v>0</v>
      </c>
      <c r="R47" s="431">
        <f>+'OP.Power Desk Daily Price'!R32</f>
        <v>0</v>
      </c>
      <c r="S47" s="431">
        <f>+'OP.Power Desk Daily Price'!S32</f>
        <v>0</v>
      </c>
      <c r="T47" s="431">
        <f>+'OP.Power Desk Daily Price'!T32</f>
        <v>0</v>
      </c>
      <c r="U47" s="431">
        <f>+'OP.Power Desk Daily Price'!U32</f>
        <v>0</v>
      </c>
      <c r="V47" s="431">
        <f>+'OP.Power Desk Daily Price'!V32</f>
        <v>0</v>
      </c>
      <c r="W47" s="431">
        <f>+'OP.Power Desk Daily Price'!W32</f>
        <v>0</v>
      </c>
      <c r="X47" s="431">
        <f>+'OP.Power Desk Daily Price'!X32</f>
        <v>0</v>
      </c>
      <c r="Y47" s="431">
        <f>+'OP.Power Desk Daily Price'!Y32</f>
        <v>0</v>
      </c>
      <c r="Z47" s="431">
        <f>+'OP.Power Desk Daily Price'!Z32</f>
        <v>0</v>
      </c>
      <c r="AA47" s="431">
        <f>+'OP.Power Desk Daily Price'!AA32</f>
        <v>0</v>
      </c>
      <c r="AB47" s="431">
        <f>+'OP.Power Desk Daily Price'!AB32</f>
        <v>0</v>
      </c>
      <c r="AC47" s="431">
        <f>+'OP.Power Desk Daily Price'!AC32</f>
        <v>0</v>
      </c>
      <c r="AD47" s="431">
        <f>+'OP.Power Desk Daily Price'!AD32</f>
        <v>0</v>
      </c>
      <c r="AE47" s="431">
        <f>+'OP.Power Desk Daily Price'!AE32</f>
        <v>0</v>
      </c>
      <c r="AF47" s="431">
        <f>+'OP.Power Desk Daily Price'!AF32</f>
        <v>0</v>
      </c>
      <c r="AG47" s="432">
        <f>+'OP.Power Desk Daily Price'!AG32</f>
        <v>0.43345454545454487</v>
      </c>
      <c r="AH47" s="437"/>
      <c r="AI47" s="437"/>
      <c r="AJ47" s="437"/>
      <c r="AK47" s="437"/>
      <c r="AL47" s="437"/>
      <c r="AM47" s="437"/>
      <c r="AN47" s="437"/>
      <c r="AO47" s="437"/>
      <c r="AP47" s="437"/>
      <c r="AQ47" s="437"/>
      <c r="AR47" s="437"/>
      <c r="AS47" s="437"/>
      <c r="AT47" s="437"/>
      <c r="AU47" s="437"/>
      <c r="AV47" s="437"/>
      <c r="AW47" s="437"/>
      <c r="AX47" s="437"/>
      <c r="AY47" s="437"/>
      <c r="AZ47" s="437"/>
      <c r="BA47" s="437"/>
      <c r="BB47" s="437"/>
      <c r="BC47" s="437"/>
      <c r="BD47" s="437"/>
      <c r="BE47" s="437"/>
      <c r="BF47" s="437"/>
      <c r="BG47" s="437"/>
      <c r="BH47" s="437"/>
      <c r="BI47" s="437"/>
      <c r="BJ47" s="437"/>
      <c r="BK47" s="437"/>
      <c r="BL47" s="437"/>
    </row>
    <row r="48" spans="1:64" x14ac:dyDescent="0.2">
      <c r="A48" s="447" t="str">
        <f>+'OP.Power Desk Daily Price'!A33</f>
        <v>Palo Verde</v>
      </c>
      <c r="B48" s="430">
        <f>+'OP.Power Desk Daily Price'!B33</f>
        <v>0</v>
      </c>
      <c r="C48" s="431">
        <f>+'OP.Power Desk Daily Price'!C33</f>
        <v>0</v>
      </c>
      <c r="D48" s="431">
        <f>+'OP.Power Desk Daily Price'!D33</f>
        <v>0</v>
      </c>
      <c r="E48" s="431">
        <f>+'OP.Power Desk Daily Price'!E33</f>
        <v>0</v>
      </c>
      <c r="F48" s="431">
        <f>+'OP.Power Desk Daily Price'!F33</f>
        <v>0</v>
      </c>
      <c r="G48" s="431">
        <f>+'OP.Power Desk Daily Price'!G33</f>
        <v>0</v>
      </c>
      <c r="H48" s="431">
        <f>+'OP.Power Desk Daily Price'!H33</f>
        <v>0</v>
      </c>
      <c r="I48" s="431">
        <f>+'OP.Power Desk Daily Price'!I33</f>
        <v>0</v>
      </c>
      <c r="J48" s="431">
        <f>+'OP.Power Desk Daily Price'!J33</f>
        <v>-0.25</v>
      </c>
      <c r="K48" s="431">
        <f>+'OP.Power Desk Daily Price'!K33</f>
        <v>-0.25</v>
      </c>
      <c r="L48" s="431">
        <f>+'OP.Power Desk Daily Price'!L33</f>
        <v>-0.25</v>
      </c>
      <c r="M48" s="431">
        <f>+'OP.Power Desk Daily Price'!M33</f>
        <v>-0.25</v>
      </c>
      <c r="N48" s="431">
        <f>+'OP.Power Desk Daily Price'!N33</f>
        <v>-0.25</v>
      </c>
      <c r="O48" s="431">
        <f>+'OP.Power Desk Daily Price'!O33</f>
        <v>-0.25</v>
      </c>
      <c r="P48" s="431">
        <f>+'OP.Power Desk Daily Price'!P33</f>
        <v>-0.25</v>
      </c>
      <c r="Q48" s="431">
        <f>+'OP.Power Desk Daily Price'!Q33</f>
        <v>-0.25</v>
      </c>
      <c r="R48" s="431">
        <f>+'OP.Power Desk Daily Price'!R33</f>
        <v>-0.25</v>
      </c>
      <c r="S48" s="431">
        <f>+'OP.Power Desk Daily Price'!S33</f>
        <v>-0.25</v>
      </c>
      <c r="T48" s="431">
        <f>+'OP.Power Desk Daily Price'!T33</f>
        <v>-0.25</v>
      </c>
      <c r="U48" s="431">
        <f>+'OP.Power Desk Daily Price'!U33</f>
        <v>-0.25</v>
      </c>
      <c r="V48" s="431">
        <f>+'OP.Power Desk Daily Price'!V33</f>
        <v>-0.25</v>
      </c>
      <c r="W48" s="431">
        <f>+'OP.Power Desk Daily Price'!W33</f>
        <v>-0.25</v>
      </c>
      <c r="X48" s="431">
        <f>+'OP.Power Desk Daily Price'!X33</f>
        <v>-0.25</v>
      </c>
      <c r="Y48" s="431">
        <f>+'OP.Power Desk Daily Price'!Y33</f>
        <v>-0.25</v>
      </c>
      <c r="Z48" s="431">
        <f>+'OP.Power Desk Daily Price'!Z33</f>
        <v>-0.25</v>
      </c>
      <c r="AA48" s="431">
        <f>+'OP.Power Desk Daily Price'!AA33</f>
        <v>-0.25</v>
      </c>
      <c r="AB48" s="431">
        <f>+'OP.Power Desk Daily Price'!AB33</f>
        <v>-0.25</v>
      </c>
      <c r="AC48" s="431">
        <f>+'OP.Power Desk Daily Price'!AC33</f>
        <v>-0.25</v>
      </c>
      <c r="AD48" s="431">
        <f>+'OP.Power Desk Daily Price'!AD33</f>
        <v>-0.25</v>
      </c>
      <c r="AE48" s="431">
        <f>+'OP.Power Desk Daily Price'!AE33</f>
        <v>-0.25</v>
      </c>
      <c r="AF48" s="431">
        <f>+'OP.Power Desk Daily Price'!AF33</f>
        <v>-0.25</v>
      </c>
      <c r="AG48" s="432">
        <f>+'OP.Power Desk Daily Price'!AG33</f>
        <v>-4.7272727272726911E-2</v>
      </c>
      <c r="AH48" s="437"/>
      <c r="AI48" s="437"/>
      <c r="AJ48" s="437"/>
      <c r="AK48" s="437"/>
      <c r="AL48" s="437"/>
      <c r="AM48" s="437"/>
      <c r="AN48" s="437"/>
      <c r="AO48" s="437"/>
      <c r="AP48" s="437"/>
      <c r="AQ48" s="437"/>
      <c r="AR48" s="437"/>
      <c r="AS48" s="437"/>
      <c r="AT48" s="437"/>
      <c r="AU48" s="437"/>
      <c r="AV48" s="437"/>
      <c r="AW48" s="437"/>
      <c r="AX48" s="437"/>
      <c r="AY48" s="437"/>
      <c r="AZ48" s="437"/>
      <c r="BA48" s="437"/>
      <c r="BB48" s="437"/>
      <c r="BC48" s="437"/>
      <c r="BD48" s="437"/>
      <c r="BE48" s="437"/>
      <c r="BF48" s="437"/>
      <c r="BG48" s="437"/>
      <c r="BH48" s="437"/>
      <c r="BI48" s="437"/>
      <c r="BJ48" s="437"/>
      <c r="BK48" s="437"/>
      <c r="BL48" s="437"/>
    </row>
    <row r="49" spans="1:64" ht="10.8" thickBot="1" x14ac:dyDescent="0.25">
      <c r="A49" s="448" t="str">
        <f>+'OP.Power Desk Daily Price'!A34</f>
        <v>Mead</v>
      </c>
      <c r="B49" s="433">
        <f>+'OP.Power Desk Daily Price'!B34</f>
        <v>0</v>
      </c>
      <c r="C49" s="434">
        <f>+'OP.Power Desk Daily Price'!C34</f>
        <v>0</v>
      </c>
      <c r="D49" s="434">
        <f>+'OP.Power Desk Daily Price'!D34</f>
        <v>0</v>
      </c>
      <c r="E49" s="434">
        <f>+'OP.Power Desk Daily Price'!E34</f>
        <v>0</v>
      </c>
      <c r="F49" s="434">
        <f>+'OP.Power Desk Daily Price'!F34</f>
        <v>0</v>
      </c>
      <c r="G49" s="434">
        <f>+'OP.Power Desk Daily Price'!G34</f>
        <v>0</v>
      </c>
      <c r="H49" s="434">
        <f>+'OP.Power Desk Daily Price'!H34</f>
        <v>0</v>
      </c>
      <c r="I49" s="434">
        <f>+'OP.Power Desk Daily Price'!I34</f>
        <v>0</v>
      </c>
      <c r="J49" s="434">
        <f>+'OP.Power Desk Daily Price'!J34</f>
        <v>-0.25</v>
      </c>
      <c r="K49" s="434">
        <f>+'OP.Power Desk Daily Price'!K34</f>
        <v>-0.25</v>
      </c>
      <c r="L49" s="434">
        <f>+'OP.Power Desk Daily Price'!L34</f>
        <v>-0.25</v>
      </c>
      <c r="M49" s="434">
        <f>+'OP.Power Desk Daily Price'!M34</f>
        <v>-0.25</v>
      </c>
      <c r="N49" s="434">
        <f>+'OP.Power Desk Daily Price'!N34</f>
        <v>-0.25</v>
      </c>
      <c r="O49" s="434">
        <f>+'OP.Power Desk Daily Price'!O34</f>
        <v>-0.25</v>
      </c>
      <c r="P49" s="434">
        <f>+'OP.Power Desk Daily Price'!P34</f>
        <v>-0.25</v>
      </c>
      <c r="Q49" s="434">
        <f>+'OP.Power Desk Daily Price'!Q34</f>
        <v>-0.25</v>
      </c>
      <c r="R49" s="434">
        <f>+'OP.Power Desk Daily Price'!R34</f>
        <v>-0.25</v>
      </c>
      <c r="S49" s="434">
        <f>+'OP.Power Desk Daily Price'!S34</f>
        <v>-0.25</v>
      </c>
      <c r="T49" s="434">
        <f>+'OP.Power Desk Daily Price'!T34</f>
        <v>-0.25</v>
      </c>
      <c r="U49" s="434">
        <f>+'OP.Power Desk Daily Price'!U34</f>
        <v>-0.25</v>
      </c>
      <c r="V49" s="434">
        <f>+'OP.Power Desk Daily Price'!V34</f>
        <v>-0.25</v>
      </c>
      <c r="W49" s="434">
        <f>+'OP.Power Desk Daily Price'!W34</f>
        <v>-0.25</v>
      </c>
      <c r="X49" s="434">
        <f>+'OP.Power Desk Daily Price'!X34</f>
        <v>-0.25</v>
      </c>
      <c r="Y49" s="434">
        <f>+'OP.Power Desk Daily Price'!Y34</f>
        <v>-0.25</v>
      </c>
      <c r="Z49" s="434">
        <f>+'OP.Power Desk Daily Price'!Z34</f>
        <v>-0.25</v>
      </c>
      <c r="AA49" s="434">
        <f>+'OP.Power Desk Daily Price'!AA34</f>
        <v>-0.25</v>
      </c>
      <c r="AB49" s="434">
        <f>+'OP.Power Desk Daily Price'!AB34</f>
        <v>-0.25</v>
      </c>
      <c r="AC49" s="434">
        <f>+'OP.Power Desk Daily Price'!AC34</f>
        <v>-0.25</v>
      </c>
      <c r="AD49" s="434">
        <f>+'OP.Power Desk Daily Price'!AD34</f>
        <v>-0.25</v>
      </c>
      <c r="AE49" s="434">
        <f>+'OP.Power Desk Daily Price'!AE34</f>
        <v>-0.25</v>
      </c>
      <c r="AF49" s="434">
        <f>+'OP.Power Desk Daily Price'!AF34</f>
        <v>-0.25</v>
      </c>
      <c r="AG49" s="435">
        <f>+'OP.Power Desk Daily Price'!AG34</f>
        <v>0</v>
      </c>
      <c r="AH49" s="437"/>
      <c r="AI49" s="437"/>
      <c r="AJ49" s="437"/>
      <c r="AK49" s="437"/>
      <c r="AL49" s="437"/>
      <c r="AM49" s="437"/>
      <c r="AN49" s="437"/>
      <c r="AO49" s="437"/>
      <c r="AP49" s="437"/>
      <c r="AQ49" s="437"/>
      <c r="AR49" s="437"/>
      <c r="AS49" s="437"/>
      <c r="AT49" s="437"/>
      <c r="AU49" s="437"/>
      <c r="AV49" s="437"/>
      <c r="AW49" s="437"/>
      <c r="AX49" s="437"/>
      <c r="AY49" s="437"/>
      <c r="AZ49" s="437"/>
      <c r="BA49" s="437"/>
      <c r="BB49" s="437"/>
      <c r="BC49" s="437"/>
      <c r="BD49" s="437"/>
      <c r="BE49" s="437"/>
      <c r="BF49" s="437"/>
      <c r="BG49" s="437"/>
      <c r="BH49" s="437"/>
      <c r="BI49" s="437"/>
      <c r="BJ49" s="437"/>
      <c r="BK49" s="437"/>
      <c r="BL49" s="437"/>
    </row>
    <row r="50" spans="1:64" x14ac:dyDescent="0.2">
      <c r="B50" s="437"/>
      <c r="C50" s="437"/>
      <c r="D50" s="437"/>
      <c r="E50" s="437"/>
      <c r="F50" s="437"/>
      <c r="G50" s="437"/>
      <c r="H50" s="437"/>
      <c r="I50" s="437"/>
      <c r="J50" s="437"/>
      <c r="K50" s="437"/>
      <c r="L50" s="437"/>
      <c r="M50" s="437"/>
      <c r="N50" s="437"/>
      <c r="O50" s="437"/>
      <c r="P50" s="437"/>
      <c r="Q50" s="437"/>
      <c r="R50" s="437"/>
      <c r="S50" s="437"/>
      <c r="T50" s="437"/>
      <c r="U50" s="437"/>
      <c r="V50" s="437"/>
      <c r="W50" s="437"/>
      <c r="X50" s="437"/>
      <c r="Y50" s="437"/>
      <c r="Z50" s="437"/>
      <c r="AA50" s="437"/>
      <c r="AB50" s="437"/>
      <c r="AC50" s="437"/>
      <c r="AD50" s="437"/>
      <c r="AE50" s="437"/>
      <c r="AF50" s="437"/>
      <c r="AG50" s="437"/>
      <c r="AH50" s="437"/>
      <c r="AI50" s="437"/>
      <c r="AJ50" s="437"/>
      <c r="AK50" s="437"/>
      <c r="AL50" s="437"/>
      <c r="AM50" s="437"/>
      <c r="AN50" s="437"/>
      <c r="AO50" s="437"/>
      <c r="AP50" s="437"/>
      <c r="AQ50" s="437"/>
      <c r="AR50" s="437"/>
      <c r="AS50" s="437"/>
      <c r="AT50" s="437"/>
      <c r="AU50" s="437"/>
      <c r="AV50" s="437"/>
      <c r="AW50" s="437"/>
      <c r="AX50" s="437"/>
      <c r="AY50" s="437"/>
      <c r="AZ50" s="437"/>
      <c r="BA50" s="437"/>
      <c r="BB50" s="437"/>
      <c r="BC50" s="437"/>
      <c r="BD50" s="437"/>
      <c r="BE50" s="437"/>
      <c r="BF50" s="437"/>
      <c r="BG50" s="437"/>
      <c r="BH50" s="437"/>
      <c r="BI50" s="437"/>
      <c r="BJ50" s="437"/>
      <c r="BK50" s="437"/>
      <c r="BL50" s="437"/>
    </row>
    <row r="51" spans="1:64" ht="14.4" thickBot="1" x14ac:dyDescent="0.3">
      <c r="A51" s="424" t="str">
        <f>+'OP.Power Desk Daily Price'!A36</f>
        <v>Alberta</v>
      </c>
      <c r="B51" s="437"/>
      <c r="C51" s="437"/>
      <c r="D51" s="437"/>
      <c r="E51" s="437"/>
      <c r="F51" s="437"/>
      <c r="G51" s="437"/>
      <c r="H51" s="437"/>
      <c r="I51" s="437"/>
      <c r="J51" s="437"/>
      <c r="K51" s="437"/>
      <c r="L51" s="437"/>
      <c r="M51" s="437"/>
      <c r="N51" s="437"/>
      <c r="O51" s="437"/>
      <c r="P51" s="437"/>
      <c r="Q51" s="437"/>
      <c r="R51" s="437"/>
      <c r="S51" s="437"/>
      <c r="T51" s="437"/>
      <c r="U51" s="437"/>
      <c r="V51" s="437"/>
      <c r="W51" s="437"/>
      <c r="X51" s="437"/>
      <c r="Y51" s="437"/>
      <c r="Z51" s="437"/>
      <c r="AA51" s="437"/>
      <c r="AB51" s="437"/>
      <c r="AC51" s="437"/>
      <c r="AD51" s="437"/>
      <c r="AE51" s="437"/>
      <c r="AF51" s="437"/>
      <c r="AG51" s="437"/>
      <c r="AH51" s="437"/>
      <c r="AI51" s="437"/>
      <c r="AJ51" s="437"/>
      <c r="AK51" s="437"/>
      <c r="AL51" s="437"/>
      <c r="AM51" s="437"/>
      <c r="AN51" s="437"/>
      <c r="AO51" s="437"/>
      <c r="AP51" s="437"/>
      <c r="AQ51" s="437"/>
      <c r="AR51" s="437"/>
      <c r="AS51" s="437"/>
      <c r="AT51" s="437"/>
      <c r="AU51" s="437"/>
      <c r="AV51" s="437"/>
      <c r="AW51" s="437"/>
      <c r="AX51" s="437"/>
      <c r="AY51" s="437"/>
      <c r="AZ51" s="437"/>
      <c r="BA51" s="437"/>
      <c r="BB51" s="437"/>
      <c r="BC51" s="437"/>
      <c r="BD51" s="437"/>
      <c r="BE51" s="437"/>
      <c r="BF51" s="437"/>
      <c r="BG51" s="437"/>
      <c r="BH51" s="437"/>
      <c r="BI51" s="437"/>
      <c r="BJ51" s="437"/>
      <c r="BK51" s="437"/>
      <c r="BL51" s="437"/>
    </row>
    <row r="52" spans="1:64" ht="15.75" customHeight="1" thickBot="1" x14ac:dyDescent="0.25">
      <c r="A52" s="449" t="str">
        <f>+'OP.Power Desk Daily Price'!A37</f>
        <v>ALBERTA</v>
      </c>
      <c r="B52" s="438">
        <f>+'OP.Power Desk Daily Price'!B37</f>
        <v>0</v>
      </c>
      <c r="C52" s="439">
        <f>+'OP.Power Desk Daily Price'!C37</f>
        <v>0</v>
      </c>
      <c r="D52" s="439">
        <f>+'OP.Power Desk Daily Price'!D37</f>
        <v>0</v>
      </c>
      <c r="E52" s="439">
        <f>+'OP.Power Desk Daily Price'!E37</f>
        <v>0</v>
      </c>
      <c r="F52" s="439">
        <f>+'OP.Power Desk Daily Price'!F37</f>
        <v>0</v>
      </c>
      <c r="G52" s="439">
        <f>+'OP.Power Desk Daily Price'!G37</f>
        <v>0</v>
      </c>
      <c r="H52" s="439">
        <f>+'OP.Power Desk Daily Price'!H37</f>
        <v>0</v>
      </c>
      <c r="I52" s="439">
        <f>+'OP.Power Desk Daily Price'!I37</f>
        <v>0</v>
      </c>
      <c r="J52" s="439">
        <f>+'OP.Power Desk Daily Price'!J37</f>
        <v>-0.69999969482421776</v>
      </c>
      <c r="K52" s="439">
        <f>+'OP.Power Desk Daily Price'!K37</f>
        <v>-0.69999969482421776</v>
      </c>
      <c r="L52" s="439">
        <f>+'OP.Power Desk Daily Price'!L37</f>
        <v>-0.69999969482421776</v>
      </c>
      <c r="M52" s="439">
        <f>+'OP.Power Desk Daily Price'!M37</f>
        <v>-0.69999969482421776</v>
      </c>
      <c r="N52" s="439">
        <f>+'OP.Power Desk Daily Price'!N37</f>
        <v>-0.69999969482421776</v>
      </c>
      <c r="O52" s="439">
        <f>+'OP.Power Desk Daily Price'!O37</f>
        <v>-0.69999969482421776</v>
      </c>
      <c r="P52" s="439">
        <f>+'OP.Power Desk Daily Price'!P37</f>
        <v>-0.69999969482421776</v>
      </c>
      <c r="Q52" s="439">
        <f>+'OP.Power Desk Daily Price'!Q37</f>
        <v>-0.69999969482421776</v>
      </c>
      <c r="R52" s="439">
        <f>+'OP.Power Desk Daily Price'!R37</f>
        <v>-0.69999969482421776</v>
      </c>
      <c r="S52" s="439">
        <f>+'OP.Power Desk Daily Price'!S37</f>
        <v>-0.69999969482421776</v>
      </c>
      <c r="T52" s="439">
        <f>+'OP.Power Desk Daily Price'!T37</f>
        <v>-0.69999969482421776</v>
      </c>
      <c r="U52" s="439">
        <f>+'OP.Power Desk Daily Price'!U37</f>
        <v>-0.69999969482421776</v>
      </c>
      <c r="V52" s="439">
        <f>+'OP.Power Desk Daily Price'!V37</f>
        <v>-0.69999969482421776</v>
      </c>
      <c r="W52" s="439">
        <f>+'OP.Power Desk Daily Price'!W37</f>
        <v>-0.69999969482421776</v>
      </c>
      <c r="X52" s="439">
        <f>+'OP.Power Desk Daily Price'!X37</f>
        <v>-0.69999969482421776</v>
      </c>
      <c r="Y52" s="439">
        <f>+'OP.Power Desk Daily Price'!Y37</f>
        <v>-0.69999969482421776</v>
      </c>
      <c r="Z52" s="439">
        <f>+'OP.Power Desk Daily Price'!Z37</f>
        <v>-0.69999969482421776</v>
      </c>
      <c r="AA52" s="439">
        <f>+'OP.Power Desk Daily Price'!AA37</f>
        <v>-0.69999969482421776</v>
      </c>
      <c r="AB52" s="439">
        <f>+'OP.Power Desk Daily Price'!AB37</f>
        <v>-0.69999969482421776</v>
      </c>
      <c r="AC52" s="439">
        <f>+'OP.Power Desk Daily Price'!AC37</f>
        <v>-0.69999969482421776</v>
      </c>
      <c r="AD52" s="439">
        <f>+'OP.Power Desk Daily Price'!AD37</f>
        <v>-0.69999969482421776</v>
      </c>
      <c r="AE52" s="439">
        <f>+'OP.Power Desk Daily Price'!AE37</f>
        <v>-0.69999969482421776</v>
      </c>
      <c r="AF52" s="439">
        <f>+'OP.Power Desk Daily Price'!AF37</f>
        <v>30.730307388305665</v>
      </c>
      <c r="AG52" s="440">
        <f>+'OP.Power Desk Daily Price'!AG37</f>
        <v>-7.6898366977008692E-2</v>
      </c>
      <c r="AH52" s="437"/>
      <c r="AI52" s="437"/>
      <c r="AJ52" s="437"/>
      <c r="AK52" s="437"/>
      <c r="AL52" s="437"/>
      <c r="AM52" s="437"/>
      <c r="AN52" s="437"/>
      <c r="AO52" s="437"/>
      <c r="AP52" s="437"/>
      <c r="AQ52" s="437"/>
      <c r="AR52" s="437"/>
      <c r="AS52" s="437"/>
      <c r="AT52" s="437"/>
      <c r="AU52" s="437"/>
      <c r="AV52" s="437"/>
      <c r="AW52" s="437"/>
      <c r="AX52" s="437"/>
      <c r="AY52" s="437"/>
      <c r="AZ52" s="437"/>
      <c r="BA52" s="437"/>
      <c r="BB52" s="437"/>
      <c r="BC52" s="437"/>
      <c r="BD52" s="437"/>
      <c r="BE52" s="437"/>
      <c r="BF52" s="437"/>
      <c r="BG52" s="437"/>
      <c r="BH52" s="437"/>
      <c r="BI52" s="437"/>
      <c r="BJ52" s="437"/>
      <c r="BK52" s="437"/>
      <c r="BL52" s="437"/>
    </row>
  </sheetData>
  <pageMargins left="0.75" right="0.75" top="1" bottom="1" header="0.5" footer="0.5"/>
  <pageSetup scale="79" orientation="landscape" horizontalDpi="0" r:id="rId1"/>
  <headerFooter alignWithMargins="0">
    <oddHeader>&amp;C&amp;"Arial,Bold"&amp;10WEST POWER DAILY PEAK AND OFF PEAK PRICES</oddHead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/>
  <dimension ref="A1:BR121"/>
  <sheetViews>
    <sheetView showGridLines="0" zoomScaleNormal="100" workbookViewId="0">
      <selection activeCell="AZ9" sqref="AZ9:AZ25"/>
    </sheetView>
  </sheetViews>
  <sheetFormatPr defaultColWidth="9.125" defaultRowHeight="10.199999999999999" x14ac:dyDescent="0.2"/>
  <cols>
    <col min="1" max="1" width="30.125" style="152" customWidth="1"/>
    <col min="2" max="8" width="12.125" style="152" customWidth="1"/>
    <col min="9" max="13" width="12.125" style="152" hidden="1" customWidth="1"/>
    <col min="14" max="17" width="10" style="152" hidden="1" customWidth="1"/>
    <col min="18" max="18" width="11.25" style="152" hidden="1" customWidth="1"/>
    <col min="19" max="19" width="11.875" style="152" hidden="1" customWidth="1"/>
    <col min="20" max="28" width="10" style="152" hidden="1" customWidth="1"/>
    <col min="29" max="29" width="12.875" style="152" customWidth="1"/>
    <col min="30" max="32" width="9.125" style="152" customWidth="1"/>
    <col min="33" max="51" width="9.125" style="152"/>
    <col min="52" max="52" width="0" style="152" hidden="1" customWidth="1"/>
    <col min="53" max="61" width="9.125" style="152"/>
    <col min="62" max="66" width="0" style="152" hidden="1" customWidth="1"/>
    <col min="67" max="16384" width="9.125" style="152"/>
  </cols>
  <sheetData>
    <row r="1" spans="1:70" x14ac:dyDescent="0.2">
      <c r="A1" s="278" t="s">
        <v>41</v>
      </c>
    </row>
    <row r="2" spans="1:70" ht="24" customHeight="1" x14ac:dyDescent="0.2">
      <c r="A2" s="282">
        <f>PrReportDate</f>
        <v>37187</v>
      </c>
    </row>
    <row r="3" spans="1:70" x14ac:dyDescent="0.2">
      <c r="A3" s="278" t="s">
        <v>92</v>
      </c>
    </row>
    <row r="4" spans="1:70" x14ac:dyDescent="0.2">
      <c r="A4" s="283"/>
    </row>
    <row r="5" spans="1:70" ht="27" customHeight="1" x14ac:dyDescent="0.2">
      <c r="A5" s="283"/>
    </row>
    <row r="6" spans="1:70" ht="18" customHeight="1" x14ac:dyDescent="0.25">
      <c r="A6" s="286">
        <f>+'Power Price'!A6</f>
        <v>37187</v>
      </c>
    </row>
    <row r="7" spans="1:70" hidden="1" x14ac:dyDescent="0.2">
      <c r="B7" s="392">
        <v>37188</v>
      </c>
      <c r="C7" s="392">
        <v>37189</v>
      </c>
      <c r="D7" s="392">
        <v>37190</v>
      </c>
      <c r="E7" s="392">
        <v>37191</v>
      </c>
      <c r="F7" s="392">
        <v>37193</v>
      </c>
      <c r="G7" s="392">
        <v>37194</v>
      </c>
      <c r="H7" s="392">
        <v>37195</v>
      </c>
      <c r="I7" s="392">
        <v>37196</v>
      </c>
      <c r="J7" s="392">
        <v>37197</v>
      </c>
      <c r="K7" s="392">
        <v>37198</v>
      </c>
      <c r="L7" s="392">
        <v>37200</v>
      </c>
      <c r="M7" s="392">
        <v>37201</v>
      </c>
      <c r="N7" s="392">
        <v>37202</v>
      </c>
      <c r="O7" s="392">
        <v>37203</v>
      </c>
      <c r="P7" s="392">
        <v>37204</v>
      </c>
      <c r="Q7" s="392">
        <v>37205</v>
      </c>
      <c r="R7" s="392">
        <v>37207</v>
      </c>
      <c r="S7" s="392">
        <v>37208</v>
      </c>
      <c r="T7" s="392">
        <v>37209</v>
      </c>
      <c r="U7" s="392">
        <v>37210</v>
      </c>
      <c r="V7" s="392">
        <v>37211</v>
      </c>
      <c r="W7" s="392">
        <v>37212</v>
      </c>
      <c r="X7" s="392">
        <v>37214</v>
      </c>
      <c r="Y7" s="392">
        <v>37215</v>
      </c>
      <c r="Z7" s="392">
        <v>37216</v>
      </c>
      <c r="AA7" s="392">
        <v>37218</v>
      </c>
      <c r="AB7" s="392">
        <v>37219</v>
      </c>
      <c r="AC7" s="392"/>
    </row>
    <row r="8" spans="1:70" s="395" customFormat="1" ht="22.5" customHeight="1" thickBot="1" x14ac:dyDescent="0.25">
      <c r="A8" s="407" t="s">
        <v>196</v>
      </c>
      <c r="B8" s="393">
        <f t="shared" ref="B8:AB8" si="0">B7</f>
        <v>37188</v>
      </c>
      <c r="C8" s="393">
        <f t="shared" si="0"/>
        <v>37189</v>
      </c>
      <c r="D8" s="393">
        <f t="shared" si="0"/>
        <v>37190</v>
      </c>
      <c r="E8" s="393">
        <f t="shared" si="0"/>
        <v>37191</v>
      </c>
      <c r="F8" s="393">
        <f t="shared" si="0"/>
        <v>37193</v>
      </c>
      <c r="G8" s="393">
        <f t="shared" si="0"/>
        <v>37194</v>
      </c>
      <c r="H8" s="393">
        <f t="shared" si="0"/>
        <v>37195</v>
      </c>
      <c r="I8" s="393">
        <f t="shared" si="0"/>
        <v>37196</v>
      </c>
      <c r="J8" s="393">
        <f t="shared" si="0"/>
        <v>37197</v>
      </c>
      <c r="K8" s="393">
        <f t="shared" si="0"/>
        <v>37198</v>
      </c>
      <c r="L8" s="393">
        <f t="shared" si="0"/>
        <v>37200</v>
      </c>
      <c r="M8" s="393">
        <f t="shared" si="0"/>
        <v>37201</v>
      </c>
      <c r="N8" s="393">
        <f t="shared" si="0"/>
        <v>37202</v>
      </c>
      <c r="O8" s="393">
        <f t="shared" si="0"/>
        <v>37203</v>
      </c>
      <c r="P8" s="393">
        <f t="shared" si="0"/>
        <v>37204</v>
      </c>
      <c r="Q8" s="393">
        <f t="shared" si="0"/>
        <v>37205</v>
      </c>
      <c r="R8" s="393">
        <f t="shared" si="0"/>
        <v>37207</v>
      </c>
      <c r="S8" s="393">
        <f t="shared" si="0"/>
        <v>37208</v>
      </c>
      <c r="T8" s="393">
        <f t="shared" si="0"/>
        <v>37209</v>
      </c>
      <c r="U8" s="393">
        <f t="shared" si="0"/>
        <v>37210</v>
      </c>
      <c r="V8" s="393">
        <f t="shared" si="0"/>
        <v>37211</v>
      </c>
      <c r="W8" s="393">
        <f t="shared" si="0"/>
        <v>37212</v>
      </c>
      <c r="X8" s="393">
        <f t="shared" si="0"/>
        <v>37214</v>
      </c>
      <c r="Y8" s="393">
        <f t="shared" si="0"/>
        <v>37215</v>
      </c>
      <c r="Z8" s="393">
        <f t="shared" si="0"/>
        <v>37216</v>
      </c>
      <c r="AA8" s="393">
        <f t="shared" si="0"/>
        <v>37218</v>
      </c>
      <c r="AB8" s="393">
        <f t="shared" si="0"/>
        <v>37219</v>
      </c>
      <c r="AC8" s="394" t="s">
        <v>186</v>
      </c>
    </row>
    <row r="9" spans="1:70" ht="14.1" customHeight="1" x14ac:dyDescent="0.2">
      <c r="A9" s="442" t="s">
        <v>139</v>
      </c>
      <c r="B9" s="193">
        <f>VLOOKUP(B$8,'Curve Summary'!$A$7:$AG$54,4)</f>
        <v>28.3</v>
      </c>
      <c r="C9" s="195">
        <f>VLOOKUP(C$8,'Curve Summary'!$A$7:$AG$54,4)</f>
        <v>28.3</v>
      </c>
      <c r="D9" s="195">
        <f>VLOOKUP(D$8,'Curve Summary'!$A$7:$AG$54,4)</f>
        <v>28</v>
      </c>
      <c r="E9" s="195">
        <f>VLOOKUP(E$8,'Curve Summary'!$A$7:$AG$54,4)</f>
        <v>28</v>
      </c>
      <c r="F9" s="195">
        <f>VLOOKUP(F$8,'Curve Summary'!$A$7:$AG$54,4)</f>
        <v>28</v>
      </c>
      <c r="G9" s="195">
        <f>VLOOKUP(G$8,'Curve Summary'!$A$7:$AG$54,4)</f>
        <v>28</v>
      </c>
      <c r="H9" s="195">
        <f>VLOOKUP(H$8,'Curve Summary'!$A$7:$AG$54,4)</f>
        <v>28</v>
      </c>
      <c r="I9" s="195">
        <f>VLOOKUP(I$8,'Curve Summary'!$A$7:$AG$54,4)</f>
        <v>29</v>
      </c>
      <c r="J9" s="195">
        <f>VLOOKUP(J$8,'Curve Summary'!$A$7:$AG$54,4)</f>
        <v>29</v>
      </c>
      <c r="K9" s="195">
        <f>VLOOKUP(K$8,'Curve Summary'!$A$7:$AG$54,4)</f>
        <v>29</v>
      </c>
      <c r="L9" s="195">
        <f>VLOOKUP(L$8,'Curve Summary'!$A$7:$AG$54,4)</f>
        <v>29</v>
      </c>
      <c r="M9" s="195">
        <f>VLOOKUP(M$8,'Curve Summary'!$A$7:$AG$54,4)</f>
        <v>29</v>
      </c>
      <c r="N9" s="195">
        <f>VLOOKUP(N$8,'Curve Summary'!$A$7:$AG$54,4)</f>
        <v>29</v>
      </c>
      <c r="O9" s="195">
        <f>VLOOKUP(O$8,'Curve Summary'!$A$7:$AG$54,4)</f>
        <v>29</v>
      </c>
      <c r="P9" s="195">
        <f>VLOOKUP(P$8,'Curve Summary'!$A$7:$AG$54,4)</f>
        <v>29</v>
      </c>
      <c r="Q9" s="195">
        <f>VLOOKUP(Q$8,'Curve Summary'!$A$7:$AG$54,4)</f>
        <v>29</v>
      </c>
      <c r="R9" s="195">
        <f>VLOOKUP(R$8,'Curve Summary'!$A$7:$AG$54,4)</f>
        <v>29</v>
      </c>
      <c r="S9" s="195">
        <f>VLOOKUP(S$8,'Curve Summary'!$A$7:$AG$54,4)</f>
        <v>29</v>
      </c>
      <c r="T9" s="195">
        <f>VLOOKUP(T$8,'Curve Summary'!$A$7:$AG$54,4)</f>
        <v>29</v>
      </c>
      <c r="U9" s="195">
        <f>VLOOKUP(U$8,'Curve Summary'!$A$7:$AG$54,4)</f>
        <v>29</v>
      </c>
      <c r="V9" s="195">
        <f>VLOOKUP(V$8,'Curve Summary'!$A$7:$AG$54,4)</f>
        <v>29</v>
      </c>
      <c r="W9" s="195">
        <f>VLOOKUP(W$8,'Curve Summary'!$A$7:$AG$54,4)</f>
        <v>29</v>
      </c>
      <c r="X9" s="195">
        <f>VLOOKUP(X$8,'Curve Summary'!$A$7:$AG$54,4)</f>
        <v>29</v>
      </c>
      <c r="Y9" s="195">
        <f>VLOOKUP(Y$8,'Curve Summary'!$A$7:$AG$54,4)</f>
        <v>29</v>
      </c>
      <c r="Z9" s="300">
        <f>VLOOKUP(Z$8,'Curve Summary'!$A$7:$AG$54,4)</f>
        <v>29</v>
      </c>
      <c r="AA9" s="195">
        <f>VLOOKUP(AA$8,'Curve Summary'!$A$7:$AG$54,4)</f>
        <v>29</v>
      </c>
      <c r="AB9" s="300">
        <f>VLOOKUP(AB$8,'Curve Summary'!$A$7:$AG$54,4)</f>
        <v>29</v>
      </c>
      <c r="AC9" s="356">
        <f t="shared" ref="AC9:AC15" si="1">AVERAGE(B9:H9)</f>
        <v>28.085714285714285</v>
      </c>
      <c r="AD9" s="418"/>
      <c r="AN9" s="349"/>
      <c r="AO9" s="349"/>
      <c r="AP9" s="349"/>
      <c r="AQ9" s="349"/>
      <c r="AR9" s="349"/>
      <c r="AS9" s="349"/>
      <c r="AT9" s="349"/>
      <c r="AU9" s="349"/>
      <c r="AV9" s="349"/>
      <c r="AW9" s="349"/>
      <c r="AX9" s="349"/>
      <c r="AY9" s="349"/>
      <c r="AZ9" s="349">
        <v>28.085714285714285</v>
      </c>
      <c r="BA9" s="349"/>
      <c r="BB9" s="349"/>
      <c r="BC9" s="349"/>
      <c r="BD9" s="349"/>
      <c r="BE9" s="349"/>
      <c r="BF9" s="349"/>
      <c r="BG9" s="349"/>
      <c r="BH9" s="349"/>
      <c r="BI9" s="349"/>
      <c r="BJ9" s="349"/>
      <c r="BK9" s="349"/>
      <c r="BL9" s="349"/>
      <c r="BM9" s="349"/>
      <c r="BN9" s="349"/>
      <c r="BO9" s="349"/>
      <c r="BP9" s="349"/>
      <c r="BQ9" s="349"/>
      <c r="BR9" s="349"/>
    </row>
    <row r="10" spans="1:70" ht="14.1" customHeight="1" x14ac:dyDescent="0.2">
      <c r="A10" s="443" t="s">
        <v>140</v>
      </c>
      <c r="B10" s="396">
        <f>VLOOKUP(B$8,'Curve Summary'!$A$7:$AG$54,3)</f>
        <v>28.25</v>
      </c>
      <c r="C10" s="191">
        <f>VLOOKUP(C$8,'Curve Summary'!$A$7:$AG$54,3)</f>
        <v>28.25</v>
      </c>
      <c r="D10" s="191">
        <f>VLOOKUP(D$8,'Curve Summary'!$A$7:$AG$54,3)</f>
        <v>28</v>
      </c>
      <c r="E10" s="191">
        <f>VLOOKUP(E$8,'Curve Summary'!$A$7:$AG$54,3)</f>
        <v>28</v>
      </c>
      <c r="F10" s="191">
        <f>VLOOKUP(F$8,'Curve Summary'!$A$7:$AG$54,3)</f>
        <v>28</v>
      </c>
      <c r="G10" s="191">
        <f>VLOOKUP(G$8,'Curve Summary'!$A$7:$AG$54,3)</f>
        <v>28</v>
      </c>
      <c r="H10" s="191">
        <f>VLOOKUP(H$8,'Curve Summary'!$A$7:$AG$54,3)</f>
        <v>28</v>
      </c>
      <c r="I10" s="191">
        <f>VLOOKUP(I$8,'Curve Summary'!$A$7:$AG$54,3)</f>
        <v>29.75</v>
      </c>
      <c r="J10" s="191">
        <f>VLOOKUP(J$8,'Curve Summary'!$A$7:$AG$54,3)</f>
        <v>29.75</v>
      </c>
      <c r="K10" s="191">
        <f>VLOOKUP(K$8,'Curve Summary'!$A$7:$AG$54,3)</f>
        <v>29.75</v>
      </c>
      <c r="L10" s="191">
        <f>VLOOKUP(L$8,'Curve Summary'!$A$7:$AG$54,3)</f>
        <v>29.75</v>
      </c>
      <c r="M10" s="191">
        <f>VLOOKUP(M$8,'Curve Summary'!$A$7:$AG$54,3)</f>
        <v>29.75</v>
      </c>
      <c r="N10" s="191">
        <f>VLOOKUP(N$8,'Curve Summary'!$A$7:$AG$54,3)</f>
        <v>29.75</v>
      </c>
      <c r="O10" s="191">
        <f>VLOOKUP(O$8,'Curve Summary'!$A$7:$AG$54,3)</f>
        <v>29.75</v>
      </c>
      <c r="P10" s="191">
        <f>VLOOKUP(P$8,'Curve Summary'!$A$7:$AG$54,3)</f>
        <v>29.75</v>
      </c>
      <c r="Q10" s="191">
        <f>VLOOKUP(Q$8,'Curve Summary'!$A$7:$AG$54,3)</f>
        <v>29.75</v>
      </c>
      <c r="R10" s="191">
        <f>VLOOKUP(R$8,'Curve Summary'!$A$7:$AG$54,3)</f>
        <v>29.75</v>
      </c>
      <c r="S10" s="191">
        <f>VLOOKUP(S$8,'Curve Summary'!$A$7:$AG$54,3)</f>
        <v>29.75</v>
      </c>
      <c r="T10" s="191">
        <f>VLOOKUP(T$8,'Curve Summary'!$A$7:$AG$54,3)</f>
        <v>29.75</v>
      </c>
      <c r="U10" s="191">
        <f>VLOOKUP(U$8,'Curve Summary'!$A$7:$AG$54,3)</f>
        <v>29.75</v>
      </c>
      <c r="V10" s="191">
        <f>VLOOKUP(V$8,'Curve Summary'!$A$7:$AG$54,3)</f>
        <v>29.75</v>
      </c>
      <c r="W10" s="191">
        <f>VLOOKUP(W$8,'Curve Summary'!$A$7:$AG$54,3)</f>
        <v>29.75</v>
      </c>
      <c r="X10" s="191">
        <f>VLOOKUP(X$8,'Curve Summary'!$A$7:$AG$54,3)</f>
        <v>29.75</v>
      </c>
      <c r="Y10" s="191">
        <f>VLOOKUP(Y$8,'Curve Summary'!$A$7:$AG$54,3)</f>
        <v>29.75</v>
      </c>
      <c r="Z10" s="306">
        <f>VLOOKUP(Z$8,'Curve Summary'!$A$7:$AG$54,3)</f>
        <v>29.75</v>
      </c>
      <c r="AA10" s="191">
        <f>VLOOKUP(AA$8,'Curve Summary'!$A$7:$AG$54,3)</f>
        <v>24.5</v>
      </c>
      <c r="AB10" s="306">
        <f>VLOOKUP(AB$8,'Curve Summary'!$A$7:$AG$54,3)</f>
        <v>24.5</v>
      </c>
      <c r="AC10" s="358">
        <f t="shared" si="1"/>
        <v>28.071428571428573</v>
      </c>
      <c r="AD10" s="418"/>
      <c r="AN10" s="349"/>
      <c r="AO10" s="349"/>
      <c r="AP10" s="349"/>
      <c r="AQ10" s="349"/>
      <c r="AR10" s="349"/>
      <c r="AS10" s="349"/>
      <c r="AT10" s="349"/>
      <c r="AU10" s="349"/>
      <c r="AV10" s="349"/>
      <c r="AW10" s="349"/>
      <c r="AX10" s="349"/>
      <c r="AY10" s="349"/>
      <c r="AZ10" s="349">
        <v>28.071428571428573</v>
      </c>
      <c r="BA10" s="349"/>
      <c r="BB10" s="349"/>
      <c r="BC10" s="349"/>
      <c r="BD10" s="349"/>
      <c r="BE10" s="349"/>
      <c r="BF10" s="349"/>
      <c r="BG10" s="349"/>
      <c r="BH10" s="349"/>
      <c r="BI10" s="349"/>
      <c r="BJ10" s="349"/>
      <c r="BK10" s="349"/>
      <c r="BL10" s="349"/>
      <c r="BM10" s="349"/>
      <c r="BN10" s="349"/>
      <c r="BO10" s="349"/>
      <c r="BP10" s="349"/>
      <c r="BQ10" s="349"/>
      <c r="BR10" s="349"/>
    </row>
    <row r="11" spans="1:70" ht="14.1" customHeight="1" x14ac:dyDescent="0.2">
      <c r="A11" s="443" t="s">
        <v>142</v>
      </c>
      <c r="B11" s="396">
        <f>VLOOKUP(B$8,'Curve Summary'!$A$7:$AG$54,5)</f>
        <v>27.35</v>
      </c>
      <c r="C11" s="191">
        <f>VLOOKUP(C$8,'Curve Summary'!$A$7:$AG$54,5)</f>
        <v>27.35</v>
      </c>
      <c r="D11" s="191">
        <f>VLOOKUP(D$8,'Curve Summary'!$A$7:$AG$54,5)</f>
        <v>28</v>
      </c>
      <c r="E11" s="191">
        <f>VLOOKUP(E$8,'Curve Summary'!$A$7:$AG$54,5)</f>
        <v>28</v>
      </c>
      <c r="F11" s="191">
        <f>VLOOKUP(F$8,'Curve Summary'!$A$7:$AG$54,5)</f>
        <v>28</v>
      </c>
      <c r="G11" s="191">
        <f>VLOOKUP(G$8,'Curve Summary'!$A$7:$AG$54,5)</f>
        <v>28</v>
      </c>
      <c r="H11" s="191">
        <f>VLOOKUP(H$8,'Curve Summary'!$A$7:$AG$54,5)</f>
        <v>28</v>
      </c>
      <c r="I11" s="191">
        <f>VLOOKUP(I$8,'Curve Summary'!$A$7:$AG$54,5)</f>
        <v>30</v>
      </c>
      <c r="J11" s="191">
        <f>VLOOKUP(J$8,'Curve Summary'!$A$7:$AG$54,5)</f>
        <v>30</v>
      </c>
      <c r="K11" s="191">
        <f>VLOOKUP(K$8,'Curve Summary'!$A$7:$AG$54,5)</f>
        <v>30</v>
      </c>
      <c r="L11" s="191">
        <f>VLOOKUP(L$8,'Curve Summary'!$A$7:$AG$54,5)</f>
        <v>30</v>
      </c>
      <c r="M11" s="191">
        <f>VLOOKUP(M$8,'Curve Summary'!$A$7:$AG$54,5)</f>
        <v>30</v>
      </c>
      <c r="N11" s="191">
        <f>VLOOKUP(N$8,'Curve Summary'!$A$7:$AG$54,5)</f>
        <v>30</v>
      </c>
      <c r="O11" s="191">
        <f>VLOOKUP(O$8,'Curve Summary'!$A$7:$AG$54,5)</f>
        <v>30</v>
      </c>
      <c r="P11" s="191">
        <f>VLOOKUP(P$8,'Curve Summary'!$A$7:$AG$54,5)</f>
        <v>30</v>
      </c>
      <c r="Q11" s="191">
        <f>VLOOKUP(Q$8,'Curve Summary'!$A$7:$AG$54,5)</f>
        <v>30</v>
      </c>
      <c r="R11" s="191">
        <f>VLOOKUP(R$8,'Curve Summary'!$A$7:$AG$54,5)</f>
        <v>30</v>
      </c>
      <c r="S11" s="191">
        <f>VLOOKUP(S$8,'Curve Summary'!$A$7:$AG$54,5)</f>
        <v>30</v>
      </c>
      <c r="T11" s="191">
        <f>VLOOKUP(T$8,'Curve Summary'!$A$7:$AG$54,5)</f>
        <v>30</v>
      </c>
      <c r="U11" s="191">
        <f>VLOOKUP(U$8,'Curve Summary'!$A$7:$AG$54,5)</f>
        <v>30</v>
      </c>
      <c r="V11" s="191">
        <f>VLOOKUP(V$8,'Curve Summary'!$A$7:$AG$54,5)</f>
        <v>30</v>
      </c>
      <c r="W11" s="191">
        <f>VLOOKUP(W$8,'Curve Summary'!$A$7:$AG$54,5)</f>
        <v>30</v>
      </c>
      <c r="X11" s="191">
        <f>VLOOKUP(X$8,'Curve Summary'!$A$7:$AG$54,5)</f>
        <v>30</v>
      </c>
      <c r="Y11" s="191">
        <f>VLOOKUP(Y$8,'Curve Summary'!$A$7:$AG$54,5)</f>
        <v>30</v>
      </c>
      <c r="Z11" s="306">
        <f>VLOOKUP(Z$8,'Curve Summary'!$A$7:$AG$54,5)</f>
        <v>30</v>
      </c>
      <c r="AA11" s="191">
        <f>VLOOKUP(AA$8,'Curve Summary'!$A$7:$AG$54,5)</f>
        <v>30</v>
      </c>
      <c r="AB11" s="306">
        <f>VLOOKUP(AB$8,'Curve Summary'!$A$7:$AG$54,5)</f>
        <v>30</v>
      </c>
      <c r="AC11" s="358">
        <f t="shared" si="1"/>
        <v>27.814285714285713</v>
      </c>
      <c r="AD11" s="418"/>
      <c r="AN11" s="349"/>
      <c r="AO11" s="349"/>
      <c r="AP11" s="349"/>
      <c r="AQ11" s="349"/>
      <c r="AR11" s="349"/>
      <c r="AS11" s="349"/>
      <c r="AT11" s="349"/>
      <c r="AU11" s="349"/>
      <c r="AV11" s="349"/>
      <c r="AW11" s="349"/>
      <c r="AX11" s="349"/>
      <c r="AY11" s="349"/>
      <c r="AZ11" s="349">
        <v>27.814285714285713</v>
      </c>
      <c r="BA11" s="349"/>
      <c r="BB11" s="349"/>
      <c r="BC11" s="349"/>
      <c r="BD11" s="349"/>
      <c r="BE11" s="349"/>
      <c r="BF11" s="349"/>
      <c r="BG11" s="349"/>
      <c r="BH11" s="349"/>
      <c r="BI11" s="349"/>
      <c r="BJ11" s="349"/>
      <c r="BK11" s="349"/>
      <c r="BL11" s="349"/>
      <c r="BM11" s="349"/>
      <c r="BN11" s="349"/>
      <c r="BO11" s="349"/>
      <c r="BP11" s="349"/>
      <c r="BQ11" s="349"/>
      <c r="BR11" s="349"/>
    </row>
    <row r="12" spans="1:70" ht="14.1" customHeight="1" x14ac:dyDescent="0.2">
      <c r="A12" s="443" t="s">
        <v>144</v>
      </c>
      <c r="B12" s="396">
        <f>VLOOKUP(B$8,'Curve Summary'!$A$7:$AG$54,9)</f>
        <v>27.35</v>
      </c>
      <c r="C12" s="191">
        <f>VLOOKUP(C$8,'Curve Summary'!$A$7:$AG$54,9)</f>
        <v>27.35</v>
      </c>
      <c r="D12" s="191">
        <f>VLOOKUP(D$8,'Curve Summary'!$A$7:$AG$54,9)</f>
        <v>27.188000000000002</v>
      </c>
      <c r="E12" s="191">
        <f>VLOOKUP(E$8,'Curve Summary'!$A$7:$AG$54,9)</f>
        <v>25.5</v>
      </c>
      <c r="F12" s="191">
        <f>VLOOKUP(F$8,'Curve Summary'!$A$7:$AG$54,9)</f>
        <v>27.1875</v>
      </c>
      <c r="G12" s="191">
        <f>VLOOKUP(G$8,'Curve Summary'!$A$7:$AG$54,9)</f>
        <v>27.1875</v>
      </c>
      <c r="H12" s="191">
        <f>VLOOKUP(H$8,'Curve Summary'!$A$7:$AG$54,9)</f>
        <v>27.1875</v>
      </c>
      <c r="I12" s="191">
        <f>VLOOKUP(I$8,'Curve Summary'!$A$7:$AG$54,9)</f>
        <v>24.9</v>
      </c>
      <c r="J12" s="191">
        <f>VLOOKUP(J$8,'Curve Summary'!$A$7:$AG$54,9)</f>
        <v>24.9</v>
      </c>
      <c r="K12" s="191">
        <f>VLOOKUP(K$8,'Curve Summary'!$A$7:$AG$54,9)</f>
        <v>24.899999618530298</v>
      </c>
      <c r="L12" s="191">
        <f>VLOOKUP(L$8,'Curve Summary'!$A$7:$AG$54,9)</f>
        <v>20.174999237060501</v>
      </c>
      <c r="M12" s="191">
        <f>VLOOKUP(M$8,'Curve Summary'!$A$7:$AG$54,9)</f>
        <v>20.174999237060501</v>
      </c>
      <c r="N12" s="191">
        <f>VLOOKUP(N$8,'Curve Summary'!$A$7:$AG$54,9)</f>
        <v>20.174999237060501</v>
      </c>
      <c r="O12" s="191">
        <f>VLOOKUP(O$8,'Curve Summary'!$A$7:$AG$54,9)</f>
        <v>20.174999237060501</v>
      </c>
      <c r="P12" s="191">
        <f>VLOOKUP(P$8,'Curve Summary'!$A$7:$AG$54,9)</f>
        <v>20.174999237060501</v>
      </c>
      <c r="Q12" s="191">
        <f>VLOOKUP(Q$8,'Curve Summary'!$A$7:$AG$54,9)</f>
        <v>26</v>
      </c>
      <c r="R12" s="191">
        <f>VLOOKUP(R$8,'Curve Summary'!$A$7:$AG$54,9)</f>
        <v>20.174999237060501</v>
      </c>
      <c r="S12" s="191">
        <f>VLOOKUP(S$8,'Curve Summary'!$A$7:$AG$54,9)</f>
        <v>20.174999237060501</v>
      </c>
      <c r="T12" s="191">
        <f>VLOOKUP(T$8,'Curve Summary'!$A$7:$AG$54,9)</f>
        <v>20.174999237060501</v>
      </c>
      <c r="U12" s="191">
        <f>VLOOKUP(U$8,'Curve Summary'!$A$7:$AG$54,9)</f>
        <v>20.174999237060501</v>
      </c>
      <c r="V12" s="191">
        <f>VLOOKUP(V$8,'Curve Summary'!$A$7:$AG$54,9)</f>
        <v>20.174999237060501</v>
      </c>
      <c r="W12" s="191">
        <f>VLOOKUP(W$8,'Curve Summary'!$A$7:$AG$54,9)</f>
        <v>26</v>
      </c>
      <c r="X12" s="191">
        <f>VLOOKUP(X$8,'Curve Summary'!$A$7:$AG$54,9)</f>
        <v>20.174999237060501</v>
      </c>
      <c r="Y12" s="191">
        <f>VLOOKUP(Y$8,'Curve Summary'!$A$7:$AG$54,9)</f>
        <v>20.174999237060501</v>
      </c>
      <c r="Z12" s="306">
        <f>VLOOKUP(Z$8,'Curve Summary'!$A$7:$AG$54,9)</f>
        <v>20.174999237060501</v>
      </c>
      <c r="AA12" s="191">
        <f>VLOOKUP(AA$8,'Curve Summary'!$A$7:$AG$54,9)</f>
        <v>20.174999237060501</v>
      </c>
      <c r="AB12" s="306">
        <f>VLOOKUP(AB$8,'Curve Summary'!$A$7:$AG$54,9)</f>
        <v>20.174999237060501</v>
      </c>
      <c r="AC12" s="358">
        <f t="shared" si="1"/>
        <v>26.992928571428571</v>
      </c>
      <c r="AD12" s="418"/>
      <c r="AN12" s="349"/>
      <c r="AO12" s="349"/>
      <c r="AP12" s="349"/>
      <c r="AQ12" s="349"/>
      <c r="AR12" s="349"/>
      <c r="AS12" s="349"/>
      <c r="AT12" s="349"/>
      <c r="AU12" s="349"/>
      <c r="AV12" s="349"/>
      <c r="AW12" s="349"/>
      <c r="AX12" s="349"/>
      <c r="AY12" s="349"/>
      <c r="AZ12" s="349">
        <v>26.992928571428571</v>
      </c>
      <c r="BA12" s="349"/>
      <c r="BB12" s="349"/>
      <c r="BC12" s="349"/>
      <c r="BD12" s="349"/>
      <c r="BE12" s="349"/>
      <c r="BF12" s="349"/>
      <c r="BG12" s="349"/>
      <c r="BH12" s="349"/>
      <c r="BI12" s="349"/>
      <c r="BJ12" s="349"/>
      <c r="BK12" s="349"/>
      <c r="BL12" s="349"/>
      <c r="BM12" s="349"/>
      <c r="BN12" s="349"/>
      <c r="BO12" s="349"/>
      <c r="BP12" s="349"/>
      <c r="BQ12" s="349"/>
      <c r="BR12" s="349"/>
    </row>
    <row r="13" spans="1:70" ht="14.1" customHeight="1" x14ac:dyDescent="0.2">
      <c r="A13" s="443" t="s">
        <v>143</v>
      </c>
      <c r="B13" s="396">
        <f>VLOOKUP(B$8,'Curve Summary'!$A$7:$AG$54,6)</f>
        <v>27.41</v>
      </c>
      <c r="C13" s="191">
        <f>VLOOKUP(C$8,'Curve Summary'!$A$7:$AG$54,6)</f>
        <v>27.41</v>
      </c>
      <c r="D13" s="191">
        <f>VLOOKUP(D$8,'Curve Summary'!$A$7:$AG$54,6)</f>
        <v>28</v>
      </c>
      <c r="E13" s="191">
        <f>VLOOKUP(E$8,'Curve Summary'!$A$7:$AG$54,6)</f>
        <v>28</v>
      </c>
      <c r="F13" s="191">
        <f>VLOOKUP(F$8,'Curve Summary'!$A$7:$AG$54,6)</f>
        <v>28</v>
      </c>
      <c r="G13" s="191">
        <f>VLOOKUP(G$8,'Curve Summary'!$A$7:$AG$54,6)</f>
        <v>28</v>
      </c>
      <c r="H13" s="191">
        <f>VLOOKUP(H$8,'Curve Summary'!$A$7:$AG$54,6)</f>
        <v>28</v>
      </c>
      <c r="I13" s="191">
        <f>VLOOKUP(I$8,'Curve Summary'!$A$7:$AG$54,6)</f>
        <v>29</v>
      </c>
      <c r="J13" s="191">
        <f>VLOOKUP(J$8,'Curve Summary'!$A$7:$AG$54,6)</f>
        <v>29</v>
      </c>
      <c r="K13" s="191">
        <f>VLOOKUP(K$8,'Curve Summary'!$A$7:$AG$54,6)</f>
        <v>29</v>
      </c>
      <c r="L13" s="191">
        <f>VLOOKUP(L$8,'Curve Summary'!$A$7:$AG$54,6)</f>
        <v>29</v>
      </c>
      <c r="M13" s="191">
        <f>VLOOKUP(M$8,'Curve Summary'!$A$7:$AG$54,6)</f>
        <v>29</v>
      </c>
      <c r="N13" s="191">
        <f>VLOOKUP(N$8,'Curve Summary'!$A$7:$AG$54,6)</f>
        <v>29</v>
      </c>
      <c r="O13" s="191">
        <f>VLOOKUP(O$8,'Curve Summary'!$A$7:$AG$54,6)</f>
        <v>29</v>
      </c>
      <c r="P13" s="191">
        <f>VLOOKUP(P$8,'Curve Summary'!$A$7:$AG$54,6)</f>
        <v>29</v>
      </c>
      <c r="Q13" s="191">
        <f>VLOOKUP(Q$8,'Curve Summary'!$A$7:$AG$54,6)</f>
        <v>29</v>
      </c>
      <c r="R13" s="191">
        <f>VLOOKUP(R$8,'Curve Summary'!$A$7:$AG$54,6)</f>
        <v>29</v>
      </c>
      <c r="S13" s="191">
        <f>VLOOKUP(S$8,'Curve Summary'!$A$7:$AG$54,6)</f>
        <v>29</v>
      </c>
      <c r="T13" s="191">
        <f>VLOOKUP(T$8,'Curve Summary'!$A$7:$AG$54,6)</f>
        <v>29</v>
      </c>
      <c r="U13" s="191">
        <f>VLOOKUP(U$8,'Curve Summary'!$A$7:$AG$54,6)</f>
        <v>29</v>
      </c>
      <c r="V13" s="191">
        <f>VLOOKUP(V$8,'Curve Summary'!$A$7:$AG$54,6)</f>
        <v>29</v>
      </c>
      <c r="W13" s="191">
        <f>VLOOKUP(W$8,'Curve Summary'!$A$7:$AG$54,6)</f>
        <v>29</v>
      </c>
      <c r="X13" s="191">
        <f>VLOOKUP(X$8,'Curve Summary'!$A$7:$AG$54,6)</f>
        <v>29</v>
      </c>
      <c r="Y13" s="191">
        <f>VLOOKUP(Y$8,'Curve Summary'!$A$7:$AG$54,6)</f>
        <v>29</v>
      </c>
      <c r="Z13" s="306">
        <f>VLOOKUP(Z$8,'Curve Summary'!$A$7:$AG$54,6)</f>
        <v>29</v>
      </c>
      <c r="AA13" s="191">
        <f>VLOOKUP(AA$8,'Curve Summary'!$A$7:$AG$54,6)</f>
        <v>29</v>
      </c>
      <c r="AB13" s="306">
        <f>VLOOKUP(AB$8,'Curve Summary'!$A$7:$AG$54,6)</f>
        <v>29</v>
      </c>
      <c r="AC13" s="358">
        <f t="shared" si="1"/>
        <v>27.831428571428571</v>
      </c>
      <c r="AD13" s="418"/>
      <c r="AN13" s="349"/>
      <c r="AO13" s="349"/>
      <c r="AP13" s="349"/>
      <c r="AQ13" s="349"/>
      <c r="AR13" s="349"/>
      <c r="AS13" s="349"/>
      <c r="AT13" s="349"/>
      <c r="AU13" s="349"/>
      <c r="AV13" s="349"/>
      <c r="AW13" s="349"/>
      <c r="AX13" s="349"/>
      <c r="AY13" s="349"/>
      <c r="AZ13" s="349">
        <v>27.831428571428571</v>
      </c>
      <c r="BA13" s="349"/>
      <c r="BB13" s="349"/>
      <c r="BC13" s="349"/>
      <c r="BD13" s="349"/>
      <c r="BE13" s="349"/>
      <c r="BF13" s="349"/>
      <c r="BG13" s="349"/>
      <c r="BH13" s="349"/>
      <c r="BI13" s="349"/>
      <c r="BJ13" s="349"/>
      <c r="BK13" s="349"/>
      <c r="BL13" s="349"/>
      <c r="BM13" s="349"/>
      <c r="BN13" s="349"/>
      <c r="BO13" s="349"/>
      <c r="BP13" s="349"/>
      <c r="BQ13" s="349"/>
      <c r="BR13" s="349"/>
    </row>
    <row r="14" spans="1:70" ht="14.1" customHeight="1" x14ac:dyDescent="0.2">
      <c r="A14" s="443" t="s">
        <v>141</v>
      </c>
      <c r="B14" s="396">
        <f>VLOOKUP(B$8,'Curve Summary'!$A$7:$AG$54,2)</f>
        <v>27</v>
      </c>
      <c r="C14" s="191">
        <f>VLOOKUP(C$8,'Curve Summary'!$A$7:$AG$54,2)</f>
        <v>27</v>
      </c>
      <c r="D14" s="191">
        <f>VLOOKUP(D$8,'Curve Summary'!$A$7:$AG$54,2)</f>
        <v>28.25</v>
      </c>
      <c r="E14" s="191">
        <f>VLOOKUP(E$8,'Curve Summary'!$A$7:$AG$54,2)</f>
        <v>28.25</v>
      </c>
      <c r="F14" s="191">
        <f>VLOOKUP(F$8,'Curve Summary'!$A$7:$AG$54,2)</f>
        <v>28.25</v>
      </c>
      <c r="G14" s="191">
        <f>VLOOKUP(G$8,'Curve Summary'!$A$7:$AG$54,2)</f>
        <v>28.25</v>
      </c>
      <c r="H14" s="191">
        <f>VLOOKUP(H$8,'Curve Summary'!$A$7:$AG$54,2)</f>
        <v>28.25</v>
      </c>
      <c r="I14" s="191">
        <f>VLOOKUP(I$8,'Curve Summary'!$A$7:$AG$54,2)</f>
        <v>28</v>
      </c>
      <c r="J14" s="191">
        <f>VLOOKUP(J$8,'Curve Summary'!$A$7:$AG$54,2)</f>
        <v>28</v>
      </c>
      <c r="K14" s="191">
        <f>VLOOKUP(K$8,'Curve Summary'!$A$7:$AG$54,2)</f>
        <v>28</v>
      </c>
      <c r="L14" s="191">
        <f>VLOOKUP(L$8,'Curve Summary'!$A$7:$AG$54,2)</f>
        <v>28</v>
      </c>
      <c r="M14" s="191">
        <f>VLOOKUP(M$8,'Curve Summary'!$A$7:$AG$54,2)</f>
        <v>28</v>
      </c>
      <c r="N14" s="191">
        <f>VLOOKUP(N$8,'Curve Summary'!$A$7:$AG$54,2)</f>
        <v>28</v>
      </c>
      <c r="O14" s="191">
        <f>VLOOKUP(O$8,'Curve Summary'!$A$7:$AG$54,2)</f>
        <v>28</v>
      </c>
      <c r="P14" s="191">
        <f>VLOOKUP(P$8,'Curve Summary'!$A$7:$AG$54,2)</f>
        <v>28</v>
      </c>
      <c r="Q14" s="191">
        <f>VLOOKUP(Q$8,'Curve Summary'!$A$7:$AG$54,2)</f>
        <v>28</v>
      </c>
      <c r="R14" s="191">
        <f>VLOOKUP(R$8,'Curve Summary'!$A$7:$AG$54,2)</f>
        <v>28</v>
      </c>
      <c r="S14" s="191">
        <f>VLOOKUP(S$8,'Curve Summary'!$A$7:$AG$54,2)</f>
        <v>28</v>
      </c>
      <c r="T14" s="191">
        <f>VLOOKUP(T$8,'Curve Summary'!$A$7:$AG$54,2)</f>
        <v>28</v>
      </c>
      <c r="U14" s="191">
        <f>VLOOKUP(U$8,'Curve Summary'!$A$7:$AG$54,2)</f>
        <v>28</v>
      </c>
      <c r="V14" s="191">
        <f>VLOOKUP(V$8,'Curve Summary'!$A$7:$AG$54,2)</f>
        <v>28</v>
      </c>
      <c r="W14" s="191">
        <f>VLOOKUP(W$8,'Curve Summary'!$A$7:$AG$54,2)</f>
        <v>28</v>
      </c>
      <c r="X14" s="191">
        <f>VLOOKUP(X$8,'Curve Summary'!$A$7:$AG$54,2)</f>
        <v>28</v>
      </c>
      <c r="Y14" s="191">
        <f>VLOOKUP(Y$8,'Curve Summary'!$A$7:$AG$54,2)</f>
        <v>28</v>
      </c>
      <c r="Z14" s="306">
        <f>VLOOKUP(Z$8,'Curve Summary'!$A$7:$AG$54,2)</f>
        <v>28</v>
      </c>
      <c r="AA14" s="191">
        <f>VLOOKUP(AA$8,'Curve Summary'!$A$7:$AG$54,2)</f>
        <v>28</v>
      </c>
      <c r="AB14" s="306">
        <f>VLOOKUP(AB$8,'Curve Summary'!$A$7:$AG$54,2)</f>
        <v>28</v>
      </c>
      <c r="AC14" s="358">
        <f t="shared" si="1"/>
        <v>27.892857142857142</v>
      </c>
      <c r="AD14" s="418"/>
      <c r="AN14" s="349"/>
      <c r="AO14" s="349"/>
      <c r="AP14" s="349"/>
      <c r="AQ14" s="349"/>
      <c r="AR14" s="349"/>
      <c r="AS14" s="349"/>
      <c r="AT14" s="349"/>
      <c r="AU14" s="349"/>
      <c r="AV14" s="349"/>
      <c r="AW14" s="349"/>
      <c r="AX14" s="349"/>
      <c r="AY14" s="349"/>
      <c r="AZ14" s="349">
        <v>27.892857142857142</v>
      </c>
      <c r="BA14" s="349"/>
      <c r="BB14" s="349"/>
      <c r="BC14" s="349"/>
      <c r="BD14" s="349"/>
      <c r="BE14" s="349"/>
      <c r="BF14" s="349"/>
      <c r="BG14" s="349"/>
      <c r="BH14" s="349"/>
      <c r="BI14" s="349"/>
      <c r="BJ14" s="349"/>
      <c r="BK14" s="349"/>
      <c r="BL14" s="349"/>
      <c r="BM14" s="349"/>
      <c r="BN14" s="349"/>
      <c r="BO14" s="349"/>
      <c r="BP14" s="349"/>
      <c r="BQ14" s="349"/>
      <c r="BR14" s="349"/>
    </row>
    <row r="15" spans="1:70" ht="14.1" customHeight="1" thickBot="1" x14ac:dyDescent="0.25">
      <c r="A15" s="444" t="s">
        <v>145</v>
      </c>
      <c r="B15" s="203">
        <f>VLOOKUP(B$8,'Curve Summary'!$A$7:$AG$54,7)</f>
        <v>28</v>
      </c>
      <c r="C15" s="204">
        <f>VLOOKUP(C$8,'Curve Summary'!$A$7:$AG$54,7)</f>
        <v>28</v>
      </c>
      <c r="D15" s="204">
        <f>VLOOKUP(D$8,'Curve Summary'!$A$7:$AG$54,7)</f>
        <v>29.25</v>
      </c>
      <c r="E15" s="204">
        <f>VLOOKUP(E$8,'Curve Summary'!$A$7:$AG$54,7)</f>
        <v>29.25</v>
      </c>
      <c r="F15" s="204">
        <f>VLOOKUP(F$8,'Curve Summary'!$A$7:$AG$54,7)</f>
        <v>29.25</v>
      </c>
      <c r="G15" s="204">
        <f>VLOOKUP(G$8,'Curve Summary'!$A$7:$AG$54,7)</f>
        <v>29.25</v>
      </c>
      <c r="H15" s="204">
        <f>VLOOKUP(H$8,'Curve Summary'!$A$7:$AG$54,7)</f>
        <v>29.25</v>
      </c>
      <c r="I15" s="204">
        <f>VLOOKUP(I$8,'Curve Summary'!$A$7:$AG$54,7)</f>
        <v>29</v>
      </c>
      <c r="J15" s="204">
        <f>VLOOKUP(J$8,'Curve Summary'!$A$7:$AG$54,7)</f>
        <v>29</v>
      </c>
      <c r="K15" s="204">
        <f>VLOOKUP(K$8,'Curve Summary'!$A$7:$AG$54,7)</f>
        <v>29</v>
      </c>
      <c r="L15" s="204">
        <f>VLOOKUP(L$8,'Curve Summary'!$A$7:$AG$54,7)</f>
        <v>29</v>
      </c>
      <c r="M15" s="204">
        <f>VLOOKUP(M$8,'Curve Summary'!$A$7:$AG$54,7)</f>
        <v>29</v>
      </c>
      <c r="N15" s="204">
        <f>VLOOKUP(N$8,'Curve Summary'!$A$7:$AG$54,7)</f>
        <v>29</v>
      </c>
      <c r="O15" s="204">
        <f>VLOOKUP(O$8,'Curve Summary'!$A$7:$AG$54,7)</f>
        <v>29</v>
      </c>
      <c r="P15" s="204">
        <f>VLOOKUP(P$8,'Curve Summary'!$A$7:$AG$54,7)</f>
        <v>29</v>
      </c>
      <c r="Q15" s="204">
        <f>VLOOKUP(Q$8,'Curve Summary'!$A$7:$AG$54,7)</f>
        <v>29</v>
      </c>
      <c r="R15" s="204">
        <f>VLOOKUP(R$8,'Curve Summary'!$A$7:$AG$54,7)</f>
        <v>29</v>
      </c>
      <c r="S15" s="204">
        <f>VLOOKUP(S$8,'Curve Summary'!$A$7:$AG$54,7)</f>
        <v>29</v>
      </c>
      <c r="T15" s="204">
        <f>VLOOKUP(T$8,'Curve Summary'!$A$7:$AG$54,7)</f>
        <v>29</v>
      </c>
      <c r="U15" s="204">
        <f>VLOOKUP(U$8,'Curve Summary'!$A$7:$AG$54,7)</f>
        <v>29</v>
      </c>
      <c r="V15" s="204">
        <f>VLOOKUP(V$8,'Curve Summary'!$A$7:$AG$54,7)</f>
        <v>29</v>
      </c>
      <c r="W15" s="204">
        <f>VLOOKUP(W$8,'Curve Summary'!$A$7:$AG$54,7)</f>
        <v>29</v>
      </c>
      <c r="X15" s="204">
        <f>VLOOKUP(X$8,'Curve Summary'!$A$7:$AG$54,7)</f>
        <v>29</v>
      </c>
      <c r="Y15" s="204">
        <f>VLOOKUP(Y$8,'Curve Summary'!$A$7:$AG$54,7)</f>
        <v>29</v>
      </c>
      <c r="Z15" s="311">
        <f>VLOOKUP(Z$8,'Curve Summary'!$A$7:$AG$54,7)</f>
        <v>29</v>
      </c>
      <c r="AA15" s="204">
        <f>VLOOKUP(AA$8,'Curve Summary'!$A$7:$AG$54,7)</f>
        <v>29</v>
      </c>
      <c r="AB15" s="311">
        <f>VLOOKUP(AB$8,'Curve Summary'!$A$7:$AG$54,7)</f>
        <v>29</v>
      </c>
      <c r="AC15" s="360">
        <f t="shared" si="1"/>
        <v>28.892857142857142</v>
      </c>
      <c r="AD15" s="418"/>
      <c r="AN15" s="349"/>
      <c r="AO15" s="349"/>
      <c r="AP15" s="349"/>
      <c r="AQ15" s="349"/>
      <c r="AR15" s="349"/>
      <c r="AS15" s="349"/>
      <c r="AT15" s="349"/>
      <c r="AU15" s="349"/>
      <c r="AV15" s="349"/>
      <c r="AW15" s="349"/>
      <c r="AX15" s="349"/>
      <c r="AY15" s="349"/>
      <c r="AZ15" s="349">
        <v>28.892857142857142</v>
      </c>
      <c r="BA15" s="349"/>
      <c r="BB15" s="349"/>
      <c r="BC15" s="349"/>
      <c r="BD15" s="349"/>
      <c r="BE15" s="349"/>
      <c r="BF15" s="349"/>
      <c r="BG15" s="349"/>
      <c r="BH15" s="349"/>
      <c r="BI15" s="349"/>
      <c r="BJ15" s="349"/>
      <c r="BK15" s="349"/>
      <c r="BL15" s="349"/>
      <c r="BM15" s="349"/>
      <c r="BN15" s="349"/>
      <c r="BO15" s="349"/>
      <c r="BP15" s="349"/>
      <c r="BQ15" s="349"/>
      <c r="BR15" s="349"/>
    </row>
    <row r="16" spans="1:70" ht="14.1" customHeight="1" x14ac:dyDescent="0.2">
      <c r="A16" s="313"/>
      <c r="B16" s="195"/>
      <c r="C16" s="191"/>
      <c r="D16" s="191"/>
      <c r="E16" s="191"/>
      <c r="F16" s="191"/>
      <c r="G16" s="191"/>
      <c r="H16" s="191"/>
      <c r="I16" s="191"/>
      <c r="J16" s="191"/>
      <c r="K16" s="191"/>
      <c r="L16" s="191"/>
      <c r="M16" s="191"/>
      <c r="N16" s="191"/>
      <c r="O16" s="191"/>
      <c r="P16" s="191"/>
      <c r="Q16" s="191"/>
      <c r="R16" s="191"/>
      <c r="S16" s="191"/>
      <c r="T16" s="191"/>
      <c r="U16" s="191"/>
      <c r="V16" s="191"/>
      <c r="W16" s="191"/>
      <c r="X16" s="191"/>
      <c r="Y16" s="191"/>
      <c r="Z16" s="191"/>
      <c r="AA16" s="191"/>
      <c r="AB16" s="191"/>
      <c r="AC16" s="195"/>
      <c r="AN16" s="349"/>
      <c r="AO16" s="349"/>
      <c r="AP16" s="349"/>
      <c r="AQ16" s="349"/>
      <c r="AR16" s="349"/>
      <c r="AS16" s="349"/>
      <c r="AT16" s="349"/>
      <c r="AU16" s="349"/>
      <c r="AV16" s="349"/>
      <c r="AW16" s="349"/>
      <c r="AX16" s="349"/>
      <c r="AY16" s="349"/>
      <c r="AZ16" s="349"/>
      <c r="BA16" s="349"/>
      <c r="BB16" s="349"/>
      <c r="BC16" s="349"/>
      <c r="BD16" s="349"/>
      <c r="BE16" s="349"/>
      <c r="BF16" s="349"/>
      <c r="BG16" s="349"/>
      <c r="BH16" s="349"/>
      <c r="BI16" s="349"/>
      <c r="BJ16" s="349"/>
      <c r="BK16" s="349"/>
      <c r="BL16" s="349"/>
      <c r="BM16" s="349"/>
      <c r="BN16" s="349"/>
      <c r="BO16" s="349"/>
      <c r="BP16" s="349"/>
      <c r="BQ16" s="349"/>
      <c r="BR16" s="349"/>
    </row>
    <row r="17" spans="1:70" ht="16.2" thickBot="1" x14ac:dyDescent="0.35">
      <c r="A17" s="315" t="s">
        <v>197</v>
      </c>
      <c r="B17" s="204"/>
      <c r="C17" s="204"/>
      <c r="D17" s="204"/>
      <c r="E17" s="204"/>
      <c r="F17" s="204"/>
      <c r="G17" s="204"/>
      <c r="H17" s="204"/>
      <c r="I17" s="204"/>
      <c r="J17" s="204"/>
      <c r="K17" s="204"/>
      <c r="L17" s="204"/>
      <c r="M17" s="204"/>
      <c r="N17" s="204"/>
      <c r="O17" s="204"/>
      <c r="P17" s="204"/>
      <c r="Q17" s="204"/>
      <c r="R17" s="204"/>
      <c r="S17" s="204"/>
      <c r="T17" s="204"/>
      <c r="U17" s="204"/>
      <c r="V17" s="204"/>
      <c r="W17" s="204"/>
      <c r="X17" s="204"/>
      <c r="Y17" s="204"/>
      <c r="Z17" s="204"/>
      <c r="AA17" s="204"/>
      <c r="AB17" s="204"/>
      <c r="AC17" s="204"/>
      <c r="AN17" s="349"/>
      <c r="AO17" s="349"/>
      <c r="AP17" s="349"/>
      <c r="AQ17" s="349"/>
      <c r="AR17" s="349"/>
      <c r="AS17" s="349"/>
      <c r="AT17" s="349"/>
      <c r="AU17" s="349"/>
      <c r="AV17" s="349"/>
      <c r="AW17" s="349"/>
      <c r="AX17" s="349"/>
      <c r="AY17" s="349"/>
      <c r="AZ17" s="349"/>
      <c r="BA17" s="349"/>
      <c r="BB17" s="349"/>
      <c r="BC17" s="349"/>
      <c r="BD17" s="349"/>
      <c r="BE17" s="349"/>
      <c r="BF17" s="349"/>
      <c r="BG17" s="349"/>
      <c r="BH17" s="349"/>
      <c r="BI17" s="349"/>
      <c r="BJ17" s="349"/>
      <c r="BK17" s="349"/>
      <c r="BL17" s="349"/>
      <c r="BM17" s="349"/>
      <c r="BN17" s="349"/>
      <c r="BO17" s="349"/>
      <c r="BP17" s="349"/>
      <c r="BQ17" s="349"/>
      <c r="BR17" s="349"/>
    </row>
    <row r="18" spans="1:70" ht="14.1" customHeight="1" thickBot="1" x14ac:dyDescent="0.25">
      <c r="A18" s="445" t="s">
        <v>138</v>
      </c>
      <c r="B18" s="318">
        <f>IF(ISNUMBER(VLOOKUP(B$8,'Curve Summary ALBERTA'!$A$7:$AG$54,18,FALSE)),VLOOKUP(B$8,'Curve Summary ALBERTA'!$A$7:$AG$54,18,FALSE),0)</f>
        <v>58</v>
      </c>
      <c r="C18" s="318">
        <f>IF(ISNUMBER(VLOOKUP(C$8,'Curve Summary ALBERTA'!$A$7:$AG$54,18,FALSE)),VLOOKUP(C$8,'Curve Summary ALBERTA'!$A$7:$AG$54,18,FALSE),0)</f>
        <v>58</v>
      </c>
      <c r="D18" s="318">
        <f>IF(ISNUMBER(VLOOKUP(D$8,'Curve Summary ALBERTA'!$A$7:$AG$54,18,FALSE)),VLOOKUP(D$8,'Curve Summary ALBERTA'!$A$7:$AG$54,18,FALSE),0)</f>
        <v>58</v>
      </c>
      <c r="E18" s="318">
        <f>IF(ISNUMBER(VLOOKUP(E$8,'Curve Summary ALBERTA'!$A$7:$AG$54,18,FALSE)),VLOOKUP(E$8,'Curve Summary ALBERTA'!$A$7:$AG$54,18,FALSE),0)</f>
        <v>0</v>
      </c>
      <c r="F18" s="318">
        <f>IF(ISNUMBER(VLOOKUP(F$8,'Curve Summary ALBERTA'!$A$7:$AG$54,18,FALSE)),VLOOKUP(F$8,'Curve Summary ALBERTA'!$A$7:$AG$54,18,FALSE),0)</f>
        <v>58</v>
      </c>
      <c r="G18" s="318">
        <f>IF(ISNUMBER(VLOOKUP(G$8,'Curve Summary ALBERTA'!$A$7:$AG$54,18,FALSE)),VLOOKUP(G$8,'Curve Summary ALBERTA'!$A$7:$AG$54,18,FALSE),0)</f>
        <v>58</v>
      </c>
      <c r="H18" s="318">
        <f>IF(ISNUMBER(VLOOKUP(H$8,'Curve Summary ALBERTA'!$A$7:$AG$54,18,FALSE)),VLOOKUP(H$8,'Curve Summary ALBERTA'!$A$7:$AG$54,18,FALSE),0)</f>
        <v>58</v>
      </c>
      <c r="I18" s="318">
        <f>IF(ISNUMBER(VLOOKUP(I$8,'Curve Summary ALBERTA'!$A$7:$AG$54,18,FALSE)),VLOOKUP(I$8,'Curve Summary ALBERTA'!$A$7:$AG$54,18,FALSE),0)</f>
        <v>52.999996185302734</v>
      </c>
      <c r="J18" s="318">
        <f>IF(ISNUMBER(VLOOKUP(J$8,'Curve Summary ALBERTA'!$A$7:$AG$54,18,FALSE)),VLOOKUP(J$8,'Curve Summary ALBERTA'!$A$7:$AG$54,18,FALSE),0)</f>
        <v>52.999996185302734</v>
      </c>
      <c r="K18" s="318">
        <f>IF(ISNUMBER(VLOOKUP(K$8,'Curve Summary ALBERTA'!$A$7:$AG$54,18,FALSE)),VLOOKUP(K$8,'Curve Summary ALBERTA'!$A$7:$AG$54,18,FALSE),0)</f>
        <v>0</v>
      </c>
      <c r="L18" s="318">
        <f>IF(ISNUMBER(VLOOKUP(L$8,'Curve Summary ALBERTA'!$A$7:$AG$54,18,FALSE)),VLOOKUP(L$8,'Curve Summary ALBERTA'!$A$7:$AG$54,18,FALSE),0)</f>
        <v>52.999996185302734</v>
      </c>
      <c r="M18" s="318">
        <f>IF(ISNUMBER(VLOOKUP(M$8,'Curve Summary ALBERTA'!$A$7:$AG$54,18,FALSE)),VLOOKUP(M$8,'Curve Summary ALBERTA'!$A$7:$AG$54,18,FALSE),0)</f>
        <v>52.999996185302734</v>
      </c>
      <c r="N18" s="318">
        <f>IF(ISNUMBER(VLOOKUP(N$8,'Curve Summary ALBERTA'!$A$7:$AG$54,18,FALSE)),VLOOKUP(N$8,'Curve Summary ALBERTA'!$A$7:$AG$54,18,FALSE),0)</f>
        <v>52.999996185302734</v>
      </c>
      <c r="O18" s="318">
        <f>IF(ISNUMBER(VLOOKUP(O$8,'Curve Summary ALBERTA'!$A$7:$AG$54,18,FALSE)),VLOOKUP(O$8,'Curve Summary ALBERTA'!$A$7:$AG$54,18,FALSE),0)</f>
        <v>52.999996185302734</v>
      </c>
      <c r="P18" s="318">
        <f>IF(ISNUMBER(VLOOKUP(P$8,'Curve Summary ALBERTA'!$A$7:$AG$54,18,FALSE)),VLOOKUP(P$8,'Curve Summary ALBERTA'!$A$7:$AG$54,18,FALSE),0)</f>
        <v>52.999996185302734</v>
      </c>
      <c r="Q18" s="318">
        <f>IF(ISNUMBER(VLOOKUP(Q$8,'Curve Summary ALBERTA'!$A$7:$AG$54,18,FALSE)),VLOOKUP(Q$8,'Curve Summary ALBERTA'!$A$7:$AG$54,18,FALSE),0)</f>
        <v>0</v>
      </c>
      <c r="R18" s="318">
        <f>IF(ISNUMBER(VLOOKUP(R$8,'Curve Summary ALBERTA'!$A$7:$AG$54,18,FALSE)),VLOOKUP(R$8,'Curve Summary ALBERTA'!$A$7:$AG$54,18,FALSE),0)</f>
        <v>52.999996185302734</v>
      </c>
      <c r="S18" s="318">
        <f>IF(ISNUMBER(VLOOKUP(S$8,'Curve Summary ALBERTA'!$A$7:$AG$54,18,FALSE)),VLOOKUP(S$8,'Curve Summary ALBERTA'!$A$7:$AG$54,18,FALSE),0)</f>
        <v>52.999996185302734</v>
      </c>
      <c r="T18" s="318">
        <f>IF(ISNUMBER(VLOOKUP(T$8,'Curve Summary ALBERTA'!$A$7:$AG$54,18,FALSE)),VLOOKUP(T$8,'Curve Summary ALBERTA'!$A$7:$AG$54,18,FALSE),0)</f>
        <v>52.999996185302734</v>
      </c>
      <c r="U18" s="318">
        <f>IF(ISNUMBER(VLOOKUP(U$8,'Curve Summary ALBERTA'!$A$7:$AG$54,18,FALSE)),VLOOKUP(U$8,'Curve Summary ALBERTA'!$A$7:$AG$54,18,FALSE),0)</f>
        <v>52.999996185302734</v>
      </c>
      <c r="V18" s="318">
        <f>IF(ISNUMBER(VLOOKUP(V$8,'Curve Summary ALBERTA'!$A$7:$AG$54,18,FALSE)),VLOOKUP(V$8,'Curve Summary ALBERTA'!$A$7:$AG$54,18,FALSE),0)</f>
        <v>52.999996185302734</v>
      </c>
      <c r="W18" s="318">
        <f>IF(ISNUMBER(VLOOKUP(W$8,'Curve Summary ALBERTA'!$A$7:$AG$54,18,FALSE)),VLOOKUP(W$8,'Curve Summary ALBERTA'!$A$7:$AG$54,18,FALSE),0)</f>
        <v>0</v>
      </c>
      <c r="X18" s="318">
        <f>IF(ISNUMBER(VLOOKUP(X$8,'Curve Summary ALBERTA'!$A$7:$AG$54,18,FALSE)),VLOOKUP(X$8,'Curve Summary ALBERTA'!$A$7:$AG$54,18,FALSE),0)</f>
        <v>52.999996185302734</v>
      </c>
      <c r="Y18" s="318">
        <f>IF(ISNUMBER(VLOOKUP(Y$8,'Curve Summary ALBERTA'!$A$7:$AG$54,18,FALSE)),VLOOKUP(Y$8,'Curve Summary ALBERTA'!$A$7:$AG$54,18,FALSE),0)</f>
        <v>52.999996185302734</v>
      </c>
      <c r="Z18" s="318">
        <f>IF(ISNUMBER(VLOOKUP(Z$8,'Curve Summary ALBERTA'!$A$7:$AG$54,18,FALSE)),VLOOKUP(Z$8,'Curve Summary ALBERTA'!$A$7:$AG$54,18,FALSE),0)</f>
        <v>52.999996185302734</v>
      </c>
      <c r="AA18" s="318">
        <f>IF(ISNUMBER(VLOOKUP(AA$8,'Curve Summary ALBERTA'!$A$7:$AG$54,18,FALSE)),VLOOKUP(AA$8,'Curve Summary ALBERTA'!$A$7:$AG$54,18,FALSE),0)</f>
        <v>52.999994354248045</v>
      </c>
      <c r="AB18" s="397">
        <f>IF(ISNUMBER(VLOOKUP(AB$8,'Curve Summary ALBERTA'!$A$7:$AG$54,18,FALSE)),VLOOKUP(AB$8,'Curve Summary ALBERTA'!$A$7:$AG$54,18,FALSE),0)</f>
        <v>0</v>
      </c>
      <c r="AC18" s="356">
        <f>AVERAGE(B18:H18)</f>
        <v>49.714285714285715</v>
      </c>
      <c r="AD18" s="418"/>
      <c r="AN18" s="349"/>
      <c r="AO18" s="349"/>
      <c r="AP18" s="349"/>
      <c r="AQ18" s="349"/>
      <c r="AR18" s="349"/>
      <c r="AS18" s="349"/>
      <c r="AT18" s="349"/>
      <c r="AU18" s="349"/>
      <c r="AV18" s="349"/>
      <c r="AW18" s="349"/>
      <c r="AX18" s="349"/>
      <c r="AY18" s="349"/>
      <c r="AZ18" s="349">
        <v>49.714285714285715</v>
      </c>
      <c r="BA18" s="349"/>
      <c r="BB18" s="349"/>
      <c r="BC18" s="349"/>
      <c r="BD18" s="349"/>
      <c r="BE18" s="349"/>
      <c r="BF18" s="349"/>
      <c r="BG18" s="349"/>
      <c r="BH18" s="349"/>
      <c r="BI18" s="349"/>
      <c r="BJ18" s="349"/>
      <c r="BK18" s="349"/>
      <c r="BL18" s="349"/>
      <c r="BM18" s="349"/>
      <c r="BN18" s="349"/>
      <c r="BO18" s="349"/>
      <c r="BP18" s="349"/>
      <c r="BQ18" s="349"/>
      <c r="BR18" s="349"/>
    </row>
    <row r="19" spans="1:70" ht="30" customHeight="1" x14ac:dyDescent="0.2">
      <c r="A19" s="313"/>
      <c r="B19" s="195"/>
      <c r="C19" s="195"/>
      <c r="D19" s="195"/>
      <c r="E19" s="195"/>
      <c r="F19" s="195"/>
      <c r="G19" s="195"/>
      <c r="H19" s="195"/>
      <c r="I19" s="195"/>
      <c r="J19" s="195"/>
      <c r="K19" s="195"/>
      <c r="L19" s="195"/>
      <c r="M19" s="195"/>
      <c r="N19" s="195"/>
      <c r="O19" s="195"/>
      <c r="P19" s="195"/>
      <c r="Q19" s="195"/>
      <c r="R19" s="195"/>
      <c r="S19" s="195"/>
      <c r="T19" s="195"/>
      <c r="U19" s="195"/>
      <c r="V19" s="195"/>
      <c r="W19" s="195"/>
      <c r="X19" s="195"/>
      <c r="Y19" s="195"/>
      <c r="Z19" s="195"/>
      <c r="AA19" s="195"/>
      <c r="AB19" s="195"/>
      <c r="AC19" s="195"/>
      <c r="AN19" s="349"/>
      <c r="AO19" s="349"/>
      <c r="AP19" s="349"/>
      <c r="AQ19" s="349"/>
      <c r="AR19" s="349"/>
      <c r="AS19" s="349"/>
      <c r="AT19" s="349"/>
      <c r="AU19" s="349"/>
      <c r="AV19" s="349"/>
      <c r="AW19" s="349"/>
      <c r="AX19" s="349"/>
      <c r="AY19" s="349"/>
      <c r="AZ19" s="349"/>
      <c r="BA19" s="349"/>
      <c r="BB19" s="349"/>
      <c r="BC19" s="349"/>
      <c r="BD19" s="349"/>
      <c r="BE19" s="349"/>
      <c r="BF19" s="349"/>
      <c r="BG19" s="349"/>
      <c r="BH19" s="349"/>
      <c r="BI19" s="349"/>
      <c r="BJ19" s="349"/>
      <c r="BK19" s="349"/>
      <c r="BL19" s="349"/>
      <c r="BM19" s="349"/>
      <c r="BN19" s="349"/>
      <c r="BO19" s="349"/>
      <c r="BP19" s="349"/>
      <c r="BQ19" s="349"/>
      <c r="BR19" s="349"/>
    </row>
    <row r="20" spans="1:70" ht="14.1" hidden="1" customHeight="1" x14ac:dyDescent="0.2">
      <c r="A20" s="325"/>
      <c r="B20" s="191"/>
      <c r="C20" s="191"/>
      <c r="D20" s="191"/>
      <c r="E20" s="191"/>
      <c r="F20" s="191"/>
      <c r="G20" s="191"/>
      <c r="H20" s="191"/>
      <c r="I20" s="191"/>
      <c r="J20" s="191"/>
      <c r="K20" s="191"/>
      <c r="L20" s="191"/>
      <c r="M20" s="191"/>
      <c r="N20" s="191"/>
      <c r="O20" s="191"/>
      <c r="P20" s="191"/>
      <c r="Q20" s="191"/>
      <c r="R20" s="191"/>
      <c r="S20" s="191"/>
      <c r="T20" s="191"/>
      <c r="U20" s="191"/>
      <c r="V20" s="191"/>
      <c r="W20" s="191"/>
      <c r="X20" s="191"/>
      <c r="Y20" s="191"/>
      <c r="Z20" s="191"/>
      <c r="AA20" s="191"/>
      <c r="AB20" s="191"/>
      <c r="AC20" s="191"/>
      <c r="AN20" s="349"/>
      <c r="AO20" s="349"/>
      <c r="AP20" s="349"/>
      <c r="AQ20" s="349"/>
      <c r="AR20" s="349"/>
      <c r="AS20" s="349"/>
      <c r="AT20" s="349"/>
      <c r="AU20" s="349"/>
      <c r="AV20" s="349"/>
      <c r="AW20" s="349"/>
      <c r="AX20" s="349"/>
      <c r="AY20" s="349"/>
      <c r="AZ20" s="349"/>
      <c r="BA20" s="349"/>
      <c r="BB20" s="349"/>
      <c r="BC20" s="349"/>
      <c r="BD20" s="349"/>
      <c r="BE20" s="349"/>
      <c r="BF20" s="349"/>
      <c r="BG20" s="349"/>
      <c r="BH20" s="349"/>
      <c r="BI20" s="349"/>
      <c r="BJ20" s="349"/>
      <c r="BK20" s="349"/>
      <c r="BL20" s="349"/>
      <c r="BM20" s="349"/>
      <c r="BN20" s="349"/>
      <c r="BO20" s="349"/>
      <c r="BP20" s="349"/>
      <c r="BQ20" s="349"/>
      <c r="BR20" s="349"/>
    </row>
    <row r="21" spans="1:70" ht="14.1" hidden="1" customHeight="1" x14ac:dyDescent="0.2">
      <c r="A21" s="325"/>
      <c r="B21" s="191"/>
      <c r="C21" s="191"/>
      <c r="D21" s="191"/>
      <c r="E21" s="191"/>
      <c r="F21" s="191"/>
      <c r="G21" s="191"/>
      <c r="H21" s="191"/>
      <c r="I21" s="191"/>
      <c r="J21" s="191"/>
      <c r="K21" s="191"/>
      <c r="L21" s="191"/>
      <c r="M21" s="191"/>
      <c r="N21" s="191"/>
      <c r="O21" s="191"/>
      <c r="P21" s="191"/>
      <c r="Q21" s="191"/>
      <c r="R21" s="191"/>
      <c r="S21" s="191"/>
      <c r="T21" s="191"/>
      <c r="U21" s="191"/>
      <c r="V21" s="191"/>
      <c r="W21" s="191"/>
      <c r="X21" s="191"/>
      <c r="Y21" s="191"/>
      <c r="Z21" s="191"/>
      <c r="AA21" s="191"/>
      <c r="AB21" s="191"/>
      <c r="AC21" s="191"/>
      <c r="AN21" s="349"/>
      <c r="AO21" s="349"/>
      <c r="AP21" s="349"/>
      <c r="AQ21" s="349"/>
      <c r="AR21" s="349"/>
      <c r="AS21" s="349"/>
      <c r="AT21" s="349"/>
      <c r="AU21" s="349"/>
      <c r="AV21" s="349"/>
      <c r="AW21" s="349"/>
      <c r="AX21" s="349"/>
      <c r="AY21" s="349"/>
      <c r="AZ21" s="349"/>
      <c r="BA21" s="349"/>
      <c r="BB21" s="349"/>
      <c r="BC21" s="349"/>
      <c r="BD21" s="349"/>
      <c r="BE21" s="349"/>
      <c r="BF21" s="349"/>
      <c r="BG21" s="349"/>
      <c r="BH21" s="349"/>
      <c r="BI21" s="349"/>
      <c r="BJ21" s="349"/>
      <c r="BK21" s="349"/>
      <c r="BL21" s="349"/>
      <c r="BM21" s="349"/>
      <c r="BN21" s="349"/>
      <c r="BO21" s="349"/>
      <c r="BP21" s="349"/>
      <c r="BQ21" s="349"/>
      <c r="BR21" s="349"/>
    </row>
    <row r="22" spans="1:70" ht="14.1" hidden="1" customHeight="1" x14ac:dyDescent="0.2">
      <c r="A22" s="325"/>
      <c r="B22" s="191"/>
      <c r="C22" s="191"/>
      <c r="D22" s="191"/>
      <c r="E22" s="191"/>
      <c r="F22" s="191"/>
      <c r="G22" s="191"/>
      <c r="H22" s="191"/>
      <c r="I22" s="191"/>
      <c r="J22" s="191"/>
      <c r="K22" s="191"/>
      <c r="L22" s="191"/>
      <c r="M22" s="191"/>
      <c r="N22" s="191"/>
      <c r="O22" s="191"/>
      <c r="P22" s="191"/>
      <c r="Q22" s="191"/>
      <c r="R22" s="191"/>
      <c r="S22" s="191"/>
      <c r="T22" s="191"/>
      <c r="U22" s="191"/>
      <c r="V22" s="191"/>
      <c r="W22" s="191"/>
      <c r="X22" s="191"/>
      <c r="Y22" s="191"/>
      <c r="Z22" s="191"/>
      <c r="AA22" s="191"/>
      <c r="AB22" s="191"/>
      <c r="AC22" s="191"/>
      <c r="AN22" s="349"/>
      <c r="AO22" s="349"/>
      <c r="AP22" s="349"/>
      <c r="AQ22" s="349"/>
      <c r="AR22" s="349"/>
      <c r="AS22" s="349"/>
      <c r="AT22" s="349"/>
      <c r="AU22" s="349"/>
      <c r="AV22" s="349"/>
      <c r="AW22" s="349"/>
      <c r="AX22" s="349"/>
      <c r="AY22" s="349"/>
      <c r="AZ22" s="349"/>
      <c r="BA22" s="349"/>
      <c r="BB22" s="349"/>
      <c r="BC22" s="349"/>
      <c r="BD22" s="349"/>
      <c r="BE22" s="349"/>
      <c r="BF22" s="349"/>
      <c r="BG22" s="349"/>
      <c r="BH22" s="349"/>
      <c r="BI22" s="349"/>
      <c r="BJ22" s="349"/>
      <c r="BK22" s="349"/>
      <c r="BL22" s="349"/>
      <c r="BM22" s="349"/>
      <c r="BN22" s="349"/>
      <c r="BO22" s="349"/>
      <c r="BP22" s="349"/>
      <c r="BQ22" s="349"/>
      <c r="BR22" s="349"/>
    </row>
    <row r="23" spans="1:70" ht="14.1" hidden="1" customHeight="1" x14ac:dyDescent="0.2">
      <c r="A23" s="325"/>
      <c r="B23" s="191"/>
      <c r="C23" s="191"/>
      <c r="D23" s="191"/>
      <c r="E23" s="191"/>
      <c r="F23" s="191"/>
      <c r="G23" s="191"/>
      <c r="H23" s="191"/>
      <c r="I23" s="191"/>
      <c r="J23" s="191"/>
      <c r="K23" s="191"/>
      <c r="L23" s="191"/>
      <c r="M23" s="191"/>
      <c r="N23" s="191"/>
      <c r="O23" s="191"/>
      <c r="P23" s="191"/>
      <c r="Q23" s="191"/>
      <c r="R23" s="191"/>
      <c r="S23" s="191"/>
      <c r="T23" s="191"/>
      <c r="U23" s="191"/>
      <c r="V23" s="191"/>
      <c r="W23" s="191"/>
      <c r="X23" s="191"/>
      <c r="Y23" s="191"/>
      <c r="Z23" s="191"/>
      <c r="AA23" s="191"/>
      <c r="AB23" s="191"/>
      <c r="AC23" s="191"/>
      <c r="AN23" s="349"/>
      <c r="AO23" s="349"/>
      <c r="AP23" s="349"/>
      <c r="AQ23" s="349"/>
      <c r="AR23" s="349"/>
      <c r="AS23" s="349"/>
      <c r="AT23" s="349"/>
      <c r="AU23" s="349"/>
      <c r="AV23" s="349"/>
      <c r="AW23" s="349"/>
      <c r="AX23" s="349"/>
      <c r="AY23" s="349"/>
      <c r="AZ23" s="349"/>
      <c r="BA23" s="349"/>
      <c r="BB23" s="349"/>
      <c r="BC23" s="349"/>
      <c r="BD23" s="349"/>
      <c r="BE23" s="349"/>
      <c r="BF23" s="349"/>
      <c r="BG23" s="349"/>
      <c r="BH23" s="349"/>
      <c r="BI23" s="349"/>
      <c r="BJ23" s="349"/>
      <c r="BK23" s="349"/>
      <c r="BL23" s="349"/>
      <c r="BM23" s="349"/>
      <c r="BN23" s="349"/>
      <c r="BO23" s="349"/>
      <c r="BP23" s="349"/>
      <c r="BQ23" s="349"/>
      <c r="BR23" s="349"/>
    </row>
    <row r="24" spans="1:70" ht="14.1" hidden="1" customHeight="1" x14ac:dyDescent="0.2">
      <c r="A24" s="325"/>
      <c r="B24" s="191"/>
      <c r="C24" s="191"/>
      <c r="D24" s="191"/>
      <c r="E24" s="191"/>
      <c r="F24" s="191"/>
      <c r="G24" s="191"/>
      <c r="H24" s="191"/>
      <c r="I24" s="191"/>
      <c r="J24" s="191"/>
      <c r="K24" s="191"/>
      <c r="L24" s="191"/>
      <c r="M24" s="191"/>
      <c r="N24" s="191"/>
      <c r="O24" s="191"/>
      <c r="P24" s="191"/>
      <c r="Q24" s="191"/>
      <c r="R24" s="191"/>
      <c r="S24" s="191"/>
      <c r="T24" s="191"/>
      <c r="U24" s="191"/>
      <c r="V24" s="191"/>
      <c r="W24" s="191"/>
      <c r="X24" s="191"/>
      <c r="Y24" s="191"/>
      <c r="Z24" s="191"/>
      <c r="AA24" s="191"/>
      <c r="AB24" s="191"/>
      <c r="AC24" s="191"/>
      <c r="AN24" s="349"/>
      <c r="AO24" s="349"/>
      <c r="AP24" s="349"/>
      <c r="AQ24" s="349"/>
      <c r="AR24" s="349"/>
      <c r="AS24" s="349"/>
      <c r="AT24" s="349"/>
      <c r="AU24" s="349"/>
      <c r="AV24" s="349"/>
      <c r="AW24" s="349"/>
      <c r="AX24" s="349"/>
      <c r="AY24" s="349"/>
      <c r="AZ24" s="349"/>
      <c r="BA24" s="349"/>
      <c r="BB24" s="349"/>
      <c r="BC24" s="349"/>
      <c r="BD24" s="349"/>
      <c r="BE24" s="349"/>
      <c r="BF24" s="349"/>
      <c r="BG24" s="349"/>
      <c r="BH24" s="349"/>
      <c r="BI24" s="349"/>
      <c r="BJ24" s="349"/>
      <c r="BK24" s="349"/>
      <c r="BL24" s="349"/>
      <c r="BM24" s="349"/>
      <c r="BN24" s="349"/>
      <c r="BO24" s="349"/>
      <c r="BP24" s="349"/>
      <c r="BQ24" s="349"/>
      <c r="BR24" s="349"/>
    </row>
    <row r="25" spans="1:70" ht="14.1" hidden="1" customHeight="1" x14ac:dyDescent="0.2">
      <c r="A25" s="325"/>
      <c r="B25" s="191"/>
      <c r="C25" s="191"/>
      <c r="D25" s="191"/>
      <c r="E25" s="191"/>
      <c r="F25" s="191"/>
      <c r="G25" s="191"/>
      <c r="H25" s="191"/>
      <c r="I25" s="191"/>
      <c r="J25" s="191"/>
      <c r="K25" s="191"/>
      <c r="L25" s="191"/>
      <c r="M25" s="191"/>
      <c r="N25" s="191"/>
      <c r="O25" s="191"/>
      <c r="P25" s="191"/>
      <c r="Q25" s="191"/>
      <c r="R25" s="191"/>
      <c r="S25" s="191"/>
      <c r="T25" s="191"/>
      <c r="U25" s="191"/>
      <c r="V25" s="191"/>
      <c r="W25" s="191"/>
      <c r="X25" s="191"/>
      <c r="Y25" s="191"/>
      <c r="Z25" s="191"/>
      <c r="AA25" s="191"/>
      <c r="AB25" s="191"/>
      <c r="AC25" s="191"/>
      <c r="AN25" s="349"/>
      <c r="AO25" s="349"/>
      <c r="AP25" s="349"/>
      <c r="AQ25" s="349"/>
      <c r="AR25" s="349"/>
      <c r="AS25" s="349"/>
      <c r="AT25" s="349"/>
      <c r="AU25" s="349"/>
      <c r="AV25" s="349"/>
      <c r="AW25" s="349"/>
      <c r="AX25" s="349"/>
      <c r="AY25" s="349"/>
      <c r="AZ25" s="349"/>
      <c r="BA25" s="349"/>
      <c r="BB25" s="349"/>
      <c r="BC25" s="349"/>
      <c r="BD25" s="349"/>
      <c r="BE25" s="349"/>
      <c r="BF25" s="349"/>
      <c r="BG25" s="349"/>
      <c r="BH25" s="349"/>
      <c r="BI25" s="349"/>
      <c r="BJ25" s="349"/>
      <c r="BK25" s="349"/>
      <c r="BL25" s="349"/>
      <c r="BM25" s="349"/>
      <c r="BN25" s="349"/>
      <c r="BO25" s="349"/>
      <c r="BP25" s="349"/>
      <c r="BQ25" s="349"/>
      <c r="BR25" s="349"/>
    </row>
    <row r="26" spans="1:70" x14ac:dyDescent="0.2">
      <c r="A26" s="281"/>
    </row>
    <row r="27" spans="1:70" s="281" customFormat="1" ht="16.2" thickBot="1" x14ac:dyDescent="0.35">
      <c r="A27" s="324" t="s">
        <v>94</v>
      </c>
    </row>
    <row r="28" spans="1:70" ht="14.1" customHeight="1" x14ac:dyDescent="0.2">
      <c r="A28" s="442" t="s">
        <v>139</v>
      </c>
      <c r="B28" s="193">
        <f t="shared" ref="B28:AB28" si="2">B9-B47</f>
        <v>0</v>
      </c>
      <c r="C28" s="195">
        <f t="shared" si="2"/>
        <v>0</v>
      </c>
      <c r="D28" s="195">
        <f t="shared" si="2"/>
        <v>0.5</v>
      </c>
      <c r="E28" s="195">
        <f t="shared" si="2"/>
        <v>0.5</v>
      </c>
      <c r="F28" s="195">
        <f t="shared" ref="F28:F37" si="3">F9-F47</f>
        <v>0.5</v>
      </c>
      <c r="G28" s="195">
        <f t="shared" si="2"/>
        <v>0.5</v>
      </c>
      <c r="H28" s="195">
        <f t="shared" si="2"/>
        <v>0.5</v>
      </c>
      <c r="I28" s="195">
        <f t="shared" si="2"/>
        <v>0</v>
      </c>
      <c r="J28" s="195">
        <f t="shared" si="2"/>
        <v>0</v>
      </c>
      <c r="K28" s="195">
        <f t="shared" si="2"/>
        <v>0</v>
      </c>
      <c r="L28" s="195">
        <f t="shared" si="2"/>
        <v>0</v>
      </c>
      <c r="M28" s="195">
        <f t="shared" si="2"/>
        <v>0</v>
      </c>
      <c r="N28" s="195">
        <f t="shared" si="2"/>
        <v>0</v>
      </c>
      <c r="O28" s="195">
        <f t="shared" si="2"/>
        <v>0</v>
      </c>
      <c r="P28" s="195">
        <f t="shared" si="2"/>
        <v>0</v>
      </c>
      <c r="Q28" s="195">
        <f t="shared" si="2"/>
        <v>0</v>
      </c>
      <c r="R28" s="195">
        <f t="shared" si="2"/>
        <v>0</v>
      </c>
      <c r="S28" s="195">
        <f t="shared" si="2"/>
        <v>0</v>
      </c>
      <c r="T28" s="195">
        <f t="shared" si="2"/>
        <v>0</v>
      </c>
      <c r="U28" s="195">
        <f t="shared" si="2"/>
        <v>0</v>
      </c>
      <c r="V28" s="195">
        <f t="shared" si="2"/>
        <v>0</v>
      </c>
      <c r="W28" s="195">
        <f t="shared" si="2"/>
        <v>0</v>
      </c>
      <c r="X28" s="195">
        <f t="shared" si="2"/>
        <v>0</v>
      </c>
      <c r="Y28" s="195">
        <f t="shared" si="2"/>
        <v>0</v>
      </c>
      <c r="Z28" s="195">
        <f t="shared" si="2"/>
        <v>0</v>
      </c>
      <c r="AA28" s="195">
        <f t="shared" si="2"/>
        <v>0</v>
      </c>
      <c r="AB28" s="195">
        <f t="shared" si="2"/>
        <v>0</v>
      </c>
      <c r="AC28" s="356">
        <f t="shared" ref="AC28:AC33" si="4">AC9-AC47</f>
        <v>0.2857142857142847</v>
      </c>
      <c r="AD28" s="418"/>
      <c r="AN28" s="349"/>
      <c r="AO28" s="349"/>
      <c r="AP28" s="349"/>
      <c r="AQ28" s="349"/>
      <c r="AR28" s="349"/>
      <c r="AS28" s="349"/>
      <c r="AT28" s="349"/>
      <c r="AU28" s="349"/>
      <c r="AV28" s="349"/>
      <c r="AW28" s="349"/>
      <c r="AX28" s="349"/>
      <c r="AY28" s="349"/>
      <c r="AZ28" s="349"/>
      <c r="BA28" s="349"/>
      <c r="BB28" s="349"/>
      <c r="BC28" s="349"/>
      <c r="BD28" s="349"/>
      <c r="BE28" s="349"/>
      <c r="BF28" s="349"/>
      <c r="BG28" s="349"/>
      <c r="BH28" s="349"/>
      <c r="BI28" s="349"/>
      <c r="BJ28" s="349"/>
      <c r="BK28" s="349"/>
      <c r="BL28" s="349"/>
      <c r="BM28" s="349"/>
      <c r="BN28" s="349"/>
      <c r="BO28" s="349"/>
      <c r="BP28" s="349"/>
      <c r="BQ28" s="349"/>
      <c r="BR28" s="349"/>
    </row>
    <row r="29" spans="1:70" ht="14.1" customHeight="1" x14ac:dyDescent="0.2">
      <c r="A29" s="443" t="s">
        <v>140</v>
      </c>
      <c r="B29" s="396">
        <f t="shared" ref="B29:AB29" si="5">B10-B48</f>
        <v>0</v>
      </c>
      <c r="C29" s="191">
        <f t="shared" si="5"/>
        <v>0</v>
      </c>
      <c r="D29" s="191">
        <f t="shared" si="5"/>
        <v>0</v>
      </c>
      <c r="E29" s="191">
        <f t="shared" si="5"/>
        <v>0</v>
      </c>
      <c r="F29" s="191">
        <f t="shared" si="3"/>
        <v>0</v>
      </c>
      <c r="G29" s="191">
        <f t="shared" si="5"/>
        <v>0</v>
      </c>
      <c r="H29" s="191">
        <f t="shared" si="5"/>
        <v>0</v>
      </c>
      <c r="I29" s="191">
        <f t="shared" si="5"/>
        <v>0</v>
      </c>
      <c r="J29" s="191">
        <f t="shared" si="5"/>
        <v>0</v>
      </c>
      <c r="K29" s="191">
        <f t="shared" si="5"/>
        <v>0</v>
      </c>
      <c r="L29" s="191">
        <f t="shared" si="5"/>
        <v>0</v>
      </c>
      <c r="M29" s="191">
        <f t="shared" si="5"/>
        <v>0</v>
      </c>
      <c r="N29" s="191">
        <f t="shared" si="5"/>
        <v>0</v>
      </c>
      <c r="O29" s="191">
        <f t="shared" si="5"/>
        <v>0</v>
      </c>
      <c r="P29" s="191">
        <f t="shared" si="5"/>
        <v>0</v>
      </c>
      <c r="Q29" s="191">
        <f t="shared" si="5"/>
        <v>0</v>
      </c>
      <c r="R29" s="191">
        <f t="shared" si="5"/>
        <v>0</v>
      </c>
      <c r="S29" s="191">
        <f t="shared" si="5"/>
        <v>0</v>
      </c>
      <c r="T29" s="191">
        <f t="shared" si="5"/>
        <v>0</v>
      </c>
      <c r="U29" s="191">
        <f t="shared" si="5"/>
        <v>0</v>
      </c>
      <c r="V29" s="191">
        <f t="shared" si="5"/>
        <v>0</v>
      </c>
      <c r="W29" s="191">
        <f t="shared" si="5"/>
        <v>0</v>
      </c>
      <c r="X29" s="191">
        <f t="shared" si="5"/>
        <v>0</v>
      </c>
      <c r="Y29" s="191">
        <f t="shared" si="5"/>
        <v>0</v>
      </c>
      <c r="Z29" s="191">
        <f t="shared" si="5"/>
        <v>0</v>
      </c>
      <c r="AA29" s="191">
        <f t="shared" si="5"/>
        <v>-5.25</v>
      </c>
      <c r="AB29" s="191">
        <f t="shared" si="5"/>
        <v>-5.25</v>
      </c>
      <c r="AC29" s="358">
        <f t="shared" si="4"/>
        <v>-2.2321428571427049E-2</v>
      </c>
      <c r="AD29" s="418"/>
      <c r="AN29" s="349"/>
      <c r="AO29" s="349"/>
      <c r="AP29" s="349"/>
      <c r="AQ29" s="349"/>
      <c r="AR29" s="349"/>
      <c r="AS29" s="349"/>
      <c r="AT29" s="349"/>
      <c r="AU29" s="349"/>
      <c r="AV29" s="349"/>
      <c r="AW29" s="349"/>
      <c r="AX29" s="349"/>
      <c r="AY29" s="349"/>
      <c r="AZ29" s="349"/>
      <c r="BA29" s="349"/>
      <c r="BB29" s="349"/>
      <c r="BC29" s="349"/>
      <c r="BD29" s="349"/>
      <c r="BE29" s="349"/>
      <c r="BF29" s="349"/>
      <c r="BG29" s="349"/>
      <c r="BH29" s="349"/>
      <c r="BI29" s="349"/>
      <c r="BJ29" s="349"/>
      <c r="BK29" s="349"/>
      <c r="BL29" s="349"/>
      <c r="BM29" s="349"/>
      <c r="BN29" s="349"/>
      <c r="BO29" s="349"/>
      <c r="BP29" s="349"/>
      <c r="BQ29" s="349"/>
      <c r="BR29" s="349"/>
    </row>
    <row r="30" spans="1:70" ht="14.1" customHeight="1" x14ac:dyDescent="0.2">
      <c r="A30" s="443" t="s">
        <v>142</v>
      </c>
      <c r="B30" s="396">
        <f t="shared" ref="B30:AB30" si="6">B11-B49</f>
        <v>0</v>
      </c>
      <c r="C30" s="191">
        <f t="shared" si="6"/>
        <v>0</v>
      </c>
      <c r="D30" s="191">
        <f t="shared" si="6"/>
        <v>0.25</v>
      </c>
      <c r="E30" s="191">
        <f t="shared" si="6"/>
        <v>0.25</v>
      </c>
      <c r="F30" s="191">
        <f t="shared" si="3"/>
        <v>0.25</v>
      </c>
      <c r="G30" s="191">
        <f t="shared" si="6"/>
        <v>0.25</v>
      </c>
      <c r="H30" s="191">
        <f t="shared" si="6"/>
        <v>0.25</v>
      </c>
      <c r="I30" s="191">
        <f t="shared" si="6"/>
        <v>0.25</v>
      </c>
      <c r="J30" s="191">
        <f t="shared" si="6"/>
        <v>0.25</v>
      </c>
      <c r="K30" s="191">
        <f t="shared" si="6"/>
        <v>0.25</v>
      </c>
      <c r="L30" s="191">
        <f t="shared" si="6"/>
        <v>0.25</v>
      </c>
      <c r="M30" s="191">
        <f t="shared" si="6"/>
        <v>0.25</v>
      </c>
      <c r="N30" s="191">
        <f t="shared" si="6"/>
        <v>0.25</v>
      </c>
      <c r="O30" s="191">
        <f t="shared" si="6"/>
        <v>0.25</v>
      </c>
      <c r="P30" s="191">
        <f t="shared" si="6"/>
        <v>0.25</v>
      </c>
      <c r="Q30" s="191">
        <f t="shared" si="6"/>
        <v>0.25</v>
      </c>
      <c r="R30" s="191">
        <f t="shared" si="6"/>
        <v>0.25</v>
      </c>
      <c r="S30" s="191">
        <f t="shared" si="6"/>
        <v>0.25</v>
      </c>
      <c r="T30" s="191">
        <f t="shared" si="6"/>
        <v>0.25</v>
      </c>
      <c r="U30" s="191">
        <f t="shared" si="6"/>
        <v>0.25</v>
      </c>
      <c r="V30" s="191">
        <f t="shared" si="6"/>
        <v>0.25</v>
      </c>
      <c r="W30" s="191">
        <f t="shared" si="6"/>
        <v>0.25</v>
      </c>
      <c r="X30" s="191">
        <f t="shared" si="6"/>
        <v>0.25</v>
      </c>
      <c r="Y30" s="191">
        <f t="shared" si="6"/>
        <v>0.25</v>
      </c>
      <c r="Z30" s="191">
        <f t="shared" si="6"/>
        <v>0.25</v>
      </c>
      <c r="AA30" s="191">
        <f t="shared" si="6"/>
        <v>0.25</v>
      </c>
      <c r="AB30" s="191">
        <f t="shared" si="6"/>
        <v>0.25</v>
      </c>
      <c r="AC30" s="358">
        <f t="shared" si="4"/>
        <v>0.21428571428571175</v>
      </c>
      <c r="AD30" s="418"/>
      <c r="AN30" s="349"/>
      <c r="AO30" s="349"/>
      <c r="AP30" s="349"/>
      <c r="AQ30" s="349"/>
      <c r="AR30" s="349"/>
      <c r="AS30" s="349"/>
      <c r="AT30" s="349"/>
      <c r="AU30" s="349"/>
      <c r="AV30" s="349"/>
      <c r="AW30" s="349"/>
      <c r="AX30" s="349"/>
      <c r="AY30" s="349"/>
      <c r="AZ30" s="349"/>
      <c r="BA30" s="349"/>
      <c r="BB30" s="349"/>
      <c r="BC30" s="349"/>
      <c r="BD30" s="349"/>
      <c r="BE30" s="349"/>
      <c r="BF30" s="349"/>
      <c r="BG30" s="349"/>
      <c r="BH30" s="349"/>
      <c r="BI30" s="349"/>
      <c r="BJ30" s="349"/>
      <c r="BK30" s="349"/>
      <c r="BL30" s="349"/>
      <c r="BM30" s="349"/>
      <c r="BN30" s="349"/>
      <c r="BO30" s="349"/>
      <c r="BP30" s="349"/>
      <c r="BQ30" s="349"/>
      <c r="BR30" s="349"/>
    </row>
    <row r="31" spans="1:70" ht="14.1" customHeight="1" x14ac:dyDescent="0.2">
      <c r="A31" s="443" t="s">
        <v>144</v>
      </c>
      <c r="B31" s="396">
        <f t="shared" ref="B31:AB31" si="7">B12-B50</f>
        <v>0</v>
      </c>
      <c r="C31" s="191">
        <f t="shared" si="7"/>
        <v>0</v>
      </c>
      <c r="D31" s="191">
        <f t="shared" si="7"/>
        <v>0</v>
      </c>
      <c r="E31" s="191">
        <f t="shared" si="7"/>
        <v>0</v>
      </c>
      <c r="F31" s="191">
        <f t="shared" si="3"/>
        <v>0</v>
      </c>
      <c r="G31" s="191">
        <f t="shared" si="7"/>
        <v>0</v>
      </c>
      <c r="H31" s="191">
        <f t="shared" si="7"/>
        <v>0</v>
      </c>
      <c r="I31" s="191">
        <f t="shared" si="7"/>
        <v>0</v>
      </c>
      <c r="J31" s="191">
        <f t="shared" si="7"/>
        <v>0</v>
      </c>
      <c r="K31" s="191">
        <f t="shared" si="7"/>
        <v>0</v>
      </c>
      <c r="L31" s="191">
        <f t="shared" si="7"/>
        <v>0</v>
      </c>
      <c r="M31" s="191">
        <f t="shared" si="7"/>
        <v>0</v>
      </c>
      <c r="N31" s="191">
        <f t="shared" si="7"/>
        <v>0</v>
      </c>
      <c r="O31" s="191">
        <f t="shared" si="7"/>
        <v>0</v>
      </c>
      <c r="P31" s="191">
        <f t="shared" si="7"/>
        <v>0</v>
      </c>
      <c r="Q31" s="191">
        <f t="shared" si="7"/>
        <v>0</v>
      </c>
      <c r="R31" s="191">
        <f t="shared" si="7"/>
        <v>0</v>
      </c>
      <c r="S31" s="191">
        <f t="shared" si="7"/>
        <v>0</v>
      </c>
      <c r="T31" s="191">
        <f t="shared" si="7"/>
        <v>0</v>
      </c>
      <c r="U31" s="191">
        <f t="shared" si="7"/>
        <v>0</v>
      </c>
      <c r="V31" s="191">
        <f t="shared" si="7"/>
        <v>0</v>
      </c>
      <c r="W31" s="191">
        <f t="shared" si="7"/>
        <v>0</v>
      </c>
      <c r="X31" s="191">
        <f t="shared" si="7"/>
        <v>0</v>
      </c>
      <c r="Y31" s="191">
        <f t="shared" si="7"/>
        <v>0</v>
      </c>
      <c r="Z31" s="191">
        <f t="shared" si="7"/>
        <v>0</v>
      </c>
      <c r="AA31" s="191">
        <f t="shared" si="7"/>
        <v>0</v>
      </c>
      <c r="AB31" s="191">
        <f t="shared" si="7"/>
        <v>0</v>
      </c>
      <c r="AC31" s="358">
        <f t="shared" si="4"/>
        <v>-4.4633928571428783E-2</v>
      </c>
      <c r="AD31" s="418"/>
      <c r="AN31" s="349"/>
      <c r="AO31" s="349"/>
      <c r="AP31" s="349"/>
      <c r="AQ31" s="349"/>
      <c r="AR31" s="349"/>
      <c r="AS31" s="349"/>
      <c r="AT31" s="349"/>
      <c r="AU31" s="349"/>
      <c r="AV31" s="349"/>
      <c r="AW31" s="349"/>
      <c r="AX31" s="349"/>
      <c r="AY31" s="349"/>
      <c r="AZ31" s="349"/>
      <c r="BA31" s="349"/>
      <c r="BB31" s="349"/>
      <c r="BC31" s="349"/>
      <c r="BD31" s="349"/>
      <c r="BE31" s="349"/>
      <c r="BF31" s="349"/>
      <c r="BG31" s="349"/>
      <c r="BH31" s="349"/>
      <c r="BI31" s="349"/>
      <c r="BJ31" s="349"/>
      <c r="BK31" s="349"/>
      <c r="BL31" s="349"/>
      <c r="BM31" s="349"/>
      <c r="BN31" s="349"/>
      <c r="BO31" s="349"/>
      <c r="BP31" s="349"/>
      <c r="BQ31" s="349"/>
      <c r="BR31" s="349"/>
    </row>
    <row r="32" spans="1:70" ht="14.1" customHeight="1" x14ac:dyDescent="0.2">
      <c r="A32" s="443" t="s">
        <v>143</v>
      </c>
      <c r="B32" s="396">
        <f t="shared" ref="B32:AB32" si="8">B13-B51</f>
        <v>0</v>
      </c>
      <c r="C32" s="191">
        <f t="shared" si="8"/>
        <v>0</v>
      </c>
      <c r="D32" s="191">
        <f t="shared" si="8"/>
        <v>0</v>
      </c>
      <c r="E32" s="191">
        <f t="shared" si="8"/>
        <v>0</v>
      </c>
      <c r="F32" s="191">
        <f t="shared" si="3"/>
        <v>0</v>
      </c>
      <c r="G32" s="191">
        <f t="shared" si="8"/>
        <v>0</v>
      </c>
      <c r="H32" s="191">
        <f t="shared" si="8"/>
        <v>0</v>
      </c>
      <c r="I32" s="191">
        <f t="shared" si="8"/>
        <v>0</v>
      </c>
      <c r="J32" s="191">
        <f t="shared" si="8"/>
        <v>0</v>
      </c>
      <c r="K32" s="191">
        <f t="shared" si="8"/>
        <v>0</v>
      </c>
      <c r="L32" s="191">
        <f t="shared" si="8"/>
        <v>0</v>
      </c>
      <c r="M32" s="191">
        <f t="shared" si="8"/>
        <v>0</v>
      </c>
      <c r="N32" s="191">
        <f t="shared" si="8"/>
        <v>0</v>
      </c>
      <c r="O32" s="191">
        <f t="shared" si="8"/>
        <v>0</v>
      </c>
      <c r="P32" s="191">
        <f t="shared" si="8"/>
        <v>0</v>
      </c>
      <c r="Q32" s="191">
        <f t="shared" si="8"/>
        <v>0</v>
      </c>
      <c r="R32" s="191">
        <f t="shared" si="8"/>
        <v>0</v>
      </c>
      <c r="S32" s="191">
        <f t="shared" si="8"/>
        <v>0</v>
      </c>
      <c r="T32" s="191">
        <f t="shared" si="8"/>
        <v>0</v>
      </c>
      <c r="U32" s="191">
        <f t="shared" si="8"/>
        <v>0</v>
      </c>
      <c r="V32" s="191">
        <f t="shared" si="8"/>
        <v>0</v>
      </c>
      <c r="W32" s="191">
        <f t="shared" si="8"/>
        <v>0</v>
      </c>
      <c r="X32" s="191">
        <f t="shared" si="8"/>
        <v>0</v>
      </c>
      <c r="Y32" s="191">
        <f t="shared" si="8"/>
        <v>0</v>
      </c>
      <c r="Z32" s="191">
        <f t="shared" si="8"/>
        <v>0</v>
      </c>
      <c r="AA32" s="191">
        <f t="shared" si="8"/>
        <v>0</v>
      </c>
      <c r="AB32" s="191">
        <f t="shared" si="8"/>
        <v>0</v>
      </c>
      <c r="AC32" s="358">
        <f t="shared" si="4"/>
        <v>5.2678571428572241E-2</v>
      </c>
      <c r="AD32" s="418"/>
      <c r="AN32" s="349"/>
      <c r="AO32" s="349"/>
      <c r="AP32" s="349"/>
      <c r="AQ32" s="349"/>
      <c r="AR32" s="349"/>
      <c r="AS32" s="349"/>
      <c r="AT32" s="349"/>
      <c r="AU32" s="349"/>
      <c r="AV32" s="349"/>
      <c r="AW32" s="349"/>
      <c r="AX32" s="349"/>
      <c r="AY32" s="349"/>
      <c r="AZ32" s="349"/>
      <c r="BA32" s="349"/>
      <c r="BB32" s="349"/>
      <c r="BC32" s="349"/>
      <c r="BD32" s="349"/>
      <c r="BE32" s="349"/>
      <c r="BF32" s="349"/>
      <c r="BG32" s="349"/>
      <c r="BH32" s="349"/>
      <c r="BI32" s="349"/>
      <c r="BJ32" s="349"/>
      <c r="BK32" s="349"/>
      <c r="BL32" s="349"/>
      <c r="BM32" s="349"/>
      <c r="BN32" s="349"/>
      <c r="BO32" s="349"/>
      <c r="BP32" s="349"/>
      <c r="BQ32" s="349"/>
      <c r="BR32" s="349"/>
    </row>
    <row r="33" spans="1:70" ht="14.1" customHeight="1" x14ac:dyDescent="0.2">
      <c r="A33" s="443" t="s">
        <v>141</v>
      </c>
      <c r="B33" s="396">
        <f t="shared" ref="B33:AB33" si="9">B14-B52</f>
        <v>0</v>
      </c>
      <c r="C33" s="191">
        <f t="shared" si="9"/>
        <v>0</v>
      </c>
      <c r="D33" s="191">
        <f t="shared" si="9"/>
        <v>1</v>
      </c>
      <c r="E33" s="191">
        <f t="shared" si="9"/>
        <v>1</v>
      </c>
      <c r="F33" s="191">
        <f t="shared" si="3"/>
        <v>1</v>
      </c>
      <c r="G33" s="191">
        <f t="shared" si="9"/>
        <v>1</v>
      </c>
      <c r="H33" s="191">
        <f t="shared" si="9"/>
        <v>1</v>
      </c>
      <c r="I33" s="191">
        <f t="shared" si="9"/>
        <v>0.25</v>
      </c>
      <c r="J33" s="191">
        <f t="shared" si="9"/>
        <v>0.25</v>
      </c>
      <c r="K33" s="191">
        <f t="shared" si="9"/>
        <v>0.25</v>
      </c>
      <c r="L33" s="191">
        <f t="shared" si="9"/>
        <v>0.25</v>
      </c>
      <c r="M33" s="191">
        <f t="shared" si="9"/>
        <v>0.25</v>
      </c>
      <c r="N33" s="191">
        <f t="shared" si="9"/>
        <v>0.25</v>
      </c>
      <c r="O33" s="191">
        <f t="shared" si="9"/>
        <v>0.25</v>
      </c>
      <c r="P33" s="191">
        <f t="shared" si="9"/>
        <v>0.25</v>
      </c>
      <c r="Q33" s="191">
        <f t="shared" si="9"/>
        <v>0.25</v>
      </c>
      <c r="R33" s="191">
        <f t="shared" si="9"/>
        <v>0.25</v>
      </c>
      <c r="S33" s="191">
        <f t="shared" si="9"/>
        <v>0.25</v>
      </c>
      <c r="T33" s="191">
        <f t="shared" si="9"/>
        <v>0.25</v>
      </c>
      <c r="U33" s="191">
        <f t="shared" si="9"/>
        <v>0.25</v>
      </c>
      <c r="V33" s="191">
        <f t="shared" si="9"/>
        <v>0.25</v>
      </c>
      <c r="W33" s="191">
        <f t="shared" si="9"/>
        <v>0.25</v>
      </c>
      <c r="X33" s="191">
        <f t="shared" si="9"/>
        <v>0.25</v>
      </c>
      <c r="Y33" s="191">
        <f t="shared" si="9"/>
        <v>0.25</v>
      </c>
      <c r="Z33" s="191">
        <f t="shared" si="9"/>
        <v>0.25</v>
      </c>
      <c r="AA33" s="191">
        <f t="shared" si="9"/>
        <v>0.25</v>
      </c>
      <c r="AB33" s="191">
        <f t="shared" si="9"/>
        <v>0.25</v>
      </c>
      <c r="AC33" s="358">
        <f t="shared" si="4"/>
        <v>0.73660714285714235</v>
      </c>
      <c r="AD33" s="418"/>
      <c r="AN33" s="349"/>
      <c r="AO33" s="349"/>
      <c r="AP33" s="349"/>
      <c r="AQ33" s="349"/>
      <c r="AR33" s="349"/>
      <c r="AS33" s="349"/>
      <c r="AT33" s="349"/>
      <c r="AU33" s="349"/>
      <c r="AV33" s="349"/>
      <c r="AW33" s="349"/>
      <c r="AX33" s="349"/>
      <c r="AY33" s="349"/>
      <c r="AZ33" s="349"/>
      <c r="BA33" s="349"/>
      <c r="BB33" s="349"/>
      <c r="BC33" s="349"/>
      <c r="BD33" s="349"/>
      <c r="BE33" s="349"/>
      <c r="BF33" s="349"/>
      <c r="BG33" s="349"/>
      <c r="BH33" s="349"/>
      <c r="BI33" s="349"/>
      <c r="BJ33" s="349"/>
      <c r="BK33" s="349"/>
      <c r="BL33" s="349"/>
      <c r="BM33" s="349"/>
      <c r="BN33" s="349"/>
      <c r="BO33" s="349"/>
      <c r="BP33" s="349"/>
      <c r="BQ33" s="349"/>
      <c r="BR33" s="349"/>
    </row>
    <row r="34" spans="1:70" ht="14.1" customHeight="1" thickBot="1" x14ac:dyDescent="0.25">
      <c r="A34" s="444" t="s">
        <v>145</v>
      </c>
      <c r="B34" s="400">
        <f t="shared" ref="B34:AB34" si="10">B15-B53</f>
        <v>0</v>
      </c>
      <c r="C34" s="204">
        <f t="shared" si="10"/>
        <v>0</v>
      </c>
      <c r="D34" s="204">
        <f t="shared" si="10"/>
        <v>1</v>
      </c>
      <c r="E34" s="204">
        <f t="shared" si="10"/>
        <v>1</v>
      </c>
      <c r="F34" s="204">
        <f t="shared" si="3"/>
        <v>1</v>
      </c>
      <c r="G34" s="204">
        <f t="shared" si="10"/>
        <v>1</v>
      </c>
      <c r="H34" s="204">
        <f t="shared" si="10"/>
        <v>1</v>
      </c>
      <c r="I34" s="204">
        <f t="shared" si="10"/>
        <v>0.25</v>
      </c>
      <c r="J34" s="204">
        <f t="shared" si="10"/>
        <v>0.25</v>
      </c>
      <c r="K34" s="204">
        <f t="shared" si="10"/>
        <v>0.25</v>
      </c>
      <c r="L34" s="204">
        <f t="shared" si="10"/>
        <v>0.25</v>
      </c>
      <c r="M34" s="204">
        <f t="shared" si="10"/>
        <v>0.25</v>
      </c>
      <c r="N34" s="204">
        <f t="shared" si="10"/>
        <v>0.25</v>
      </c>
      <c r="O34" s="204">
        <f t="shared" si="10"/>
        <v>0.25</v>
      </c>
      <c r="P34" s="204">
        <f t="shared" si="10"/>
        <v>0.25</v>
      </c>
      <c r="Q34" s="204">
        <f t="shared" si="10"/>
        <v>0.25</v>
      </c>
      <c r="R34" s="204">
        <f t="shared" si="10"/>
        <v>0.25</v>
      </c>
      <c r="S34" s="204">
        <f t="shared" si="10"/>
        <v>0.25</v>
      </c>
      <c r="T34" s="204">
        <f t="shared" si="10"/>
        <v>0.25</v>
      </c>
      <c r="U34" s="204">
        <f t="shared" si="10"/>
        <v>0.25</v>
      </c>
      <c r="V34" s="204">
        <f t="shared" si="10"/>
        <v>0.25</v>
      </c>
      <c r="W34" s="204">
        <f t="shared" si="10"/>
        <v>0.25</v>
      </c>
      <c r="X34" s="204">
        <f t="shared" si="10"/>
        <v>0.25</v>
      </c>
      <c r="Y34" s="204">
        <f t="shared" si="10"/>
        <v>0.25</v>
      </c>
      <c r="Z34" s="204">
        <f t="shared" si="10"/>
        <v>0.25</v>
      </c>
      <c r="AA34" s="204">
        <f t="shared" si="10"/>
        <v>0.25</v>
      </c>
      <c r="AB34" s="204">
        <f t="shared" si="10"/>
        <v>0.25</v>
      </c>
      <c r="AC34" s="360">
        <v>0</v>
      </c>
      <c r="AD34" s="418"/>
      <c r="AN34" s="349"/>
      <c r="AO34" s="349"/>
      <c r="AP34" s="349"/>
      <c r="AQ34" s="349"/>
      <c r="AR34" s="349"/>
      <c r="AS34" s="349"/>
      <c r="AT34" s="349"/>
      <c r="AU34" s="349"/>
      <c r="AV34" s="349"/>
      <c r="AW34" s="349"/>
      <c r="AX34" s="349"/>
      <c r="AY34" s="349"/>
      <c r="AZ34" s="349"/>
      <c r="BA34" s="349"/>
      <c r="BB34" s="349"/>
      <c r="BC34" s="349"/>
      <c r="BD34" s="349"/>
      <c r="BE34" s="349"/>
      <c r="BF34" s="349"/>
      <c r="BG34" s="349"/>
      <c r="BH34" s="349"/>
      <c r="BI34" s="349"/>
      <c r="BJ34" s="349"/>
      <c r="BK34" s="349"/>
      <c r="BL34" s="349"/>
      <c r="BM34" s="349"/>
      <c r="BN34" s="349"/>
      <c r="BO34" s="349"/>
      <c r="BP34" s="349"/>
      <c r="BQ34" s="349"/>
      <c r="BR34" s="349"/>
    </row>
    <row r="35" spans="1:70" ht="14.1" customHeight="1" x14ac:dyDescent="0.2">
      <c r="A35" s="401"/>
      <c r="B35" s="195"/>
      <c r="C35" s="191"/>
      <c r="D35" s="191"/>
      <c r="E35" s="191"/>
      <c r="F35" s="191"/>
      <c r="G35" s="191"/>
      <c r="H35" s="191"/>
      <c r="I35" s="191"/>
      <c r="J35" s="191"/>
      <c r="K35" s="191"/>
      <c r="L35" s="191"/>
      <c r="M35" s="191"/>
      <c r="N35" s="191"/>
      <c r="O35" s="191"/>
      <c r="P35" s="191"/>
      <c r="Q35" s="191"/>
      <c r="R35" s="191"/>
      <c r="S35" s="191"/>
      <c r="T35" s="191"/>
      <c r="U35" s="191"/>
      <c r="V35" s="191"/>
      <c r="W35" s="191"/>
      <c r="X35" s="191"/>
      <c r="Y35" s="191"/>
      <c r="Z35" s="191"/>
      <c r="AA35" s="191"/>
      <c r="AB35" s="191"/>
      <c r="AC35" s="195"/>
      <c r="AN35" s="349"/>
      <c r="AO35" s="349"/>
      <c r="AP35" s="349"/>
      <c r="AQ35" s="349"/>
      <c r="AR35" s="349"/>
      <c r="AS35" s="349"/>
      <c r="AT35" s="349"/>
      <c r="AU35" s="349"/>
      <c r="AV35" s="349"/>
      <c r="AW35" s="349"/>
      <c r="AX35" s="349"/>
      <c r="AY35" s="349"/>
      <c r="AZ35" s="349"/>
      <c r="BA35" s="349"/>
      <c r="BB35" s="349"/>
      <c r="BC35" s="349"/>
      <c r="BD35" s="349"/>
      <c r="BE35" s="349"/>
      <c r="BF35" s="349"/>
      <c r="BG35" s="349"/>
      <c r="BH35" s="349"/>
      <c r="BI35" s="349"/>
      <c r="BJ35" s="349"/>
      <c r="BK35" s="349"/>
      <c r="BL35" s="349"/>
      <c r="BM35" s="349"/>
      <c r="BN35" s="349"/>
      <c r="BO35" s="349"/>
      <c r="BP35" s="349"/>
      <c r="BQ35" s="349"/>
      <c r="BR35" s="349"/>
    </row>
    <row r="36" spans="1:70" ht="14.1" customHeight="1" thickBot="1" x14ac:dyDescent="0.25">
      <c r="A36" s="402" t="s">
        <v>138</v>
      </c>
      <c r="B36" s="204"/>
      <c r="C36" s="204"/>
      <c r="D36" s="204"/>
      <c r="E36" s="204"/>
      <c r="F36" s="204"/>
      <c r="G36" s="204"/>
      <c r="H36" s="204"/>
      <c r="I36" s="204"/>
      <c r="J36" s="204"/>
      <c r="K36" s="204"/>
      <c r="L36" s="204"/>
      <c r="M36" s="204"/>
      <c r="N36" s="204"/>
      <c r="O36" s="204"/>
      <c r="P36" s="204"/>
      <c r="Q36" s="204"/>
      <c r="R36" s="204"/>
      <c r="S36" s="204"/>
      <c r="T36" s="204"/>
      <c r="U36" s="204"/>
      <c r="V36" s="204"/>
      <c r="W36" s="204"/>
      <c r="X36" s="204"/>
      <c r="Y36" s="204"/>
      <c r="Z36" s="204"/>
      <c r="AA36" s="204"/>
      <c r="AB36" s="204"/>
      <c r="AC36" s="204"/>
      <c r="AN36" s="349"/>
      <c r="AO36" s="349"/>
      <c r="AP36" s="349"/>
      <c r="AQ36" s="349"/>
      <c r="AR36" s="349"/>
      <c r="AS36" s="349"/>
      <c r="AT36" s="349"/>
      <c r="AU36" s="349"/>
      <c r="AV36" s="349"/>
      <c r="AW36" s="349"/>
      <c r="AX36" s="349"/>
      <c r="AY36" s="349"/>
      <c r="AZ36" s="349"/>
      <c r="BA36" s="349"/>
      <c r="BB36" s="349"/>
      <c r="BC36" s="349"/>
      <c r="BD36" s="349"/>
      <c r="BE36" s="349"/>
      <c r="BF36" s="349"/>
      <c r="BG36" s="349"/>
      <c r="BH36" s="349"/>
      <c r="BI36" s="349"/>
      <c r="BJ36" s="349"/>
      <c r="BK36" s="349"/>
      <c r="BL36" s="349"/>
      <c r="BM36" s="349"/>
      <c r="BN36" s="349"/>
      <c r="BO36" s="349"/>
      <c r="BP36" s="349"/>
      <c r="BQ36" s="349"/>
      <c r="BR36" s="349"/>
    </row>
    <row r="37" spans="1:70" ht="14.1" customHeight="1" thickBot="1" x14ac:dyDescent="0.25">
      <c r="A37" s="444" t="s">
        <v>138</v>
      </c>
      <c r="B37" s="400">
        <f>B18-B56</f>
        <v>1.5</v>
      </c>
      <c r="C37" s="204">
        <f>C18-C56</f>
        <v>1.5</v>
      </c>
      <c r="D37" s="204">
        <f>D18-D56</f>
        <v>1.5</v>
      </c>
      <c r="E37" s="204">
        <f>E18-E56</f>
        <v>0</v>
      </c>
      <c r="F37" s="204">
        <f t="shared" si="3"/>
        <v>1.5</v>
      </c>
      <c r="G37" s="204">
        <f t="shared" ref="G37:U37" si="11">G18-G56</f>
        <v>1.5</v>
      </c>
      <c r="H37" s="204">
        <f t="shared" si="11"/>
        <v>1.5</v>
      </c>
      <c r="I37" s="204">
        <f t="shared" si="11"/>
        <v>-3.25</v>
      </c>
      <c r="J37" s="204">
        <f t="shared" si="11"/>
        <v>-3.25</v>
      </c>
      <c r="K37" s="204">
        <f t="shared" si="11"/>
        <v>0</v>
      </c>
      <c r="L37" s="204">
        <f t="shared" si="11"/>
        <v>-3.25</v>
      </c>
      <c r="M37" s="204">
        <f t="shared" si="11"/>
        <v>-3.25</v>
      </c>
      <c r="N37" s="204">
        <f t="shared" si="11"/>
        <v>-3.25</v>
      </c>
      <c r="O37" s="204">
        <f t="shared" si="11"/>
        <v>-3.25</v>
      </c>
      <c r="P37" s="204">
        <f t="shared" si="11"/>
        <v>-3.25</v>
      </c>
      <c r="Q37" s="204">
        <f t="shared" si="11"/>
        <v>0</v>
      </c>
      <c r="R37" s="204">
        <f t="shared" si="11"/>
        <v>-3.25</v>
      </c>
      <c r="S37" s="204">
        <f t="shared" si="11"/>
        <v>-3.25</v>
      </c>
      <c r="T37" s="204">
        <f t="shared" si="11"/>
        <v>-3.25</v>
      </c>
      <c r="U37" s="204">
        <f t="shared" si="11"/>
        <v>-3.25</v>
      </c>
      <c r="V37" s="204">
        <f t="shared" ref="V37:AB37" si="12">V18-V56</f>
        <v>-3.25</v>
      </c>
      <c r="W37" s="204">
        <f t="shared" si="12"/>
        <v>0</v>
      </c>
      <c r="X37" s="204">
        <f t="shared" si="12"/>
        <v>-3.25</v>
      </c>
      <c r="Y37" s="204">
        <f t="shared" si="12"/>
        <v>-3.25</v>
      </c>
      <c r="Z37" s="204">
        <f t="shared" si="12"/>
        <v>-3.25</v>
      </c>
      <c r="AA37" s="204">
        <f t="shared" si="12"/>
        <v>52.999994354248045</v>
      </c>
      <c r="AB37" s="204">
        <f t="shared" si="12"/>
        <v>0</v>
      </c>
      <c r="AC37" s="362">
        <f>AC18-AC56</f>
        <v>-0.5982142857142847</v>
      </c>
      <c r="AD37" s="419"/>
      <c r="AN37" s="349"/>
      <c r="AO37" s="349"/>
      <c r="AP37" s="349"/>
      <c r="AQ37" s="349"/>
      <c r="AR37" s="349"/>
      <c r="AS37" s="349"/>
      <c r="AT37" s="349"/>
      <c r="AU37" s="349"/>
      <c r="AV37" s="349"/>
      <c r="AW37" s="349"/>
      <c r="AX37" s="349"/>
      <c r="AY37" s="349"/>
      <c r="AZ37" s="349"/>
      <c r="BA37" s="349"/>
      <c r="BB37" s="349"/>
      <c r="BC37" s="349"/>
      <c r="BD37" s="349"/>
      <c r="BE37" s="349"/>
      <c r="BF37" s="349"/>
      <c r="BG37" s="349"/>
      <c r="BH37" s="349"/>
      <c r="BI37" s="349"/>
      <c r="BJ37" s="349"/>
      <c r="BK37" s="349"/>
      <c r="BL37" s="349"/>
      <c r="BM37" s="349"/>
      <c r="BN37" s="349"/>
      <c r="BO37" s="349"/>
      <c r="BP37" s="349"/>
      <c r="BQ37" s="349"/>
      <c r="BR37" s="349"/>
    </row>
    <row r="38" spans="1:70" ht="14.1" customHeight="1" x14ac:dyDescent="0.2">
      <c r="A38" s="313"/>
      <c r="B38" s="191"/>
      <c r="C38" s="191"/>
      <c r="D38" s="191"/>
      <c r="E38" s="191"/>
      <c r="F38" s="191"/>
      <c r="G38" s="191"/>
      <c r="H38" s="191"/>
      <c r="I38" s="191"/>
      <c r="J38" s="191"/>
      <c r="K38" s="191"/>
      <c r="L38" s="191"/>
      <c r="M38" s="191"/>
      <c r="N38" s="191"/>
      <c r="O38" s="191"/>
      <c r="P38" s="191"/>
      <c r="Q38" s="191"/>
      <c r="R38" s="191"/>
      <c r="S38" s="191"/>
      <c r="T38" s="191"/>
      <c r="U38" s="191"/>
      <c r="V38" s="191"/>
      <c r="W38" s="191"/>
      <c r="X38" s="191"/>
      <c r="Y38" s="191"/>
      <c r="Z38" s="191"/>
      <c r="AA38" s="191"/>
      <c r="AB38" s="191"/>
      <c r="AC38" s="398"/>
      <c r="AN38" s="349"/>
      <c r="AO38" s="349"/>
      <c r="AP38" s="349"/>
      <c r="AQ38" s="349"/>
      <c r="AR38" s="349"/>
      <c r="AS38" s="349"/>
      <c r="AT38" s="349"/>
      <c r="AU38" s="349"/>
      <c r="AV38" s="349"/>
      <c r="AW38" s="349"/>
      <c r="AX38" s="349"/>
      <c r="AY38" s="349"/>
      <c r="AZ38" s="349"/>
      <c r="BA38" s="349"/>
      <c r="BB38" s="349"/>
      <c r="BC38" s="349"/>
      <c r="BD38" s="349"/>
      <c r="BE38" s="349"/>
      <c r="BF38" s="349"/>
      <c r="BG38" s="349"/>
      <c r="BH38" s="349"/>
      <c r="BI38" s="349"/>
      <c r="BJ38" s="349"/>
      <c r="BK38" s="349"/>
      <c r="BL38" s="349"/>
      <c r="BM38" s="349"/>
      <c r="BN38" s="349"/>
      <c r="BO38" s="349"/>
      <c r="BP38" s="349"/>
      <c r="BQ38" s="349"/>
      <c r="BR38" s="349"/>
    </row>
    <row r="39" spans="1:70" ht="11.25" hidden="1" customHeight="1" x14ac:dyDescent="0.2">
      <c r="A39" s="325"/>
      <c r="B39" s="191"/>
      <c r="C39" s="191"/>
      <c r="D39" s="191"/>
      <c r="E39" s="191"/>
      <c r="F39" s="191"/>
      <c r="G39" s="191"/>
      <c r="H39" s="191"/>
      <c r="I39" s="191"/>
      <c r="J39" s="191"/>
      <c r="K39" s="191"/>
      <c r="L39" s="191"/>
      <c r="M39" s="191"/>
      <c r="N39" s="191"/>
      <c r="O39" s="191"/>
      <c r="P39" s="191"/>
      <c r="Q39" s="191"/>
      <c r="R39" s="191"/>
      <c r="S39" s="191"/>
      <c r="T39" s="191"/>
      <c r="U39" s="191"/>
      <c r="V39" s="191"/>
      <c r="W39" s="191"/>
      <c r="X39" s="191"/>
      <c r="Y39" s="191"/>
      <c r="Z39" s="191"/>
      <c r="AA39" s="191"/>
      <c r="AB39" s="191"/>
      <c r="AC39" s="398"/>
      <c r="AN39" s="349"/>
      <c r="AO39" s="349"/>
      <c r="AP39" s="349"/>
      <c r="AQ39" s="349"/>
      <c r="AR39" s="349"/>
      <c r="AS39" s="349"/>
      <c r="AT39" s="349"/>
      <c r="AU39" s="349"/>
      <c r="AV39" s="349"/>
      <c r="AW39" s="349"/>
      <c r="AX39" s="349"/>
      <c r="AY39" s="349"/>
      <c r="AZ39" s="349"/>
      <c r="BA39" s="349"/>
      <c r="BB39" s="349"/>
      <c r="BC39" s="349"/>
      <c r="BD39" s="349"/>
      <c r="BE39" s="349"/>
      <c r="BF39" s="349"/>
      <c r="BG39" s="349"/>
      <c r="BH39" s="349"/>
      <c r="BI39" s="349"/>
      <c r="BJ39" s="349"/>
      <c r="BK39" s="349"/>
      <c r="BL39" s="349"/>
      <c r="BM39" s="349"/>
      <c r="BN39" s="349"/>
      <c r="BO39" s="349"/>
      <c r="BP39" s="349"/>
      <c r="BQ39" s="349"/>
      <c r="BR39" s="349"/>
    </row>
    <row r="40" spans="1:70" ht="11.25" hidden="1" customHeight="1" x14ac:dyDescent="0.2">
      <c r="A40" s="325"/>
      <c r="B40" s="191"/>
      <c r="C40" s="191"/>
      <c r="D40" s="191"/>
      <c r="E40" s="191"/>
      <c r="F40" s="191"/>
      <c r="G40" s="191"/>
      <c r="H40" s="191"/>
      <c r="I40" s="191"/>
      <c r="J40" s="191"/>
      <c r="K40" s="191"/>
      <c r="L40" s="191"/>
      <c r="M40" s="191"/>
      <c r="N40" s="191"/>
      <c r="O40" s="191"/>
      <c r="P40" s="191"/>
      <c r="Q40" s="191"/>
      <c r="R40" s="191"/>
      <c r="S40" s="191"/>
      <c r="T40" s="191"/>
      <c r="U40" s="191"/>
      <c r="V40" s="191"/>
      <c r="W40" s="191"/>
      <c r="X40" s="191"/>
      <c r="Y40" s="191"/>
      <c r="Z40" s="191"/>
      <c r="AA40" s="191"/>
      <c r="AB40" s="191"/>
      <c r="AC40" s="398"/>
      <c r="AN40" s="349"/>
      <c r="AO40" s="349"/>
      <c r="AP40" s="349"/>
      <c r="AQ40" s="349"/>
      <c r="AR40" s="349"/>
      <c r="AS40" s="349"/>
      <c r="AT40" s="349"/>
      <c r="AU40" s="349"/>
      <c r="AV40" s="349"/>
      <c r="AW40" s="349"/>
      <c r="AX40" s="349"/>
      <c r="AY40" s="349"/>
      <c r="AZ40" s="349"/>
      <c r="BA40" s="349"/>
      <c r="BB40" s="349"/>
      <c r="BC40" s="349"/>
      <c r="BD40" s="349"/>
      <c r="BE40" s="349"/>
      <c r="BF40" s="349"/>
      <c r="BG40" s="349"/>
      <c r="BH40" s="349"/>
      <c r="BI40" s="349"/>
      <c r="BJ40" s="349"/>
      <c r="BK40" s="349"/>
      <c r="BL40" s="349"/>
      <c r="BM40" s="349"/>
      <c r="BN40" s="349"/>
      <c r="BO40" s="349"/>
      <c r="BP40" s="349"/>
      <c r="BQ40" s="349"/>
      <c r="BR40" s="349"/>
    </row>
    <row r="41" spans="1:70" ht="11.25" hidden="1" customHeight="1" x14ac:dyDescent="0.2">
      <c r="A41" s="325"/>
      <c r="B41" s="191"/>
      <c r="C41" s="191"/>
      <c r="D41" s="191"/>
      <c r="E41" s="191"/>
      <c r="F41" s="191"/>
      <c r="G41" s="191"/>
      <c r="H41" s="191"/>
      <c r="I41" s="191"/>
      <c r="J41" s="191"/>
      <c r="K41" s="191"/>
      <c r="L41" s="191"/>
      <c r="M41" s="191"/>
      <c r="N41" s="191"/>
      <c r="O41" s="191"/>
      <c r="P41" s="191"/>
      <c r="Q41" s="191"/>
      <c r="R41" s="191"/>
      <c r="S41" s="191"/>
      <c r="T41" s="191"/>
      <c r="U41" s="191"/>
      <c r="V41" s="191"/>
      <c r="W41" s="191"/>
      <c r="X41" s="191"/>
      <c r="Y41" s="191"/>
      <c r="Z41" s="191"/>
      <c r="AA41" s="191"/>
      <c r="AB41" s="191"/>
      <c r="AC41" s="398"/>
      <c r="AN41" s="349"/>
      <c r="AO41" s="349"/>
      <c r="AP41" s="349"/>
      <c r="AQ41" s="349"/>
      <c r="AR41" s="349"/>
      <c r="AS41" s="349"/>
      <c r="AT41" s="349"/>
      <c r="AU41" s="349"/>
      <c r="AV41" s="349"/>
      <c r="AW41" s="349"/>
      <c r="AX41" s="349"/>
      <c r="AY41" s="349"/>
      <c r="AZ41" s="349"/>
      <c r="BA41" s="349"/>
      <c r="BB41" s="349"/>
      <c r="BC41" s="349"/>
      <c r="BD41" s="349"/>
      <c r="BE41" s="349"/>
      <c r="BF41" s="349"/>
      <c r="BG41" s="349"/>
      <c r="BH41" s="349"/>
      <c r="BI41" s="349"/>
      <c r="BJ41" s="349"/>
      <c r="BK41" s="349"/>
      <c r="BL41" s="349"/>
      <c r="BM41" s="349"/>
      <c r="BN41" s="349"/>
      <c r="BO41" s="349"/>
      <c r="BP41" s="349"/>
      <c r="BQ41" s="349"/>
      <c r="BR41" s="349"/>
    </row>
    <row r="42" spans="1:70" ht="11.25" hidden="1" customHeight="1" x14ac:dyDescent="0.2">
      <c r="A42" s="325"/>
      <c r="B42" s="191"/>
      <c r="C42" s="191"/>
      <c r="D42" s="191"/>
      <c r="E42" s="191"/>
      <c r="F42" s="191"/>
      <c r="G42" s="191"/>
      <c r="H42" s="191"/>
      <c r="I42" s="191"/>
      <c r="J42" s="191"/>
      <c r="K42" s="191"/>
      <c r="L42" s="191"/>
      <c r="M42" s="191"/>
      <c r="N42" s="191"/>
      <c r="O42" s="191"/>
      <c r="P42" s="191"/>
      <c r="Q42" s="191"/>
      <c r="R42" s="191"/>
      <c r="S42" s="191"/>
      <c r="T42" s="191"/>
      <c r="U42" s="191"/>
      <c r="V42" s="191"/>
      <c r="W42" s="191"/>
      <c r="X42" s="191"/>
      <c r="Y42" s="191"/>
      <c r="Z42" s="191"/>
      <c r="AA42" s="191"/>
      <c r="AB42" s="191"/>
      <c r="AC42" s="398"/>
      <c r="AN42" s="349"/>
      <c r="AO42" s="349"/>
      <c r="AP42" s="349"/>
      <c r="AQ42" s="349"/>
      <c r="AR42" s="349"/>
      <c r="AS42" s="349"/>
      <c r="AT42" s="349"/>
      <c r="AU42" s="349"/>
      <c r="AV42" s="349"/>
      <c r="AW42" s="349"/>
      <c r="AX42" s="349"/>
      <c r="AY42" s="349"/>
      <c r="AZ42" s="349"/>
      <c r="BA42" s="349"/>
      <c r="BB42" s="349"/>
      <c r="BC42" s="349"/>
      <c r="BD42" s="349"/>
      <c r="BE42" s="349"/>
      <c r="BF42" s="349"/>
      <c r="BG42" s="349"/>
      <c r="BH42" s="349"/>
      <c r="BI42" s="349"/>
      <c r="BJ42" s="349"/>
      <c r="BK42" s="349"/>
      <c r="BL42" s="349"/>
      <c r="BM42" s="349"/>
      <c r="BN42" s="349"/>
      <c r="BO42" s="349"/>
      <c r="BP42" s="349"/>
      <c r="BQ42" s="349"/>
      <c r="BR42" s="349"/>
    </row>
    <row r="43" spans="1:70" ht="11.25" hidden="1" customHeight="1" x14ac:dyDescent="0.2">
      <c r="A43" s="325"/>
      <c r="B43" s="191"/>
      <c r="C43" s="191"/>
      <c r="D43" s="191"/>
      <c r="E43" s="191"/>
      <c r="F43" s="191"/>
      <c r="G43" s="191"/>
      <c r="H43" s="191"/>
      <c r="I43" s="191"/>
      <c r="J43" s="191"/>
      <c r="K43" s="191"/>
      <c r="L43" s="191"/>
      <c r="M43" s="191"/>
      <c r="N43" s="191"/>
      <c r="O43" s="191"/>
      <c r="P43" s="191"/>
      <c r="Q43" s="191"/>
      <c r="R43" s="191"/>
      <c r="S43" s="191"/>
      <c r="T43" s="191"/>
      <c r="U43" s="191"/>
      <c r="V43" s="191"/>
      <c r="W43" s="191"/>
      <c r="X43" s="191"/>
      <c r="Y43" s="191"/>
      <c r="Z43" s="191"/>
      <c r="AA43" s="191"/>
      <c r="AB43" s="191"/>
      <c r="AC43" s="398"/>
      <c r="AN43" s="349"/>
      <c r="AO43" s="349"/>
      <c r="AP43" s="349"/>
      <c r="AQ43" s="349"/>
      <c r="AR43" s="349"/>
      <c r="AS43" s="349"/>
      <c r="AT43" s="349"/>
      <c r="AU43" s="349"/>
      <c r="AV43" s="349"/>
      <c r="AW43" s="349"/>
      <c r="AX43" s="349"/>
      <c r="AY43" s="349"/>
      <c r="AZ43" s="349"/>
      <c r="BA43" s="349"/>
      <c r="BB43" s="349"/>
      <c r="BC43" s="349"/>
      <c r="BD43" s="349"/>
      <c r="BE43" s="349"/>
      <c r="BF43" s="349"/>
      <c r="BG43" s="349"/>
      <c r="BH43" s="349"/>
      <c r="BI43" s="349"/>
      <c r="BJ43" s="349"/>
      <c r="BK43" s="349"/>
      <c r="BL43" s="349"/>
      <c r="BM43" s="349"/>
      <c r="BN43" s="349"/>
      <c r="BO43" s="349"/>
      <c r="BP43" s="349"/>
      <c r="BQ43" s="349"/>
      <c r="BR43" s="349"/>
    </row>
    <row r="44" spans="1:70" ht="11.25" hidden="1" customHeight="1" x14ac:dyDescent="0.2">
      <c r="A44" s="325"/>
      <c r="B44" s="308"/>
      <c r="C44" s="308"/>
      <c r="D44" s="308"/>
      <c r="E44" s="308"/>
      <c r="F44" s="308"/>
      <c r="G44" s="308"/>
      <c r="H44" s="308"/>
      <c r="I44" s="308"/>
      <c r="J44" s="308"/>
      <c r="K44" s="308"/>
      <c r="L44" s="308"/>
      <c r="M44" s="308"/>
      <c r="N44" s="308"/>
      <c r="O44" s="308"/>
      <c r="P44" s="308"/>
      <c r="Q44" s="308"/>
      <c r="R44" s="308"/>
      <c r="S44" s="308"/>
      <c r="T44" s="308"/>
      <c r="U44" s="308"/>
      <c r="V44" s="308"/>
      <c r="W44" s="308"/>
      <c r="X44" s="308"/>
      <c r="Y44" s="308"/>
      <c r="Z44" s="308"/>
      <c r="AA44" s="308"/>
      <c r="AB44" s="308"/>
      <c r="AC44" s="399"/>
      <c r="AN44" s="349"/>
      <c r="AO44" s="349"/>
      <c r="AP44" s="349"/>
      <c r="AQ44" s="349"/>
      <c r="AR44" s="349"/>
      <c r="AS44" s="349"/>
      <c r="AT44" s="349"/>
      <c r="AU44" s="349"/>
      <c r="AV44" s="349"/>
      <c r="AW44" s="349"/>
      <c r="AX44" s="349"/>
      <c r="AY44" s="349"/>
      <c r="AZ44" s="349"/>
      <c r="BA44" s="349"/>
      <c r="BB44" s="349"/>
      <c r="BC44" s="349"/>
      <c r="BD44" s="349"/>
      <c r="BE44" s="349"/>
      <c r="BF44" s="349"/>
      <c r="BG44" s="349"/>
      <c r="BH44" s="349"/>
      <c r="BI44" s="349"/>
      <c r="BJ44" s="349"/>
      <c r="BK44" s="349"/>
      <c r="BL44" s="349"/>
      <c r="BM44" s="349"/>
      <c r="BN44" s="349"/>
      <c r="BO44" s="349"/>
      <c r="BP44" s="349"/>
      <c r="BQ44" s="349"/>
      <c r="BR44" s="349"/>
    </row>
    <row r="45" spans="1:70" ht="11.25" hidden="1" customHeight="1" x14ac:dyDescent="0.2">
      <c r="A45" s="326"/>
      <c r="B45" s="191"/>
      <c r="C45" s="191"/>
      <c r="D45" s="191"/>
      <c r="E45" s="191"/>
      <c r="F45" s="191"/>
      <c r="G45" s="191"/>
      <c r="H45" s="191"/>
      <c r="I45" s="191"/>
      <c r="J45" s="191"/>
      <c r="K45" s="191"/>
      <c r="L45" s="191"/>
      <c r="M45" s="191"/>
      <c r="N45" s="191"/>
      <c r="O45" s="191"/>
      <c r="P45" s="191"/>
      <c r="Q45" s="191"/>
      <c r="R45" s="191"/>
      <c r="S45" s="191"/>
      <c r="T45" s="191"/>
      <c r="U45" s="191"/>
      <c r="V45" s="191"/>
      <c r="W45" s="191"/>
      <c r="X45" s="191"/>
      <c r="Y45" s="191"/>
      <c r="Z45" s="191"/>
      <c r="AA45" s="191"/>
      <c r="AB45" s="191"/>
      <c r="AC45" s="191"/>
      <c r="AN45" s="349"/>
      <c r="AO45" s="349"/>
      <c r="AP45" s="349"/>
      <c r="AQ45" s="349"/>
      <c r="AR45" s="349"/>
      <c r="AS45" s="349"/>
      <c r="AT45" s="349"/>
      <c r="AU45" s="349"/>
      <c r="AV45" s="349"/>
      <c r="AW45" s="349"/>
      <c r="AX45" s="349"/>
      <c r="AY45" s="349"/>
      <c r="AZ45" s="349"/>
      <c r="BA45" s="349"/>
      <c r="BB45" s="349"/>
      <c r="BC45" s="349"/>
      <c r="BD45" s="349"/>
      <c r="BE45" s="349"/>
      <c r="BF45" s="349"/>
      <c r="BG45" s="349"/>
      <c r="BH45" s="349"/>
      <c r="BI45" s="349"/>
      <c r="BJ45" s="349"/>
      <c r="BK45" s="349"/>
      <c r="BL45" s="349"/>
      <c r="BM45" s="349"/>
      <c r="BN45" s="349"/>
      <c r="BO45" s="349"/>
      <c r="BP45" s="349"/>
      <c r="BQ45" s="349"/>
      <c r="BR45" s="349"/>
    </row>
    <row r="46" spans="1:70" ht="12" hidden="1" customHeight="1" thickBot="1" x14ac:dyDescent="0.25">
      <c r="A46" s="329">
        <f>'Power Price'!A46</f>
        <v>37186</v>
      </c>
      <c r="K46" s="310"/>
      <c r="L46" s="310"/>
      <c r="M46" s="310"/>
      <c r="N46" s="310"/>
      <c r="O46" s="310"/>
      <c r="P46" s="310"/>
      <c r="Q46" s="310"/>
      <c r="R46" s="310"/>
      <c r="S46" s="310"/>
      <c r="T46" s="310"/>
      <c r="U46" s="310"/>
      <c r="V46" s="310"/>
      <c r="W46" s="310"/>
      <c r="X46" s="310"/>
      <c r="Y46" s="310"/>
      <c r="Z46" s="310"/>
      <c r="AA46" s="310"/>
      <c r="AB46" s="310"/>
      <c r="AC46" s="310"/>
    </row>
    <row r="47" spans="1:70" ht="11.25" hidden="1" customHeight="1" x14ac:dyDescent="0.2">
      <c r="A47" s="299" t="s">
        <v>139</v>
      </c>
      <c r="B47" s="193">
        <v>28.3</v>
      </c>
      <c r="C47" s="195">
        <v>28.3</v>
      </c>
      <c r="D47" s="195">
        <v>27.5</v>
      </c>
      <c r="E47" s="195">
        <v>27.5</v>
      </c>
      <c r="F47" s="195">
        <v>27.5</v>
      </c>
      <c r="G47" s="195">
        <v>27.5</v>
      </c>
      <c r="H47" s="195">
        <v>27.5</v>
      </c>
      <c r="I47" s="195">
        <v>29</v>
      </c>
      <c r="J47" s="195">
        <v>29</v>
      </c>
      <c r="K47" s="191">
        <v>29</v>
      </c>
      <c r="L47" s="191">
        <v>29</v>
      </c>
      <c r="M47" s="191">
        <v>29</v>
      </c>
      <c r="N47" s="191">
        <v>29</v>
      </c>
      <c r="O47" s="191">
        <v>29</v>
      </c>
      <c r="P47" s="191">
        <v>29</v>
      </c>
      <c r="Q47" s="191">
        <v>29</v>
      </c>
      <c r="R47" s="191">
        <v>29</v>
      </c>
      <c r="S47" s="191">
        <v>29</v>
      </c>
      <c r="T47" s="191">
        <v>29</v>
      </c>
      <c r="U47" s="191">
        <v>29</v>
      </c>
      <c r="V47" s="191">
        <v>29</v>
      </c>
      <c r="W47" s="306">
        <v>29</v>
      </c>
      <c r="X47" s="349">
        <v>29</v>
      </c>
      <c r="Y47" s="349">
        <v>29</v>
      </c>
      <c r="Z47" s="349">
        <v>29</v>
      </c>
      <c r="AA47" s="349">
        <v>29</v>
      </c>
      <c r="AB47" s="349">
        <v>29</v>
      </c>
      <c r="AC47" s="403">
        <v>27.8</v>
      </c>
      <c r="AN47" s="349"/>
      <c r="AO47" s="349"/>
      <c r="AP47" s="349"/>
      <c r="AQ47" s="349"/>
      <c r="AR47" s="349"/>
      <c r="AS47" s="349"/>
      <c r="AT47" s="349"/>
      <c r="AU47" s="349"/>
      <c r="AV47" s="349"/>
      <c r="AW47" s="349"/>
      <c r="AX47" s="349"/>
      <c r="AY47" s="349"/>
      <c r="AZ47" s="349"/>
      <c r="BA47" s="349"/>
      <c r="BB47" s="349"/>
      <c r="BC47" s="349"/>
      <c r="BD47" s="349"/>
      <c r="BE47" s="349"/>
      <c r="BF47" s="349"/>
      <c r="BG47" s="349"/>
      <c r="BH47" s="349"/>
      <c r="BI47" s="349"/>
      <c r="BJ47" s="349"/>
      <c r="BK47" s="349"/>
      <c r="BL47" s="349"/>
      <c r="BM47" s="349"/>
      <c r="BN47" s="349"/>
      <c r="BO47" s="349"/>
      <c r="BP47" s="349"/>
      <c r="BQ47" s="349"/>
      <c r="BR47" s="349"/>
    </row>
    <row r="48" spans="1:70" ht="11.25" hidden="1" customHeight="1" x14ac:dyDescent="0.2">
      <c r="A48" s="304" t="s">
        <v>140</v>
      </c>
      <c r="B48" s="190">
        <v>28.25</v>
      </c>
      <c r="C48" s="191">
        <v>28.25</v>
      </c>
      <c r="D48" s="191">
        <v>28</v>
      </c>
      <c r="E48" s="191">
        <v>28</v>
      </c>
      <c r="F48" s="191">
        <v>28</v>
      </c>
      <c r="G48" s="191">
        <v>28</v>
      </c>
      <c r="H48" s="191">
        <v>28</v>
      </c>
      <c r="I48" s="191">
        <v>29.75</v>
      </c>
      <c r="J48" s="191">
        <v>29.75</v>
      </c>
      <c r="K48" s="191">
        <v>29.75</v>
      </c>
      <c r="L48" s="191">
        <v>29.75</v>
      </c>
      <c r="M48" s="191">
        <v>29.75</v>
      </c>
      <c r="N48" s="191">
        <v>29.75</v>
      </c>
      <c r="O48" s="191">
        <v>29.75</v>
      </c>
      <c r="P48" s="191">
        <v>29.75</v>
      </c>
      <c r="Q48" s="191">
        <v>29.75</v>
      </c>
      <c r="R48" s="191">
        <v>29.75</v>
      </c>
      <c r="S48" s="191">
        <v>29.75</v>
      </c>
      <c r="T48" s="191">
        <v>29.75</v>
      </c>
      <c r="U48" s="191">
        <v>29.75</v>
      </c>
      <c r="V48" s="191">
        <v>29.75</v>
      </c>
      <c r="W48" s="306">
        <v>29.75</v>
      </c>
      <c r="X48" s="349">
        <v>29.75</v>
      </c>
      <c r="Y48" s="349">
        <v>29.75</v>
      </c>
      <c r="Z48" s="349">
        <v>29.75</v>
      </c>
      <c r="AA48" s="349">
        <v>29.75</v>
      </c>
      <c r="AB48" s="349">
        <v>29.75</v>
      </c>
      <c r="AC48" s="398">
        <v>28.09375</v>
      </c>
      <c r="AN48" s="349"/>
      <c r="AO48" s="349"/>
      <c r="AP48" s="349"/>
      <c r="AQ48" s="349"/>
      <c r="AR48" s="349"/>
      <c r="AS48" s="349"/>
      <c r="AT48" s="349"/>
      <c r="AU48" s="349"/>
      <c r="AV48" s="349"/>
      <c r="AW48" s="349"/>
      <c r="AX48" s="349"/>
      <c r="AY48" s="349"/>
      <c r="AZ48" s="349"/>
      <c r="BA48" s="349"/>
      <c r="BB48" s="349"/>
      <c r="BC48" s="349"/>
      <c r="BD48" s="349"/>
      <c r="BE48" s="349"/>
      <c r="BF48" s="349"/>
      <c r="BG48" s="349"/>
      <c r="BH48" s="349"/>
      <c r="BI48" s="349"/>
      <c r="BJ48" s="349"/>
      <c r="BK48" s="349"/>
      <c r="BL48" s="349"/>
      <c r="BM48" s="349"/>
      <c r="BN48" s="349"/>
      <c r="BO48" s="349"/>
      <c r="BP48" s="349"/>
      <c r="BQ48" s="349"/>
      <c r="BR48" s="349"/>
    </row>
    <row r="49" spans="1:70" ht="11.25" hidden="1" customHeight="1" x14ac:dyDescent="0.2">
      <c r="A49" s="304" t="s">
        <v>142</v>
      </c>
      <c r="B49" s="190">
        <v>27.35</v>
      </c>
      <c r="C49" s="191">
        <v>27.35</v>
      </c>
      <c r="D49" s="191">
        <v>27.75</v>
      </c>
      <c r="E49" s="191">
        <v>27.75</v>
      </c>
      <c r="F49" s="191">
        <v>27.75</v>
      </c>
      <c r="G49" s="191">
        <v>27.75</v>
      </c>
      <c r="H49" s="191">
        <v>27.75</v>
      </c>
      <c r="I49" s="191">
        <v>29.75</v>
      </c>
      <c r="J49" s="191">
        <v>29.75</v>
      </c>
      <c r="K49" s="191">
        <v>29.75</v>
      </c>
      <c r="L49" s="191">
        <v>29.75</v>
      </c>
      <c r="M49" s="191">
        <v>29.75</v>
      </c>
      <c r="N49" s="191">
        <v>29.75</v>
      </c>
      <c r="O49" s="191">
        <v>29.75</v>
      </c>
      <c r="P49" s="191">
        <v>29.75</v>
      </c>
      <c r="Q49" s="191">
        <v>29.75</v>
      </c>
      <c r="R49" s="191">
        <v>29.75</v>
      </c>
      <c r="S49" s="191">
        <v>29.75</v>
      </c>
      <c r="T49" s="191">
        <v>29.75</v>
      </c>
      <c r="U49" s="191">
        <v>29.75</v>
      </c>
      <c r="V49" s="191">
        <v>29.75</v>
      </c>
      <c r="W49" s="306">
        <v>29.75</v>
      </c>
      <c r="X49" s="349">
        <v>29.75</v>
      </c>
      <c r="Y49" s="349">
        <v>29.75</v>
      </c>
      <c r="Z49" s="349">
        <v>29.75</v>
      </c>
      <c r="AA49" s="349">
        <v>29.75</v>
      </c>
      <c r="AB49" s="349">
        <v>29.75</v>
      </c>
      <c r="AC49" s="398">
        <v>27.6</v>
      </c>
      <c r="AN49" s="349"/>
      <c r="AO49" s="349"/>
      <c r="AP49" s="349"/>
      <c r="AQ49" s="349"/>
      <c r="AR49" s="349"/>
      <c r="AS49" s="349"/>
      <c r="AT49" s="349"/>
      <c r="AU49" s="349"/>
      <c r="AV49" s="349"/>
      <c r="AW49" s="349"/>
      <c r="AX49" s="349"/>
      <c r="AY49" s="349"/>
      <c r="AZ49" s="349"/>
      <c r="BA49" s="349"/>
      <c r="BB49" s="349"/>
      <c r="BC49" s="349"/>
      <c r="BD49" s="349"/>
      <c r="BE49" s="349"/>
      <c r="BF49" s="349"/>
      <c r="BG49" s="349"/>
      <c r="BH49" s="349"/>
      <c r="BI49" s="349"/>
      <c r="BJ49" s="349"/>
      <c r="BK49" s="349"/>
      <c r="BL49" s="349"/>
      <c r="BM49" s="349"/>
      <c r="BN49" s="349"/>
      <c r="BO49" s="349"/>
      <c r="BP49" s="349"/>
      <c r="BQ49" s="349"/>
      <c r="BR49" s="349"/>
    </row>
    <row r="50" spans="1:70" ht="11.25" hidden="1" customHeight="1" x14ac:dyDescent="0.2">
      <c r="A50" s="304" t="s">
        <v>144</v>
      </c>
      <c r="B50" s="190">
        <v>27.35</v>
      </c>
      <c r="C50" s="191">
        <v>27.35</v>
      </c>
      <c r="D50" s="191">
        <v>27.188000000000002</v>
      </c>
      <c r="E50" s="191">
        <v>25.5</v>
      </c>
      <c r="F50" s="191">
        <v>27.1875</v>
      </c>
      <c r="G50" s="191">
        <v>27.1875</v>
      </c>
      <c r="H50" s="191">
        <v>27.1875</v>
      </c>
      <c r="I50" s="191">
        <v>24.9</v>
      </c>
      <c r="J50" s="191">
        <v>24.9</v>
      </c>
      <c r="K50" s="191">
        <v>24.899999618530298</v>
      </c>
      <c r="L50" s="191">
        <v>20.174999237060501</v>
      </c>
      <c r="M50" s="191">
        <v>20.174999237060501</v>
      </c>
      <c r="N50" s="191">
        <v>20.174999237060501</v>
      </c>
      <c r="O50" s="191">
        <v>20.174999237060501</v>
      </c>
      <c r="P50" s="191">
        <v>20.174999237060501</v>
      </c>
      <c r="Q50" s="191">
        <v>26</v>
      </c>
      <c r="R50" s="191">
        <v>20.174999237060501</v>
      </c>
      <c r="S50" s="191">
        <v>20.174999237060501</v>
      </c>
      <c r="T50" s="191">
        <v>20.174999237060501</v>
      </c>
      <c r="U50" s="191">
        <v>20.174999237060501</v>
      </c>
      <c r="V50" s="191">
        <v>20.174999237060501</v>
      </c>
      <c r="W50" s="306">
        <v>26</v>
      </c>
      <c r="X50" s="349">
        <v>20.174999237060501</v>
      </c>
      <c r="Y50" s="349">
        <v>20.174999237060501</v>
      </c>
      <c r="Z50" s="349">
        <v>20.174999237060501</v>
      </c>
      <c r="AA50" s="349">
        <v>20.174999237060501</v>
      </c>
      <c r="AB50" s="349">
        <v>20.174999237060501</v>
      </c>
      <c r="AC50" s="398">
        <v>27.0375625</v>
      </c>
      <c r="AN50" s="349"/>
      <c r="AO50" s="349"/>
      <c r="AP50" s="349"/>
      <c r="AQ50" s="349"/>
      <c r="AR50" s="349"/>
      <c r="AS50" s="349"/>
      <c r="AT50" s="349"/>
      <c r="AU50" s="349"/>
      <c r="AV50" s="349"/>
      <c r="AW50" s="349"/>
      <c r="AX50" s="349"/>
      <c r="AY50" s="349"/>
      <c r="AZ50" s="349"/>
      <c r="BA50" s="349"/>
      <c r="BB50" s="349"/>
      <c r="BC50" s="349"/>
      <c r="BD50" s="349"/>
      <c r="BE50" s="349"/>
      <c r="BF50" s="349"/>
      <c r="BG50" s="349"/>
      <c r="BH50" s="349"/>
      <c r="BI50" s="349"/>
      <c r="BJ50" s="349"/>
      <c r="BK50" s="349"/>
      <c r="BL50" s="349"/>
      <c r="BM50" s="349"/>
      <c r="BN50" s="349"/>
      <c r="BO50" s="349"/>
      <c r="BP50" s="349"/>
      <c r="BQ50" s="349"/>
      <c r="BR50" s="349"/>
    </row>
    <row r="51" spans="1:70" ht="11.25" hidden="1" customHeight="1" x14ac:dyDescent="0.2">
      <c r="A51" s="304" t="s">
        <v>143</v>
      </c>
      <c r="B51" s="190">
        <v>27.41</v>
      </c>
      <c r="C51" s="191">
        <v>27.41</v>
      </c>
      <c r="D51" s="191">
        <v>28</v>
      </c>
      <c r="E51" s="191">
        <v>28</v>
      </c>
      <c r="F51" s="191">
        <v>28</v>
      </c>
      <c r="G51" s="191">
        <v>28</v>
      </c>
      <c r="H51" s="191">
        <v>28</v>
      </c>
      <c r="I51" s="191">
        <v>29</v>
      </c>
      <c r="J51" s="191">
        <v>29</v>
      </c>
      <c r="K51" s="191">
        <v>29</v>
      </c>
      <c r="L51" s="191">
        <v>29</v>
      </c>
      <c r="M51" s="191">
        <v>29</v>
      </c>
      <c r="N51" s="191">
        <v>29</v>
      </c>
      <c r="O51" s="191">
        <v>29</v>
      </c>
      <c r="P51" s="191">
        <v>29</v>
      </c>
      <c r="Q51" s="191">
        <v>29</v>
      </c>
      <c r="R51" s="191">
        <v>29</v>
      </c>
      <c r="S51" s="191">
        <v>29</v>
      </c>
      <c r="T51" s="191">
        <v>29</v>
      </c>
      <c r="U51" s="191">
        <v>29</v>
      </c>
      <c r="V51" s="191">
        <v>29</v>
      </c>
      <c r="W51" s="306">
        <v>29</v>
      </c>
      <c r="X51" s="349">
        <v>29</v>
      </c>
      <c r="Y51" s="349">
        <v>29</v>
      </c>
      <c r="Z51" s="349">
        <v>29</v>
      </c>
      <c r="AA51" s="349">
        <v>29</v>
      </c>
      <c r="AB51" s="349">
        <v>29</v>
      </c>
      <c r="AC51" s="398">
        <v>27.778749999999999</v>
      </c>
      <c r="AN51" s="349"/>
      <c r="AO51" s="349"/>
      <c r="AP51" s="349"/>
      <c r="AQ51" s="349"/>
      <c r="AR51" s="349"/>
      <c r="AS51" s="349"/>
      <c r="AT51" s="349"/>
      <c r="AU51" s="349"/>
      <c r="AV51" s="349"/>
      <c r="AW51" s="349"/>
      <c r="AX51" s="349"/>
      <c r="AY51" s="349"/>
      <c r="AZ51" s="349"/>
      <c r="BA51" s="349"/>
      <c r="BB51" s="349"/>
      <c r="BC51" s="349"/>
      <c r="BD51" s="349"/>
      <c r="BE51" s="349"/>
      <c r="BF51" s="349"/>
      <c r="BG51" s="349"/>
      <c r="BH51" s="349"/>
      <c r="BI51" s="349"/>
      <c r="BJ51" s="349"/>
      <c r="BK51" s="349"/>
      <c r="BL51" s="349"/>
      <c r="BM51" s="349"/>
      <c r="BN51" s="349"/>
      <c r="BO51" s="349"/>
      <c r="BP51" s="349"/>
      <c r="BQ51" s="349"/>
      <c r="BR51" s="349"/>
    </row>
    <row r="52" spans="1:70" ht="11.25" hidden="1" customHeight="1" x14ac:dyDescent="0.2">
      <c r="A52" s="304" t="s">
        <v>141</v>
      </c>
      <c r="B52" s="190">
        <v>27</v>
      </c>
      <c r="C52" s="191">
        <v>27</v>
      </c>
      <c r="D52" s="191">
        <v>27.25</v>
      </c>
      <c r="E52" s="191">
        <v>27.25</v>
      </c>
      <c r="F52" s="191">
        <v>27.25</v>
      </c>
      <c r="G52" s="191">
        <v>27.25</v>
      </c>
      <c r="H52" s="191">
        <v>27.25</v>
      </c>
      <c r="I52" s="191">
        <v>27.75</v>
      </c>
      <c r="J52" s="191">
        <v>27.75</v>
      </c>
      <c r="K52" s="191">
        <v>27.75</v>
      </c>
      <c r="L52" s="191">
        <v>27.75</v>
      </c>
      <c r="M52" s="191">
        <v>27.75</v>
      </c>
      <c r="N52" s="191">
        <v>27.75</v>
      </c>
      <c r="O52" s="191">
        <v>27.75</v>
      </c>
      <c r="P52" s="191">
        <v>27.75</v>
      </c>
      <c r="Q52" s="191">
        <v>27.75</v>
      </c>
      <c r="R52" s="191">
        <v>27.75</v>
      </c>
      <c r="S52" s="191">
        <v>27.75</v>
      </c>
      <c r="T52" s="191">
        <v>27.75</v>
      </c>
      <c r="U52" s="191">
        <v>27.75</v>
      </c>
      <c r="V52" s="191">
        <v>27.75</v>
      </c>
      <c r="W52" s="191">
        <v>27.75</v>
      </c>
      <c r="X52" s="191">
        <v>27.75</v>
      </c>
      <c r="Y52" s="191">
        <v>27.75</v>
      </c>
      <c r="Z52" s="191">
        <v>27.75</v>
      </c>
      <c r="AA52" s="191">
        <v>27.75</v>
      </c>
      <c r="AB52" s="191">
        <v>27.75</v>
      </c>
      <c r="AC52" s="399">
        <v>27.15625</v>
      </c>
      <c r="AN52" s="349"/>
      <c r="AO52" s="349"/>
      <c r="AP52" s="349"/>
      <c r="AQ52" s="349"/>
      <c r="AR52" s="349"/>
      <c r="AS52" s="349"/>
      <c r="AT52" s="349"/>
      <c r="AU52" s="349"/>
      <c r="AV52" s="349"/>
      <c r="AW52" s="349"/>
      <c r="AX52" s="349"/>
      <c r="AY52" s="349"/>
      <c r="AZ52" s="349"/>
      <c r="BA52" s="349"/>
      <c r="BB52" s="349"/>
      <c r="BC52" s="349"/>
      <c r="BD52" s="349"/>
      <c r="BE52" s="349"/>
      <c r="BF52" s="349"/>
      <c r="BG52" s="349"/>
      <c r="BH52" s="349"/>
      <c r="BI52" s="349"/>
      <c r="BJ52" s="349"/>
      <c r="BK52" s="349"/>
      <c r="BL52" s="349"/>
      <c r="BM52" s="349"/>
      <c r="BN52" s="349"/>
      <c r="BO52" s="349"/>
      <c r="BP52" s="349"/>
      <c r="BQ52" s="349"/>
      <c r="BR52" s="349"/>
    </row>
    <row r="53" spans="1:70" ht="12" hidden="1" customHeight="1" thickBot="1" x14ac:dyDescent="0.25">
      <c r="A53" s="309" t="s">
        <v>145</v>
      </c>
      <c r="B53" s="190">
        <v>28</v>
      </c>
      <c r="C53" s="191">
        <v>28</v>
      </c>
      <c r="D53" s="191">
        <v>28.25</v>
      </c>
      <c r="E53" s="191">
        <v>28.25</v>
      </c>
      <c r="F53" s="191">
        <v>28.25</v>
      </c>
      <c r="G53" s="191">
        <v>28.25</v>
      </c>
      <c r="H53" s="191">
        <v>28.25</v>
      </c>
      <c r="I53" s="191">
        <v>28.75</v>
      </c>
      <c r="J53" s="191">
        <v>28.75</v>
      </c>
      <c r="K53" s="191">
        <v>28.75</v>
      </c>
      <c r="L53" s="191">
        <v>28.75</v>
      </c>
      <c r="M53" s="191">
        <v>28.75</v>
      </c>
      <c r="N53" s="191">
        <v>28.75</v>
      </c>
      <c r="O53" s="191">
        <v>28.75</v>
      </c>
      <c r="P53" s="191">
        <v>28.75</v>
      </c>
      <c r="Q53" s="191">
        <v>28.75</v>
      </c>
      <c r="R53" s="191">
        <v>28.75</v>
      </c>
      <c r="S53" s="191">
        <v>28.75</v>
      </c>
      <c r="T53" s="191">
        <v>28.75</v>
      </c>
      <c r="U53" s="191">
        <v>28.75</v>
      </c>
      <c r="V53" s="191">
        <v>28.75</v>
      </c>
      <c r="W53" s="306">
        <v>28.75</v>
      </c>
      <c r="X53" s="349">
        <v>28.75</v>
      </c>
      <c r="Y53" s="349">
        <v>28.75</v>
      </c>
      <c r="Z53" s="349">
        <v>28.75</v>
      </c>
      <c r="AA53" s="349">
        <v>28.75</v>
      </c>
      <c r="AB53" s="349">
        <v>28.75</v>
      </c>
      <c r="AC53" s="398">
        <v>28.15625</v>
      </c>
      <c r="AN53" s="349"/>
      <c r="AO53" s="349"/>
      <c r="AP53" s="349"/>
      <c r="AQ53" s="349"/>
      <c r="AR53" s="349"/>
      <c r="AS53" s="349"/>
      <c r="AT53" s="349"/>
      <c r="AU53" s="349"/>
      <c r="AV53" s="349"/>
      <c r="AW53" s="349"/>
      <c r="AX53" s="349"/>
      <c r="AY53" s="349"/>
      <c r="AZ53" s="349"/>
      <c r="BA53" s="349"/>
      <c r="BB53" s="349"/>
      <c r="BC53" s="349"/>
      <c r="BD53" s="349"/>
      <c r="BE53" s="349"/>
      <c r="BF53" s="349"/>
      <c r="BG53" s="349"/>
      <c r="BH53" s="349"/>
      <c r="BI53" s="349"/>
      <c r="BJ53" s="349"/>
      <c r="BK53" s="349"/>
      <c r="BL53" s="349"/>
      <c r="BM53" s="349"/>
      <c r="BN53" s="349"/>
      <c r="BO53" s="349"/>
      <c r="BP53" s="349"/>
      <c r="BQ53" s="349"/>
      <c r="BR53" s="349"/>
    </row>
    <row r="54" spans="1:70" ht="11.25" hidden="1" customHeight="1" x14ac:dyDescent="0.2">
      <c r="A54" s="404"/>
      <c r="B54" s="190"/>
      <c r="C54" s="191"/>
      <c r="D54" s="191"/>
      <c r="E54" s="191"/>
      <c r="F54" s="191"/>
      <c r="G54" s="191"/>
      <c r="H54" s="191"/>
      <c r="I54" s="191"/>
      <c r="J54" s="191"/>
      <c r="K54" s="191"/>
      <c r="L54" s="191"/>
      <c r="M54" s="191"/>
      <c r="N54" s="191"/>
      <c r="O54" s="191"/>
      <c r="P54" s="191"/>
      <c r="Q54" s="191"/>
      <c r="R54" s="191"/>
      <c r="S54" s="191"/>
      <c r="T54" s="191"/>
      <c r="U54" s="191"/>
      <c r="V54" s="191"/>
      <c r="W54" s="306"/>
      <c r="X54" s="349"/>
      <c r="Y54" s="349"/>
      <c r="Z54" s="349"/>
      <c r="AA54" s="349"/>
      <c r="AB54" s="349"/>
      <c r="AC54" s="398"/>
      <c r="AN54" s="349"/>
      <c r="AO54" s="349"/>
      <c r="AP54" s="349"/>
      <c r="AQ54" s="349"/>
      <c r="AR54" s="349"/>
      <c r="AS54" s="349"/>
      <c r="AT54" s="349"/>
      <c r="AU54" s="349"/>
      <c r="AV54" s="349"/>
      <c r="AW54" s="349"/>
      <c r="AX54" s="349"/>
      <c r="AY54" s="349"/>
      <c r="AZ54" s="349"/>
      <c r="BA54" s="349"/>
      <c r="BB54" s="349"/>
      <c r="BC54" s="349"/>
      <c r="BD54" s="349"/>
      <c r="BE54" s="349"/>
      <c r="BF54" s="349"/>
      <c r="BG54" s="349"/>
      <c r="BH54" s="349"/>
      <c r="BI54" s="349"/>
      <c r="BJ54" s="349"/>
      <c r="BK54" s="349"/>
      <c r="BL54" s="349"/>
      <c r="BM54" s="349"/>
      <c r="BN54" s="349"/>
      <c r="BO54" s="349"/>
      <c r="BP54" s="349"/>
      <c r="BQ54" s="349"/>
      <c r="BR54" s="349"/>
    </row>
    <row r="55" spans="1:70" ht="11.25" hidden="1" customHeight="1" x14ac:dyDescent="0.2">
      <c r="A55" s="304"/>
      <c r="B55" s="190"/>
      <c r="C55" s="191"/>
      <c r="D55" s="191"/>
      <c r="E55" s="191"/>
      <c r="F55" s="191"/>
      <c r="G55" s="191"/>
      <c r="H55" s="191"/>
      <c r="I55" s="191"/>
      <c r="J55" s="191"/>
      <c r="K55" s="191"/>
      <c r="L55" s="191"/>
      <c r="M55" s="191"/>
      <c r="N55" s="191"/>
      <c r="O55" s="191"/>
      <c r="P55" s="191"/>
      <c r="Q55" s="191"/>
      <c r="R55" s="191"/>
      <c r="S55" s="191"/>
      <c r="T55" s="191"/>
      <c r="U55" s="191"/>
      <c r="V55" s="191"/>
      <c r="W55" s="306"/>
      <c r="X55" s="349"/>
      <c r="Y55" s="349"/>
      <c r="Z55" s="349"/>
      <c r="AA55" s="349"/>
      <c r="AB55" s="349"/>
      <c r="AC55" s="398"/>
      <c r="AN55" s="349"/>
      <c r="AO55" s="349"/>
      <c r="AP55" s="349"/>
      <c r="AQ55" s="349"/>
      <c r="AR55" s="349"/>
      <c r="AS55" s="349"/>
      <c r="AT55" s="349"/>
      <c r="AU55" s="349"/>
      <c r="AV55" s="349"/>
      <c r="AW55" s="349"/>
      <c r="AX55" s="349"/>
      <c r="AY55" s="349"/>
      <c r="AZ55" s="349"/>
      <c r="BA55" s="349"/>
      <c r="BB55" s="349"/>
      <c r="BC55" s="349"/>
      <c r="BD55" s="349"/>
      <c r="BE55" s="349"/>
      <c r="BF55" s="349"/>
      <c r="BG55" s="349"/>
      <c r="BH55" s="349"/>
      <c r="BI55" s="349"/>
      <c r="BJ55" s="349"/>
      <c r="BK55" s="349"/>
      <c r="BL55" s="349"/>
      <c r="BM55" s="349"/>
      <c r="BN55" s="349"/>
      <c r="BO55" s="349"/>
      <c r="BP55" s="349"/>
      <c r="BQ55" s="349"/>
      <c r="BR55" s="349"/>
    </row>
    <row r="56" spans="1:70" ht="11.25" hidden="1" customHeight="1" x14ac:dyDescent="0.2">
      <c r="A56" s="304" t="s">
        <v>138</v>
      </c>
      <c r="B56" s="190">
        <v>56.5</v>
      </c>
      <c r="C56" s="191">
        <v>56.5</v>
      </c>
      <c r="D56" s="191">
        <v>56.5</v>
      </c>
      <c r="E56" s="191">
        <v>0</v>
      </c>
      <c r="F56" s="191">
        <v>56.5</v>
      </c>
      <c r="G56" s="191">
        <v>56.5</v>
      </c>
      <c r="H56" s="191">
        <v>56.5</v>
      </c>
      <c r="I56" s="191">
        <v>56.249996185302734</v>
      </c>
      <c r="J56" s="191">
        <v>56.249996185302734</v>
      </c>
      <c r="K56" s="191">
        <v>0</v>
      </c>
      <c r="L56" s="191">
        <v>56.249996185302734</v>
      </c>
      <c r="M56" s="191">
        <v>56.249996185302734</v>
      </c>
      <c r="N56" s="191">
        <v>56.249996185302734</v>
      </c>
      <c r="O56" s="191">
        <v>56.249996185302734</v>
      </c>
      <c r="P56" s="191">
        <v>56.249996185302734</v>
      </c>
      <c r="Q56" s="191">
        <v>0</v>
      </c>
      <c r="R56" s="191">
        <v>56.249996185302734</v>
      </c>
      <c r="S56" s="191">
        <v>56.249996185302734</v>
      </c>
      <c r="T56" s="191">
        <v>56.249996185302734</v>
      </c>
      <c r="U56" s="191">
        <v>56.249996185302734</v>
      </c>
      <c r="V56" s="191">
        <v>56.249996185302734</v>
      </c>
      <c r="W56" s="306">
        <v>0</v>
      </c>
      <c r="X56" s="349">
        <v>56.249996185302734</v>
      </c>
      <c r="Y56" s="349">
        <v>56.249996185302734</v>
      </c>
      <c r="Z56" s="349">
        <v>56.249996185302734</v>
      </c>
      <c r="AA56" s="349">
        <v>0</v>
      </c>
      <c r="AB56" s="349">
        <v>0</v>
      </c>
      <c r="AC56" s="398">
        <v>50.3125</v>
      </c>
      <c r="AN56" s="349"/>
      <c r="AO56" s="349"/>
      <c r="AP56" s="349"/>
      <c r="AQ56" s="349"/>
      <c r="AR56" s="349"/>
      <c r="AS56" s="349"/>
      <c r="AT56" s="349"/>
      <c r="AU56" s="349"/>
      <c r="AV56" s="349"/>
      <c r="AW56" s="349"/>
      <c r="AX56" s="349"/>
      <c r="AY56" s="349"/>
      <c r="AZ56" s="349"/>
      <c r="BA56" s="349"/>
      <c r="BB56" s="349"/>
      <c r="BC56" s="349"/>
      <c r="BD56" s="349"/>
      <c r="BE56" s="349"/>
      <c r="BF56" s="349"/>
      <c r="BG56" s="349"/>
      <c r="BH56" s="349"/>
      <c r="BI56" s="349"/>
      <c r="BJ56" s="349"/>
      <c r="BK56" s="349"/>
      <c r="BL56" s="349"/>
      <c r="BM56" s="349"/>
      <c r="BN56" s="349"/>
      <c r="BO56" s="349"/>
      <c r="BP56" s="349"/>
      <c r="BQ56" s="349"/>
      <c r="BR56" s="349"/>
    </row>
    <row r="57" spans="1:70" ht="11.25" hidden="1" customHeight="1" x14ac:dyDescent="0.2">
      <c r="A57" s="304"/>
      <c r="B57" s="190"/>
      <c r="C57" s="191"/>
      <c r="D57" s="191"/>
      <c r="E57" s="191"/>
      <c r="F57" s="191"/>
      <c r="G57" s="191"/>
      <c r="H57" s="191"/>
      <c r="I57" s="191"/>
      <c r="J57" s="191"/>
      <c r="K57" s="191"/>
      <c r="L57" s="191"/>
      <c r="M57" s="191"/>
      <c r="N57" s="191"/>
      <c r="O57" s="191"/>
      <c r="P57" s="191"/>
      <c r="Q57" s="191"/>
      <c r="R57" s="191"/>
      <c r="S57" s="191"/>
      <c r="T57" s="191"/>
      <c r="U57" s="191"/>
      <c r="V57" s="191"/>
      <c r="W57" s="306"/>
      <c r="X57" s="349"/>
      <c r="Y57" s="349"/>
      <c r="Z57" s="349"/>
      <c r="AA57" s="349"/>
      <c r="AB57" s="349"/>
      <c r="AC57" s="398"/>
      <c r="AN57" s="349"/>
      <c r="AO57" s="349"/>
      <c r="AP57" s="349"/>
      <c r="AQ57" s="349"/>
      <c r="AR57" s="349"/>
      <c r="AS57" s="349"/>
      <c r="AT57" s="349"/>
      <c r="AU57" s="349"/>
      <c r="AV57" s="349"/>
      <c r="AW57" s="349"/>
      <c r="AX57" s="349"/>
      <c r="AY57" s="349"/>
      <c r="AZ57" s="349"/>
      <c r="BA57" s="349"/>
      <c r="BB57" s="349"/>
      <c r="BC57" s="349"/>
      <c r="BD57" s="349"/>
      <c r="BE57" s="349"/>
      <c r="BF57" s="349"/>
      <c r="BG57" s="349"/>
      <c r="BH57" s="349"/>
      <c r="BI57" s="349"/>
      <c r="BJ57" s="349"/>
      <c r="BK57" s="349"/>
      <c r="BL57" s="349"/>
      <c r="BM57" s="349"/>
      <c r="BN57" s="349"/>
      <c r="BO57" s="349"/>
      <c r="BP57" s="349"/>
      <c r="BQ57" s="349"/>
      <c r="BR57" s="349"/>
    </row>
    <row r="58" spans="1:70" ht="11.25" hidden="1" customHeight="1" x14ac:dyDescent="0.2">
      <c r="A58" s="404"/>
      <c r="B58" s="190"/>
      <c r="C58" s="191"/>
      <c r="D58" s="191"/>
      <c r="E58" s="191"/>
      <c r="F58" s="191"/>
      <c r="G58" s="191"/>
      <c r="H58" s="191"/>
      <c r="I58" s="191"/>
      <c r="J58" s="191"/>
      <c r="K58" s="191"/>
      <c r="L58" s="191"/>
      <c r="M58" s="191"/>
      <c r="N58" s="191"/>
      <c r="O58" s="191"/>
      <c r="P58" s="191"/>
      <c r="Q58" s="191"/>
      <c r="R58" s="191"/>
      <c r="S58" s="191"/>
      <c r="T58" s="191"/>
      <c r="U58" s="191"/>
      <c r="V58" s="191"/>
      <c r="W58" s="306"/>
      <c r="X58" s="349"/>
      <c r="Y58" s="349"/>
      <c r="Z58" s="349"/>
      <c r="AA58" s="349"/>
      <c r="AB58" s="349"/>
      <c r="AC58" s="398"/>
      <c r="AN58" s="349"/>
      <c r="AO58" s="349"/>
      <c r="AP58" s="349"/>
      <c r="AQ58" s="349"/>
      <c r="AR58" s="349"/>
      <c r="AS58" s="349"/>
      <c r="AT58" s="349"/>
      <c r="AU58" s="349"/>
      <c r="AV58" s="349"/>
      <c r="AW58" s="349"/>
      <c r="AX58" s="349"/>
      <c r="AY58" s="349"/>
      <c r="AZ58" s="349"/>
      <c r="BA58" s="349"/>
      <c r="BB58" s="349"/>
      <c r="BC58" s="349"/>
      <c r="BD58" s="349"/>
      <c r="BE58" s="349"/>
      <c r="BF58" s="349"/>
      <c r="BG58" s="349"/>
      <c r="BH58" s="349"/>
      <c r="BI58" s="349"/>
      <c r="BJ58" s="349"/>
      <c r="BK58" s="349"/>
      <c r="BL58" s="349"/>
      <c r="BM58" s="349"/>
      <c r="BN58" s="349"/>
      <c r="BO58" s="349"/>
      <c r="BP58" s="349"/>
      <c r="BQ58" s="349"/>
      <c r="BR58" s="349"/>
    </row>
    <row r="59" spans="1:70" ht="11.25" hidden="1" customHeight="1" x14ac:dyDescent="0.2">
      <c r="A59" s="404"/>
      <c r="B59" s="190"/>
      <c r="C59" s="191"/>
      <c r="D59" s="191"/>
      <c r="E59" s="191"/>
      <c r="F59" s="191"/>
      <c r="G59" s="191"/>
      <c r="H59" s="191"/>
      <c r="I59" s="191"/>
      <c r="J59" s="191"/>
      <c r="K59" s="191"/>
      <c r="L59" s="191"/>
      <c r="M59" s="191"/>
      <c r="N59" s="191"/>
      <c r="O59" s="191"/>
      <c r="P59" s="191"/>
      <c r="Q59" s="191"/>
      <c r="R59" s="191"/>
      <c r="S59" s="191"/>
      <c r="T59" s="191"/>
      <c r="U59" s="191"/>
      <c r="V59" s="191"/>
      <c r="W59" s="306"/>
      <c r="X59" s="349"/>
      <c r="Y59" s="349"/>
      <c r="Z59" s="349"/>
      <c r="AA59" s="349"/>
      <c r="AB59" s="349"/>
      <c r="AC59" s="398"/>
      <c r="AN59" s="349"/>
      <c r="AO59" s="349"/>
      <c r="AP59" s="349"/>
      <c r="AQ59" s="349"/>
      <c r="AR59" s="349"/>
      <c r="AS59" s="349"/>
      <c r="AT59" s="349"/>
      <c r="AU59" s="349"/>
      <c r="AV59" s="349"/>
      <c r="AW59" s="349"/>
      <c r="AX59" s="349"/>
      <c r="AY59" s="349"/>
      <c r="AZ59" s="349"/>
      <c r="BA59" s="349"/>
      <c r="BB59" s="349"/>
      <c r="BC59" s="349"/>
      <c r="BD59" s="349"/>
      <c r="BE59" s="349"/>
      <c r="BF59" s="349"/>
      <c r="BG59" s="349"/>
      <c r="BH59" s="349"/>
      <c r="BI59" s="349"/>
      <c r="BJ59" s="349"/>
      <c r="BK59" s="349"/>
      <c r="BL59" s="349"/>
      <c r="BM59" s="349"/>
      <c r="BN59" s="349"/>
      <c r="BO59" s="349"/>
      <c r="BP59" s="349"/>
      <c r="BQ59" s="349"/>
      <c r="BR59" s="349"/>
    </row>
    <row r="60" spans="1:70" ht="11.25" hidden="1" customHeight="1" x14ac:dyDescent="0.2">
      <c r="A60" s="404"/>
      <c r="B60" s="190"/>
      <c r="C60" s="191"/>
      <c r="D60" s="191"/>
      <c r="E60" s="191"/>
      <c r="F60" s="191"/>
      <c r="G60" s="191"/>
      <c r="H60" s="191"/>
      <c r="I60" s="191"/>
      <c r="J60" s="191"/>
      <c r="K60" s="191"/>
      <c r="L60" s="191"/>
      <c r="M60" s="191"/>
      <c r="N60" s="191"/>
      <c r="O60" s="191"/>
      <c r="P60" s="191"/>
      <c r="Q60" s="191"/>
      <c r="R60" s="191"/>
      <c r="S60" s="191"/>
      <c r="T60" s="191"/>
      <c r="U60" s="191"/>
      <c r="V60" s="191"/>
      <c r="W60" s="306"/>
      <c r="X60" s="349"/>
      <c r="Y60" s="349"/>
      <c r="Z60" s="349"/>
      <c r="AA60" s="349"/>
      <c r="AB60" s="349"/>
      <c r="AC60" s="398"/>
      <c r="AN60" s="349"/>
      <c r="AO60" s="349"/>
      <c r="AP60" s="349"/>
      <c r="AQ60" s="349"/>
      <c r="AR60" s="349"/>
      <c r="AS60" s="349"/>
      <c r="AT60" s="349"/>
      <c r="AU60" s="349"/>
      <c r="AV60" s="349"/>
      <c r="AW60" s="349"/>
      <c r="AX60" s="349"/>
      <c r="AY60" s="349"/>
      <c r="AZ60" s="349"/>
      <c r="BA60" s="349"/>
      <c r="BB60" s="349"/>
      <c r="BC60" s="349"/>
      <c r="BD60" s="349"/>
      <c r="BE60" s="349"/>
      <c r="BF60" s="349"/>
      <c r="BG60" s="349"/>
      <c r="BH60" s="349"/>
      <c r="BI60" s="349"/>
      <c r="BJ60" s="349"/>
      <c r="BK60" s="349"/>
      <c r="BL60" s="349"/>
      <c r="BM60" s="349"/>
      <c r="BN60" s="349"/>
      <c r="BO60" s="349"/>
      <c r="BP60" s="349"/>
      <c r="BQ60" s="349"/>
      <c r="BR60" s="349"/>
    </row>
    <row r="61" spans="1:70" ht="11.25" hidden="1" customHeight="1" x14ac:dyDescent="0.2">
      <c r="A61" s="404"/>
      <c r="B61" s="190"/>
      <c r="C61" s="191"/>
      <c r="D61" s="191"/>
      <c r="E61" s="191"/>
      <c r="F61" s="191"/>
      <c r="G61" s="191"/>
      <c r="H61" s="191"/>
      <c r="I61" s="191"/>
      <c r="J61" s="191"/>
      <c r="K61" s="191"/>
      <c r="L61" s="191"/>
      <c r="M61" s="191"/>
      <c r="N61" s="191"/>
      <c r="O61" s="191"/>
      <c r="P61" s="191"/>
      <c r="Q61" s="191"/>
      <c r="R61" s="191"/>
      <c r="S61" s="191"/>
      <c r="T61" s="191"/>
      <c r="U61" s="191"/>
      <c r="V61" s="191"/>
      <c r="W61" s="306"/>
      <c r="X61" s="349"/>
      <c r="Y61" s="349"/>
      <c r="Z61" s="349"/>
      <c r="AA61" s="349"/>
      <c r="AB61" s="349"/>
      <c r="AC61" s="398"/>
      <c r="AN61" s="349"/>
      <c r="AO61" s="349"/>
      <c r="AP61" s="349"/>
      <c r="AQ61" s="349"/>
      <c r="AR61" s="349"/>
      <c r="AS61" s="349"/>
      <c r="AT61" s="349"/>
      <c r="AU61" s="349"/>
      <c r="AV61" s="349"/>
      <c r="AW61" s="349"/>
      <c r="AX61" s="349"/>
      <c r="AY61" s="349"/>
      <c r="AZ61" s="349"/>
      <c r="BA61" s="349"/>
      <c r="BB61" s="349"/>
      <c r="BC61" s="349"/>
      <c r="BD61" s="349"/>
      <c r="BE61" s="349"/>
      <c r="BF61" s="349"/>
      <c r="BG61" s="349"/>
      <c r="BH61" s="349"/>
      <c r="BI61" s="349"/>
      <c r="BJ61" s="349"/>
      <c r="BK61" s="349"/>
      <c r="BL61" s="349"/>
      <c r="BM61" s="349"/>
      <c r="BN61" s="349"/>
      <c r="BO61" s="349"/>
      <c r="BP61" s="349"/>
      <c r="BQ61" s="349"/>
      <c r="BR61" s="349"/>
    </row>
    <row r="62" spans="1:70" ht="11.25" hidden="1" customHeight="1" x14ac:dyDescent="0.2">
      <c r="A62" s="404"/>
      <c r="B62" s="190"/>
      <c r="C62" s="191"/>
      <c r="D62" s="191"/>
      <c r="E62" s="191"/>
      <c r="F62" s="191"/>
      <c r="G62" s="191"/>
      <c r="H62" s="191"/>
      <c r="I62" s="191"/>
      <c r="J62" s="191"/>
      <c r="K62" s="191"/>
      <c r="L62" s="191"/>
      <c r="M62" s="191"/>
      <c r="N62" s="191"/>
      <c r="O62" s="191"/>
      <c r="P62" s="191"/>
      <c r="Q62" s="191"/>
      <c r="R62" s="191"/>
      <c r="S62" s="191"/>
      <c r="T62" s="191"/>
      <c r="U62" s="191"/>
      <c r="V62" s="191"/>
      <c r="W62" s="306"/>
      <c r="X62" s="349"/>
      <c r="Y62" s="349"/>
      <c r="Z62" s="349"/>
      <c r="AA62" s="349"/>
      <c r="AB62" s="349"/>
      <c r="AC62" s="398"/>
      <c r="AN62" s="349"/>
      <c r="AO62" s="349"/>
      <c r="AP62" s="349"/>
      <c r="AQ62" s="349"/>
      <c r="AR62" s="349"/>
      <c r="AS62" s="349"/>
      <c r="AT62" s="349"/>
      <c r="AU62" s="349"/>
      <c r="AV62" s="349"/>
      <c r="AW62" s="349"/>
      <c r="AX62" s="349"/>
      <c r="AY62" s="349"/>
      <c r="AZ62" s="349"/>
      <c r="BA62" s="349"/>
      <c r="BB62" s="349"/>
      <c r="BC62" s="349"/>
      <c r="BD62" s="349"/>
      <c r="BE62" s="349"/>
      <c r="BF62" s="349"/>
      <c r="BG62" s="349"/>
      <c r="BH62" s="349"/>
      <c r="BI62" s="349"/>
      <c r="BJ62" s="349"/>
      <c r="BK62" s="349"/>
      <c r="BL62" s="349"/>
      <c r="BM62" s="349"/>
      <c r="BN62" s="349"/>
      <c r="BO62" s="349"/>
      <c r="BP62" s="349"/>
      <c r="BQ62" s="349"/>
      <c r="BR62" s="349"/>
    </row>
    <row r="63" spans="1:70" ht="12" hidden="1" customHeight="1" thickBot="1" x14ac:dyDescent="0.25">
      <c r="A63" s="405"/>
      <c r="B63" s="406"/>
      <c r="C63" s="308"/>
      <c r="D63" s="308"/>
      <c r="E63" s="308"/>
      <c r="F63" s="308"/>
      <c r="G63" s="308"/>
      <c r="H63" s="308"/>
      <c r="I63" s="308"/>
      <c r="J63" s="308"/>
      <c r="K63" s="308"/>
      <c r="L63" s="204"/>
      <c r="M63" s="204"/>
      <c r="N63" s="204"/>
      <c r="O63" s="204"/>
      <c r="P63" s="204"/>
      <c r="Q63" s="204"/>
      <c r="R63" s="204"/>
      <c r="S63" s="204"/>
      <c r="T63" s="204"/>
      <c r="U63" s="204"/>
      <c r="V63" s="204"/>
      <c r="W63" s="311"/>
      <c r="X63" s="204"/>
      <c r="Y63" s="204"/>
      <c r="Z63" s="204"/>
      <c r="AA63" s="204"/>
      <c r="AB63" s="204"/>
      <c r="AC63" s="399"/>
    </row>
    <row r="64" spans="1:70" hidden="1" x14ac:dyDescent="0.2">
      <c r="AB64" s="152" t="e">
        <v>#DIV/0!</v>
      </c>
    </row>
    <row r="65" spans="28:28" hidden="1" x14ac:dyDescent="0.2">
      <c r="AB65" s="152" t="e">
        <v>#DIV/0!</v>
      </c>
    </row>
    <row r="66" spans="28:28" hidden="1" x14ac:dyDescent="0.2"/>
    <row r="67" spans="28:28" hidden="1" x14ac:dyDescent="0.2"/>
    <row r="68" spans="28:28" hidden="1" x14ac:dyDescent="0.2"/>
    <row r="69" spans="28:28" hidden="1" x14ac:dyDescent="0.2"/>
    <row r="70" spans="28:28" hidden="1" x14ac:dyDescent="0.2"/>
    <row r="71" spans="28:28" hidden="1" x14ac:dyDescent="0.2"/>
    <row r="72" spans="28:28" hidden="1" x14ac:dyDescent="0.2"/>
    <row r="73" spans="28:28" hidden="1" x14ac:dyDescent="0.2"/>
    <row r="74" spans="28:28" hidden="1" x14ac:dyDescent="0.2"/>
    <row r="75" spans="28:28" hidden="1" x14ac:dyDescent="0.2"/>
    <row r="76" spans="28:28" hidden="1" x14ac:dyDescent="0.2"/>
    <row r="77" spans="28:28" hidden="1" x14ac:dyDescent="0.2"/>
    <row r="78" spans="28:28" hidden="1" x14ac:dyDescent="0.2"/>
    <row r="79" spans="28:28" hidden="1" x14ac:dyDescent="0.2"/>
    <row r="80" spans="28:28" hidden="1" x14ac:dyDescent="0.2"/>
    <row r="81" hidden="1" x14ac:dyDescent="0.2"/>
    <row r="82" hidden="1" x14ac:dyDescent="0.2"/>
    <row r="83" hidden="1" x14ac:dyDescent="0.2"/>
    <row r="84" hidden="1" x14ac:dyDescent="0.2"/>
    <row r="85" hidden="1" x14ac:dyDescent="0.2"/>
    <row r="86" hidden="1" x14ac:dyDescent="0.2"/>
    <row r="87" hidden="1" x14ac:dyDescent="0.2"/>
    <row r="88" hidden="1" x14ac:dyDescent="0.2"/>
    <row r="89" hidden="1" x14ac:dyDescent="0.2"/>
    <row r="111" spans="19:21" x14ac:dyDescent="0.2">
      <c r="S111" s="152">
        <v>28.349996948242186</v>
      </c>
      <c r="T111" s="152">
        <v>28.349996948242186</v>
      </c>
      <c r="U111" s="152">
        <v>28.349996948242186</v>
      </c>
    </row>
    <row r="115" spans="19:21" x14ac:dyDescent="0.2">
      <c r="S115" s="152">
        <v>40.249996185302734</v>
      </c>
      <c r="T115" s="152">
        <v>40.249996185302734</v>
      </c>
      <c r="U115" s="152">
        <v>40.249996185302734</v>
      </c>
    </row>
    <row r="117" spans="19:21" x14ac:dyDescent="0.2">
      <c r="S117" s="152">
        <v>29.099996948242186</v>
      </c>
      <c r="T117" s="152">
        <v>29.099996948242186</v>
      </c>
      <c r="U117" s="152">
        <v>29.099996948242186</v>
      </c>
    </row>
    <row r="121" spans="19:21" x14ac:dyDescent="0.2">
      <c r="S121" s="152">
        <v>50.999992370605469</v>
      </c>
      <c r="T121" s="152">
        <v>50.999992370605469</v>
      </c>
      <c r="U121" s="152">
        <v>50.999992370605469</v>
      </c>
    </row>
  </sheetData>
  <pageMargins left="0.25" right="0.25" top="0.5" bottom="0.25" header="0.25" footer="0.5"/>
  <pageSetup scale="65" orientation="landscape" r:id="rId1"/>
  <headerFooter alignWithMargins="0">
    <oddHeader xml:space="preserve">&amp;C&amp;"Times New Roman,Bold"&amp;12WEST POWER DESK DAILY PEAK PRICE REPORT
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1749" r:id="rId4" name="Button 5">
              <controlPr defaultSize="0" print="0" autoFill="0" autoPict="0">
                <anchor moveWithCells="1" sizeWithCells="1">
                  <from>
                    <xdr:col>1</xdr:col>
                    <xdr:colOff>312420</xdr:colOff>
                    <xdr:row>0</xdr:row>
                    <xdr:rowOff>121920</xdr:rowOff>
                  </from>
                  <to>
                    <xdr:col>6</xdr:col>
                    <xdr:colOff>449580</xdr:colOff>
                    <xdr:row>2</xdr:row>
                    <xdr:rowOff>106680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1"/>
  <dimension ref="A1:BZ154"/>
  <sheetViews>
    <sheetView showGridLines="0" zoomScaleNormal="100" workbookViewId="0">
      <pane xSplit="1" ySplit="8" topLeftCell="B9" activePane="bottomRight" state="frozen"/>
      <selection activeCell="C9" sqref="C9"/>
      <selection pane="topRight" activeCell="C9" sqref="C9"/>
      <selection pane="bottomLeft" activeCell="C9" sqref="C9"/>
      <selection pane="bottomRight" activeCell="AZ9" sqref="AZ9:AZ25"/>
    </sheetView>
  </sheetViews>
  <sheetFormatPr defaultColWidth="9.125" defaultRowHeight="10.199999999999999" x14ac:dyDescent="0.2"/>
  <cols>
    <col min="1" max="1" width="27.875" style="36" bestFit="1" customWidth="1"/>
    <col min="2" max="9" width="12.125" style="36" customWidth="1"/>
    <col min="10" max="13" width="12.125" style="36" hidden="1" customWidth="1"/>
    <col min="14" max="17" width="10" style="36" hidden="1" customWidth="1"/>
    <col min="18" max="18" width="11.25" style="36" hidden="1" customWidth="1"/>
    <col min="19" max="19" width="11.875" style="36" hidden="1" customWidth="1"/>
    <col min="20" max="32" width="10" style="36" hidden="1" customWidth="1"/>
    <col min="33" max="33" width="12.875" style="36" customWidth="1"/>
    <col min="34" max="34" width="6.875" style="36" hidden="1" customWidth="1"/>
    <col min="35" max="36" width="9.125" style="36"/>
    <col min="37" max="37" width="0" style="36" hidden="1" customWidth="1"/>
    <col min="38" max="51" width="9.125" style="36"/>
    <col min="52" max="52" width="0" style="36" hidden="1" customWidth="1"/>
    <col min="53" max="69" width="9.125" style="36"/>
    <col min="70" max="74" width="0" style="36" hidden="1" customWidth="1"/>
    <col min="75" max="16384" width="9.125" style="36"/>
  </cols>
  <sheetData>
    <row r="1" spans="1:78" x14ac:dyDescent="0.2">
      <c r="A1" s="254" t="s">
        <v>41</v>
      </c>
    </row>
    <row r="2" spans="1:78" x14ac:dyDescent="0.2">
      <c r="A2" s="255">
        <f>PrReportDate</f>
        <v>37187</v>
      </c>
    </row>
    <row r="3" spans="1:78" hidden="1" x14ac:dyDescent="0.2">
      <c r="A3" s="254" t="s">
        <v>146</v>
      </c>
      <c r="B3" s="36">
        <v>8</v>
      </c>
      <c r="C3" s="36">
        <v>8</v>
      </c>
      <c r="D3" s="36">
        <v>8</v>
      </c>
      <c r="E3" s="36">
        <v>8</v>
      </c>
      <c r="F3" s="36">
        <v>24</v>
      </c>
      <c r="G3" s="36">
        <v>8</v>
      </c>
      <c r="H3" s="36">
        <v>8</v>
      </c>
      <c r="I3" s="36">
        <v>8</v>
      </c>
      <c r="J3" s="36">
        <v>8</v>
      </c>
      <c r="K3" s="36">
        <v>8</v>
      </c>
      <c r="L3" s="36">
        <v>8</v>
      </c>
      <c r="M3" s="36">
        <v>24</v>
      </c>
      <c r="N3" s="36">
        <v>8</v>
      </c>
      <c r="O3" s="36">
        <v>8</v>
      </c>
      <c r="P3" s="36">
        <v>8</v>
      </c>
      <c r="Q3" s="36">
        <v>8</v>
      </c>
      <c r="R3" s="36">
        <v>8</v>
      </c>
      <c r="S3" s="36">
        <v>8</v>
      </c>
      <c r="T3" s="36">
        <v>24</v>
      </c>
      <c r="U3" s="36">
        <v>8</v>
      </c>
      <c r="V3" s="36">
        <v>8</v>
      </c>
      <c r="W3" s="36">
        <v>8</v>
      </c>
      <c r="X3" s="36">
        <v>8</v>
      </c>
      <c r="Y3" s="36">
        <v>8</v>
      </c>
      <c r="Z3" s="36">
        <v>8</v>
      </c>
      <c r="AA3" s="36">
        <v>24</v>
      </c>
      <c r="AB3" s="36">
        <v>8</v>
      </c>
      <c r="AC3" s="36">
        <v>8</v>
      </c>
      <c r="AD3" s="36">
        <v>8</v>
      </c>
      <c r="AE3" s="36">
        <v>24</v>
      </c>
      <c r="AF3" s="36">
        <v>8</v>
      </c>
    </row>
    <row r="4" spans="1:78" x14ac:dyDescent="0.2">
      <c r="A4" s="256"/>
    </row>
    <row r="5" spans="1:78" hidden="1" x14ac:dyDescent="0.2">
      <c r="A5" s="256" t="s">
        <v>147</v>
      </c>
      <c r="B5" s="36">
        <v>8</v>
      </c>
      <c r="C5" s="36">
        <v>8</v>
      </c>
      <c r="D5" s="36">
        <v>8</v>
      </c>
      <c r="E5" s="36">
        <v>24</v>
      </c>
      <c r="F5" s="36">
        <v>24</v>
      </c>
      <c r="G5" s="36">
        <v>8</v>
      </c>
      <c r="H5" s="36">
        <v>8</v>
      </c>
      <c r="I5" s="36">
        <v>8</v>
      </c>
      <c r="J5" s="36">
        <v>8</v>
      </c>
      <c r="K5" s="36">
        <v>8</v>
      </c>
      <c r="L5" s="36">
        <v>24</v>
      </c>
      <c r="M5" s="36">
        <v>24</v>
      </c>
      <c r="N5" s="36">
        <v>8</v>
      </c>
      <c r="O5" s="36">
        <v>8</v>
      </c>
      <c r="P5" s="36">
        <v>8</v>
      </c>
      <c r="Q5" s="36">
        <v>8</v>
      </c>
      <c r="R5" s="36">
        <v>8</v>
      </c>
      <c r="S5" s="36">
        <v>24</v>
      </c>
      <c r="T5" s="36">
        <v>24</v>
      </c>
      <c r="U5" s="36">
        <v>8</v>
      </c>
      <c r="V5" s="36">
        <v>8</v>
      </c>
      <c r="W5" s="36">
        <v>8</v>
      </c>
      <c r="X5" s="36">
        <v>8</v>
      </c>
      <c r="Y5" s="36">
        <v>8</v>
      </c>
      <c r="Z5" s="36">
        <v>24</v>
      </c>
      <c r="AA5" s="36">
        <v>24</v>
      </c>
      <c r="AB5" s="36">
        <v>8</v>
      </c>
      <c r="AC5" s="36">
        <v>8</v>
      </c>
      <c r="AD5" s="36">
        <v>8</v>
      </c>
      <c r="AE5" s="36">
        <v>24</v>
      </c>
      <c r="AF5" s="36">
        <v>8</v>
      </c>
    </row>
    <row r="6" spans="1:78" ht="13.2" x14ac:dyDescent="0.25">
      <c r="A6" s="277">
        <f>+'Power Price'!A6</f>
        <v>37187</v>
      </c>
    </row>
    <row r="7" spans="1:78" hidden="1" x14ac:dyDescent="0.2">
      <c r="B7" s="262">
        <f>WORKDAY(A2, 1, Holidays)</f>
        <v>37188</v>
      </c>
      <c r="C7" s="262">
        <f>B7+1</f>
        <v>37189</v>
      </c>
      <c r="D7" s="262">
        <f>C7+1</f>
        <v>37190</v>
      </c>
      <c r="E7" s="262">
        <f t="shared" ref="E7:AF7" si="0">D7+1</f>
        <v>37191</v>
      </c>
      <c r="F7" s="262">
        <f t="shared" si="0"/>
        <v>37192</v>
      </c>
      <c r="G7" s="262">
        <f t="shared" si="0"/>
        <v>37193</v>
      </c>
      <c r="H7" s="262">
        <f t="shared" si="0"/>
        <v>37194</v>
      </c>
      <c r="I7" s="262">
        <f t="shared" si="0"/>
        <v>37195</v>
      </c>
      <c r="J7" s="262">
        <f t="shared" si="0"/>
        <v>37196</v>
      </c>
      <c r="K7" s="262">
        <f t="shared" si="0"/>
        <v>37197</v>
      </c>
      <c r="L7" s="262">
        <f t="shared" si="0"/>
        <v>37198</v>
      </c>
      <c r="M7" s="262">
        <f t="shared" si="0"/>
        <v>37199</v>
      </c>
      <c r="N7" s="262">
        <f t="shared" si="0"/>
        <v>37200</v>
      </c>
      <c r="O7" s="262">
        <f t="shared" si="0"/>
        <v>37201</v>
      </c>
      <c r="P7" s="262">
        <f t="shared" si="0"/>
        <v>37202</v>
      </c>
      <c r="Q7" s="262">
        <f t="shared" si="0"/>
        <v>37203</v>
      </c>
      <c r="R7" s="262">
        <f t="shared" si="0"/>
        <v>37204</v>
      </c>
      <c r="S7" s="262">
        <f t="shared" si="0"/>
        <v>37205</v>
      </c>
      <c r="T7" s="262">
        <f t="shared" si="0"/>
        <v>37206</v>
      </c>
      <c r="U7" s="262">
        <f t="shared" si="0"/>
        <v>37207</v>
      </c>
      <c r="V7" s="262">
        <f t="shared" si="0"/>
        <v>37208</v>
      </c>
      <c r="W7" s="262">
        <f t="shared" si="0"/>
        <v>37209</v>
      </c>
      <c r="X7" s="262">
        <f t="shared" si="0"/>
        <v>37210</v>
      </c>
      <c r="Y7" s="262">
        <f t="shared" si="0"/>
        <v>37211</v>
      </c>
      <c r="Z7" s="262">
        <f t="shared" si="0"/>
        <v>37212</v>
      </c>
      <c r="AA7" s="262">
        <f t="shared" si="0"/>
        <v>37213</v>
      </c>
      <c r="AB7" s="262">
        <f t="shared" si="0"/>
        <v>37214</v>
      </c>
      <c r="AC7" s="262">
        <f t="shared" si="0"/>
        <v>37215</v>
      </c>
      <c r="AD7" s="262">
        <f t="shared" si="0"/>
        <v>37216</v>
      </c>
      <c r="AE7" s="262">
        <f t="shared" si="0"/>
        <v>37217</v>
      </c>
      <c r="AF7" s="262">
        <f t="shared" si="0"/>
        <v>37218</v>
      </c>
      <c r="AG7" s="262"/>
    </row>
    <row r="8" spans="1:78" s="264" customFormat="1" ht="22.5" customHeight="1" thickBot="1" x14ac:dyDescent="0.25">
      <c r="A8" s="260" t="s">
        <v>203</v>
      </c>
      <c r="B8" s="271">
        <f t="shared" ref="B8:AB8" si="1">B7</f>
        <v>37188</v>
      </c>
      <c r="C8" s="271">
        <f t="shared" si="1"/>
        <v>37189</v>
      </c>
      <c r="D8" s="271">
        <f t="shared" si="1"/>
        <v>37190</v>
      </c>
      <c r="E8" s="271">
        <f t="shared" si="1"/>
        <v>37191</v>
      </c>
      <c r="F8" s="271">
        <f t="shared" si="1"/>
        <v>37192</v>
      </c>
      <c r="G8" s="271">
        <f t="shared" si="1"/>
        <v>37193</v>
      </c>
      <c r="H8" s="271">
        <f t="shared" si="1"/>
        <v>37194</v>
      </c>
      <c r="I8" s="271">
        <f t="shared" si="1"/>
        <v>37195</v>
      </c>
      <c r="J8" s="271">
        <f t="shared" si="1"/>
        <v>37196</v>
      </c>
      <c r="K8" s="271">
        <f t="shared" si="1"/>
        <v>37197</v>
      </c>
      <c r="L8" s="271">
        <f t="shared" si="1"/>
        <v>37198</v>
      </c>
      <c r="M8" s="271">
        <f t="shared" si="1"/>
        <v>37199</v>
      </c>
      <c r="N8" s="271">
        <f t="shared" si="1"/>
        <v>37200</v>
      </c>
      <c r="O8" s="271">
        <f t="shared" si="1"/>
        <v>37201</v>
      </c>
      <c r="P8" s="271">
        <f t="shared" si="1"/>
        <v>37202</v>
      </c>
      <c r="Q8" s="271">
        <f t="shared" si="1"/>
        <v>37203</v>
      </c>
      <c r="R8" s="271">
        <f t="shared" si="1"/>
        <v>37204</v>
      </c>
      <c r="S8" s="271">
        <f t="shared" si="1"/>
        <v>37205</v>
      </c>
      <c r="T8" s="271">
        <f t="shared" si="1"/>
        <v>37206</v>
      </c>
      <c r="U8" s="271">
        <f t="shared" si="1"/>
        <v>37207</v>
      </c>
      <c r="V8" s="271">
        <f t="shared" si="1"/>
        <v>37208</v>
      </c>
      <c r="W8" s="271">
        <f t="shared" si="1"/>
        <v>37209</v>
      </c>
      <c r="X8" s="271">
        <f t="shared" si="1"/>
        <v>37210</v>
      </c>
      <c r="Y8" s="271">
        <f t="shared" si="1"/>
        <v>37211</v>
      </c>
      <c r="Z8" s="271">
        <f t="shared" si="1"/>
        <v>37212</v>
      </c>
      <c r="AA8" s="271">
        <f t="shared" si="1"/>
        <v>37213</v>
      </c>
      <c r="AB8" s="271">
        <f t="shared" si="1"/>
        <v>37214</v>
      </c>
      <c r="AC8" s="271">
        <f>AC7</f>
        <v>37215</v>
      </c>
      <c r="AD8" s="271">
        <f>AD7</f>
        <v>37216</v>
      </c>
      <c r="AE8" s="271">
        <f>AE7</f>
        <v>37217</v>
      </c>
      <c r="AF8" s="271">
        <f>AF7</f>
        <v>37218</v>
      </c>
      <c r="AG8" s="263" t="s">
        <v>187</v>
      </c>
      <c r="AH8" s="275" t="e">
        <f>#REF!</f>
        <v>#REF!</v>
      </c>
      <c r="AI8" s="275"/>
      <c r="AK8" s="264">
        <v>37154</v>
      </c>
    </row>
    <row r="9" spans="1:78" ht="14.1" customHeight="1" x14ac:dyDescent="0.2">
      <c r="A9" s="450" t="s">
        <v>139</v>
      </c>
      <c r="B9" s="267">
        <f>VLOOKUP(B$8,'Off Peak Curve Sum'!$A$7:$AG$54,4)</f>
        <v>23.75</v>
      </c>
      <c r="C9" s="73">
        <f>VLOOKUP(C$8,'Off Peak Curve Sum'!$A$7:$AG$54,4)</f>
        <v>23.75</v>
      </c>
      <c r="D9" s="73">
        <f>VLOOKUP(D$8,'Off Peak Curve Sum'!$A$7:$AG$54,4)</f>
        <v>24</v>
      </c>
      <c r="E9" s="73">
        <f>VLOOKUP(E$8,'Off Peak Curve Sum'!$A$7:$AG$54,4)</f>
        <v>24</v>
      </c>
      <c r="F9" s="73">
        <f>VLOOKUP(F$8,'Off Peak Curve Sum'!$A$7:$AG$54,4)</f>
        <v>24</v>
      </c>
      <c r="G9" s="73">
        <f>VLOOKUP(G$8,'Off Peak Curve Sum'!$A$7:$AG$54,4)</f>
        <v>24</v>
      </c>
      <c r="H9" s="73">
        <f>VLOOKUP(H$8,'Off Peak Curve Sum'!$A$7:$AG$54,4)</f>
        <v>24</v>
      </c>
      <c r="I9" s="73">
        <f>VLOOKUP(I$8,'Off Peak Curve Sum'!$A$7:$AG$54,4)</f>
        <v>24</v>
      </c>
      <c r="J9" s="73">
        <f>VLOOKUP(J$8,'Off Peak Curve Sum'!$A$7:$AG$54,4)</f>
        <v>24.5</v>
      </c>
      <c r="K9" s="73">
        <f>VLOOKUP(K$8,'Off Peak Curve Sum'!$A$7:$AG$54,4)</f>
        <v>24.5</v>
      </c>
      <c r="L9" s="73">
        <f>VLOOKUP(L$8,'Off Peak Curve Sum'!$A$7:$AG$54,4)</f>
        <v>24.5</v>
      </c>
      <c r="M9" s="73">
        <f>VLOOKUP(M$8,'Off Peak Curve Sum'!$A$7:$AG$54,4)</f>
        <v>24.5</v>
      </c>
      <c r="N9" s="73">
        <f>VLOOKUP(N$8,'Off Peak Curve Sum'!$A$7:$AG$54,4)</f>
        <v>24.5</v>
      </c>
      <c r="O9" s="73">
        <f>VLOOKUP(O$8,'Off Peak Curve Sum'!$A$7:$AG$54,4)</f>
        <v>24.5</v>
      </c>
      <c r="P9" s="73">
        <f>VLOOKUP(P$8,'Off Peak Curve Sum'!$A$7:$AG$54,4)</f>
        <v>24.5</v>
      </c>
      <c r="Q9" s="73">
        <f>VLOOKUP(Q$8,'Off Peak Curve Sum'!$A$7:$AG$54,4)</f>
        <v>24.5</v>
      </c>
      <c r="R9" s="73">
        <f>VLOOKUP(R$8,'Off Peak Curve Sum'!$A$7:$AG$54,4)</f>
        <v>24.5</v>
      </c>
      <c r="S9" s="73">
        <f>VLOOKUP(S$8,'Off Peak Curve Sum'!$A$7:$AG$54,4)</f>
        <v>24.5</v>
      </c>
      <c r="T9" s="73">
        <f>VLOOKUP(T$8,'Off Peak Curve Sum'!$A$7:$AG$54,4)</f>
        <v>24.5</v>
      </c>
      <c r="U9" s="73">
        <f>VLOOKUP(U$8,'Off Peak Curve Sum'!$A$7:$AG$54,4)</f>
        <v>24.5</v>
      </c>
      <c r="V9" s="73">
        <f>VLOOKUP(V$8,'Off Peak Curve Sum'!$A$7:$AG$54,4)</f>
        <v>24.5</v>
      </c>
      <c r="W9" s="258">
        <f>VLOOKUP(W$8,'Off Peak Curve Sum'!$A$7:$AG$54,4)</f>
        <v>24.5</v>
      </c>
      <c r="X9" s="73">
        <f>VLOOKUP(X$8,'Off Peak Curve Sum'!$A$7:$AG$54,4)</f>
        <v>24.5</v>
      </c>
      <c r="Y9" s="73">
        <f>VLOOKUP(Y$8,'Off Peak Curve Sum'!$A$7:$AG$54,4)</f>
        <v>24.5</v>
      </c>
      <c r="Z9" s="73">
        <f>VLOOKUP(Z$8,'Off Peak Curve Sum'!$A$7:$AG$54,4)</f>
        <v>24.5</v>
      </c>
      <c r="AA9" s="73">
        <f>VLOOKUP(AA$8,'Off Peak Curve Sum'!$A$7:$AG$54,4)</f>
        <v>24.5</v>
      </c>
      <c r="AB9" s="73">
        <f>VLOOKUP(AB$8,'Off Peak Curve Sum'!$A$7:$AG$54,4)</f>
        <v>24.5</v>
      </c>
      <c r="AC9" s="73">
        <f>VLOOKUP(AC$8,'Off Peak Curve Sum'!$A$7:$AG$54,4)</f>
        <v>24.5</v>
      </c>
      <c r="AD9" s="73">
        <f>VLOOKUP(AD$8,'Off Peak Curve Sum'!$A$7:$AG$54,4)</f>
        <v>24.5</v>
      </c>
      <c r="AE9" s="73">
        <f>VLOOKUP(AE$8,'Off Peak Curve Sum'!$A$7:$AG$54,4)</f>
        <v>24.5</v>
      </c>
      <c r="AF9" s="258">
        <f>VLOOKUP(AF$8,'Off Peak Curve Sum'!$A$7:$AG$54,4)</f>
        <v>24.5</v>
      </c>
      <c r="AG9" s="415">
        <v>23.95</v>
      </c>
      <c r="AH9" s="95">
        <v>14.369999885559082</v>
      </c>
      <c r="AI9" s="96"/>
      <c r="AV9" s="96"/>
      <c r="AW9" s="96"/>
      <c r="AX9" s="96"/>
      <c r="AY9" s="96"/>
      <c r="AZ9" s="96">
        <v>23.95</v>
      </c>
      <c r="BA9" s="96"/>
      <c r="BB9" s="96"/>
      <c r="BC9" s="96"/>
      <c r="BD9" s="96"/>
      <c r="BE9" s="96"/>
      <c r="BF9" s="96"/>
      <c r="BG9" s="96"/>
      <c r="BH9" s="96"/>
      <c r="BI9" s="96"/>
      <c r="BJ9" s="96"/>
      <c r="BK9" s="96"/>
      <c r="BL9" s="96"/>
      <c r="BM9" s="96"/>
      <c r="BN9" s="96"/>
      <c r="BO9" s="96"/>
      <c r="BP9" s="96"/>
      <c r="BQ9" s="96"/>
      <c r="BR9" s="96"/>
      <c r="BS9" s="96"/>
      <c r="BT9" s="96"/>
      <c r="BU9" s="96"/>
      <c r="BV9" s="96"/>
      <c r="BW9" s="96"/>
      <c r="BX9" s="96"/>
      <c r="BY9" s="96"/>
      <c r="BZ9" s="96"/>
    </row>
    <row r="10" spans="1:78" ht="14.1" customHeight="1" x14ac:dyDescent="0.2">
      <c r="A10" s="451" t="s">
        <v>140</v>
      </c>
      <c r="B10" s="268">
        <f>VLOOKUP(B$8,'Off Peak Curve Sum'!$A$7:$AG$54,3)</f>
        <v>24</v>
      </c>
      <c r="C10" s="22">
        <f>VLOOKUP(C$8,'Off Peak Curve Sum'!$A$7:$AG$54,3)</f>
        <v>24</v>
      </c>
      <c r="D10" s="22">
        <f>VLOOKUP(D$8,'Off Peak Curve Sum'!$A$7:$AG$54,3)</f>
        <v>24</v>
      </c>
      <c r="E10" s="22">
        <f>VLOOKUP(E$8,'Off Peak Curve Sum'!$A$7:$AG$54,3)</f>
        <v>24</v>
      </c>
      <c r="F10" s="22">
        <f>VLOOKUP(F$8,'Off Peak Curve Sum'!$A$7:$AG$54,3)</f>
        <v>24</v>
      </c>
      <c r="G10" s="22">
        <f>VLOOKUP(G$8,'Off Peak Curve Sum'!$A$7:$AG$54,3)</f>
        <v>24</v>
      </c>
      <c r="H10" s="22">
        <f>VLOOKUP(H$8,'Off Peak Curve Sum'!$A$7:$AG$54,3)</f>
        <v>24</v>
      </c>
      <c r="I10" s="22">
        <f>VLOOKUP(I$8,'Off Peak Curve Sum'!$A$7:$AG$54,3)</f>
        <v>24</v>
      </c>
      <c r="J10" s="22">
        <f>VLOOKUP(J$8,'Off Peak Curve Sum'!$A$7:$AG$54,3)</f>
        <v>24.5</v>
      </c>
      <c r="K10" s="22">
        <f>VLOOKUP(K$8,'Off Peak Curve Sum'!$A$7:$AG$54,3)</f>
        <v>24.5</v>
      </c>
      <c r="L10" s="22">
        <f>VLOOKUP(L$8,'Off Peak Curve Sum'!$A$7:$AG$54,3)</f>
        <v>24.5</v>
      </c>
      <c r="M10" s="22">
        <f>VLOOKUP(M$8,'Off Peak Curve Sum'!$A$7:$AG$54,3)</f>
        <v>24.5</v>
      </c>
      <c r="N10" s="22">
        <f>VLOOKUP(N$8,'Off Peak Curve Sum'!$A$7:$AG$54,3)</f>
        <v>24.5</v>
      </c>
      <c r="O10" s="22">
        <f>VLOOKUP(O$8,'Off Peak Curve Sum'!$A$7:$AG$54,3)</f>
        <v>24.5</v>
      </c>
      <c r="P10" s="22">
        <f>VLOOKUP(P$8,'Off Peak Curve Sum'!$A$7:$AG$54,3)</f>
        <v>24.5</v>
      </c>
      <c r="Q10" s="22">
        <f>VLOOKUP(Q$8,'Off Peak Curve Sum'!$A$7:$AG$54,3)</f>
        <v>24.5</v>
      </c>
      <c r="R10" s="22">
        <f>VLOOKUP(R$8,'Off Peak Curve Sum'!$A$7:$AG$54,3)</f>
        <v>24.5</v>
      </c>
      <c r="S10" s="22">
        <f>VLOOKUP(S$8,'Off Peak Curve Sum'!$A$7:$AG$54,3)</f>
        <v>24.5</v>
      </c>
      <c r="T10" s="22">
        <f>VLOOKUP(T$8,'Off Peak Curve Sum'!$A$7:$AG$54,3)</f>
        <v>24.5</v>
      </c>
      <c r="U10" s="22">
        <f>VLOOKUP(U$8,'Off Peak Curve Sum'!$A$7:$AG$54,3)</f>
        <v>24.5</v>
      </c>
      <c r="V10" s="22">
        <f>VLOOKUP(V$8,'Off Peak Curve Sum'!$A$7:$AG$54,3)</f>
        <v>24.5</v>
      </c>
      <c r="W10" s="97">
        <f>VLOOKUP(W$8,'Off Peak Curve Sum'!$A$7:$AG$54,3)</f>
        <v>24.5</v>
      </c>
      <c r="X10" s="22">
        <f>VLOOKUP(X$8,'Off Peak Curve Sum'!$A$7:$AG$54,3)</f>
        <v>24.5</v>
      </c>
      <c r="Y10" s="22">
        <f>VLOOKUP(Y$8,'Off Peak Curve Sum'!$A$7:$AG$54,3)</f>
        <v>24.5</v>
      </c>
      <c r="Z10" s="22">
        <f>VLOOKUP(Z$8,'Off Peak Curve Sum'!$A$7:$AG$54,3)</f>
        <v>24.5</v>
      </c>
      <c r="AA10" s="22">
        <f>VLOOKUP(AA$8,'Off Peak Curve Sum'!$A$7:$AG$54,3)</f>
        <v>24.5</v>
      </c>
      <c r="AB10" s="22">
        <f>VLOOKUP(AB$8,'Off Peak Curve Sum'!$A$7:$AG$54,3)</f>
        <v>24.5</v>
      </c>
      <c r="AC10" s="22">
        <f>VLOOKUP(AC$8,'Off Peak Curve Sum'!$A$7:$AG$54,3)</f>
        <v>24.5</v>
      </c>
      <c r="AD10" s="22">
        <f>VLOOKUP(AD$8,'Off Peak Curve Sum'!$A$7:$AG$54,3)</f>
        <v>24.5</v>
      </c>
      <c r="AE10" s="22">
        <f>VLOOKUP(AE$8,'Off Peak Curve Sum'!$A$7:$AG$54,3)</f>
        <v>24.5</v>
      </c>
      <c r="AF10" s="97">
        <f>VLOOKUP(AF$8,'Off Peak Curve Sum'!$A$7:$AG$54,3)</f>
        <v>24.5</v>
      </c>
      <c r="AG10" s="105">
        <v>24</v>
      </c>
      <c r="AH10" s="97">
        <v>7.4600000381469727</v>
      </c>
      <c r="AI10" s="96"/>
      <c r="AV10" s="96"/>
      <c r="AW10" s="96"/>
      <c r="AX10" s="96"/>
      <c r="AY10" s="96"/>
      <c r="AZ10" s="96">
        <v>24</v>
      </c>
      <c r="BA10" s="96"/>
      <c r="BB10" s="96"/>
      <c r="BC10" s="96"/>
      <c r="BD10" s="96"/>
      <c r="BE10" s="96"/>
      <c r="BF10" s="96"/>
      <c r="BG10" s="96"/>
      <c r="BH10" s="96"/>
      <c r="BI10" s="96"/>
      <c r="BJ10" s="96"/>
      <c r="BK10" s="96"/>
      <c r="BL10" s="96"/>
      <c r="BM10" s="96"/>
      <c r="BN10" s="96"/>
      <c r="BO10" s="96"/>
      <c r="BP10" s="96"/>
      <c r="BQ10" s="96"/>
      <c r="BR10" s="96"/>
      <c r="BS10" s="96"/>
      <c r="BT10" s="96"/>
      <c r="BU10" s="96"/>
      <c r="BV10" s="96"/>
      <c r="BW10" s="96"/>
      <c r="BX10" s="96"/>
      <c r="BY10" s="96"/>
      <c r="BZ10" s="96"/>
    </row>
    <row r="11" spans="1:78" ht="14.1" customHeight="1" x14ac:dyDescent="0.2">
      <c r="A11" s="451" t="s">
        <v>142</v>
      </c>
      <c r="B11" s="134">
        <f>VLOOKUP(B$8,'Off Peak Curve Sum'!$A$7:$AG$54,5)</f>
        <v>22.94</v>
      </c>
      <c r="C11" s="22">
        <f>VLOOKUP(C$8,'Off Peak Curve Sum'!$A$7:$AG$54,5)</f>
        <v>22.94</v>
      </c>
      <c r="D11" s="22">
        <f>VLOOKUP(D$8,'Off Peak Curve Sum'!$A$7:$AG$54,5)</f>
        <v>24</v>
      </c>
      <c r="E11" s="22">
        <f>VLOOKUP(E$8,'Off Peak Curve Sum'!$A$7:$AG$54,5)</f>
        <v>24</v>
      </c>
      <c r="F11" s="22">
        <f>VLOOKUP(F$8,'Off Peak Curve Sum'!$A$7:$AG$54,5)</f>
        <v>24</v>
      </c>
      <c r="G11" s="22">
        <f>VLOOKUP(G$8,'Off Peak Curve Sum'!$A$7:$AG$54,5)</f>
        <v>24</v>
      </c>
      <c r="H11" s="22">
        <f>VLOOKUP(H$8,'Off Peak Curve Sum'!$A$7:$AG$54,5)</f>
        <v>24</v>
      </c>
      <c r="I11" s="22">
        <f>VLOOKUP(I$8,'Off Peak Curve Sum'!$A$7:$AG$54,5)</f>
        <v>24</v>
      </c>
      <c r="J11" s="22">
        <f>VLOOKUP(J$8,'Off Peak Curve Sum'!$A$7:$AG$54,5)</f>
        <v>24.25</v>
      </c>
      <c r="K11" s="22">
        <f>VLOOKUP(K$8,'Off Peak Curve Sum'!$A$7:$AG$54,5)</f>
        <v>24.25</v>
      </c>
      <c r="L11" s="22">
        <f>VLOOKUP(L$8,'Off Peak Curve Sum'!$A$7:$AG$54,5)</f>
        <v>24.25</v>
      </c>
      <c r="M11" s="22">
        <f>VLOOKUP(M$8,'Off Peak Curve Sum'!$A$7:$AG$54,5)</f>
        <v>24.25</v>
      </c>
      <c r="N11" s="22">
        <f>VLOOKUP(N$8,'Off Peak Curve Sum'!$A$7:$AG$54,5)</f>
        <v>24.25</v>
      </c>
      <c r="O11" s="22">
        <f>VLOOKUP(O$8,'Off Peak Curve Sum'!$A$7:$AG$54,5)</f>
        <v>24.25</v>
      </c>
      <c r="P11" s="22">
        <f>VLOOKUP(P$8,'Off Peak Curve Sum'!$A$7:$AG$54,5)</f>
        <v>24.25</v>
      </c>
      <c r="Q11" s="22">
        <f>VLOOKUP(Q$8,'Off Peak Curve Sum'!$A$7:$AG$54,5)</f>
        <v>24.25</v>
      </c>
      <c r="R11" s="22">
        <f>VLOOKUP(R$8,'Off Peak Curve Sum'!$A$7:$AG$54,5)</f>
        <v>24.25</v>
      </c>
      <c r="S11" s="22">
        <f>VLOOKUP(S$8,'Off Peak Curve Sum'!$A$7:$AG$54,5)</f>
        <v>24.25</v>
      </c>
      <c r="T11" s="22">
        <f>VLOOKUP(T$8,'Off Peak Curve Sum'!$A$7:$AG$54,5)</f>
        <v>24.25</v>
      </c>
      <c r="U11" s="22">
        <f>VLOOKUP(U$8,'Off Peak Curve Sum'!$A$7:$AG$54,5)</f>
        <v>24.25</v>
      </c>
      <c r="V11" s="22">
        <f>VLOOKUP(V$8,'Off Peak Curve Sum'!$A$7:$AG$54,5)</f>
        <v>24.25</v>
      </c>
      <c r="W11" s="97">
        <f>VLOOKUP(W$8,'Off Peak Curve Sum'!$A$7:$AG$54,5)</f>
        <v>24.25</v>
      </c>
      <c r="X11" s="22">
        <f>VLOOKUP(X$8,'Off Peak Curve Sum'!$A$7:$AG$54,5)</f>
        <v>24.25</v>
      </c>
      <c r="Y11" s="22">
        <f>VLOOKUP(Y$8,'Off Peak Curve Sum'!$A$7:$AG$54,5)</f>
        <v>24.25</v>
      </c>
      <c r="Z11" s="22">
        <f>VLOOKUP(Z$8,'Off Peak Curve Sum'!$A$7:$AG$54,5)</f>
        <v>24.25</v>
      </c>
      <c r="AA11" s="22">
        <f>VLOOKUP(AA$8,'Off Peak Curve Sum'!$A$7:$AG$54,5)</f>
        <v>24.25</v>
      </c>
      <c r="AB11" s="22">
        <f>VLOOKUP(AB$8,'Off Peak Curve Sum'!$A$7:$AG$54,5)</f>
        <v>24.25</v>
      </c>
      <c r="AC11" s="22">
        <f>VLOOKUP(AC$8,'Off Peak Curve Sum'!$A$7:$AG$54,5)</f>
        <v>24.25</v>
      </c>
      <c r="AD11" s="22">
        <f>VLOOKUP(AD$8,'Off Peak Curve Sum'!$A$7:$AG$54,5)</f>
        <v>24.25</v>
      </c>
      <c r="AE11" s="22">
        <f>VLOOKUP(AE$8,'Off Peak Curve Sum'!$A$7:$AG$54,5)</f>
        <v>24.897000000000002</v>
      </c>
      <c r="AF11" s="97">
        <f>VLOOKUP(AF$8,'Off Peak Curve Sum'!$A$7:$AG$54,5)</f>
        <v>24.897000000000002</v>
      </c>
      <c r="AG11" s="105">
        <v>23.788</v>
      </c>
      <c r="AH11" s="97"/>
      <c r="AI11" s="96"/>
      <c r="AV11" s="96"/>
      <c r="AW11" s="96"/>
      <c r="AX11" s="96"/>
      <c r="AY11" s="96"/>
      <c r="AZ11" s="96">
        <v>23.788</v>
      </c>
      <c r="BA11" s="96"/>
      <c r="BB11" s="96"/>
      <c r="BC11" s="96"/>
      <c r="BD11" s="96"/>
      <c r="BE11" s="96"/>
      <c r="BF11" s="96"/>
      <c r="BG11" s="96"/>
      <c r="BH11" s="96"/>
      <c r="BI11" s="96"/>
      <c r="BJ11" s="96"/>
      <c r="BK11" s="96"/>
      <c r="BL11" s="96"/>
      <c r="BM11" s="96"/>
      <c r="BN11" s="96"/>
      <c r="BO11" s="96"/>
      <c r="BP11" s="96"/>
      <c r="BQ11" s="96"/>
      <c r="BR11" s="96"/>
      <c r="BS11" s="96"/>
      <c r="BT11" s="96"/>
      <c r="BU11" s="96"/>
      <c r="BV11" s="96"/>
      <c r="BW11" s="96"/>
      <c r="BX11" s="96"/>
      <c r="BY11" s="96"/>
      <c r="BZ11" s="96"/>
    </row>
    <row r="12" spans="1:78" ht="14.1" customHeight="1" x14ac:dyDescent="0.2">
      <c r="A12" s="451" t="s">
        <v>144</v>
      </c>
      <c r="B12" s="134">
        <f>VLOOKUP(B$8,'Off Peak Curve Sum'!$A$7:$AG$54,9)</f>
        <v>21.54</v>
      </c>
      <c r="C12" s="22">
        <f>VLOOKUP(C$8,'Off Peak Curve Sum'!$A$7:$AG$54,9)</f>
        <v>21.54</v>
      </c>
      <c r="D12" s="22">
        <f>VLOOKUP(D$8,'Off Peak Curve Sum'!$A$7:$AG$54,9)</f>
        <v>27.1875</v>
      </c>
      <c r="E12" s="22">
        <f>VLOOKUP(E$8,'Off Peak Curve Sum'!$A$7:$AG$54,9)</f>
        <v>25.5</v>
      </c>
      <c r="F12" s="22">
        <f>VLOOKUP(F$8,'Off Peak Curve Sum'!$A$7:$AG$54,9)</f>
        <v>27.1875</v>
      </c>
      <c r="G12" s="22">
        <f>VLOOKUP(G$8,'Off Peak Curve Sum'!$A$7:$AG$54,9)</f>
        <v>27.1875</v>
      </c>
      <c r="H12" s="22">
        <f>VLOOKUP(H$8,'Off Peak Curve Sum'!$A$7:$AG$54,9)</f>
        <v>27.1875</v>
      </c>
      <c r="I12" s="22">
        <f>VLOOKUP(I$8,'Off Peak Curve Sum'!$A$7:$AG$54,9)</f>
        <v>27.1875</v>
      </c>
      <c r="J12" s="22">
        <f>VLOOKUP(J$8,'Off Peak Curve Sum'!$A$7:$AG$54,9)</f>
        <v>18.608000000000001</v>
      </c>
      <c r="K12" s="22">
        <f>VLOOKUP(K$8,'Off Peak Curve Sum'!$A$7:$AG$54,9)</f>
        <v>18.608000000000001</v>
      </c>
      <c r="L12" s="22">
        <f>VLOOKUP(L$8,'Off Peak Curve Sum'!$A$7:$AG$54,9)</f>
        <v>24.899999618530298</v>
      </c>
      <c r="M12" s="22">
        <f>VLOOKUP(M$8,'Off Peak Curve Sum'!$A$7:$AG$54,9)</f>
        <v>20.174999237060501</v>
      </c>
      <c r="N12" s="22">
        <f>VLOOKUP(N$8,'Off Peak Curve Sum'!$A$7:$AG$54,9)</f>
        <v>20.174999237060501</v>
      </c>
      <c r="O12" s="22">
        <f>VLOOKUP(O$8,'Off Peak Curve Sum'!$A$7:$AG$54,9)</f>
        <v>20.174999237060501</v>
      </c>
      <c r="P12" s="22">
        <f>VLOOKUP(P$8,'Off Peak Curve Sum'!$A$7:$AG$54,9)</f>
        <v>20.174999237060501</v>
      </c>
      <c r="Q12" s="22">
        <f>VLOOKUP(Q$8,'Off Peak Curve Sum'!$A$7:$AG$54,9)</f>
        <v>20.174999237060501</v>
      </c>
      <c r="R12" s="22">
        <f>VLOOKUP(R$8,'Off Peak Curve Sum'!$A$7:$AG$54,9)</f>
        <v>20.174999237060501</v>
      </c>
      <c r="S12" s="22">
        <f>VLOOKUP(S$8,'Off Peak Curve Sum'!$A$7:$AG$54,9)</f>
        <v>26</v>
      </c>
      <c r="T12" s="22">
        <f>VLOOKUP(T$8,'Off Peak Curve Sum'!$A$7:$AG$54,9)</f>
        <v>20.174999237060501</v>
      </c>
      <c r="U12" s="22">
        <f>VLOOKUP(U$8,'Off Peak Curve Sum'!$A$7:$AG$54,9)</f>
        <v>20.174999237060501</v>
      </c>
      <c r="V12" s="22">
        <f>VLOOKUP(V$8,'Off Peak Curve Sum'!$A$7:$AG$54,9)</f>
        <v>20.174999237060501</v>
      </c>
      <c r="W12" s="97">
        <f>VLOOKUP(W$8,'Off Peak Curve Sum'!$A$7:$AG$54,9)</f>
        <v>20.174999237060501</v>
      </c>
      <c r="X12" s="22">
        <f>VLOOKUP(X$8,'Off Peak Curve Sum'!$A$7:$AG$54,9)</f>
        <v>20.174999237060501</v>
      </c>
      <c r="Y12" s="22">
        <f>VLOOKUP(Y$8,'Off Peak Curve Sum'!$A$7:$AG$54,9)</f>
        <v>20.174999237060501</v>
      </c>
      <c r="Z12" s="22">
        <f>VLOOKUP(Z$8,'Off Peak Curve Sum'!$A$7:$AG$54,9)</f>
        <v>26</v>
      </c>
      <c r="AA12" s="22">
        <f>VLOOKUP(AA$8,'Off Peak Curve Sum'!$A$7:$AG$54,9)</f>
        <v>20.174999237060501</v>
      </c>
      <c r="AB12" s="22">
        <f>VLOOKUP(AB$8,'Off Peak Curve Sum'!$A$7:$AG$54,9)</f>
        <v>20.174999237060501</v>
      </c>
      <c r="AC12" s="22">
        <f>VLOOKUP(AC$8,'Off Peak Curve Sum'!$A$7:$AG$54,9)</f>
        <v>20.174999237060501</v>
      </c>
      <c r="AD12" s="22">
        <f>VLOOKUP(AD$8,'Off Peak Curve Sum'!$A$7:$AG$54,9)</f>
        <v>20.174999237060501</v>
      </c>
      <c r="AE12" s="22">
        <f>VLOOKUP(AE$8,'Off Peak Curve Sum'!$A$7:$AG$54,9)</f>
        <v>20.174999237060501</v>
      </c>
      <c r="AF12" s="97">
        <f>VLOOKUP(AF$8,'Off Peak Curve Sum'!$A$7:$AG$54,9)</f>
        <v>20.174999237060501</v>
      </c>
      <c r="AG12" s="105">
        <v>25.889249999999997</v>
      </c>
      <c r="AH12" s="97"/>
      <c r="AI12" s="96"/>
      <c r="AV12" s="96"/>
      <c r="AW12" s="96"/>
      <c r="AX12" s="96"/>
      <c r="AY12" s="96"/>
      <c r="AZ12" s="96">
        <v>25.889249999999997</v>
      </c>
      <c r="BA12" s="96"/>
      <c r="BB12" s="96"/>
      <c r="BC12" s="96"/>
      <c r="BD12" s="96"/>
      <c r="BE12" s="96"/>
      <c r="BF12" s="96"/>
      <c r="BG12" s="96"/>
      <c r="BH12" s="96"/>
      <c r="BI12" s="96"/>
      <c r="BJ12" s="96"/>
      <c r="BK12" s="96"/>
      <c r="BL12" s="96"/>
      <c r="BM12" s="96"/>
      <c r="BN12" s="96"/>
      <c r="BO12" s="96"/>
      <c r="BP12" s="96"/>
      <c r="BQ12" s="96"/>
      <c r="BR12" s="96"/>
      <c r="BS12" s="96"/>
      <c r="BT12" s="96"/>
      <c r="BU12" s="96"/>
      <c r="BV12" s="96"/>
      <c r="BW12" s="96"/>
      <c r="BX12" s="96"/>
      <c r="BY12" s="96"/>
      <c r="BZ12" s="96"/>
    </row>
    <row r="13" spans="1:78" ht="14.1" customHeight="1" x14ac:dyDescent="0.2">
      <c r="A13" s="451" t="s">
        <v>143</v>
      </c>
      <c r="B13" s="134">
        <f>VLOOKUP(B$8,'Off Peak Curve Sum'!$A$7:$AG$54,6)</f>
        <v>21.54</v>
      </c>
      <c r="C13" s="22">
        <f>VLOOKUP(C$8,'Off Peak Curve Sum'!$A$7:$AG$54,6)</f>
        <v>21.54</v>
      </c>
      <c r="D13" s="22">
        <f>VLOOKUP(D$8,'Off Peak Curve Sum'!$A$7:$AG$54,6)</f>
        <v>22.5</v>
      </c>
      <c r="E13" s="22">
        <f>VLOOKUP(E$8,'Off Peak Curve Sum'!$A$7:$AG$54,6)</f>
        <v>22.5</v>
      </c>
      <c r="F13" s="22">
        <f>VLOOKUP(F$8,'Off Peak Curve Sum'!$A$7:$AG$54,6)</f>
        <v>22.5</v>
      </c>
      <c r="G13" s="22">
        <f>VLOOKUP(G$8,'Off Peak Curve Sum'!$A$7:$AG$54,6)</f>
        <v>22.5</v>
      </c>
      <c r="H13" s="22">
        <f>VLOOKUP(H$8,'Off Peak Curve Sum'!$A$7:$AG$54,6)</f>
        <v>22.5</v>
      </c>
      <c r="I13" s="22">
        <f>VLOOKUP(I$8,'Off Peak Curve Sum'!$A$7:$AG$54,6)</f>
        <v>22.5</v>
      </c>
      <c r="J13" s="22">
        <f>VLOOKUP(J$8,'Off Peak Curve Sum'!$A$7:$AG$54,6)</f>
        <v>21</v>
      </c>
      <c r="K13" s="22">
        <f>VLOOKUP(K$8,'Off Peak Curve Sum'!$A$7:$AG$54,6)</f>
        <v>21</v>
      </c>
      <c r="L13" s="22">
        <f>VLOOKUP(L$8,'Off Peak Curve Sum'!$A$7:$AG$54,6)</f>
        <v>21</v>
      </c>
      <c r="M13" s="22">
        <f>VLOOKUP(M$8,'Off Peak Curve Sum'!$A$7:$AG$54,6)</f>
        <v>21</v>
      </c>
      <c r="N13" s="22">
        <f>VLOOKUP(N$8,'Off Peak Curve Sum'!$A$7:$AG$54,6)</f>
        <v>21</v>
      </c>
      <c r="O13" s="22">
        <f>VLOOKUP(O$8,'Off Peak Curve Sum'!$A$7:$AG$54,6)</f>
        <v>21</v>
      </c>
      <c r="P13" s="22">
        <f>VLOOKUP(P$8,'Off Peak Curve Sum'!$A$7:$AG$54,6)</f>
        <v>21</v>
      </c>
      <c r="Q13" s="22">
        <f>VLOOKUP(Q$8,'Off Peak Curve Sum'!$A$7:$AG$54,6)</f>
        <v>21</v>
      </c>
      <c r="R13" s="22">
        <f>VLOOKUP(R$8,'Off Peak Curve Sum'!$A$7:$AG$54,6)</f>
        <v>21</v>
      </c>
      <c r="S13" s="22">
        <f>VLOOKUP(S$8,'Off Peak Curve Sum'!$A$7:$AG$54,6)</f>
        <v>21</v>
      </c>
      <c r="T13" s="22">
        <f>VLOOKUP(T$8,'Off Peak Curve Sum'!$A$7:$AG$54,6)</f>
        <v>21</v>
      </c>
      <c r="U13" s="22">
        <f>VLOOKUP(U$8,'Off Peak Curve Sum'!$A$7:$AG$54,6)</f>
        <v>21</v>
      </c>
      <c r="V13" s="22">
        <f>VLOOKUP(V$8,'Off Peak Curve Sum'!$A$7:$AG$54,6)</f>
        <v>21</v>
      </c>
      <c r="W13" s="97">
        <f>VLOOKUP(W$8,'Off Peak Curve Sum'!$A$7:$AG$54,6)</f>
        <v>21</v>
      </c>
      <c r="X13" s="22">
        <f>VLOOKUP(X$8,'Off Peak Curve Sum'!$A$7:$AG$54,6)</f>
        <v>21</v>
      </c>
      <c r="Y13" s="22">
        <f>VLOOKUP(Y$8,'Off Peak Curve Sum'!$A$7:$AG$54,6)</f>
        <v>21</v>
      </c>
      <c r="Z13" s="22">
        <f>VLOOKUP(Z$8,'Off Peak Curve Sum'!$A$7:$AG$54,6)</f>
        <v>21</v>
      </c>
      <c r="AA13" s="22">
        <f>VLOOKUP(AA$8,'Off Peak Curve Sum'!$A$7:$AG$54,6)</f>
        <v>21</v>
      </c>
      <c r="AB13" s="22">
        <f>VLOOKUP(AB$8,'Off Peak Curve Sum'!$A$7:$AG$54,6)</f>
        <v>21</v>
      </c>
      <c r="AC13" s="22">
        <f>VLOOKUP(AC$8,'Off Peak Curve Sum'!$A$7:$AG$54,6)</f>
        <v>21</v>
      </c>
      <c r="AD13" s="22">
        <f>VLOOKUP(AD$8,'Off Peak Curve Sum'!$A$7:$AG$54,6)</f>
        <v>21</v>
      </c>
      <c r="AE13" s="22">
        <f>VLOOKUP(AE$8,'Off Peak Curve Sum'!$A$7:$AG$54,6)</f>
        <v>21</v>
      </c>
      <c r="AF13" s="97">
        <f>VLOOKUP(AF$8,'Off Peak Curve Sum'!$A$7:$AG$54,6)</f>
        <v>21</v>
      </c>
      <c r="AG13" s="105">
        <v>22.308</v>
      </c>
      <c r="AH13" s="97"/>
      <c r="AI13" s="96"/>
      <c r="AV13" s="96"/>
      <c r="AW13" s="96"/>
      <c r="AX13" s="96"/>
      <c r="AY13" s="96"/>
      <c r="AZ13" s="96">
        <v>22.308</v>
      </c>
      <c r="BA13" s="96"/>
      <c r="BB13" s="96"/>
      <c r="BC13" s="96"/>
      <c r="BD13" s="96"/>
      <c r="BE13" s="96"/>
      <c r="BF13" s="96"/>
      <c r="BG13" s="96"/>
      <c r="BH13" s="96"/>
      <c r="BI13" s="96"/>
      <c r="BJ13" s="96"/>
      <c r="BK13" s="96"/>
      <c r="BL13" s="96"/>
      <c r="BM13" s="96"/>
      <c r="BN13" s="96"/>
      <c r="BO13" s="96"/>
      <c r="BP13" s="96"/>
      <c r="BQ13" s="96"/>
      <c r="BR13" s="96"/>
      <c r="BS13" s="96"/>
      <c r="BT13" s="96"/>
      <c r="BU13" s="96"/>
      <c r="BV13" s="96"/>
      <c r="BW13" s="96"/>
      <c r="BX13" s="96"/>
      <c r="BY13" s="96"/>
      <c r="BZ13" s="96"/>
    </row>
    <row r="14" spans="1:78" ht="14.1" customHeight="1" x14ac:dyDescent="0.2">
      <c r="A14" s="451" t="s">
        <v>141</v>
      </c>
      <c r="B14" s="134">
        <f>VLOOKUP(B$8,'Off Peak Curve Sum'!$A$7:$AG$54,2)</f>
        <v>21.9</v>
      </c>
      <c r="C14" s="22">
        <f>VLOOKUP(C$8,'Off Peak Curve Sum'!$A$7:$AG$54,2)</f>
        <v>21.9</v>
      </c>
      <c r="D14" s="22">
        <f>VLOOKUP(D$8,'Off Peak Curve Sum'!$A$7:$AG$54,2)</f>
        <v>21.25</v>
      </c>
      <c r="E14" s="22">
        <f>VLOOKUP(E$8,'Off Peak Curve Sum'!$A$7:$AG$54,2)</f>
        <v>21.25</v>
      </c>
      <c r="F14" s="22">
        <f>VLOOKUP(F$8,'Off Peak Curve Sum'!$A$7:$AG$54,2)</f>
        <v>21.25</v>
      </c>
      <c r="G14" s="22">
        <f>VLOOKUP(G$8,'Off Peak Curve Sum'!$A$7:$AG$54,2)</f>
        <v>21.25</v>
      </c>
      <c r="H14" s="22">
        <f>VLOOKUP(H$8,'Off Peak Curve Sum'!$A$7:$AG$54,2)</f>
        <v>21.25</v>
      </c>
      <c r="I14" s="22">
        <f>VLOOKUP(I$8,'Off Peak Curve Sum'!$A$7:$AG$54,2)</f>
        <v>21.25</v>
      </c>
      <c r="J14" s="22">
        <f>VLOOKUP(J$8,'Off Peak Curve Sum'!$A$7:$AG$54,2)</f>
        <v>19</v>
      </c>
      <c r="K14" s="22">
        <f>VLOOKUP(K$8,'Off Peak Curve Sum'!$A$7:$AG$54,2)</f>
        <v>19</v>
      </c>
      <c r="L14" s="22">
        <f>VLOOKUP(L$8,'Off Peak Curve Sum'!$A$7:$AG$54,2)</f>
        <v>19</v>
      </c>
      <c r="M14" s="22">
        <f>VLOOKUP(M$8,'Off Peak Curve Sum'!$A$7:$AG$54,2)</f>
        <v>19</v>
      </c>
      <c r="N14" s="22">
        <f>VLOOKUP(N$8,'Off Peak Curve Sum'!$A$7:$AG$54,2)</f>
        <v>19</v>
      </c>
      <c r="O14" s="22">
        <f>VLOOKUP(O$8,'Off Peak Curve Sum'!$A$7:$AG$54,2)</f>
        <v>19</v>
      </c>
      <c r="P14" s="22">
        <f>VLOOKUP(P$8,'Off Peak Curve Sum'!$A$7:$AG$54,2)</f>
        <v>19</v>
      </c>
      <c r="Q14" s="22">
        <f>VLOOKUP(Q$8,'Off Peak Curve Sum'!$A$7:$AG$54,2)</f>
        <v>19</v>
      </c>
      <c r="R14" s="22">
        <f>VLOOKUP(R$8,'Off Peak Curve Sum'!$A$7:$AG$54,2)</f>
        <v>19</v>
      </c>
      <c r="S14" s="22">
        <f>VLOOKUP(S$8,'Off Peak Curve Sum'!$A$7:$AG$54,2)</f>
        <v>19</v>
      </c>
      <c r="T14" s="22">
        <f>VLOOKUP(T$8,'Off Peak Curve Sum'!$A$7:$AG$54,2)</f>
        <v>19</v>
      </c>
      <c r="U14" s="22">
        <f>VLOOKUP(U$8,'Off Peak Curve Sum'!$A$7:$AG$54,2)</f>
        <v>19</v>
      </c>
      <c r="V14" s="22">
        <f>VLOOKUP(V$8,'Off Peak Curve Sum'!$A$7:$AG$54,2)</f>
        <v>19</v>
      </c>
      <c r="W14" s="97">
        <f>VLOOKUP(W$8,'Off Peak Curve Sum'!$A$7:$AG$54,2)</f>
        <v>19</v>
      </c>
      <c r="X14" s="22">
        <f>VLOOKUP(X$8,'Off Peak Curve Sum'!$A$7:$AG$54,2)</f>
        <v>19</v>
      </c>
      <c r="Y14" s="22">
        <f>VLOOKUP(Y$8,'Off Peak Curve Sum'!$A$7:$AG$54,2)</f>
        <v>19</v>
      </c>
      <c r="Z14" s="22">
        <f>VLOOKUP(Z$8,'Off Peak Curve Sum'!$A$7:$AG$54,2)</f>
        <v>19</v>
      </c>
      <c r="AA14" s="22">
        <f>VLOOKUP(AA$8,'Off Peak Curve Sum'!$A$7:$AG$54,2)</f>
        <v>19</v>
      </c>
      <c r="AB14" s="22">
        <f>VLOOKUP(AB$8,'Off Peak Curve Sum'!$A$7:$AG$54,2)</f>
        <v>19</v>
      </c>
      <c r="AC14" s="22">
        <f>VLOOKUP(AC$8,'Off Peak Curve Sum'!$A$7:$AG$54,2)</f>
        <v>19</v>
      </c>
      <c r="AD14" s="22">
        <f>VLOOKUP(AD$8,'Off Peak Curve Sum'!$A$7:$AG$54,2)</f>
        <v>19</v>
      </c>
      <c r="AE14" s="22">
        <f>VLOOKUP(AE$8,'Off Peak Curve Sum'!$A$7:$AG$54,2)</f>
        <v>19</v>
      </c>
      <c r="AF14" s="97">
        <f>VLOOKUP(AF$8,'Off Peak Curve Sum'!$A$7:$AG$54,2)</f>
        <v>19</v>
      </c>
      <c r="AG14" s="105">
        <v>21.38</v>
      </c>
      <c r="AH14" s="97"/>
      <c r="AI14" s="96"/>
      <c r="AV14" s="96"/>
      <c r="AW14" s="96"/>
      <c r="AX14" s="96"/>
      <c r="AY14" s="96"/>
      <c r="AZ14" s="96">
        <v>21.38</v>
      </c>
      <c r="BA14" s="96"/>
      <c r="BB14" s="96"/>
      <c r="BC14" s="96"/>
      <c r="BD14" s="96"/>
      <c r="BE14" s="96"/>
      <c r="BF14" s="96"/>
      <c r="BG14" s="96"/>
      <c r="BH14" s="96"/>
      <c r="BI14" s="96"/>
      <c r="BJ14" s="96"/>
      <c r="BK14" s="96"/>
      <c r="BL14" s="96"/>
      <c r="BM14" s="96"/>
      <c r="BN14" s="96"/>
      <c r="BO14" s="96"/>
      <c r="BP14" s="96"/>
      <c r="BQ14" s="96"/>
      <c r="BR14" s="96"/>
      <c r="BS14" s="96"/>
      <c r="BT14" s="96"/>
      <c r="BU14" s="96"/>
      <c r="BV14" s="96"/>
      <c r="BW14" s="96"/>
      <c r="BX14" s="96"/>
      <c r="BY14" s="96"/>
      <c r="BZ14" s="96"/>
    </row>
    <row r="15" spans="1:78" ht="14.1" customHeight="1" thickBot="1" x14ac:dyDescent="0.25">
      <c r="A15" s="452" t="s">
        <v>145</v>
      </c>
      <c r="B15" s="272">
        <f>VLOOKUP(B$8,'Off Peak Curve Sum'!$A$7:$AG$54,7)</f>
        <v>22.4</v>
      </c>
      <c r="C15" s="29">
        <f>VLOOKUP(C$8,'Off Peak Curve Sum'!$A$7:$AG$54,7)</f>
        <v>22.4</v>
      </c>
      <c r="D15" s="29">
        <f>VLOOKUP(D$8,'Off Peak Curve Sum'!$A$7:$AG$54,7)</f>
        <v>21.75</v>
      </c>
      <c r="E15" s="29">
        <f>VLOOKUP(E$8,'Off Peak Curve Sum'!$A$7:$AG$54,7)</f>
        <v>21.75</v>
      </c>
      <c r="F15" s="29">
        <f>VLOOKUP(F$8,'Off Peak Curve Sum'!$A$7:$AG$54,7)</f>
        <v>21.75</v>
      </c>
      <c r="G15" s="29">
        <f>VLOOKUP(G$8,'Off Peak Curve Sum'!$A$7:$AG$54,7)</f>
        <v>21.75</v>
      </c>
      <c r="H15" s="29">
        <f>VLOOKUP(H$8,'Off Peak Curve Sum'!$A$7:$AG$54,7)</f>
        <v>21.75</v>
      </c>
      <c r="I15" s="29">
        <f>VLOOKUP(I$8,'Off Peak Curve Sum'!$A$7:$AG$54,7)</f>
        <v>21.75</v>
      </c>
      <c r="J15" s="29">
        <f>VLOOKUP(J$8,'Off Peak Curve Sum'!$A$7:$AG$54,7)</f>
        <v>19.5</v>
      </c>
      <c r="K15" s="29">
        <f>VLOOKUP(K$8,'Off Peak Curve Sum'!$A$7:$AG$54,7)</f>
        <v>19.5</v>
      </c>
      <c r="L15" s="29">
        <f>VLOOKUP(L$8,'Off Peak Curve Sum'!$A$7:$AG$54,7)</f>
        <v>19.5</v>
      </c>
      <c r="M15" s="29">
        <f>VLOOKUP(M$8,'Off Peak Curve Sum'!$A$7:$AG$54,7)</f>
        <v>19.5</v>
      </c>
      <c r="N15" s="29">
        <f>VLOOKUP(N$8,'Off Peak Curve Sum'!$A$7:$AG$54,7)</f>
        <v>19.5</v>
      </c>
      <c r="O15" s="29">
        <f>VLOOKUP(O$8,'Off Peak Curve Sum'!$A$7:$AG$54,7)</f>
        <v>19.5</v>
      </c>
      <c r="P15" s="29">
        <f>VLOOKUP(P$8,'Off Peak Curve Sum'!$A$7:$AG$54,7)</f>
        <v>19.5</v>
      </c>
      <c r="Q15" s="29">
        <f>VLOOKUP(Q$8,'Off Peak Curve Sum'!$A$7:$AG$54,7)</f>
        <v>19.5</v>
      </c>
      <c r="R15" s="29">
        <f>VLOOKUP(R$8,'Off Peak Curve Sum'!$A$7:$AG$54,7)</f>
        <v>19.5</v>
      </c>
      <c r="S15" s="29">
        <f>VLOOKUP(S$8,'Off Peak Curve Sum'!$A$7:$AG$54,7)</f>
        <v>19.5</v>
      </c>
      <c r="T15" s="29">
        <f>VLOOKUP(T$8,'Off Peak Curve Sum'!$A$7:$AG$54,7)</f>
        <v>19.5</v>
      </c>
      <c r="U15" s="29">
        <f>VLOOKUP(U$8,'Off Peak Curve Sum'!$A$7:$AG$54,7)</f>
        <v>19.5</v>
      </c>
      <c r="V15" s="29">
        <f>VLOOKUP(V$8,'Off Peak Curve Sum'!$A$7:$AG$54,7)</f>
        <v>19.5</v>
      </c>
      <c r="W15" s="259">
        <f>VLOOKUP(W$8,'Off Peak Curve Sum'!$A$7:$AG$54,7)</f>
        <v>19.5</v>
      </c>
      <c r="X15" s="29">
        <f>VLOOKUP(X$8,'Off Peak Curve Sum'!$A$7:$AG$54,7)</f>
        <v>19.5</v>
      </c>
      <c r="Y15" s="29">
        <f>VLOOKUP(Y$8,'Off Peak Curve Sum'!$A$7:$AG$54,7)</f>
        <v>19.5</v>
      </c>
      <c r="Z15" s="420">
        <f>VLOOKUP(Z$8,'Off Peak Curve Sum'!$A$7:$AG$54,7)+14.75</f>
        <v>34.25</v>
      </c>
      <c r="AA15" s="29">
        <f>VLOOKUP(AA$8,'Off Peak Curve Sum'!$A$7:$AG$54,7)</f>
        <v>19.5</v>
      </c>
      <c r="AB15" s="29">
        <f>VLOOKUP(AB$8,'Off Peak Curve Sum'!$A$7:$AG$54,7)</f>
        <v>19.5</v>
      </c>
      <c r="AC15" s="29">
        <f>VLOOKUP(AC$8,'Off Peak Curve Sum'!$A$7:$AG$54,7)</f>
        <v>19.5</v>
      </c>
      <c r="AD15" s="29">
        <f>VLOOKUP(AD$8,'Off Peak Curve Sum'!$A$7:$AG$54,7)</f>
        <v>19.5</v>
      </c>
      <c r="AE15" s="29">
        <f>VLOOKUP(AE$8,'Off Peak Curve Sum'!$A$7:$AG$54,7)</f>
        <v>19.5</v>
      </c>
      <c r="AF15" s="259">
        <f>VLOOKUP(AF$8,'Off Peak Curve Sum'!$A$7:$AG$54,7)</f>
        <v>19.5</v>
      </c>
      <c r="AG15" s="416">
        <v>21.88</v>
      </c>
      <c r="AH15" s="97">
        <v>67.5</v>
      </c>
      <c r="AI15" s="96"/>
      <c r="AV15" s="96"/>
      <c r="AW15" s="96"/>
      <c r="AX15" s="96"/>
      <c r="AY15" s="96"/>
      <c r="AZ15" s="96">
        <v>21.88</v>
      </c>
      <c r="BA15" s="96"/>
      <c r="BB15" s="96"/>
      <c r="BC15" s="96"/>
      <c r="BD15" s="96"/>
      <c r="BE15" s="96"/>
      <c r="BF15" s="96"/>
      <c r="BG15" s="96"/>
      <c r="BH15" s="96"/>
      <c r="BI15" s="96"/>
      <c r="BJ15" s="96"/>
      <c r="BK15" s="96"/>
      <c r="BL15" s="96"/>
      <c r="BM15" s="96"/>
      <c r="BN15" s="96"/>
      <c r="BO15" s="96"/>
      <c r="BP15" s="96"/>
      <c r="BQ15" s="96"/>
      <c r="BR15" s="96"/>
      <c r="BS15" s="96"/>
      <c r="BT15" s="96"/>
      <c r="BU15" s="96"/>
      <c r="BV15" s="96"/>
      <c r="BW15" s="96"/>
      <c r="BX15" s="96"/>
      <c r="BY15" s="96"/>
      <c r="BZ15" s="96"/>
    </row>
    <row r="16" spans="1:78" ht="14.1" customHeight="1" x14ac:dyDescent="0.2">
      <c r="A16" s="412"/>
      <c r="B16" s="73"/>
      <c r="C16" s="22"/>
      <c r="D16" s="22"/>
      <c r="E16" s="22"/>
      <c r="F16" s="22"/>
      <c r="G16" s="22"/>
      <c r="H16" s="22"/>
      <c r="I16" s="22"/>
      <c r="J16" s="22"/>
      <c r="K16" s="22"/>
      <c r="L16" s="22"/>
      <c r="M16" s="22"/>
      <c r="N16" s="22"/>
      <c r="O16" s="22"/>
      <c r="P16" s="22"/>
      <c r="Q16" s="22"/>
      <c r="R16" s="22"/>
      <c r="S16" s="22"/>
      <c r="T16" s="22"/>
      <c r="U16" s="22"/>
      <c r="V16" s="22"/>
      <c r="W16" s="97"/>
      <c r="X16" s="22"/>
      <c r="Y16" s="22"/>
      <c r="Z16" s="22"/>
      <c r="AA16" s="22"/>
      <c r="AB16" s="22"/>
      <c r="AC16" s="22"/>
      <c r="AD16" s="22"/>
      <c r="AE16" s="22"/>
      <c r="AF16" s="22"/>
      <c r="AG16" s="73"/>
      <c r="AH16" s="97"/>
      <c r="AI16" s="96"/>
      <c r="AV16" s="96"/>
      <c r="AW16" s="96"/>
      <c r="AX16" s="96"/>
      <c r="AY16" s="96"/>
      <c r="AZ16" s="96"/>
      <c r="BA16" s="96"/>
      <c r="BB16" s="96"/>
      <c r="BC16" s="96"/>
      <c r="BD16" s="96"/>
      <c r="BE16" s="96"/>
      <c r="BF16" s="96"/>
      <c r="BG16" s="96"/>
      <c r="BH16" s="96"/>
      <c r="BI16" s="96"/>
      <c r="BJ16" s="96"/>
      <c r="BK16" s="96"/>
      <c r="BL16" s="96"/>
      <c r="BM16" s="96"/>
      <c r="BN16" s="96"/>
      <c r="BO16" s="96"/>
      <c r="BP16" s="96"/>
      <c r="BQ16" s="96"/>
      <c r="BR16" s="96"/>
      <c r="BS16" s="96"/>
      <c r="BT16" s="96"/>
      <c r="BU16" s="96"/>
      <c r="BV16" s="96"/>
      <c r="BW16" s="96"/>
      <c r="BX16" s="96"/>
      <c r="BY16" s="96"/>
      <c r="BZ16" s="96"/>
    </row>
    <row r="17" spans="1:78" ht="14.1" customHeight="1" thickBot="1" x14ac:dyDescent="0.35">
      <c r="A17" s="413" t="s">
        <v>204</v>
      </c>
      <c r="B17" s="29"/>
      <c r="C17" s="22"/>
      <c r="D17" s="22"/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22"/>
      <c r="P17" s="22"/>
      <c r="Q17" s="22"/>
      <c r="R17" s="22"/>
      <c r="S17" s="22"/>
      <c r="T17" s="22"/>
      <c r="U17" s="22"/>
      <c r="V17" s="22"/>
      <c r="W17" s="97"/>
      <c r="X17" s="22"/>
      <c r="Y17" s="22"/>
      <c r="Z17" s="22"/>
      <c r="AA17" s="22"/>
      <c r="AB17" s="22"/>
      <c r="AC17" s="29"/>
      <c r="AD17" s="22"/>
      <c r="AE17" s="22"/>
      <c r="AF17" s="22"/>
      <c r="AG17" s="29"/>
      <c r="AH17" s="97"/>
      <c r="AI17" s="96"/>
      <c r="AV17" s="96"/>
      <c r="AW17" s="96"/>
      <c r="AX17" s="96"/>
      <c r="AY17" s="96"/>
      <c r="AZ17" s="96"/>
      <c r="BA17" s="96"/>
      <c r="BB17" s="96"/>
      <c r="BC17" s="96"/>
      <c r="BD17" s="96"/>
      <c r="BE17" s="96"/>
      <c r="BF17" s="96"/>
      <c r="BG17" s="96"/>
      <c r="BH17" s="96"/>
      <c r="BI17" s="96"/>
      <c r="BJ17" s="96"/>
      <c r="BK17" s="96"/>
      <c r="BL17" s="96"/>
      <c r="BM17" s="96"/>
      <c r="BN17" s="96"/>
      <c r="BO17" s="96"/>
      <c r="BP17" s="96"/>
      <c r="BQ17" s="96"/>
      <c r="BR17" s="96"/>
      <c r="BS17" s="96"/>
      <c r="BT17" s="96"/>
      <c r="BU17" s="96"/>
      <c r="BV17" s="96"/>
      <c r="BW17" s="96"/>
      <c r="BX17" s="96"/>
      <c r="BY17" s="96"/>
      <c r="BZ17" s="96"/>
    </row>
    <row r="18" spans="1:78" ht="14.1" customHeight="1" thickBot="1" x14ac:dyDescent="0.25">
      <c r="A18" s="453" t="s">
        <v>138</v>
      </c>
      <c r="B18" s="253">
        <f>IF(ISNUMBER(VLOOKUP(B$8,'Off Peak Curve Sum'!$A$7:$AG$54,18,FALSE)),VLOOKUP(B$8,'Off Peak Curve Sum'!$A$7:$AG$54,18,FALSE),0)</f>
        <v>29</v>
      </c>
      <c r="C18" s="253">
        <f>IF(ISNUMBER(VLOOKUP(C$8,'Off Peak Curve Sum'!$A$7:$AG$54,18,FALSE)),VLOOKUP(C$8,'Off Peak Curve Sum'!$A$7:$AG$54,18,FALSE),0)</f>
        <v>29</v>
      </c>
      <c r="D18" s="253">
        <f>IF(ISNUMBER(VLOOKUP(D$8,'Off Peak Curve Sum'!$A$7:$AG$54,18,FALSE)),VLOOKUP(D$8,'Off Peak Curve Sum'!$A$7:$AG$54,18,FALSE),0)</f>
        <v>29.004999160766602</v>
      </c>
      <c r="E18" s="253">
        <f>IF(ISNUMBER(VLOOKUP(E$8,'Off Peak Curve Sum'!$A$7:$AG$54,18,FALSE)),VLOOKUP(E$8,'Off Peak Curve Sum'!$A$7:$AG$54,18,FALSE),0)</f>
        <v>28.997501373291016</v>
      </c>
      <c r="F18" s="253">
        <f>IF(ISNUMBER(VLOOKUP(F$8,'Off Peak Curve Sum'!$A$7:$AG$54,18,FALSE)),VLOOKUP(F$8,'Off Peak Curve Sum'!$A$7:$AG$54,18,FALSE),0)</f>
        <v>29.002500534057617</v>
      </c>
      <c r="G18" s="253">
        <f>IF(ISNUMBER(VLOOKUP(G$8,'Off Peak Curve Sum'!$A$7:$AG$54,18,FALSE)),VLOOKUP(G$8,'Off Peak Curve Sum'!$A$7:$AG$54,18,FALSE),0)</f>
        <v>29</v>
      </c>
      <c r="H18" s="253">
        <f>IF(ISNUMBER(VLOOKUP(H$8,'Off Peak Curve Sum'!$A$7:$AG$54,18,FALSE)),VLOOKUP(H$8,'Off Peak Curve Sum'!$A$7:$AG$54,18,FALSE),0)</f>
        <v>28.998849868774414</v>
      </c>
      <c r="I18" s="253">
        <f>IF(ISNUMBER(VLOOKUP(I$8,'Off Peak Curve Sum'!$A$7:$AG$54,18,FALSE)),VLOOKUP(I$8,'Off Peak Curve Sum'!$A$7:$AG$54,18,FALSE),0)</f>
        <v>29</v>
      </c>
      <c r="J18" s="253">
        <f>IF(ISNUMBER(VLOOKUP(J$8,'Off Peak Curve Sum'!$A$7:$AG$54,18,FALSE)),VLOOKUP(J$8,'Off Peak Curve Sum'!$A$7:$AG$54,18,FALSE),0)</f>
        <v>30.728848266601563</v>
      </c>
      <c r="K18" s="253">
        <f>IF(ISNUMBER(VLOOKUP(K$8,'Off Peak Curve Sum'!$A$7:$AG$54,18,FALSE)),VLOOKUP(K$8,'Off Peak Curve Sum'!$A$7:$AG$54,18,FALSE),0)</f>
        <v>30.732497024536134</v>
      </c>
      <c r="L18" s="253">
        <f>IF(ISNUMBER(VLOOKUP(L$8,'Off Peak Curve Sum'!$A$7:$AG$54,18,FALSE)),VLOOKUP(L$8,'Off Peak Curve Sum'!$A$7:$AG$54,18,FALSE),0)</f>
        <v>30.732497024536134</v>
      </c>
      <c r="M18" s="253">
        <f>IF(ISNUMBER(VLOOKUP(M$8,'Off Peak Curve Sum'!$A$7:$AG$54,18,FALSE)),VLOOKUP(M$8,'Off Peak Curve Sum'!$A$7:$AG$54,18,FALSE),0)</f>
        <v>30.732497024536134</v>
      </c>
      <c r="N18" s="253">
        <f>IF(ISNUMBER(VLOOKUP(N$8,'Off Peak Curve Sum'!$A$7:$AG$54,18,FALSE)),VLOOKUP(N$8,'Off Peak Curve Sum'!$A$7:$AG$54,18,FALSE),0)</f>
        <v>30.729996490478516</v>
      </c>
      <c r="O18" s="253">
        <f>IF(ISNUMBER(VLOOKUP(O$8,'Off Peak Curve Sum'!$A$7:$AG$54,18,FALSE)),VLOOKUP(O$8,'Off Peak Curve Sum'!$A$7:$AG$54,18,FALSE),0)</f>
        <v>30.729998397827149</v>
      </c>
      <c r="P18" s="253">
        <f>IF(ISNUMBER(VLOOKUP(P$8,'Off Peak Curve Sum'!$A$7:$AG$54,18,FALSE)),VLOOKUP(P$8,'Off Peak Curve Sum'!$A$7:$AG$54,18,FALSE),0)</f>
        <v>30.729998397827149</v>
      </c>
      <c r="Q18" s="253">
        <f>IF(ISNUMBER(VLOOKUP(Q$8,'Off Peak Curve Sum'!$A$7:$AG$54,18,FALSE)),VLOOKUP(Q$8,'Off Peak Curve Sum'!$A$7:$AG$54,18,FALSE),0)</f>
        <v>30.729998397827149</v>
      </c>
      <c r="R18" s="253">
        <f>IF(ISNUMBER(VLOOKUP(R$8,'Off Peak Curve Sum'!$A$7:$AG$54,18,FALSE)),VLOOKUP(R$8,'Off Peak Curve Sum'!$A$7:$AG$54,18,FALSE),0)</f>
        <v>30.729998397827149</v>
      </c>
      <c r="S18" s="253">
        <f>IF(ISNUMBER(VLOOKUP(S$8,'Off Peak Curve Sum'!$A$7:$AG$54,18,FALSE)),VLOOKUP(S$8,'Off Peak Curve Sum'!$A$7:$AG$54,18,FALSE),0)</f>
        <v>30.729998397827149</v>
      </c>
      <c r="T18" s="253">
        <f>IF(ISNUMBER(VLOOKUP(T$8,'Off Peak Curve Sum'!$A$7:$AG$54,18,FALSE)),VLOOKUP(T$8,'Off Peak Curve Sum'!$A$7:$AG$54,18,FALSE),0)</f>
        <v>30.729998397827149</v>
      </c>
      <c r="U18" s="253">
        <f>IF(ISNUMBER(VLOOKUP(U$8,'Off Peak Curve Sum'!$A$7:$AG$54,18,FALSE)),VLOOKUP(U$8,'Off Peak Curve Sum'!$A$7:$AG$54,18,FALSE),0)</f>
        <v>30.729998397827149</v>
      </c>
      <c r="V18" s="253">
        <f>IF(ISNUMBER(VLOOKUP(V$8,'Off Peak Curve Sum'!$A$7:$AG$54,18,FALSE)),VLOOKUP(V$8,'Off Peak Curve Sum'!$A$7:$AG$54,18,FALSE),0)</f>
        <v>30.734999465942384</v>
      </c>
      <c r="W18" s="253">
        <f>IF(ISNUMBER(VLOOKUP(W$8,'Off Peak Curve Sum'!$A$7:$AG$54,18,FALSE)),VLOOKUP(W$8,'Off Peak Curve Sum'!$A$7:$AG$54,18,FALSE),0)</f>
        <v>30.734999465942384</v>
      </c>
      <c r="X18" s="253">
        <f>IF(ISNUMBER(VLOOKUP(X$8,'Off Peak Curve Sum'!$A$7:$AG$54,18,FALSE)),VLOOKUP(X$8,'Off Peak Curve Sum'!$A$7:$AG$54,18,FALSE),0)</f>
        <v>30.734999465942384</v>
      </c>
      <c r="Y18" s="253">
        <f>IF(ISNUMBER(VLOOKUP(Y$8,'Off Peak Curve Sum'!$A$7:$AG$54,18,FALSE)),VLOOKUP(Y$8,'Off Peak Curve Sum'!$A$7:$AG$54,18,FALSE),0)</f>
        <v>30.727499771118165</v>
      </c>
      <c r="Z18" s="253">
        <f>IF(ISNUMBER(VLOOKUP(Z$8,'Off Peak Curve Sum'!$A$7:$AG$54,18,FALSE)),VLOOKUP(Z$8,'Off Peak Curve Sum'!$A$7:$AG$54,18,FALSE),0)</f>
        <v>30.72500114440918</v>
      </c>
      <c r="AA18" s="253">
        <f>IF(ISNUMBER(VLOOKUP(AA$8,'Off Peak Curve Sum'!$A$7:$AG$54,18,FALSE)),VLOOKUP(AA$8,'Off Peak Curve Sum'!$A$7:$AG$54,18,FALSE),0)</f>
        <v>30.732500839233399</v>
      </c>
      <c r="AB18" s="253">
        <f>IF(ISNUMBER(VLOOKUP(AB$8,'Off Peak Curve Sum'!$A$7:$AG$54,18,FALSE)),VLOOKUP(AB$8,'Off Peak Curve Sum'!$A$7:$AG$54,18,FALSE),0)</f>
        <v>30.732500839233399</v>
      </c>
      <c r="AC18" s="253">
        <f>IF(ISNUMBER(VLOOKUP(AC$8,'Off Peak Curve Sum'!$A$7:$AG$54,18,FALSE)),VLOOKUP(AC$8,'Off Peak Curve Sum'!$A$7:$AG$54,18,FALSE),0)</f>
        <v>30.725445556640626</v>
      </c>
      <c r="AD18" s="253">
        <f>IF(ISNUMBER(VLOOKUP(AD$8,'Off Peak Curve Sum'!$A$7:$AG$54,18,FALSE)),VLOOKUP(AD$8,'Off Peak Curve Sum'!$A$7:$AG$54,18,FALSE),0)</f>
        <v>30.725445556640626</v>
      </c>
      <c r="AE18" s="253">
        <f>IF(ISNUMBER(VLOOKUP(AE$8,'Off Peak Curve Sum'!$A$7:$AG$54,18,FALSE)),VLOOKUP(AE$8,'Off Peak Curve Sum'!$A$7:$AG$54,18,FALSE),0)</f>
        <v>30.725445556640626</v>
      </c>
      <c r="AF18" s="253">
        <f>IF(ISNUMBER(VLOOKUP(AF$8,'Off Peak Curve Sum'!$A$7:$AG$54,18,FALSE)),VLOOKUP(AF$8,'Off Peak Curve Sum'!$A$7:$AG$54,18,FALSE),0)</f>
        <v>30.730307388305665</v>
      </c>
      <c r="AG18" s="417">
        <v>29.000321229298908</v>
      </c>
      <c r="AH18" s="97">
        <v>44</v>
      </c>
      <c r="AI18" s="96"/>
      <c r="AK18" s="134" t="str">
        <f>IF(ISNUMBER(VLOOKUP(AK$8,'Off Peak Curve Sum'!$A$7:$AG$54,18,FALSE)),VLOOKUP(AK$8,'Off Peak Curve Sum'!$A$7:$AG$54,18,FALSE),"")</f>
        <v/>
      </c>
      <c r="AV18" s="96"/>
      <c r="AW18" s="96"/>
      <c r="AX18" s="96"/>
      <c r="AY18" s="96"/>
      <c r="AZ18" s="96">
        <v>29.000321229298908</v>
      </c>
      <c r="BA18" s="96"/>
      <c r="BB18" s="96"/>
      <c r="BC18" s="96"/>
      <c r="BD18" s="96"/>
      <c r="BE18" s="96"/>
      <c r="BF18" s="96"/>
      <c r="BG18" s="96"/>
      <c r="BH18" s="96"/>
      <c r="BI18" s="96"/>
      <c r="BJ18" s="96"/>
      <c r="BK18" s="96"/>
      <c r="BL18" s="96"/>
      <c r="BM18" s="96"/>
      <c r="BN18" s="96"/>
      <c r="BO18" s="96"/>
      <c r="BP18" s="96"/>
      <c r="BQ18" s="96"/>
      <c r="BR18" s="96"/>
      <c r="BS18" s="96"/>
      <c r="BT18" s="96"/>
      <c r="BU18" s="96"/>
      <c r="BV18" s="96"/>
      <c r="BW18" s="96"/>
      <c r="BX18" s="96"/>
      <c r="BY18" s="96"/>
      <c r="BZ18" s="96"/>
    </row>
    <row r="19" spans="1:78" ht="14.1" hidden="1" customHeight="1" x14ac:dyDescent="0.2">
      <c r="A19" s="133"/>
      <c r="B19" s="134"/>
      <c r="C19" s="22"/>
      <c r="D19" s="22"/>
      <c r="E19" s="22"/>
      <c r="F19" s="22"/>
      <c r="G19" s="22"/>
      <c r="H19" s="22"/>
      <c r="I19" s="22"/>
      <c r="J19" s="22"/>
      <c r="K19" s="22"/>
      <c r="L19" s="22"/>
      <c r="M19" s="22"/>
      <c r="N19" s="22"/>
      <c r="O19" s="22"/>
      <c r="P19" s="22"/>
      <c r="Q19" s="22"/>
      <c r="R19" s="22"/>
      <c r="S19" s="22"/>
      <c r="T19" s="22"/>
      <c r="U19" s="22"/>
      <c r="V19" s="22"/>
      <c r="W19" s="97"/>
      <c r="X19" s="22"/>
      <c r="Y19" s="22"/>
      <c r="Z19" s="22"/>
      <c r="AA19" s="22"/>
      <c r="AB19" s="97"/>
      <c r="AC19" s="22"/>
      <c r="AD19" s="22"/>
      <c r="AE19" s="22"/>
      <c r="AF19" s="97"/>
      <c r="AG19" s="105"/>
      <c r="AH19" s="97"/>
      <c r="AI19" s="96"/>
      <c r="AV19" s="96"/>
      <c r="AW19" s="96"/>
      <c r="AX19" s="96"/>
      <c r="AY19" s="96"/>
      <c r="AZ19" s="96"/>
      <c r="BA19" s="96"/>
      <c r="BB19" s="96"/>
      <c r="BC19" s="96"/>
      <c r="BD19" s="96"/>
      <c r="BE19" s="96"/>
      <c r="BF19" s="96"/>
      <c r="BG19" s="96"/>
      <c r="BH19" s="96"/>
      <c r="BI19" s="96"/>
      <c r="BJ19" s="96"/>
      <c r="BK19" s="96"/>
      <c r="BL19" s="96"/>
      <c r="BM19" s="96"/>
      <c r="BN19" s="96"/>
      <c r="BO19" s="96"/>
      <c r="BP19" s="96"/>
      <c r="BQ19" s="96"/>
      <c r="BR19" s="96"/>
      <c r="BS19" s="96"/>
      <c r="BT19" s="96"/>
      <c r="BU19" s="96"/>
      <c r="BV19" s="96"/>
      <c r="BW19" s="96"/>
      <c r="BX19" s="96"/>
      <c r="BY19" s="96"/>
      <c r="BZ19" s="96"/>
    </row>
    <row r="20" spans="1:78" ht="14.1" hidden="1" customHeight="1" x14ac:dyDescent="0.2">
      <c r="A20" s="133"/>
      <c r="B20" s="134"/>
      <c r="C20" s="22"/>
      <c r="D20" s="22"/>
      <c r="E20" s="22"/>
      <c r="F20" s="22"/>
      <c r="G20" s="22"/>
      <c r="H20" s="22"/>
      <c r="I20" s="22"/>
      <c r="J20" s="22"/>
      <c r="K20" s="22"/>
      <c r="L20" s="22"/>
      <c r="M20" s="22"/>
      <c r="N20" s="22"/>
      <c r="O20" s="22"/>
      <c r="P20" s="22"/>
      <c r="Q20" s="22"/>
      <c r="R20" s="22"/>
      <c r="S20" s="22"/>
      <c r="T20" s="22"/>
      <c r="U20" s="22"/>
      <c r="V20" s="22"/>
      <c r="W20" s="97"/>
      <c r="X20" s="22"/>
      <c r="Y20" s="22"/>
      <c r="Z20" s="22"/>
      <c r="AA20" s="22"/>
      <c r="AB20" s="97"/>
      <c r="AC20" s="22"/>
      <c r="AD20" s="22"/>
      <c r="AE20" s="22"/>
      <c r="AF20" s="97"/>
      <c r="AG20" s="105"/>
      <c r="AH20" s="97"/>
      <c r="AI20" s="96"/>
      <c r="AV20" s="96"/>
      <c r="AW20" s="96"/>
      <c r="AX20" s="96"/>
      <c r="AY20" s="96"/>
      <c r="AZ20" s="96"/>
      <c r="BA20" s="96"/>
      <c r="BB20" s="96"/>
      <c r="BC20" s="96"/>
      <c r="BD20" s="96"/>
      <c r="BE20" s="96"/>
      <c r="BF20" s="96"/>
      <c r="BG20" s="96"/>
      <c r="BH20" s="96"/>
      <c r="BI20" s="96"/>
      <c r="BJ20" s="96"/>
      <c r="BK20" s="96"/>
      <c r="BL20" s="96"/>
      <c r="BM20" s="96"/>
      <c r="BN20" s="96"/>
      <c r="BO20" s="96"/>
      <c r="BP20" s="96"/>
      <c r="BQ20" s="96"/>
      <c r="BR20" s="96"/>
      <c r="BS20" s="96"/>
      <c r="BT20" s="96"/>
      <c r="BU20" s="96"/>
      <c r="BV20" s="96"/>
      <c r="BW20" s="96"/>
      <c r="BX20" s="96"/>
      <c r="BY20" s="96"/>
      <c r="BZ20" s="96"/>
    </row>
    <row r="21" spans="1:78" ht="14.1" hidden="1" customHeight="1" x14ac:dyDescent="0.2">
      <c r="A21" s="133"/>
      <c r="B21" s="134"/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97"/>
      <c r="X21" s="22"/>
      <c r="Y21" s="22"/>
      <c r="Z21" s="22"/>
      <c r="AA21" s="22"/>
      <c r="AB21" s="97"/>
      <c r="AC21" s="22"/>
      <c r="AD21" s="22"/>
      <c r="AE21" s="22"/>
      <c r="AF21" s="97"/>
      <c r="AG21" s="105"/>
      <c r="AH21" s="97"/>
      <c r="AI21" s="96"/>
      <c r="AV21" s="96"/>
      <c r="AW21" s="96"/>
      <c r="AX21" s="96"/>
      <c r="AY21" s="96"/>
      <c r="AZ21" s="96"/>
      <c r="BA21" s="96"/>
      <c r="BB21" s="96"/>
      <c r="BC21" s="96"/>
      <c r="BD21" s="96"/>
      <c r="BE21" s="96"/>
      <c r="BF21" s="96"/>
      <c r="BG21" s="96"/>
      <c r="BH21" s="96"/>
      <c r="BI21" s="96"/>
      <c r="BJ21" s="96"/>
      <c r="BK21" s="96"/>
      <c r="BL21" s="96"/>
      <c r="BM21" s="96"/>
      <c r="BN21" s="96"/>
      <c r="BO21" s="96"/>
      <c r="BP21" s="96"/>
      <c r="BQ21" s="96"/>
      <c r="BR21" s="96"/>
      <c r="BS21" s="96"/>
      <c r="BT21" s="96"/>
      <c r="BU21" s="96"/>
      <c r="BV21" s="96"/>
      <c r="BW21" s="96"/>
      <c r="BX21" s="96"/>
      <c r="BY21" s="96"/>
      <c r="BZ21" s="96"/>
    </row>
    <row r="22" spans="1:78" ht="14.1" hidden="1" customHeight="1" x14ac:dyDescent="0.2">
      <c r="A22" s="133"/>
      <c r="B22" s="134"/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97"/>
      <c r="X22" s="22"/>
      <c r="Y22" s="22"/>
      <c r="Z22" s="22"/>
      <c r="AA22" s="22"/>
      <c r="AB22" s="97"/>
      <c r="AC22" s="22"/>
      <c r="AD22" s="22"/>
      <c r="AE22" s="22"/>
      <c r="AF22" s="97"/>
      <c r="AG22" s="105"/>
      <c r="AH22" s="97"/>
      <c r="AI22" s="96"/>
      <c r="AV22" s="96"/>
      <c r="AW22" s="96"/>
      <c r="AX22" s="96"/>
      <c r="AY22" s="96"/>
      <c r="AZ22" s="96"/>
      <c r="BA22" s="96"/>
      <c r="BB22" s="96"/>
      <c r="BC22" s="96"/>
      <c r="BD22" s="96"/>
      <c r="BE22" s="96"/>
      <c r="BF22" s="96"/>
      <c r="BG22" s="96"/>
      <c r="BH22" s="96"/>
      <c r="BI22" s="96"/>
      <c r="BJ22" s="96"/>
      <c r="BK22" s="96"/>
      <c r="BL22" s="96"/>
      <c r="BM22" s="96"/>
      <c r="BN22" s="96"/>
      <c r="BO22" s="96"/>
      <c r="BP22" s="96"/>
      <c r="BQ22" s="96"/>
      <c r="BR22" s="96"/>
      <c r="BS22" s="96"/>
      <c r="BT22" s="96"/>
      <c r="BU22" s="96"/>
      <c r="BV22" s="96"/>
      <c r="BW22" s="96"/>
      <c r="BX22" s="96"/>
      <c r="BY22" s="96"/>
      <c r="BZ22" s="96"/>
    </row>
    <row r="23" spans="1:78" ht="14.1" hidden="1" customHeight="1" x14ac:dyDescent="0.2">
      <c r="A23" s="133"/>
      <c r="B23" s="134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97"/>
      <c r="X23" s="22"/>
      <c r="Y23" s="22"/>
      <c r="Z23" s="22"/>
      <c r="AA23" s="22"/>
      <c r="AB23" s="97"/>
      <c r="AC23" s="22"/>
      <c r="AD23" s="22"/>
      <c r="AE23" s="22"/>
      <c r="AF23" s="97"/>
      <c r="AG23" s="105"/>
      <c r="AH23" s="97"/>
      <c r="AI23" s="96"/>
      <c r="AV23" s="96"/>
      <c r="AW23" s="96"/>
      <c r="AX23" s="96"/>
      <c r="AY23" s="96"/>
      <c r="AZ23" s="96"/>
      <c r="BA23" s="96"/>
      <c r="BB23" s="96"/>
      <c r="BC23" s="96"/>
      <c r="BD23" s="96"/>
      <c r="BE23" s="96"/>
      <c r="BF23" s="96"/>
      <c r="BG23" s="96"/>
      <c r="BH23" s="96"/>
      <c r="BI23" s="96"/>
      <c r="BJ23" s="96"/>
      <c r="BK23" s="96"/>
      <c r="BL23" s="96"/>
      <c r="BM23" s="96"/>
      <c r="BN23" s="96"/>
      <c r="BO23" s="96"/>
      <c r="BP23" s="96"/>
      <c r="BQ23" s="96"/>
      <c r="BR23" s="96"/>
      <c r="BS23" s="96"/>
      <c r="BT23" s="96"/>
      <c r="BU23" s="96"/>
      <c r="BV23" s="96"/>
      <c r="BW23" s="96"/>
      <c r="BX23" s="96"/>
      <c r="BY23" s="96"/>
      <c r="BZ23" s="96"/>
    </row>
    <row r="24" spans="1:78" ht="14.1" hidden="1" customHeight="1" x14ac:dyDescent="0.2">
      <c r="A24" s="133"/>
      <c r="B24" s="134"/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97"/>
      <c r="X24" s="22"/>
      <c r="Y24" s="22"/>
      <c r="Z24" s="22"/>
      <c r="AA24" s="22"/>
      <c r="AB24" s="97"/>
      <c r="AC24" s="22"/>
      <c r="AD24" s="22"/>
      <c r="AE24" s="22"/>
      <c r="AF24" s="97"/>
      <c r="AG24" s="105"/>
      <c r="AH24" s="97"/>
      <c r="AI24" s="96"/>
      <c r="AV24" s="96"/>
      <c r="AW24" s="96"/>
      <c r="AX24" s="96"/>
      <c r="AY24" s="96"/>
      <c r="AZ24" s="96"/>
      <c r="BA24" s="96"/>
      <c r="BB24" s="96"/>
      <c r="BC24" s="96"/>
      <c r="BD24" s="96"/>
      <c r="BE24" s="96"/>
      <c r="BF24" s="96"/>
      <c r="BG24" s="96"/>
      <c r="BH24" s="96"/>
      <c r="BI24" s="96"/>
      <c r="BJ24" s="96"/>
      <c r="BK24" s="96"/>
      <c r="BL24" s="96"/>
      <c r="BM24" s="96"/>
      <c r="BN24" s="96"/>
      <c r="BO24" s="96"/>
      <c r="BP24" s="96"/>
      <c r="BQ24" s="96"/>
      <c r="BR24" s="96"/>
      <c r="BS24" s="96"/>
      <c r="BT24" s="96"/>
      <c r="BU24" s="96"/>
      <c r="BV24" s="96"/>
      <c r="BW24" s="96"/>
      <c r="BX24" s="96"/>
      <c r="BY24" s="96"/>
      <c r="BZ24" s="96"/>
    </row>
    <row r="25" spans="1:78" ht="14.1" hidden="1" customHeight="1" thickBot="1" x14ac:dyDescent="0.25">
      <c r="A25" s="27"/>
      <c r="B25" s="265"/>
      <c r="C25" s="25"/>
      <c r="D25" s="25"/>
      <c r="E25" s="25"/>
      <c r="F25" s="25"/>
      <c r="G25" s="25"/>
      <c r="H25" s="25"/>
      <c r="I25" s="25"/>
      <c r="J25" s="25"/>
      <c r="K25" s="25"/>
      <c r="L25" s="25"/>
      <c r="M25" s="25"/>
      <c r="N25" s="25"/>
      <c r="O25" s="25"/>
      <c r="P25" s="25"/>
      <c r="Q25" s="25"/>
      <c r="R25" s="25"/>
      <c r="S25" s="25"/>
      <c r="T25" s="25"/>
      <c r="U25" s="25"/>
      <c r="V25" s="25"/>
      <c r="W25" s="266"/>
      <c r="X25" s="25"/>
      <c r="Y25" s="25"/>
      <c r="Z25" s="25"/>
      <c r="AA25" s="25"/>
      <c r="AB25" s="266"/>
      <c r="AC25" s="25"/>
      <c r="AD25" s="25"/>
      <c r="AE25" s="25"/>
      <c r="AF25" s="266"/>
      <c r="AG25" s="109"/>
      <c r="AH25" s="266"/>
      <c r="AI25" s="96"/>
      <c r="AV25" s="96"/>
      <c r="AW25" s="96"/>
      <c r="AX25" s="96"/>
      <c r="AY25" s="96"/>
      <c r="AZ25" s="96"/>
      <c r="BA25" s="96"/>
      <c r="BB25" s="96"/>
      <c r="BC25" s="96"/>
      <c r="BD25" s="96"/>
      <c r="BE25" s="96"/>
      <c r="BF25" s="96"/>
      <c r="BG25" s="96"/>
      <c r="BH25" s="96"/>
      <c r="BI25" s="96"/>
      <c r="BJ25" s="96"/>
      <c r="BK25" s="96"/>
      <c r="BL25" s="96"/>
      <c r="BM25" s="96"/>
      <c r="BN25" s="96"/>
      <c r="BO25" s="96"/>
      <c r="BP25" s="96"/>
      <c r="BQ25" s="96"/>
      <c r="BR25" s="96"/>
      <c r="BS25" s="96"/>
      <c r="BT25" s="96"/>
      <c r="BU25" s="96"/>
      <c r="BV25" s="96"/>
      <c r="BW25" s="96"/>
      <c r="BX25" s="96"/>
      <c r="BY25" s="96"/>
      <c r="BZ25" s="96"/>
    </row>
    <row r="26" spans="1:78" ht="30.75" customHeight="1" x14ac:dyDescent="0.2">
      <c r="A26" s="15"/>
    </row>
    <row r="27" spans="1:78" s="15" customFormat="1" ht="16.2" thickBot="1" x14ac:dyDescent="0.35">
      <c r="A27" s="261" t="s">
        <v>94</v>
      </c>
    </row>
    <row r="28" spans="1:78" ht="14.1" customHeight="1" x14ac:dyDescent="0.2">
      <c r="A28" s="450" t="s">
        <v>139</v>
      </c>
      <c r="B28" s="273">
        <f t="shared" ref="B28:AG28" si="2">B9-B47</f>
        <v>0</v>
      </c>
      <c r="C28" s="73">
        <f t="shared" si="2"/>
        <v>0</v>
      </c>
      <c r="D28" s="73">
        <f t="shared" si="2"/>
        <v>0</v>
      </c>
      <c r="E28" s="73">
        <f t="shared" si="2"/>
        <v>0</v>
      </c>
      <c r="F28" s="73">
        <f t="shared" si="2"/>
        <v>0</v>
      </c>
      <c r="G28" s="73">
        <f t="shared" si="2"/>
        <v>0</v>
      </c>
      <c r="H28" s="73">
        <f t="shared" si="2"/>
        <v>0</v>
      </c>
      <c r="I28" s="73">
        <f t="shared" si="2"/>
        <v>0</v>
      </c>
      <c r="J28" s="73">
        <f t="shared" si="2"/>
        <v>0</v>
      </c>
      <c r="K28" s="73">
        <f t="shared" si="2"/>
        <v>0</v>
      </c>
      <c r="L28" s="73">
        <f t="shared" si="2"/>
        <v>0</v>
      </c>
      <c r="M28" s="73">
        <f t="shared" si="2"/>
        <v>0</v>
      </c>
      <c r="N28" s="73">
        <f t="shared" si="2"/>
        <v>0</v>
      </c>
      <c r="O28" s="73">
        <f t="shared" si="2"/>
        <v>0</v>
      </c>
      <c r="P28" s="73">
        <f t="shared" si="2"/>
        <v>0</v>
      </c>
      <c r="Q28" s="73">
        <f t="shared" si="2"/>
        <v>0</v>
      </c>
      <c r="R28" s="73">
        <f t="shared" si="2"/>
        <v>0</v>
      </c>
      <c r="S28" s="73">
        <f t="shared" si="2"/>
        <v>0</v>
      </c>
      <c r="T28" s="73">
        <f t="shared" si="2"/>
        <v>0</v>
      </c>
      <c r="U28" s="73">
        <f t="shared" si="2"/>
        <v>0</v>
      </c>
      <c r="V28" s="73">
        <f t="shared" si="2"/>
        <v>0</v>
      </c>
      <c r="W28" s="73">
        <f t="shared" si="2"/>
        <v>0</v>
      </c>
      <c r="X28" s="73">
        <f t="shared" si="2"/>
        <v>0</v>
      </c>
      <c r="Y28" s="73">
        <f t="shared" si="2"/>
        <v>0</v>
      </c>
      <c r="Z28" s="73">
        <f t="shared" si="2"/>
        <v>0</v>
      </c>
      <c r="AA28" s="73">
        <f t="shared" si="2"/>
        <v>0</v>
      </c>
      <c r="AB28" s="73">
        <f t="shared" si="2"/>
        <v>0</v>
      </c>
      <c r="AC28" s="73">
        <f t="shared" ref="AC28:AF34" si="3">AC9-AC47</f>
        <v>0</v>
      </c>
      <c r="AD28" s="73">
        <f t="shared" si="3"/>
        <v>0</v>
      </c>
      <c r="AE28" s="73">
        <f t="shared" si="3"/>
        <v>0</v>
      </c>
      <c r="AF28" s="73">
        <f t="shared" si="3"/>
        <v>0</v>
      </c>
      <c r="AG28" s="415">
        <f t="shared" si="2"/>
        <v>1.8181818181815856E-2</v>
      </c>
      <c r="AH28" s="95"/>
      <c r="AI28" s="96"/>
      <c r="AV28" s="96"/>
      <c r="AW28" s="96"/>
      <c r="AX28" s="96"/>
      <c r="AY28" s="96"/>
      <c r="AZ28" s="96"/>
      <c r="BA28" s="96"/>
      <c r="BB28" s="96"/>
      <c r="BC28" s="96"/>
      <c r="BD28" s="96"/>
      <c r="BE28" s="96"/>
      <c r="BF28" s="96"/>
      <c r="BG28" s="96"/>
      <c r="BH28" s="96"/>
      <c r="BI28" s="96"/>
      <c r="BJ28" s="96"/>
      <c r="BK28" s="96"/>
      <c r="BL28" s="96"/>
      <c r="BM28" s="96"/>
      <c r="BN28" s="96"/>
      <c r="BO28" s="96"/>
      <c r="BP28" s="96"/>
      <c r="BQ28" s="96"/>
      <c r="BR28" s="96"/>
      <c r="BS28" s="96"/>
      <c r="BT28" s="96"/>
      <c r="BU28" s="96"/>
      <c r="BV28" s="96"/>
      <c r="BW28" s="96"/>
      <c r="BX28" s="96"/>
      <c r="BY28" s="96"/>
      <c r="BZ28" s="96"/>
    </row>
    <row r="29" spans="1:78" ht="14.1" customHeight="1" x14ac:dyDescent="0.2">
      <c r="A29" s="451" t="s">
        <v>140</v>
      </c>
      <c r="B29" s="134">
        <f t="shared" ref="B29:AG29" si="4">B10-B48</f>
        <v>0</v>
      </c>
      <c r="C29" s="22">
        <f t="shared" si="4"/>
        <v>0</v>
      </c>
      <c r="D29" s="22">
        <f t="shared" si="4"/>
        <v>0</v>
      </c>
      <c r="E29" s="22">
        <f t="shared" si="4"/>
        <v>0</v>
      </c>
      <c r="F29" s="22">
        <f t="shared" si="4"/>
        <v>0</v>
      </c>
      <c r="G29" s="22">
        <f t="shared" si="4"/>
        <v>0</v>
      </c>
      <c r="H29" s="22">
        <f t="shared" si="4"/>
        <v>0</v>
      </c>
      <c r="I29" s="22">
        <f t="shared" si="4"/>
        <v>0</v>
      </c>
      <c r="J29" s="22">
        <f t="shared" si="4"/>
        <v>0</v>
      </c>
      <c r="K29" s="22">
        <f t="shared" si="4"/>
        <v>0</v>
      </c>
      <c r="L29" s="22">
        <f t="shared" si="4"/>
        <v>0</v>
      </c>
      <c r="M29" s="22">
        <f t="shared" si="4"/>
        <v>0</v>
      </c>
      <c r="N29" s="22">
        <f t="shared" si="4"/>
        <v>0</v>
      </c>
      <c r="O29" s="22">
        <f t="shared" si="4"/>
        <v>0</v>
      </c>
      <c r="P29" s="22">
        <f t="shared" si="4"/>
        <v>0</v>
      </c>
      <c r="Q29" s="22">
        <f t="shared" si="4"/>
        <v>0</v>
      </c>
      <c r="R29" s="22">
        <f t="shared" si="4"/>
        <v>0</v>
      </c>
      <c r="S29" s="22">
        <f t="shared" si="4"/>
        <v>0</v>
      </c>
      <c r="T29" s="22">
        <f t="shared" si="4"/>
        <v>0</v>
      </c>
      <c r="U29" s="22">
        <f t="shared" si="4"/>
        <v>0</v>
      </c>
      <c r="V29" s="22">
        <f t="shared" si="4"/>
        <v>0</v>
      </c>
      <c r="W29" s="22">
        <f t="shared" si="4"/>
        <v>0</v>
      </c>
      <c r="X29" s="22">
        <f t="shared" si="4"/>
        <v>0</v>
      </c>
      <c r="Y29" s="22">
        <f t="shared" si="4"/>
        <v>0</v>
      </c>
      <c r="Z29" s="22">
        <f t="shared" si="4"/>
        <v>0</v>
      </c>
      <c r="AA29" s="22">
        <f t="shared" si="4"/>
        <v>0</v>
      </c>
      <c r="AB29" s="22">
        <f t="shared" si="4"/>
        <v>0</v>
      </c>
      <c r="AC29" s="22">
        <f t="shared" si="3"/>
        <v>0</v>
      </c>
      <c r="AD29" s="22">
        <f t="shared" si="3"/>
        <v>0</v>
      </c>
      <c r="AE29" s="22">
        <f t="shared" si="3"/>
        <v>0</v>
      </c>
      <c r="AF29" s="22">
        <f t="shared" si="3"/>
        <v>0</v>
      </c>
      <c r="AG29" s="105">
        <f t="shared" si="4"/>
        <v>0</v>
      </c>
      <c r="AH29" s="97"/>
      <c r="AI29" s="96"/>
      <c r="AV29" s="96"/>
      <c r="AW29" s="96"/>
      <c r="AX29" s="96"/>
      <c r="AY29" s="96"/>
      <c r="AZ29" s="96"/>
      <c r="BA29" s="96"/>
      <c r="BB29" s="96"/>
      <c r="BC29" s="96"/>
      <c r="BD29" s="96"/>
      <c r="BE29" s="96"/>
      <c r="BF29" s="96"/>
      <c r="BG29" s="96"/>
      <c r="BH29" s="96"/>
      <c r="BI29" s="96"/>
      <c r="BJ29" s="96"/>
      <c r="BK29" s="96"/>
      <c r="BL29" s="96"/>
      <c r="BM29" s="96"/>
      <c r="BN29" s="96"/>
      <c r="BO29" s="96"/>
      <c r="BP29" s="96"/>
      <c r="BQ29" s="96"/>
      <c r="BR29" s="96"/>
      <c r="BS29" s="96"/>
      <c r="BT29" s="96"/>
      <c r="BU29" s="96"/>
      <c r="BV29" s="96"/>
      <c r="BW29" s="96"/>
      <c r="BX29" s="96"/>
      <c r="BY29" s="96"/>
      <c r="BZ29" s="96"/>
    </row>
    <row r="30" spans="1:78" ht="14.1" customHeight="1" x14ac:dyDescent="0.2">
      <c r="A30" s="451" t="s">
        <v>142</v>
      </c>
      <c r="B30" s="134">
        <f t="shared" ref="B30:AG30" si="5">B11-B49</f>
        <v>0</v>
      </c>
      <c r="C30" s="22">
        <f t="shared" si="5"/>
        <v>0</v>
      </c>
      <c r="D30" s="22">
        <f t="shared" si="5"/>
        <v>0</v>
      </c>
      <c r="E30" s="22">
        <f t="shared" si="5"/>
        <v>0</v>
      </c>
      <c r="F30" s="22">
        <f t="shared" si="5"/>
        <v>0</v>
      </c>
      <c r="G30" s="22">
        <f t="shared" si="5"/>
        <v>0</v>
      </c>
      <c r="H30" s="22">
        <f t="shared" si="5"/>
        <v>0</v>
      </c>
      <c r="I30" s="22">
        <f t="shared" si="5"/>
        <v>0</v>
      </c>
      <c r="J30" s="22">
        <f t="shared" si="5"/>
        <v>0</v>
      </c>
      <c r="K30" s="22">
        <f t="shared" si="5"/>
        <v>0</v>
      </c>
      <c r="L30" s="22">
        <f t="shared" si="5"/>
        <v>0</v>
      </c>
      <c r="M30" s="22">
        <f t="shared" si="5"/>
        <v>0</v>
      </c>
      <c r="N30" s="22">
        <f t="shared" si="5"/>
        <v>0</v>
      </c>
      <c r="O30" s="22">
        <f t="shared" si="5"/>
        <v>0</v>
      </c>
      <c r="P30" s="22">
        <f t="shared" si="5"/>
        <v>0</v>
      </c>
      <c r="Q30" s="22">
        <f t="shared" si="5"/>
        <v>0</v>
      </c>
      <c r="R30" s="22">
        <f t="shared" si="5"/>
        <v>0</v>
      </c>
      <c r="S30" s="22">
        <f t="shared" si="5"/>
        <v>0</v>
      </c>
      <c r="T30" s="22">
        <f t="shared" si="5"/>
        <v>0</v>
      </c>
      <c r="U30" s="22">
        <f t="shared" si="5"/>
        <v>0</v>
      </c>
      <c r="V30" s="22">
        <f t="shared" si="5"/>
        <v>0</v>
      </c>
      <c r="W30" s="22">
        <f t="shared" si="5"/>
        <v>0</v>
      </c>
      <c r="X30" s="22">
        <f t="shared" si="5"/>
        <v>0</v>
      </c>
      <c r="Y30" s="22">
        <f t="shared" si="5"/>
        <v>0</v>
      </c>
      <c r="Z30" s="22">
        <f t="shared" si="5"/>
        <v>0</v>
      </c>
      <c r="AA30" s="22">
        <f t="shared" si="5"/>
        <v>0</v>
      </c>
      <c r="AB30" s="22">
        <f t="shared" si="5"/>
        <v>0</v>
      </c>
      <c r="AC30" s="22">
        <f t="shared" si="3"/>
        <v>0</v>
      </c>
      <c r="AD30" s="22">
        <f t="shared" si="3"/>
        <v>0</v>
      </c>
      <c r="AE30" s="22">
        <f t="shared" si="3"/>
        <v>0</v>
      </c>
      <c r="AF30" s="22">
        <f t="shared" si="3"/>
        <v>0</v>
      </c>
      <c r="AG30" s="105">
        <f t="shared" si="5"/>
        <v>7.7090909090909321E-2</v>
      </c>
      <c r="AH30" s="97"/>
      <c r="AI30" s="96"/>
      <c r="AV30" s="96"/>
      <c r="AW30" s="96"/>
      <c r="AX30" s="96"/>
      <c r="AY30" s="96"/>
      <c r="AZ30" s="96"/>
      <c r="BA30" s="96"/>
      <c r="BB30" s="96"/>
      <c r="BC30" s="96"/>
      <c r="BD30" s="96"/>
      <c r="BE30" s="96"/>
      <c r="BF30" s="96"/>
      <c r="BG30" s="96"/>
      <c r="BH30" s="96"/>
      <c r="BI30" s="96"/>
      <c r="BJ30" s="96"/>
      <c r="BK30" s="96"/>
      <c r="BL30" s="96"/>
      <c r="BM30" s="96"/>
      <c r="BN30" s="96"/>
      <c r="BO30" s="96"/>
      <c r="BP30" s="96"/>
      <c r="BQ30" s="96"/>
      <c r="BR30" s="96"/>
      <c r="BS30" s="96"/>
      <c r="BT30" s="96"/>
      <c r="BU30" s="96"/>
      <c r="BV30" s="96"/>
      <c r="BW30" s="96"/>
      <c r="BX30" s="96"/>
      <c r="BY30" s="96"/>
      <c r="BZ30" s="96"/>
    </row>
    <row r="31" spans="1:78" ht="14.1" customHeight="1" x14ac:dyDescent="0.2">
      <c r="A31" s="451" t="s">
        <v>144</v>
      </c>
      <c r="B31" s="134">
        <f t="shared" ref="B31:AG31" si="6">B12-B50</f>
        <v>0</v>
      </c>
      <c r="C31" s="22">
        <f t="shared" si="6"/>
        <v>0</v>
      </c>
      <c r="D31" s="22">
        <f t="shared" si="6"/>
        <v>0</v>
      </c>
      <c r="E31" s="22">
        <f t="shared" si="6"/>
        <v>0</v>
      </c>
      <c r="F31" s="22">
        <f t="shared" si="6"/>
        <v>0</v>
      </c>
      <c r="G31" s="22">
        <f t="shared" si="6"/>
        <v>0</v>
      </c>
      <c r="H31" s="22">
        <f t="shared" si="6"/>
        <v>0</v>
      </c>
      <c r="I31" s="22">
        <f t="shared" si="6"/>
        <v>0</v>
      </c>
      <c r="J31" s="22">
        <f t="shared" si="6"/>
        <v>0</v>
      </c>
      <c r="K31" s="22">
        <f t="shared" si="6"/>
        <v>0</v>
      </c>
      <c r="L31" s="22">
        <f t="shared" si="6"/>
        <v>0</v>
      </c>
      <c r="M31" s="22">
        <f t="shared" si="6"/>
        <v>0</v>
      </c>
      <c r="N31" s="22">
        <f t="shared" si="6"/>
        <v>0</v>
      </c>
      <c r="O31" s="22">
        <f t="shared" si="6"/>
        <v>0</v>
      </c>
      <c r="P31" s="22">
        <f t="shared" si="6"/>
        <v>0</v>
      </c>
      <c r="Q31" s="22">
        <f t="shared" si="6"/>
        <v>0</v>
      </c>
      <c r="R31" s="22">
        <f t="shared" si="6"/>
        <v>0</v>
      </c>
      <c r="S31" s="22">
        <f t="shared" si="6"/>
        <v>0</v>
      </c>
      <c r="T31" s="22">
        <f t="shared" si="6"/>
        <v>0</v>
      </c>
      <c r="U31" s="22">
        <f t="shared" si="6"/>
        <v>0</v>
      </c>
      <c r="V31" s="22">
        <f t="shared" si="6"/>
        <v>0</v>
      </c>
      <c r="W31" s="22">
        <f t="shared" si="6"/>
        <v>0</v>
      </c>
      <c r="X31" s="22">
        <f t="shared" si="6"/>
        <v>0</v>
      </c>
      <c r="Y31" s="22">
        <f t="shared" si="6"/>
        <v>0</v>
      </c>
      <c r="Z31" s="22">
        <f t="shared" si="6"/>
        <v>0</v>
      </c>
      <c r="AA31" s="22">
        <f t="shared" si="6"/>
        <v>0</v>
      </c>
      <c r="AB31" s="22">
        <f t="shared" si="6"/>
        <v>0</v>
      </c>
      <c r="AC31" s="22">
        <f t="shared" si="3"/>
        <v>0</v>
      </c>
      <c r="AD31" s="22">
        <f t="shared" si="3"/>
        <v>0</v>
      </c>
      <c r="AE31" s="22">
        <f t="shared" si="3"/>
        <v>0</v>
      </c>
      <c r="AF31" s="22">
        <f t="shared" si="3"/>
        <v>0</v>
      </c>
      <c r="AG31" s="105">
        <f t="shared" si="6"/>
        <v>0.3953863636363586</v>
      </c>
      <c r="AH31" s="97"/>
      <c r="AI31" s="96"/>
      <c r="AV31" s="96"/>
      <c r="AW31" s="96"/>
      <c r="AX31" s="96"/>
      <c r="AY31" s="96"/>
      <c r="AZ31" s="96"/>
      <c r="BA31" s="96"/>
      <c r="BB31" s="96"/>
      <c r="BC31" s="96"/>
      <c r="BD31" s="96"/>
      <c r="BE31" s="96"/>
      <c r="BF31" s="96"/>
      <c r="BG31" s="96"/>
      <c r="BH31" s="96"/>
      <c r="BI31" s="96"/>
      <c r="BJ31" s="96"/>
      <c r="BK31" s="96"/>
      <c r="BL31" s="96"/>
      <c r="BM31" s="96"/>
      <c r="BN31" s="96"/>
      <c r="BO31" s="96"/>
      <c r="BP31" s="96"/>
      <c r="BQ31" s="96"/>
      <c r="BR31" s="96"/>
      <c r="BS31" s="96"/>
      <c r="BT31" s="96"/>
      <c r="BU31" s="96"/>
      <c r="BV31" s="96"/>
      <c r="BW31" s="96"/>
      <c r="BX31" s="96"/>
      <c r="BY31" s="96"/>
      <c r="BZ31" s="96"/>
    </row>
    <row r="32" spans="1:78" ht="14.1" customHeight="1" x14ac:dyDescent="0.2">
      <c r="A32" s="451" t="s">
        <v>143</v>
      </c>
      <c r="B32" s="134">
        <f t="shared" ref="B32:AG32" si="7">B13-B51</f>
        <v>0</v>
      </c>
      <c r="C32" s="22">
        <f t="shared" si="7"/>
        <v>0</v>
      </c>
      <c r="D32" s="22">
        <f t="shared" si="7"/>
        <v>0.5</v>
      </c>
      <c r="E32" s="22">
        <f t="shared" si="7"/>
        <v>0.5</v>
      </c>
      <c r="F32" s="22">
        <f t="shared" si="7"/>
        <v>0.5</v>
      </c>
      <c r="G32" s="22">
        <f t="shared" si="7"/>
        <v>0.5</v>
      </c>
      <c r="H32" s="22">
        <f t="shared" si="7"/>
        <v>0.5</v>
      </c>
      <c r="I32" s="22">
        <f t="shared" si="7"/>
        <v>0.5</v>
      </c>
      <c r="J32" s="22">
        <f t="shared" si="7"/>
        <v>0</v>
      </c>
      <c r="K32" s="22">
        <f t="shared" si="7"/>
        <v>0</v>
      </c>
      <c r="L32" s="22">
        <f t="shared" si="7"/>
        <v>0</v>
      </c>
      <c r="M32" s="22">
        <f t="shared" si="7"/>
        <v>0</v>
      </c>
      <c r="N32" s="22">
        <f t="shared" si="7"/>
        <v>0</v>
      </c>
      <c r="O32" s="22">
        <f t="shared" si="7"/>
        <v>0</v>
      </c>
      <c r="P32" s="22">
        <f t="shared" si="7"/>
        <v>0</v>
      </c>
      <c r="Q32" s="22">
        <f t="shared" si="7"/>
        <v>0</v>
      </c>
      <c r="R32" s="22">
        <f t="shared" si="7"/>
        <v>0</v>
      </c>
      <c r="S32" s="22">
        <f t="shared" si="7"/>
        <v>0</v>
      </c>
      <c r="T32" s="22">
        <f t="shared" si="7"/>
        <v>0</v>
      </c>
      <c r="U32" s="22">
        <f t="shared" si="7"/>
        <v>0</v>
      </c>
      <c r="V32" s="22">
        <f t="shared" si="7"/>
        <v>0</v>
      </c>
      <c r="W32" s="22">
        <f t="shared" si="7"/>
        <v>0</v>
      </c>
      <c r="X32" s="22">
        <f t="shared" si="7"/>
        <v>0</v>
      </c>
      <c r="Y32" s="22">
        <f t="shared" si="7"/>
        <v>0</v>
      </c>
      <c r="Z32" s="22">
        <f t="shared" si="7"/>
        <v>0</v>
      </c>
      <c r="AA32" s="22">
        <f t="shared" si="7"/>
        <v>0</v>
      </c>
      <c r="AB32" s="22">
        <f t="shared" si="7"/>
        <v>0</v>
      </c>
      <c r="AC32" s="22">
        <f t="shared" si="3"/>
        <v>0</v>
      </c>
      <c r="AD32" s="22">
        <f t="shared" si="3"/>
        <v>0</v>
      </c>
      <c r="AE32" s="22">
        <f t="shared" si="3"/>
        <v>0</v>
      </c>
      <c r="AF32" s="22">
        <f t="shared" si="3"/>
        <v>0</v>
      </c>
      <c r="AG32" s="105">
        <f t="shared" si="7"/>
        <v>0.43345454545454487</v>
      </c>
      <c r="AH32" s="97"/>
      <c r="AI32" s="96"/>
      <c r="AV32" s="96"/>
      <c r="AW32" s="96"/>
      <c r="AX32" s="96"/>
      <c r="AY32" s="96"/>
      <c r="AZ32" s="96"/>
      <c r="BA32" s="96"/>
      <c r="BB32" s="96"/>
      <c r="BC32" s="96"/>
      <c r="BD32" s="96"/>
      <c r="BE32" s="96"/>
      <c r="BF32" s="96"/>
      <c r="BG32" s="96"/>
      <c r="BH32" s="96"/>
      <c r="BI32" s="96"/>
      <c r="BJ32" s="96"/>
      <c r="BK32" s="96"/>
      <c r="BL32" s="96"/>
      <c r="BM32" s="96"/>
      <c r="BN32" s="96"/>
      <c r="BO32" s="96"/>
      <c r="BP32" s="96"/>
      <c r="BQ32" s="96"/>
      <c r="BR32" s="96"/>
      <c r="BS32" s="96"/>
      <c r="BT32" s="96"/>
      <c r="BU32" s="96"/>
      <c r="BV32" s="96"/>
      <c r="BW32" s="96"/>
      <c r="BX32" s="96"/>
      <c r="BY32" s="96"/>
      <c r="BZ32" s="96"/>
    </row>
    <row r="33" spans="1:78" ht="14.1" customHeight="1" x14ac:dyDescent="0.2">
      <c r="A33" s="451" t="s">
        <v>141</v>
      </c>
      <c r="B33" s="134">
        <f t="shared" ref="B33:AG33" si="8">B14-B52</f>
        <v>0</v>
      </c>
      <c r="C33" s="22">
        <f t="shared" si="8"/>
        <v>0</v>
      </c>
      <c r="D33" s="22">
        <f t="shared" si="8"/>
        <v>0</v>
      </c>
      <c r="E33" s="22">
        <f t="shared" si="8"/>
        <v>0</v>
      </c>
      <c r="F33" s="22">
        <f t="shared" si="8"/>
        <v>0</v>
      </c>
      <c r="G33" s="22">
        <f t="shared" si="8"/>
        <v>0</v>
      </c>
      <c r="H33" s="22">
        <f t="shared" si="8"/>
        <v>0</v>
      </c>
      <c r="I33" s="22">
        <f t="shared" si="8"/>
        <v>0</v>
      </c>
      <c r="J33" s="22">
        <f t="shared" si="8"/>
        <v>-0.25</v>
      </c>
      <c r="K33" s="22">
        <f t="shared" si="8"/>
        <v>-0.25</v>
      </c>
      <c r="L33" s="22">
        <f t="shared" si="8"/>
        <v>-0.25</v>
      </c>
      <c r="M33" s="22">
        <f t="shared" si="8"/>
        <v>-0.25</v>
      </c>
      <c r="N33" s="22">
        <f t="shared" si="8"/>
        <v>-0.25</v>
      </c>
      <c r="O33" s="22">
        <f t="shared" si="8"/>
        <v>-0.25</v>
      </c>
      <c r="P33" s="22">
        <f t="shared" si="8"/>
        <v>-0.25</v>
      </c>
      <c r="Q33" s="22">
        <f t="shared" si="8"/>
        <v>-0.25</v>
      </c>
      <c r="R33" s="22">
        <f t="shared" si="8"/>
        <v>-0.25</v>
      </c>
      <c r="S33" s="22">
        <f t="shared" si="8"/>
        <v>-0.25</v>
      </c>
      <c r="T33" s="22">
        <f t="shared" si="8"/>
        <v>-0.25</v>
      </c>
      <c r="U33" s="22">
        <f t="shared" si="8"/>
        <v>-0.25</v>
      </c>
      <c r="V33" s="22">
        <f t="shared" si="8"/>
        <v>-0.25</v>
      </c>
      <c r="W33" s="22">
        <f t="shared" si="8"/>
        <v>-0.25</v>
      </c>
      <c r="X33" s="22">
        <f t="shared" si="8"/>
        <v>-0.25</v>
      </c>
      <c r="Y33" s="22">
        <f t="shared" si="8"/>
        <v>-0.25</v>
      </c>
      <c r="Z33" s="22">
        <f t="shared" si="8"/>
        <v>-0.25</v>
      </c>
      <c r="AA33" s="22">
        <f t="shared" si="8"/>
        <v>-0.25</v>
      </c>
      <c r="AB33" s="22">
        <f t="shared" si="8"/>
        <v>-0.25</v>
      </c>
      <c r="AC33" s="22">
        <f t="shared" si="3"/>
        <v>-0.25</v>
      </c>
      <c r="AD33" s="22">
        <f t="shared" si="3"/>
        <v>-0.25</v>
      </c>
      <c r="AE33" s="22">
        <f t="shared" si="3"/>
        <v>-0.25</v>
      </c>
      <c r="AF33" s="22">
        <f t="shared" si="3"/>
        <v>-0.25</v>
      </c>
      <c r="AG33" s="105">
        <f t="shared" si="8"/>
        <v>-4.7272727272726911E-2</v>
      </c>
      <c r="AH33" s="97"/>
      <c r="AI33" s="96"/>
      <c r="AV33" s="96"/>
      <c r="AW33" s="96"/>
      <c r="AX33" s="96"/>
      <c r="AY33" s="96"/>
      <c r="AZ33" s="96"/>
      <c r="BA33" s="96"/>
      <c r="BB33" s="96"/>
      <c r="BC33" s="96"/>
      <c r="BD33" s="96"/>
      <c r="BE33" s="96"/>
      <c r="BF33" s="96"/>
      <c r="BG33" s="96"/>
      <c r="BH33" s="96"/>
      <c r="BI33" s="96"/>
      <c r="BJ33" s="96"/>
      <c r="BK33" s="96"/>
      <c r="BL33" s="96"/>
      <c r="BM33" s="96"/>
      <c r="BN33" s="96"/>
      <c r="BO33" s="96"/>
      <c r="BP33" s="96"/>
      <c r="BQ33" s="96"/>
      <c r="BR33" s="96"/>
      <c r="BS33" s="96"/>
      <c r="BT33" s="96"/>
      <c r="BU33" s="96"/>
      <c r="BV33" s="96"/>
      <c r="BW33" s="96"/>
      <c r="BX33" s="96"/>
      <c r="BY33" s="96"/>
      <c r="BZ33" s="96"/>
    </row>
    <row r="34" spans="1:78" ht="14.1" customHeight="1" thickBot="1" x14ac:dyDescent="0.25">
      <c r="A34" s="452" t="s">
        <v>145</v>
      </c>
      <c r="B34" s="272">
        <f t="shared" ref="B34:AB34" si="9">B15-B53</f>
        <v>0</v>
      </c>
      <c r="C34" s="29">
        <f t="shared" si="9"/>
        <v>0</v>
      </c>
      <c r="D34" s="29">
        <f t="shared" si="9"/>
        <v>0</v>
      </c>
      <c r="E34" s="29">
        <f t="shared" si="9"/>
        <v>0</v>
      </c>
      <c r="F34" s="29">
        <f t="shared" si="9"/>
        <v>0</v>
      </c>
      <c r="G34" s="29">
        <f t="shared" si="9"/>
        <v>0</v>
      </c>
      <c r="H34" s="29">
        <f t="shared" si="9"/>
        <v>0</v>
      </c>
      <c r="I34" s="29">
        <f t="shared" si="9"/>
        <v>0</v>
      </c>
      <c r="J34" s="29">
        <f t="shared" si="9"/>
        <v>-0.25</v>
      </c>
      <c r="K34" s="29">
        <f t="shared" si="9"/>
        <v>-0.25</v>
      </c>
      <c r="L34" s="29">
        <f t="shared" si="9"/>
        <v>-0.25</v>
      </c>
      <c r="M34" s="29">
        <f t="shared" si="9"/>
        <v>-0.25</v>
      </c>
      <c r="N34" s="29">
        <f t="shared" si="9"/>
        <v>-0.25</v>
      </c>
      <c r="O34" s="29">
        <f t="shared" si="9"/>
        <v>-0.25</v>
      </c>
      <c r="P34" s="29">
        <f t="shared" si="9"/>
        <v>-0.25</v>
      </c>
      <c r="Q34" s="29">
        <f t="shared" si="9"/>
        <v>-0.25</v>
      </c>
      <c r="R34" s="29">
        <f t="shared" si="9"/>
        <v>-0.25</v>
      </c>
      <c r="S34" s="29">
        <f t="shared" si="9"/>
        <v>-0.25</v>
      </c>
      <c r="T34" s="29">
        <f t="shared" si="9"/>
        <v>-0.25</v>
      </c>
      <c r="U34" s="29">
        <f t="shared" si="9"/>
        <v>-0.25</v>
      </c>
      <c r="V34" s="29">
        <f t="shared" si="9"/>
        <v>-0.25</v>
      </c>
      <c r="W34" s="29">
        <f t="shared" si="9"/>
        <v>-0.25</v>
      </c>
      <c r="X34" s="29">
        <f t="shared" si="9"/>
        <v>-0.25</v>
      </c>
      <c r="Y34" s="29">
        <f t="shared" si="9"/>
        <v>-0.25</v>
      </c>
      <c r="Z34" s="29">
        <f t="shared" si="9"/>
        <v>-0.25</v>
      </c>
      <c r="AA34" s="29">
        <f t="shared" si="9"/>
        <v>-0.25</v>
      </c>
      <c r="AB34" s="29">
        <f t="shared" si="9"/>
        <v>-0.25</v>
      </c>
      <c r="AC34" s="29">
        <f t="shared" si="3"/>
        <v>-0.25</v>
      </c>
      <c r="AD34" s="29">
        <f t="shared" si="3"/>
        <v>-0.25</v>
      </c>
      <c r="AE34" s="29">
        <f t="shared" si="3"/>
        <v>-0.25</v>
      </c>
      <c r="AF34" s="29">
        <f t="shared" si="3"/>
        <v>-0.25</v>
      </c>
      <c r="AG34" s="416">
        <v>0</v>
      </c>
      <c r="AH34" s="97"/>
      <c r="AI34" s="96"/>
      <c r="AV34" s="96"/>
      <c r="AW34" s="96"/>
      <c r="AX34" s="96"/>
      <c r="AY34" s="96"/>
      <c r="AZ34" s="96"/>
      <c r="BA34" s="96"/>
      <c r="BB34" s="96"/>
      <c r="BC34" s="96"/>
      <c r="BD34" s="96"/>
      <c r="BE34" s="96"/>
      <c r="BF34" s="96"/>
      <c r="BG34" s="96"/>
      <c r="BH34" s="96"/>
      <c r="BI34" s="96"/>
      <c r="BJ34" s="96"/>
      <c r="BK34" s="96"/>
      <c r="BL34" s="96"/>
      <c r="BM34" s="96"/>
      <c r="BN34" s="96"/>
      <c r="BO34" s="96"/>
      <c r="BP34" s="96"/>
      <c r="BQ34" s="96"/>
      <c r="BR34" s="96"/>
      <c r="BS34" s="96"/>
      <c r="BT34" s="96"/>
      <c r="BU34" s="96"/>
      <c r="BV34" s="96"/>
      <c r="BW34" s="96"/>
      <c r="BX34" s="96"/>
      <c r="BY34" s="96"/>
      <c r="BZ34" s="96"/>
    </row>
    <row r="35" spans="1:78" ht="14.1" customHeight="1" x14ac:dyDescent="0.2">
      <c r="A35" s="412"/>
      <c r="B35" s="73"/>
      <c r="C35" s="22"/>
      <c r="D35" s="22"/>
      <c r="E35" s="22"/>
      <c r="F35" s="22"/>
      <c r="G35" s="22"/>
      <c r="H35" s="22"/>
      <c r="I35" s="22"/>
      <c r="J35" s="22"/>
      <c r="K35" s="22"/>
      <c r="L35" s="22"/>
      <c r="M35" s="22"/>
      <c r="N35" s="22"/>
      <c r="O35" s="22"/>
      <c r="P35" s="22"/>
      <c r="Q35" s="22"/>
      <c r="R35" s="22"/>
      <c r="S35" s="22"/>
      <c r="T35" s="22"/>
      <c r="U35" s="22"/>
      <c r="V35" s="22"/>
      <c r="W35" s="22"/>
      <c r="X35" s="22"/>
      <c r="Y35" s="22"/>
      <c r="Z35" s="22"/>
      <c r="AA35" s="22"/>
      <c r="AB35" s="22"/>
      <c r="AC35" s="22"/>
      <c r="AD35" s="22"/>
      <c r="AE35" s="22"/>
      <c r="AF35" s="22"/>
      <c r="AG35" s="73"/>
      <c r="AH35" s="97"/>
      <c r="AI35" s="96"/>
      <c r="AV35" s="96"/>
      <c r="AW35" s="96"/>
      <c r="AX35" s="96"/>
      <c r="AY35" s="96"/>
      <c r="AZ35" s="96"/>
      <c r="BA35" s="96"/>
      <c r="BB35" s="96"/>
      <c r="BC35" s="96"/>
      <c r="BD35" s="96"/>
      <c r="BE35" s="96"/>
      <c r="BF35" s="96"/>
      <c r="BG35" s="96"/>
      <c r="BH35" s="96"/>
      <c r="BI35" s="96"/>
      <c r="BJ35" s="96"/>
      <c r="BK35" s="96"/>
      <c r="BL35" s="96"/>
      <c r="BM35" s="96"/>
      <c r="BN35" s="96"/>
      <c r="BO35" s="96"/>
      <c r="BP35" s="96"/>
      <c r="BQ35" s="96"/>
      <c r="BR35" s="96"/>
      <c r="BS35" s="96"/>
      <c r="BT35" s="96"/>
      <c r="BU35" s="96"/>
      <c r="BV35" s="96"/>
      <c r="BW35" s="96"/>
      <c r="BX35" s="96"/>
      <c r="BY35" s="96"/>
      <c r="BZ35" s="96"/>
    </row>
    <row r="36" spans="1:78" ht="14.1" customHeight="1" thickBot="1" x14ac:dyDescent="0.35">
      <c r="A36" s="413" t="s">
        <v>192</v>
      </c>
      <c r="B36" s="22"/>
      <c r="C36" s="22"/>
      <c r="D36" s="22"/>
      <c r="E36" s="22"/>
      <c r="F36" s="22"/>
      <c r="G36" s="22"/>
      <c r="H36" s="22"/>
      <c r="I36" s="22"/>
      <c r="J36" s="22"/>
      <c r="K36" s="22"/>
      <c r="L36" s="22"/>
      <c r="M36" s="22"/>
      <c r="N36" s="22"/>
      <c r="O36" s="22"/>
      <c r="P36" s="22"/>
      <c r="Q36" s="22"/>
      <c r="R36" s="22"/>
      <c r="S36" s="22"/>
      <c r="T36" s="22"/>
      <c r="U36" s="22"/>
      <c r="V36" s="22"/>
      <c r="W36" s="22"/>
      <c r="X36" s="22"/>
      <c r="Y36" s="22"/>
      <c r="Z36" s="22"/>
      <c r="AA36" s="22"/>
      <c r="AB36" s="22"/>
      <c r="AC36" s="22"/>
      <c r="AD36" s="22"/>
      <c r="AE36" s="22"/>
      <c r="AF36" s="22"/>
      <c r="AG36" s="29"/>
      <c r="AH36" s="97"/>
      <c r="AI36" s="96"/>
      <c r="AV36" s="96"/>
      <c r="AW36" s="96"/>
      <c r="AX36" s="96"/>
      <c r="AY36" s="96"/>
      <c r="AZ36" s="96"/>
      <c r="BA36" s="96"/>
      <c r="BB36" s="96"/>
      <c r="BC36" s="96"/>
      <c r="BD36" s="96"/>
      <c r="BE36" s="96"/>
      <c r="BF36" s="96"/>
      <c r="BG36" s="96"/>
      <c r="BH36" s="96"/>
      <c r="BI36" s="96"/>
      <c r="BJ36" s="96"/>
      <c r="BK36" s="96"/>
      <c r="BL36" s="96"/>
      <c r="BM36" s="96"/>
      <c r="BN36" s="96"/>
      <c r="BO36" s="96"/>
      <c r="BP36" s="96"/>
      <c r="BQ36" s="96"/>
      <c r="BR36" s="96"/>
      <c r="BS36" s="96"/>
      <c r="BT36" s="96"/>
      <c r="BU36" s="96"/>
      <c r="BV36" s="96"/>
      <c r="BW36" s="96"/>
      <c r="BX36" s="96"/>
      <c r="BY36" s="96"/>
      <c r="BZ36" s="96"/>
    </row>
    <row r="37" spans="1:78" ht="14.1" customHeight="1" thickBot="1" x14ac:dyDescent="0.25">
      <c r="A37" s="453" t="s">
        <v>138</v>
      </c>
      <c r="B37" s="274">
        <f t="shared" ref="B37:AG37" si="10">B18-B56</f>
        <v>0</v>
      </c>
      <c r="C37" s="253">
        <f t="shared" si="10"/>
        <v>0</v>
      </c>
      <c r="D37" s="253">
        <f t="shared" si="10"/>
        <v>0</v>
      </c>
      <c r="E37" s="253">
        <f t="shared" si="10"/>
        <v>0</v>
      </c>
      <c r="F37" s="253">
        <f t="shared" si="10"/>
        <v>0</v>
      </c>
      <c r="G37" s="253">
        <f t="shared" si="10"/>
        <v>0</v>
      </c>
      <c r="H37" s="253">
        <f t="shared" si="10"/>
        <v>0</v>
      </c>
      <c r="I37" s="253">
        <f t="shared" si="10"/>
        <v>0</v>
      </c>
      <c r="J37" s="253">
        <f t="shared" si="10"/>
        <v>-0.69999969482421776</v>
      </c>
      <c r="K37" s="253">
        <f t="shared" si="10"/>
        <v>-0.69999969482421776</v>
      </c>
      <c r="L37" s="253">
        <f t="shared" si="10"/>
        <v>-0.69999969482421776</v>
      </c>
      <c r="M37" s="253">
        <f t="shared" si="10"/>
        <v>-0.69999969482421776</v>
      </c>
      <c r="N37" s="253">
        <f t="shared" si="10"/>
        <v>-0.69999969482421776</v>
      </c>
      <c r="O37" s="253">
        <f t="shared" si="10"/>
        <v>-0.69999969482421776</v>
      </c>
      <c r="P37" s="253">
        <f t="shared" si="10"/>
        <v>-0.69999969482421776</v>
      </c>
      <c r="Q37" s="253">
        <f t="shared" si="10"/>
        <v>-0.69999969482421776</v>
      </c>
      <c r="R37" s="253">
        <f t="shared" si="10"/>
        <v>-0.69999969482421776</v>
      </c>
      <c r="S37" s="253">
        <f t="shared" si="10"/>
        <v>-0.69999969482421776</v>
      </c>
      <c r="T37" s="253">
        <f t="shared" si="10"/>
        <v>-0.69999969482421776</v>
      </c>
      <c r="U37" s="253">
        <f t="shared" si="10"/>
        <v>-0.69999969482421776</v>
      </c>
      <c r="V37" s="253">
        <f t="shared" si="10"/>
        <v>-0.69999969482421776</v>
      </c>
      <c r="W37" s="253">
        <f t="shared" si="10"/>
        <v>-0.69999969482421776</v>
      </c>
      <c r="X37" s="253">
        <f t="shared" si="10"/>
        <v>-0.69999969482421776</v>
      </c>
      <c r="Y37" s="253">
        <f t="shared" si="10"/>
        <v>-0.69999969482421776</v>
      </c>
      <c r="Z37" s="253">
        <f t="shared" si="10"/>
        <v>-0.69999969482421776</v>
      </c>
      <c r="AA37" s="253">
        <f t="shared" si="10"/>
        <v>-0.69999969482421776</v>
      </c>
      <c r="AB37" s="253">
        <f t="shared" si="10"/>
        <v>-0.69999969482421776</v>
      </c>
      <c r="AC37" s="253">
        <f>AC18-AC56</f>
        <v>-0.69999969482421776</v>
      </c>
      <c r="AD37" s="253">
        <f>AD18-AD56</f>
        <v>-0.69999969482421776</v>
      </c>
      <c r="AE37" s="253">
        <f>AE18-AE56</f>
        <v>-0.69999969482421776</v>
      </c>
      <c r="AF37" s="253">
        <f>AF18-AF56</f>
        <v>30.730307388305665</v>
      </c>
      <c r="AG37" s="417">
        <f t="shared" si="10"/>
        <v>-7.6898366977008692E-2</v>
      </c>
      <c r="AH37" s="97"/>
      <c r="AI37" s="96"/>
      <c r="AV37" s="96"/>
      <c r="AW37" s="96"/>
      <c r="AX37" s="96"/>
      <c r="AY37" s="96"/>
      <c r="AZ37" s="96"/>
      <c r="BA37" s="96"/>
      <c r="BB37" s="96"/>
      <c r="BC37" s="96"/>
      <c r="BD37" s="96"/>
      <c r="BE37" s="96"/>
      <c r="BF37" s="96"/>
      <c r="BG37" s="96"/>
      <c r="BH37" s="96"/>
      <c r="BI37" s="96"/>
      <c r="BJ37" s="96"/>
      <c r="BK37" s="96"/>
      <c r="BL37" s="96"/>
      <c r="BM37" s="96"/>
      <c r="BN37" s="96"/>
      <c r="BO37" s="96"/>
      <c r="BP37" s="96"/>
      <c r="BQ37" s="96"/>
      <c r="BR37" s="96"/>
      <c r="BS37" s="96"/>
      <c r="BT37" s="96"/>
      <c r="BU37" s="96"/>
      <c r="BV37" s="96"/>
      <c r="BW37" s="96"/>
      <c r="BX37" s="96"/>
      <c r="BY37" s="96"/>
      <c r="BZ37" s="96"/>
    </row>
    <row r="38" spans="1:78" ht="14.1" customHeight="1" x14ac:dyDescent="0.2">
      <c r="A38" s="412"/>
      <c r="B38" s="73"/>
      <c r="C38" s="73"/>
      <c r="D38" s="73"/>
      <c r="E38" s="73"/>
      <c r="F38" s="73"/>
      <c r="G38" s="73"/>
      <c r="H38" s="73"/>
      <c r="I38" s="73"/>
      <c r="J38" s="73"/>
      <c r="K38" s="73"/>
      <c r="L38" s="73"/>
      <c r="M38" s="73"/>
      <c r="N38" s="73"/>
      <c r="O38" s="73"/>
      <c r="P38" s="73"/>
      <c r="Q38" s="73"/>
      <c r="R38" s="73"/>
      <c r="S38" s="73"/>
      <c r="T38" s="73"/>
      <c r="U38" s="73"/>
      <c r="V38" s="73"/>
      <c r="W38" s="73"/>
      <c r="X38" s="73"/>
      <c r="Y38" s="73"/>
      <c r="Z38" s="73"/>
      <c r="AA38" s="73"/>
      <c r="AB38" s="73"/>
      <c r="AC38" s="73"/>
      <c r="AD38" s="73"/>
      <c r="AE38" s="73"/>
      <c r="AF38" s="73"/>
      <c r="AG38" s="73"/>
      <c r="AH38" s="97"/>
      <c r="AI38" s="96"/>
      <c r="AV38" s="96"/>
      <c r="AW38" s="96"/>
      <c r="AX38" s="96"/>
      <c r="AY38" s="96"/>
      <c r="AZ38" s="96"/>
      <c r="BA38" s="96"/>
      <c r="BB38" s="96"/>
      <c r="BC38" s="96"/>
      <c r="BD38" s="96"/>
      <c r="BE38" s="96"/>
      <c r="BF38" s="96"/>
      <c r="BG38" s="96"/>
      <c r="BH38" s="96"/>
      <c r="BI38" s="96"/>
      <c r="BJ38" s="96"/>
      <c r="BK38" s="96"/>
      <c r="BL38" s="96"/>
      <c r="BM38" s="96"/>
      <c r="BN38" s="96"/>
      <c r="BO38" s="96"/>
      <c r="BP38" s="96"/>
      <c r="BQ38" s="96"/>
      <c r="BR38" s="96"/>
      <c r="BS38" s="96"/>
      <c r="BT38" s="96"/>
      <c r="BU38" s="96"/>
      <c r="BV38" s="96"/>
      <c r="BW38" s="96"/>
      <c r="BX38" s="96"/>
      <c r="BY38" s="96"/>
      <c r="BZ38" s="96"/>
    </row>
    <row r="39" spans="1:78" ht="14.1" customHeight="1" x14ac:dyDescent="0.2">
      <c r="A39" s="33"/>
      <c r="B39" s="22"/>
      <c r="C39" s="22"/>
      <c r="D39" s="22"/>
      <c r="E39" s="22"/>
      <c r="F39" s="22"/>
      <c r="G39" s="22"/>
      <c r="H39" s="22"/>
      <c r="I39" s="22"/>
      <c r="J39" s="22"/>
      <c r="K39" s="22"/>
      <c r="L39" s="22"/>
      <c r="M39" s="22"/>
      <c r="N39" s="22"/>
      <c r="O39" s="22"/>
      <c r="P39" s="22"/>
      <c r="Q39" s="22"/>
      <c r="R39" s="22"/>
      <c r="S39" s="22"/>
      <c r="T39" s="22"/>
      <c r="U39" s="22"/>
      <c r="V39" s="22"/>
      <c r="W39" s="22"/>
      <c r="X39" s="22"/>
      <c r="Y39" s="22"/>
      <c r="Z39" s="22"/>
      <c r="AA39" s="22"/>
      <c r="AB39" s="22"/>
      <c r="AC39" s="22"/>
      <c r="AD39" s="22"/>
      <c r="AE39" s="22"/>
      <c r="AF39" s="22"/>
      <c r="AG39" s="22"/>
      <c r="AH39" s="97"/>
      <c r="AI39" s="96"/>
      <c r="AV39" s="96"/>
      <c r="AW39" s="96"/>
      <c r="AX39" s="96"/>
      <c r="AY39" s="96"/>
      <c r="AZ39" s="96"/>
      <c r="BA39" s="96"/>
      <c r="BB39" s="96"/>
      <c r="BC39" s="96"/>
      <c r="BD39" s="96"/>
      <c r="BE39" s="96"/>
      <c r="BF39" s="96"/>
      <c r="BG39" s="96"/>
      <c r="BH39" s="96"/>
      <c r="BI39" s="96"/>
      <c r="BJ39" s="96"/>
      <c r="BK39" s="96"/>
      <c r="BL39" s="96"/>
      <c r="BM39" s="96"/>
      <c r="BN39" s="96"/>
      <c r="BO39" s="96"/>
      <c r="BP39" s="96"/>
      <c r="BQ39" s="96"/>
      <c r="BR39" s="96"/>
      <c r="BS39" s="96"/>
      <c r="BT39" s="96"/>
      <c r="BU39" s="96"/>
      <c r="BV39" s="96"/>
      <c r="BW39" s="96"/>
      <c r="BX39" s="96"/>
      <c r="BY39" s="96"/>
      <c r="BZ39" s="96"/>
    </row>
    <row r="40" spans="1:78" ht="14.1" customHeight="1" x14ac:dyDescent="0.2">
      <c r="A40" s="33"/>
      <c r="B40" s="22"/>
      <c r="C40" s="22"/>
      <c r="D40" s="22"/>
      <c r="E40" s="22"/>
      <c r="F40" s="22"/>
      <c r="G40" s="22"/>
      <c r="H40" s="22"/>
      <c r="I40" s="22"/>
      <c r="J40" s="22"/>
      <c r="K40" s="22"/>
      <c r="L40" s="22"/>
      <c r="M40" s="22"/>
      <c r="N40" s="22"/>
      <c r="O40" s="22"/>
      <c r="P40" s="22"/>
      <c r="Q40" s="22"/>
      <c r="R40" s="22"/>
      <c r="S40" s="22"/>
      <c r="T40" s="22"/>
      <c r="U40" s="22"/>
      <c r="V40" s="22"/>
      <c r="W40" s="22"/>
      <c r="X40" s="22"/>
      <c r="Y40" s="22"/>
      <c r="Z40" s="22"/>
      <c r="AA40" s="22"/>
      <c r="AB40" s="22"/>
      <c r="AC40" s="22"/>
      <c r="AD40" s="22"/>
      <c r="AE40" s="22"/>
      <c r="AF40" s="22"/>
      <c r="AG40" s="22"/>
      <c r="AH40" s="97"/>
      <c r="AI40" s="96"/>
      <c r="AV40" s="96"/>
      <c r="AW40" s="96"/>
      <c r="AX40" s="96"/>
      <c r="AY40" s="96"/>
      <c r="AZ40" s="96"/>
      <c r="BA40" s="96"/>
      <c r="BB40" s="96"/>
      <c r="BC40" s="96"/>
      <c r="BD40" s="96"/>
      <c r="BE40" s="96"/>
      <c r="BF40" s="96"/>
      <c r="BG40" s="96"/>
      <c r="BH40" s="96"/>
      <c r="BI40" s="96"/>
      <c r="BJ40" s="96"/>
      <c r="BK40" s="96"/>
      <c r="BL40" s="96"/>
      <c r="BM40" s="96"/>
      <c r="BN40" s="96"/>
      <c r="BO40" s="96"/>
      <c r="BP40" s="96"/>
      <c r="BQ40" s="96"/>
      <c r="BR40" s="96"/>
      <c r="BS40" s="96"/>
      <c r="BT40" s="96"/>
      <c r="BU40" s="96"/>
      <c r="BV40" s="96"/>
      <c r="BW40" s="96"/>
      <c r="BX40" s="96"/>
      <c r="BY40" s="96"/>
      <c r="BZ40" s="96"/>
    </row>
    <row r="41" spans="1:78" ht="14.1" customHeight="1" x14ac:dyDescent="0.2">
      <c r="A41" s="33"/>
      <c r="B41" s="22"/>
      <c r="C41" s="22"/>
      <c r="D41" s="22"/>
      <c r="E41" s="22"/>
      <c r="F41" s="22"/>
      <c r="G41" s="22"/>
      <c r="H41" s="22"/>
      <c r="I41" s="22"/>
      <c r="J41" s="22"/>
      <c r="K41" s="22"/>
      <c r="L41" s="22"/>
      <c r="M41" s="22"/>
      <c r="N41" s="22"/>
      <c r="O41" s="22"/>
      <c r="P41" s="22"/>
      <c r="Q41" s="22"/>
      <c r="R41" s="22"/>
      <c r="S41" s="22"/>
      <c r="T41" s="22"/>
      <c r="U41" s="22"/>
      <c r="V41" s="22"/>
      <c r="W41" s="22"/>
      <c r="X41" s="22"/>
      <c r="Y41" s="22"/>
      <c r="Z41" s="22"/>
      <c r="AA41" s="22"/>
      <c r="AB41" s="22"/>
      <c r="AC41" s="22"/>
      <c r="AD41" s="22"/>
      <c r="AE41" s="22"/>
      <c r="AF41" s="22"/>
      <c r="AG41" s="22"/>
      <c r="AH41" s="97"/>
      <c r="AI41" s="96"/>
      <c r="AV41" s="96"/>
      <c r="AW41" s="96"/>
      <c r="AX41" s="96"/>
      <c r="AY41" s="96"/>
      <c r="AZ41" s="96"/>
      <c r="BA41" s="96"/>
      <c r="BB41" s="96"/>
      <c r="BC41" s="96"/>
      <c r="BD41" s="96"/>
      <c r="BE41" s="96"/>
      <c r="BF41" s="96"/>
      <c r="BG41" s="96"/>
      <c r="BH41" s="96"/>
      <c r="BI41" s="96"/>
      <c r="BJ41" s="96"/>
      <c r="BK41" s="96"/>
      <c r="BL41" s="96"/>
      <c r="BM41" s="96"/>
      <c r="BN41" s="96"/>
      <c r="BO41" s="96"/>
      <c r="BP41" s="96"/>
      <c r="BQ41" s="96"/>
      <c r="BR41" s="96"/>
      <c r="BS41" s="96"/>
      <c r="BT41" s="96"/>
      <c r="BU41" s="96"/>
      <c r="BV41" s="96"/>
      <c r="BW41" s="96"/>
      <c r="BX41" s="96"/>
      <c r="BY41" s="96"/>
      <c r="BZ41" s="96"/>
    </row>
    <row r="42" spans="1:78" ht="14.1" customHeight="1" x14ac:dyDescent="0.2">
      <c r="A42" s="33"/>
      <c r="B42" s="22"/>
      <c r="C42" s="22"/>
      <c r="D42" s="22"/>
      <c r="E42" s="22"/>
      <c r="F42" s="22"/>
      <c r="G42" s="22"/>
      <c r="H42" s="22"/>
      <c r="I42" s="22"/>
      <c r="J42" s="22"/>
      <c r="K42" s="22"/>
      <c r="L42" s="22"/>
      <c r="M42" s="22"/>
      <c r="N42" s="22"/>
      <c r="O42" s="22"/>
      <c r="P42" s="22"/>
      <c r="Q42" s="22"/>
      <c r="R42" s="22"/>
      <c r="S42" s="22"/>
      <c r="T42" s="22"/>
      <c r="U42" s="22"/>
      <c r="V42" s="22"/>
      <c r="W42" s="22"/>
      <c r="X42" s="22"/>
      <c r="Y42" s="22"/>
      <c r="Z42" s="22"/>
      <c r="AA42" s="22"/>
      <c r="AB42" s="22"/>
      <c r="AC42" s="22"/>
      <c r="AD42" s="22"/>
      <c r="AE42" s="22"/>
      <c r="AF42" s="22"/>
      <c r="AG42" s="22"/>
      <c r="AH42" s="97"/>
      <c r="AI42" s="96"/>
      <c r="AV42" s="96"/>
      <c r="AW42" s="96"/>
      <c r="AX42" s="96"/>
      <c r="AY42" s="96"/>
      <c r="AZ42" s="96"/>
      <c r="BA42" s="96"/>
      <c r="BB42" s="96"/>
      <c r="BC42" s="96"/>
      <c r="BD42" s="96"/>
      <c r="BE42" s="96"/>
      <c r="BF42" s="96"/>
      <c r="BG42" s="96"/>
      <c r="BH42" s="96"/>
      <c r="BI42" s="96"/>
      <c r="BJ42" s="96"/>
      <c r="BK42" s="96"/>
      <c r="BL42" s="96"/>
      <c r="BM42" s="96"/>
      <c r="BN42" s="96"/>
      <c r="BO42" s="96"/>
      <c r="BP42" s="96"/>
      <c r="BQ42" s="96"/>
      <c r="BR42" s="96"/>
      <c r="BS42" s="96"/>
      <c r="BT42" s="96"/>
      <c r="BU42" s="96"/>
      <c r="BV42" s="96"/>
      <c r="BW42" s="96"/>
      <c r="BX42" s="96"/>
      <c r="BY42" s="96"/>
      <c r="BZ42" s="96"/>
    </row>
    <row r="43" spans="1:78" ht="14.1" customHeight="1" x14ac:dyDescent="0.2">
      <c r="A43" s="33"/>
      <c r="B43" s="22"/>
      <c r="C43" s="22"/>
      <c r="D43" s="22"/>
      <c r="E43" s="22"/>
      <c r="F43" s="22"/>
      <c r="G43" s="22"/>
      <c r="H43" s="22"/>
      <c r="I43" s="22"/>
      <c r="J43" s="22"/>
      <c r="K43" s="22"/>
      <c r="L43" s="22"/>
      <c r="M43" s="22"/>
      <c r="N43" s="22"/>
      <c r="O43" s="22"/>
      <c r="P43" s="22"/>
      <c r="Q43" s="22"/>
      <c r="R43" s="22"/>
      <c r="S43" s="22"/>
      <c r="T43" s="22"/>
      <c r="U43" s="22"/>
      <c r="V43" s="22"/>
      <c r="W43" s="22"/>
      <c r="X43" s="22"/>
      <c r="Y43" s="22"/>
      <c r="Z43" s="22"/>
      <c r="AA43" s="22"/>
      <c r="AB43" s="22"/>
      <c r="AC43" s="22"/>
      <c r="AD43" s="22"/>
      <c r="AE43" s="22"/>
      <c r="AF43" s="22"/>
      <c r="AG43" s="22"/>
      <c r="AH43" s="97"/>
      <c r="AI43" s="96"/>
      <c r="AV43" s="96"/>
      <c r="AW43" s="96"/>
      <c r="AX43" s="96"/>
      <c r="AY43" s="96"/>
      <c r="AZ43" s="96"/>
      <c r="BA43" s="96"/>
      <c r="BB43" s="96"/>
      <c r="BC43" s="96"/>
      <c r="BD43" s="96"/>
      <c r="BE43" s="96"/>
      <c r="BF43" s="96"/>
      <c r="BG43" s="96"/>
      <c r="BH43" s="96"/>
      <c r="BI43" s="96"/>
      <c r="BJ43" s="96"/>
      <c r="BK43" s="96"/>
      <c r="BL43" s="96"/>
      <c r="BM43" s="96"/>
      <c r="BN43" s="96"/>
      <c r="BO43" s="96"/>
      <c r="BP43" s="96"/>
      <c r="BQ43" s="96"/>
      <c r="BR43" s="96"/>
      <c r="BS43" s="96"/>
      <c r="BT43" s="96"/>
      <c r="BU43" s="96"/>
      <c r="BV43" s="96"/>
      <c r="BW43" s="96"/>
      <c r="BX43" s="96"/>
      <c r="BY43" s="96"/>
      <c r="BZ43" s="96"/>
    </row>
    <row r="44" spans="1:78" ht="14.1" customHeight="1" x14ac:dyDescent="0.2">
      <c r="A44" s="33"/>
      <c r="B44" s="22"/>
      <c r="C44" s="22"/>
      <c r="D44" s="22"/>
      <c r="E44" s="22"/>
      <c r="F44" s="22"/>
      <c r="G44" s="22"/>
      <c r="H44" s="22"/>
      <c r="I44" s="22"/>
      <c r="J44" s="22"/>
      <c r="K44" s="22"/>
      <c r="L44" s="22"/>
      <c r="M44" s="22"/>
      <c r="N44" s="22"/>
      <c r="O44" s="22"/>
      <c r="P44" s="22"/>
      <c r="Q44" s="22"/>
      <c r="R44" s="22"/>
      <c r="S44" s="22"/>
      <c r="T44" s="22"/>
      <c r="U44" s="22"/>
      <c r="V44" s="22"/>
      <c r="W44" s="22"/>
      <c r="X44" s="22"/>
      <c r="Y44" s="22"/>
      <c r="Z44" s="22"/>
      <c r="AA44" s="22"/>
      <c r="AB44" s="22"/>
      <c r="AC44" s="22"/>
      <c r="AD44" s="22"/>
      <c r="AE44" s="22"/>
      <c r="AF44" s="22"/>
      <c r="AG44" s="22"/>
      <c r="AH44" s="266"/>
      <c r="AI44" s="96"/>
      <c r="AV44" s="96"/>
      <c r="AW44" s="96"/>
      <c r="AX44" s="96"/>
      <c r="AY44" s="96"/>
      <c r="AZ44" s="96"/>
      <c r="BA44" s="96"/>
      <c r="BB44" s="96"/>
      <c r="BC44" s="96"/>
      <c r="BD44" s="96"/>
      <c r="BE44" s="96"/>
      <c r="BF44" s="96"/>
      <c r="BG44" s="96"/>
      <c r="BH44" s="96"/>
      <c r="BI44" s="96"/>
      <c r="BJ44" s="96"/>
      <c r="BK44" s="96"/>
      <c r="BL44" s="96"/>
      <c r="BM44" s="96"/>
      <c r="BN44" s="96"/>
      <c r="BO44" s="96"/>
      <c r="BP44" s="96"/>
      <c r="BQ44" s="96"/>
      <c r="BR44" s="96"/>
      <c r="BS44" s="96"/>
      <c r="BT44" s="96"/>
      <c r="BU44" s="96"/>
      <c r="BV44" s="96"/>
      <c r="BW44" s="96"/>
      <c r="BX44" s="96"/>
      <c r="BY44" s="96"/>
      <c r="BZ44" s="96"/>
    </row>
    <row r="45" spans="1:78" ht="20.25" customHeight="1" x14ac:dyDescent="0.2">
      <c r="A45" s="35"/>
      <c r="B45" s="22"/>
      <c r="C45" s="35"/>
      <c r="D45" s="22"/>
      <c r="E45" s="35"/>
      <c r="F45" s="22"/>
      <c r="G45" s="35"/>
      <c r="H45" s="22"/>
      <c r="I45" s="35"/>
      <c r="J45" s="22"/>
      <c r="K45" s="35"/>
      <c r="L45" s="22"/>
      <c r="M45" s="35"/>
      <c r="N45" s="22"/>
      <c r="O45" s="35"/>
      <c r="P45" s="22"/>
      <c r="Q45" s="35"/>
      <c r="R45" s="22"/>
      <c r="S45" s="35"/>
      <c r="T45" s="22"/>
      <c r="U45" s="35"/>
      <c r="V45" s="22"/>
      <c r="W45" s="35"/>
      <c r="X45" s="22"/>
      <c r="Y45" s="35"/>
      <c r="Z45" s="22"/>
      <c r="AA45" s="35"/>
      <c r="AB45" s="22"/>
      <c r="AC45" s="35"/>
      <c r="AD45" s="22"/>
      <c r="AE45" s="35"/>
      <c r="AF45" s="22"/>
      <c r="AG45" s="35"/>
      <c r="AH45" s="22"/>
      <c r="AI45" s="96"/>
      <c r="AV45" s="96"/>
      <c r="AW45" s="96"/>
      <c r="AX45" s="96"/>
      <c r="AY45" s="96"/>
      <c r="AZ45" s="96"/>
      <c r="BA45" s="96"/>
      <c r="BB45" s="96"/>
      <c r="BC45" s="96"/>
      <c r="BD45" s="96"/>
      <c r="BE45" s="96"/>
      <c r="BF45" s="96"/>
      <c r="BG45" s="96"/>
      <c r="BH45" s="96"/>
      <c r="BI45" s="96"/>
      <c r="BJ45" s="96"/>
      <c r="BK45" s="96"/>
      <c r="BL45" s="96"/>
      <c r="BM45" s="96"/>
      <c r="BN45" s="96"/>
      <c r="BO45" s="96"/>
      <c r="BP45" s="96"/>
      <c r="BQ45" s="96"/>
      <c r="BR45" s="96"/>
      <c r="BS45" s="96"/>
      <c r="BT45" s="96"/>
      <c r="BU45" s="96"/>
      <c r="BV45" s="96"/>
      <c r="BW45" s="96"/>
      <c r="BX45" s="96"/>
      <c r="BY45" s="96"/>
      <c r="BZ45" s="96"/>
    </row>
    <row r="46" spans="1:78" s="422" customFormat="1" ht="12.75" customHeight="1" thickBot="1" x14ac:dyDescent="0.25">
      <c r="A46" s="421">
        <f>'Power Price'!A46</f>
        <v>37186</v>
      </c>
      <c r="B46" s="422">
        <v>37188</v>
      </c>
      <c r="C46" s="422">
        <v>37189</v>
      </c>
      <c r="D46" s="422">
        <v>37190</v>
      </c>
      <c r="E46" s="422">
        <v>37191</v>
      </c>
      <c r="F46" s="422">
        <v>37192</v>
      </c>
      <c r="G46" s="422">
        <v>37193</v>
      </c>
      <c r="H46" s="422">
        <v>37194</v>
      </c>
      <c r="I46" s="422">
        <v>37195</v>
      </c>
      <c r="J46" s="422">
        <v>37196</v>
      </c>
      <c r="K46" s="423">
        <v>37197</v>
      </c>
      <c r="L46" s="423">
        <v>37198</v>
      </c>
      <c r="M46" s="423">
        <v>37199</v>
      </c>
      <c r="N46" s="423">
        <v>37200</v>
      </c>
      <c r="O46" s="423">
        <v>37201</v>
      </c>
      <c r="P46" s="423">
        <v>37202</v>
      </c>
      <c r="Q46" s="423">
        <v>37203</v>
      </c>
      <c r="R46" s="423">
        <v>37204</v>
      </c>
      <c r="S46" s="423">
        <v>37205</v>
      </c>
      <c r="T46" s="423">
        <v>37206</v>
      </c>
      <c r="U46" s="423">
        <v>37207</v>
      </c>
      <c r="V46" s="423">
        <v>37208</v>
      </c>
      <c r="W46" s="423">
        <v>37209</v>
      </c>
      <c r="X46" s="423">
        <v>37210</v>
      </c>
      <c r="Y46" s="423">
        <v>37211</v>
      </c>
      <c r="Z46" s="423">
        <v>37212</v>
      </c>
      <c r="AA46" s="423">
        <v>37213</v>
      </c>
      <c r="AB46" s="423">
        <v>37214</v>
      </c>
      <c r="AC46" s="423">
        <v>37215</v>
      </c>
      <c r="AD46" s="423">
        <v>37216</v>
      </c>
      <c r="AE46" s="423">
        <v>37217</v>
      </c>
      <c r="AF46" s="423">
        <v>37218</v>
      </c>
      <c r="AG46" s="423" t="s">
        <v>187</v>
      </c>
    </row>
    <row r="47" spans="1:78" ht="14.1" customHeight="1" x14ac:dyDescent="0.2">
      <c r="A47" s="257" t="s">
        <v>139</v>
      </c>
      <c r="B47" s="267">
        <v>23.75</v>
      </c>
      <c r="C47" s="73">
        <v>23.75</v>
      </c>
      <c r="D47" s="73">
        <v>24</v>
      </c>
      <c r="E47" s="73">
        <v>24</v>
      </c>
      <c r="F47" s="73">
        <v>24</v>
      </c>
      <c r="G47" s="73">
        <v>24</v>
      </c>
      <c r="H47" s="73">
        <v>24</v>
      </c>
      <c r="I47" s="73">
        <v>24</v>
      </c>
      <c r="J47" s="73">
        <v>24.5</v>
      </c>
      <c r="K47" s="22">
        <v>24.5</v>
      </c>
      <c r="L47" s="22">
        <v>24.5</v>
      </c>
      <c r="M47" s="22">
        <v>24.5</v>
      </c>
      <c r="N47" s="22">
        <v>24.5</v>
      </c>
      <c r="O47" s="22">
        <v>24.5</v>
      </c>
      <c r="P47" s="22">
        <v>24.5</v>
      </c>
      <c r="Q47" s="22">
        <v>24.5</v>
      </c>
      <c r="R47" s="22">
        <v>24.5</v>
      </c>
      <c r="S47" s="22">
        <v>24.5</v>
      </c>
      <c r="T47" s="22">
        <v>24.5</v>
      </c>
      <c r="U47" s="22">
        <v>24.5</v>
      </c>
      <c r="V47" s="22">
        <v>24.5</v>
      </c>
      <c r="W47" s="97">
        <v>24.5</v>
      </c>
      <c r="X47" s="96">
        <v>24.5</v>
      </c>
      <c r="Y47" s="96">
        <v>24.5</v>
      </c>
      <c r="Z47" s="96">
        <v>24.5</v>
      </c>
      <c r="AA47" s="96">
        <v>24.5</v>
      </c>
      <c r="AB47" s="96">
        <v>24.5</v>
      </c>
      <c r="AC47" s="96">
        <v>24.5</v>
      </c>
      <c r="AD47" s="96">
        <v>24.5</v>
      </c>
      <c r="AE47" s="96">
        <v>24.5</v>
      </c>
      <c r="AF47" s="96">
        <v>24.5</v>
      </c>
      <c r="AG47" s="104">
        <v>23.931818181818183</v>
      </c>
      <c r="AH47" s="95"/>
      <c r="AI47" s="96"/>
      <c r="AV47" s="96"/>
      <c r="AW47" s="96"/>
      <c r="AX47" s="96"/>
      <c r="AY47" s="96"/>
      <c r="AZ47" s="96"/>
      <c r="BA47" s="96"/>
      <c r="BB47" s="96"/>
      <c r="BC47" s="96"/>
      <c r="BD47" s="96"/>
      <c r="BE47" s="96"/>
      <c r="BF47" s="96"/>
      <c r="BG47" s="96"/>
      <c r="BH47" s="96"/>
      <c r="BI47" s="96"/>
      <c r="BJ47" s="96"/>
      <c r="BK47" s="96"/>
      <c r="BL47" s="96"/>
      <c r="BM47" s="96"/>
      <c r="BN47" s="96"/>
      <c r="BO47" s="96"/>
      <c r="BP47" s="96"/>
      <c r="BQ47" s="96"/>
      <c r="BR47" s="96"/>
      <c r="BS47" s="96"/>
      <c r="BT47" s="96"/>
      <c r="BU47" s="96"/>
      <c r="BV47" s="96"/>
      <c r="BW47" s="96"/>
      <c r="BX47" s="96"/>
      <c r="BY47" s="96"/>
      <c r="BZ47" s="96"/>
    </row>
    <row r="48" spans="1:78" ht="14.1" customHeight="1" x14ac:dyDescent="0.2">
      <c r="A48" s="133" t="s">
        <v>140</v>
      </c>
      <c r="B48" s="268">
        <v>24</v>
      </c>
      <c r="C48" s="22">
        <v>24</v>
      </c>
      <c r="D48" s="22">
        <v>24</v>
      </c>
      <c r="E48" s="22">
        <v>24</v>
      </c>
      <c r="F48" s="22">
        <v>24</v>
      </c>
      <c r="G48" s="22">
        <v>24</v>
      </c>
      <c r="H48" s="22">
        <v>24</v>
      </c>
      <c r="I48" s="22">
        <v>24</v>
      </c>
      <c r="J48" s="22">
        <v>24.5</v>
      </c>
      <c r="K48" s="22">
        <v>24.5</v>
      </c>
      <c r="L48" s="22">
        <v>24.5</v>
      </c>
      <c r="M48" s="22">
        <v>24.5</v>
      </c>
      <c r="N48" s="22">
        <v>24.5</v>
      </c>
      <c r="O48" s="22">
        <v>24.5</v>
      </c>
      <c r="P48" s="22">
        <v>24.5</v>
      </c>
      <c r="Q48" s="22">
        <v>24.5</v>
      </c>
      <c r="R48" s="22">
        <v>24.5</v>
      </c>
      <c r="S48" s="22">
        <v>24.5</v>
      </c>
      <c r="T48" s="22">
        <v>24.5</v>
      </c>
      <c r="U48" s="22">
        <v>24.5</v>
      </c>
      <c r="V48" s="22">
        <v>24.5</v>
      </c>
      <c r="W48" s="97">
        <v>24.5</v>
      </c>
      <c r="X48" s="96">
        <v>24.5</v>
      </c>
      <c r="Y48" s="96">
        <v>24.5</v>
      </c>
      <c r="Z48" s="96">
        <v>24.5</v>
      </c>
      <c r="AA48" s="96">
        <v>24.5</v>
      </c>
      <c r="AB48" s="96">
        <v>24.5</v>
      </c>
      <c r="AC48" s="96">
        <v>24.5</v>
      </c>
      <c r="AD48" s="96">
        <v>24.5</v>
      </c>
      <c r="AE48" s="96">
        <v>24.5</v>
      </c>
      <c r="AF48" s="96">
        <v>24.5</v>
      </c>
      <c r="AG48" s="105">
        <v>24</v>
      </c>
      <c r="AH48" s="97"/>
      <c r="AI48" s="96"/>
      <c r="AV48" s="96"/>
      <c r="AW48" s="96"/>
      <c r="AX48" s="96"/>
      <c r="AY48" s="96"/>
      <c r="AZ48" s="96"/>
      <c r="BA48" s="96"/>
      <c r="BB48" s="96"/>
      <c r="BC48" s="96"/>
      <c r="BD48" s="96"/>
      <c r="BE48" s="96"/>
      <c r="BF48" s="96"/>
      <c r="BG48" s="96"/>
      <c r="BH48" s="96"/>
      <c r="BI48" s="96"/>
      <c r="BJ48" s="96"/>
      <c r="BK48" s="96"/>
      <c r="BL48" s="96"/>
      <c r="BM48" s="96"/>
      <c r="BN48" s="96"/>
      <c r="BO48" s="96"/>
      <c r="BP48" s="96"/>
      <c r="BQ48" s="96"/>
      <c r="BR48" s="96"/>
      <c r="BS48" s="96"/>
      <c r="BT48" s="96"/>
      <c r="BU48" s="96"/>
      <c r="BV48" s="96"/>
      <c r="BW48" s="96"/>
      <c r="BX48" s="96"/>
      <c r="BY48" s="96"/>
      <c r="BZ48" s="96"/>
    </row>
    <row r="49" spans="1:78" ht="14.1" customHeight="1" x14ac:dyDescent="0.2">
      <c r="A49" s="133" t="s">
        <v>142</v>
      </c>
      <c r="B49" s="268">
        <v>22.94</v>
      </c>
      <c r="C49" s="22">
        <v>22.94</v>
      </c>
      <c r="D49" s="22">
        <v>24</v>
      </c>
      <c r="E49" s="22">
        <v>24</v>
      </c>
      <c r="F49" s="22">
        <v>24</v>
      </c>
      <c r="G49" s="22">
        <v>24</v>
      </c>
      <c r="H49" s="22">
        <v>24</v>
      </c>
      <c r="I49" s="22">
        <v>24</v>
      </c>
      <c r="J49" s="22">
        <v>24.25</v>
      </c>
      <c r="K49" s="22">
        <v>24.25</v>
      </c>
      <c r="L49" s="22">
        <v>24.25</v>
      </c>
      <c r="M49" s="22">
        <v>24.25</v>
      </c>
      <c r="N49" s="22">
        <v>24.25</v>
      </c>
      <c r="O49" s="22">
        <v>24.25</v>
      </c>
      <c r="P49" s="22">
        <v>24.25</v>
      </c>
      <c r="Q49" s="22">
        <v>24.25</v>
      </c>
      <c r="R49" s="22">
        <v>24.25</v>
      </c>
      <c r="S49" s="22">
        <v>24.25</v>
      </c>
      <c r="T49" s="22">
        <v>24.25</v>
      </c>
      <c r="U49" s="22">
        <v>24.25</v>
      </c>
      <c r="V49" s="22">
        <v>24.25</v>
      </c>
      <c r="W49" s="97">
        <v>24.25</v>
      </c>
      <c r="X49" s="96">
        <v>24.25</v>
      </c>
      <c r="Y49" s="96">
        <v>24.25</v>
      </c>
      <c r="Z49" s="96">
        <v>24.25</v>
      </c>
      <c r="AA49" s="96">
        <v>24.25</v>
      </c>
      <c r="AB49" s="96">
        <v>24.25</v>
      </c>
      <c r="AC49" s="96">
        <v>24.25</v>
      </c>
      <c r="AD49" s="96">
        <v>24.25</v>
      </c>
      <c r="AE49" s="96">
        <v>24.897000000000002</v>
      </c>
      <c r="AF49" s="96">
        <v>24.897000000000002</v>
      </c>
      <c r="AG49" s="105">
        <v>23.710909090909091</v>
      </c>
      <c r="AH49" s="97"/>
      <c r="AI49" s="96"/>
      <c r="AV49" s="96"/>
      <c r="AW49" s="96"/>
      <c r="AX49" s="96"/>
      <c r="AY49" s="96"/>
      <c r="AZ49" s="96"/>
      <c r="BA49" s="96"/>
      <c r="BB49" s="96"/>
      <c r="BC49" s="96"/>
      <c r="BD49" s="96"/>
      <c r="BE49" s="96"/>
      <c r="BF49" s="96"/>
      <c r="BG49" s="96"/>
      <c r="BH49" s="96"/>
      <c r="BI49" s="96"/>
      <c r="BJ49" s="96"/>
      <c r="BK49" s="96"/>
      <c r="BL49" s="96"/>
      <c r="BM49" s="96"/>
      <c r="BN49" s="96"/>
      <c r="BO49" s="96"/>
      <c r="BP49" s="96"/>
      <c r="BQ49" s="96"/>
      <c r="BR49" s="96"/>
      <c r="BS49" s="96"/>
      <c r="BT49" s="96"/>
      <c r="BU49" s="96"/>
      <c r="BV49" s="96"/>
      <c r="BW49" s="96"/>
      <c r="BX49" s="96"/>
      <c r="BY49" s="96"/>
      <c r="BZ49" s="96"/>
    </row>
    <row r="50" spans="1:78" ht="14.1" customHeight="1" x14ac:dyDescent="0.2">
      <c r="A50" s="133" t="s">
        <v>144</v>
      </c>
      <c r="B50" s="268">
        <v>21.54</v>
      </c>
      <c r="C50" s="22">
        <v>21.54</v>
      </c>
      <c r="D50" s="22">
        <v>27.1875</v>
      </c>
      <c r="E50" s="22">
        <v>25.5</v>
      </c>
      <c r="F50" s="22">
        <v>27.1875</v>
      </c>
      <c r="G50" s="22">
        <v>27.1875</v>
      </c>
      <c r="H50" s="22">
        <v>27.1875</v>
      </c>
      <c r="I50" s="22">
        <v>27.1875</v>
      </c>
      <c r="J50" s="22">
        <v>18.608000000000001</v>
      </c>
      <c r="K50" s="22">
        <v>18.608000000000001</v>
      </c>
      <c r="L50" s="22">
        <v>24.899999618530298</v>
      </c>
      <c r="M50" s="22">
        <v>20.174999237060501</v>
      </c>
      <c r="N50" s="22">
        <v>20.174999237060501</v>
      </c>
      <c r="O50" s="22">
        <v>20.174999237060501</v>
      </c>
      <c r="P50" s="22">
        <v>20.174999237060501</v>
      </c>
      <c r="Q50" s="22">
        <v>20.174999237060501</v>
      </c>
      <c r="R50" s="22">
        <v>20.174999237060501</v>
      </c>
      <c r="S50" s="22">
        <v>26</v>
      </c>
      <c r="T50" s="22">
        <v>20.174999237060501</v>
      </c>
      <c r="U50" s="22">
        <v>20.174999237060501</v>
      </c>
      <c r="V50" s="22">
        <v>20.174999237060501</v>
      </c>
      <c r="W50" s="97">
        <v>20.174999237060501</v>
      </c>
      <c r="X50" s="96">
        <v>20.174999237060501</v>
      </c>
      <c r="Y50" s="96">
        <v>20.174999237060501</v>
      </c>
      <c r="Z50" s="96">
        <v>26</v>
      </c>
      <c r="AA50" s="96">
        <v>20.174999237060501</v>
      </c>
      <c r="AB50" s="96">
        <v>20.174999237060501</v>
      </c>
      <c r="AC50" s="96">
        <v>20.174999237060501</v>
      </c>
      <c r="AD50" s="96">
        <v>20.174999237060501</v>
      </c>
      <c r="AE50" s="96">
        <v>20.174999237060501</v>
      </c>
      <c r="AF50" s="96">
        <v>20.174999237060501</v>
      </c>
      <c r="AG50" s="105">
        <v>25.493863636363638</v>
      </c>
      <c r="AH50" s="97"/>
      <c r="AI50" s="96"/>
      <c r="AV50" s="96"/>
      <c r="AW50" s="96"/>
      <c r="AX50" s="96"/>
      <c r="AY50" s="96"/>
      <c r="AZ50" s="96"/>
      <c r="BA50" s="96"/>
      <c r="BB50" s="96"/>
      <c r="BC50" s="96"/>
      <c r="BD50" s="96"/>
      <c r="BE50" s="96"/>
      <c r="BF50" s="96"/>
      <c r="BG50" s="96"/>
      <c r="BH50" s="96"/>
      <c r="BI50" s="96"/>
      <c r="BJ50" s="96"/>
      <c r="BK50" s="96"/>
      <c r="BL50" s="96"/>
      <c r="BM50" s="96"/>
      <c r="BN50" s="96"/>
      <c r="BO50" s="96"/>
      <c r="BP50" s="96"/>
      <c r="BQ50" s="96"/>
      <c r="BR50" s="96"/>
      <c r="BS50" s="96"/>
      <c r="BT50" s="96"/>
      <c r="BU50" s="96"/>
      <c r="BV50" s="96"/>
      <c r="BW50" s="96"/>
      <c r="BX50" s="96"/>
      <c r="BY50" s="96"/>
      <c r="BZ50" s="96"/>
    </row>
    <row r="51" spans="1:78" ht="14.1" customHeight="1" x14ac:dyDescent="0.2">
      <c r="A51" s="133" t="s">
        <v>143</v>
      </c>
      <c r="B51" s="268">
        <v>21.54</v>
      </c>
      <c r="C51" s="22">
        <v>21.54</v>
      </c>
      <c r="D51" s="22">
        <v>22</v>
      </c>
      <c r="E51" s="22">
        <v>22</v>
      </c>
      <c r="F51" s="22">
        <v>22</v>
      </c>
      <c r="G51" s="22">
        <v>22</v>
      </c>
      <c r="H51" s="22">
        <v>22</v>
      </c>
      <c r="I51" s="22">
        <v>22</v>
      </c>
      <c r="J51" s="22">
        <v>21</v>
      </c>
      <c r="K51" s="22">
        <v>21</v>
      </c>
      <c r="L51" s="22">
        <v>21</v>
      </c>
      <c r="M51" s="22">
        <v>21</v>
      </c>
      <c r="N51" s="22">
        <v>21</v>
      </c>
      <c r="O51" s="22">
        <v>21</v>
      </c>
      <c r="P51" s="22">
        <v>21</v>
      </c>
      <c r="Q51" s="22">
        <v>21</v>
      </c>
      <c r="R51" s="22">
        <v>21</v>
      </c>
      <c r="S51" s="22">
        <v>21</v>
      </c>
      <c r="T51" s="22">
        <v>21</v>
      </c>
      <c r="U51" s="22">
        <v>21</v>
      </c>
      <c r="V51" s="22">
        <v>21</v>
      </c>
      <c r="W51" s="97">
        <v>21</v>
      </c>
      <c r="X51" s="96">
        <v>21</v>
      </c>
      <c r="Y51" s="96">
        <v>21</v>
      </c>
      <c r="Z51" s="96">
        <v>21</v>
      </c>
      <c r="AA51" s="96">
        <v>21</v>
      </c>
      <c r="AB51" s="96">
        <v>21</v>
      </c>
      <c r="AC51" s="96">
        <v>21</v>
      </c>
      <c r="AD51" s="96">
        <v>21</v>
      </c>
      <c r="AE51" s="96">
        <v>21</v>
      </c>
      <c r="AF51" s="96">
        <v>21</v>
      </c>
      <c r="AG51" s="105">
        <v>21.874545454545455</v>
      </c>
      <c r="AH51" s="97"/>
      <c r="AI51" s="96"/>
      <c r="AV51" s="96"/>
      <c r="AW51" s="96"/>
      <c r="AX51" s="96"/>
      <c r="AY51" s="96"/>
      <c r="AZ51" s="96"/>
      <c r="BA51" s="96"/>
      <c r="BB51" s="96"/>
      <c r="BC51" s="96"/>
      <c r="BD51" s="96"/>
      <c r="BE51" s="96"/>
      <c r="BF51" s="96"/>
      <c r="BG51" s="96"/>
      <c r="BH51" s="96"/>
      <c r="BI51" s="96"/>
      <c r="BJ51" s="96"/>
      <c r="BK51" s="96"/>
      <c r="BL51" s="96"/>
      <c r="BM51" s="96"/>
      <c r="BN51" s="96"/>
      <c r="BO51" s="96"/>
      <c r="BP51" s="96"/>
      <c r="BQ51" s="96"/>
      <c r="BR51" s="96"/>
      <c r="BS51" s="96"/>
      <c r="BT51" s="96"/>
      <c r="BU51" s="96"/>
      <c r="BV51" s="96"/>
      <c r="BW51" s="96"/>
      <c r="BX51" s="96"/>
      <c r="BY51" s="96"/>
      <c r="BZ51" s="96"/>
    </row>
    <row r="52" spans="1:78" ht="14.1" customHeight="1" x14ac:dyDescent="0.2">
      <c r="A52" s="133" t="s">
        <v>141</v>
      </c>
      <c r="B52" s="268">
        <v>21.9</v>
      </c>
      <c r="C52" s="22">
        <v>21.9</v>
      </c>
      <c r="D52" s="22">
        <v>21.25</v>
      </c>
      <c r="E52" s="22">
        <v>21.25</v>
      </c>
      <c r="F52" s="22">
        <v>21.25</v>
      </c>
      <c r="G52" s="22">
        <v>21.25</v>
      </c>
      <c r="H52" s="22">
        <v>21.25</v>
      </c>
      <c r="I52" s="22">
        <v>21.25</v>
      </c>
      <c r="J52" s="22">
        <v>19.25</v>
      </c>
      <c r="K52" s="22">
        <v>19.25</v>
      </c>
      <c r="L52" s="22">
        <v>19.25</v>
      </c>
      <c r="M52" s="22">
        <v>19.25</v>
      </c>
      <c r="N52" s="22">
        <v>19.25</v>
      </c>
      <c r="O52" s="22">
        <v>19.25</v>
      </c>
      <c r="P52" s="22">
        <v>19.25</v>
      </c>
      <c r="Q52" s="22">
        <v>19.25</v>
      </c>
      <c r="R52" s="22">
        <v>19.25</v>
      </c>
      <c r="S52" s="22">
        <v>19.25</v>
      </c>
      <c r="T52" s="22">
        <v>19.25</v>
      </c>
      <c r="U52" s="22">
        <v>19.25</v>
      </c>
      <c r="V52" s="22">
        <v>19.25</v>
      </c>
      <c r="W52" s="22">
        <v>19.25</v>
      </c>
      <c r="X52" s="22">
        <v>19.25</v>
      </c>
      <c r="Y52" s="22">
        <v>19.25</v>
      </c>
      <c r="Z52" s="22">
        <v>19.25</v>
      </c>
      <c r="AA52" s="22">
        <v>19.25</v>
      </c>
      <c r="AB52" s="22">
        <v>19.25</v>
      </c>
      <c r="AC52" s="22">
        <v>19.25</v>
      </c>
      <c r="AD52" s="22">
        <v>19.25</v>
      </c>
      <c r="AE52" s="22">
        <v>19.25</v>
      </c>
      <c r="AF52" s="22">
        <v>19.25</v>
      </c>
      <c r="AG52" s="109">
        <v>21.427272727272726</v>
      </c>
      <c r="AH52" s="97"/>
      <c r="AI52" s="96"/>
      <c r="AV52" s="96"/>
      <c r="AW52" s="96"/>
      <c r="AX52" s="96"/>
      <c r="AY52" s="96"/>
      <c r="AZ52" s="96"/>
      <c r="BA52" s="96"/>
      <c r="BB52" s="96"/>
      <c r="BC52" s="96"/>
      <c r="BD52" s="96"/>
      <c r="BE52" s="96"/>
      <c r="BF52" s="96"/>
      <c r="BG52" s="96"/>
      <c r="BH52" s="96"/>
      <c r="BI52" s="96"/>
      <c r="BJ52" s="96"/>
      <c r="BK52" s="96"/>
      <c r="BL52" s="96"/>
      <c r="BM52" s="96"/>
      <c r="BN52" s="96"/>
      <c r="BO52" s="96"/>
      <c r="BP52" s="96"/>
      <c r="BQ52" s="96"/>
      <c r="BR52" s="96"/>
      <c r="BS52" s="96"/>
      <c r="BT52" s="96"/>
      <c r="BU52" s="96"/>
      <c r="BV52" s="96"/>
      <c r="BW52" s="96"/>
      <c r="BX52" s="96"/>
      <c r="BY52" s="96"/>
      <c r="BZ52" s="96"/>
    </row>
    <row r="53" spans="1:78" ht="14.1" customHeight="1" thickBot="1" x14ac:dyDescent="0.25">
      <c r="A53" s="27" t="s">
        <v>145</v>
      </c>
      <c r="B53" s="268">
        <v>22.4</v>
      </c>
      <c r="C53" s="22">
        <v>22.4</v>
      </c>
      <c r="D53" s="22">
        <v>21.75</v>
      </c>
      <c r="E53" s="22">
        <v>21.75</v>
      </c>
      <c r="F53" s="22">
        <v>21.75</v>
      </c>
      <c r="G53" s="22">
        <v>21.75</v>
      </c>
      <c r="H53" s="22">
        <v>21.75</v>
      </c>
      <c r="I53" s="22">
        <v>21.75</v>
      </c>
      <c r="J53" s="22">
        <v>19.75</v>
      </c>
      <c r="K53" s="22">
        <v>19.75</v>
      </c>
      <c r="L53" s="22">
        <v>19.75</v>
      </c>
      <c r="M53" s="22">
        <v>19.75</v>
      </c>
      <c r="N53" s="22">
        <v>19.75</v>
      </c>
      <c r="O53" s="22">
        <v>19.75</v>
      </c>
      <c r="P53" s="22">
        <v>19.75</v>
      </c>
      <c r="Q53" s="22">
        <v>19.75</v>
      </c>
      <c r="R53" s="22">
        <v>19.75</v>
      </c>
      <c r="S53" s="22">
        <v>19.75</v>
      </c>
      <c r="T53" s="22">
        <v>19.75</v>
      </c>
      <c r="U53" s="22">
        <v>19.75</v>
      </c>
      <c r="V53" s="22">
        <v>19.75</v>
      </c>
      <c r="W53" s="97">
        <v>19.75</v>
      </c>
      <c r="X53" s="96">
        <v>19.75</v>
      </c>
      <c r="Y53" s="96">
        <v>19.75</v>
      </c>
      <c r="Z53" s="96">
        <v>34.5</v>
      </c>
      <c r="AA53" s="96">
        <v>19.75</v>
      </c>
      <c r="AB53" s="96">
        <v>19.75</v>
      </c>
      <c r="AC53" s="96">
        <v>19.75</v>
      </c>
      <c r="AD53" s="96">
        <v>19.75</v>
      </c>
      <c r="AE53" s="96">
        <v>19.75</v>
      </c>
      <c r="AF53" s="96">
        <v>19.75</v>
      </c>
      <c r="AG53" s="105">
        <v>21.927272727272726</v>
      </c>
      <c r="AH53" s="97"/>
      <c r="AI53" s="96"/>
      <c r="AJ53" s="276"/>
      <c r="AV53" s="96"/>
      <c r="AW53" s="96"/>
      <c r="AX53" s="96"/>
      <c r="AY53" s="96"/>
      <c r="AZ53" s="96"/>
      <c r="BA53" s="96"/>
      <c r="BB53" s="96"/>
      <c r="BC53" s="96"/>
      <c r="BD53" s="96"/>
      <c r="BE53" s="96"/>
      <c r="BF53" s="96"/>
      <c r="BG53" s="96"/>
      <c r="BH53" s="96"/>
      <c r="BI53" s="96"/>
      <c r="BJ53" s="96"/>
      <c r="BK53" s="96"/>
      <c r="BL53" s="96"/>
      <c r="BM53" s="96"/>
      <c r="BN53" s="96"/>
      <c r="BO53" s="96"/>
      <c r="BP53" s="96"/>
      <c r="BQ53" s="96"/>
      <c r="BR53" s="96"/>
      <c r="BS53" s="96"/>
      <c r="BT53" s="96"/>
      <c r="BU53" s="96"/>
      <c r="BV53" s="96"/>
      <c r="BW53" s="96"/>
      <c r="BX53" s="96"/>
      <c r="BY53" s="96"/>
      <c r="BZ53" s="96"/>
    </row>
    <row r="54" spans="1:78" ht="14.1" customHeight="1" x14ac:dyDescent="0.2">
      <c r="A54" s="269"/>
      <c r="B54" s="268"/>
      <c r="C54" s="22"/>
      <c r="D54" s="22"/>
      <c r="E54" s="22"/>
      <c r="F54" s="22"/>
      <c r="G54" s="22"/>
      <c r="H54" s="22"/>
      <c r="I54" s="22"/>
      <c r="J54" s="22"/>
      <c r="K54" s="22"/>
      <c r="L54" s="22"/>
      <c r="M54" s="22"/>
      <c r="N54" s="22"/>
      <c r="O54" s="22"/>
      <c r="P54" s="22"/>
      <c r="Q54" s="22"/>
      <c r="R54" s="22"/>
      <c r="S54" s="22"/>
      <c r="T54" s="22"/>
      <c r="U54" s="22"/>
      <c r="V54" s="22"/>
      <c r="W54" s="97"/>
      <c r="X54" s="96"/>
      <c r="Y54" s="96"/>
      <c r="Z54" s="96"/>
      <c r="AA54" s="96"/>
      <c r="AB54" s="96"/>
      <c r="AC54" s="96"/>
      <c r="AD54" s="96"/>
      <c r="AE54" s="96"/>
      <c r="AF54" s="96"/>
      <c r="AG54" s="105"/>
      <c r="AH54" s="97"/>
      <c r="AI54" s="96"/>
      <c r="AJ54" s="276"/>
      <c r="AV54" s="96"/>
      <c r="AW54" s="96"/>
      <c r="AX54" s="96"/>
      <c r="AY54" s="96"/>
      <c r="AZ54" s="96"/>
      <c r="BA54" s="96"/>
      <c r="BB54" s="96"/>
      <c r="BC54" s="96"/>
      <c r="BD54" s="96"/>
      <c r="BE54" s="96"/>
      <c r="BF54" s="96"/>
      <c r="BG54" s="96"/>
      <c r="BH54" s="96"/>
      <c r="BI54" s="96"/>
      <c r="BJ54" s="96"/>
      <c r="BK54" s="96"/>
      <c r="BL54" s="96"/>
      <c r="BM54" s="96"/>
      <c r="BN54" s="96"/>
      <c r="BO54" s="96"/>
      <c r="BP54" s="96"/>
      <c r="BQ54" s="96"/>
      <c r="BR54" s="96"/>
      <c r="BS54" s="96"/>
      <c r="BT54" s="96"/>
      <c r="BU54" s="96"/>
      <c r="BV54" s="96"/>
      <c r="BW54" s="96"/>
      <c r="BX54" s="96"/>
      <c r="BY54" s="96"/>
      <c r="BZ54" s="96"/>
    </row>
    <row r="55" spans="1:78" ht="14.1" customHeight="1" x14ac:dyDescent="0.2">
      <c r="A55" s="133"/>
      <c r="B55" s="268"/>
      <c r="C55" s="22"/>
      <c r="D55" s="22"/>
      <c r="E55" s="22"/>
      <c r="F55" s="22"/>
      <c r="G55" s="22"/>
      <c r="H55" s="22"/>
      <c r="I55" s="22"/>
      <c r="J55" s="22"/>
      <c r="K55" s="22"/>
      <c r="L55" s="22"/>
      <c r="M55" s="22"/>
      <c r="N55" s="22"/>
      <c r="O55" s="22"/>
      <c r="P55" s="22"/>
      <c r="Q55" s="22"/>
      <c r="R55" s="22"/>
      <c r="S55" s="22"/>
      <c r="T55" s="22"/>
      <c r="U55" s="22"/>
      <c r="V55" s="22"/>
      <c r="W55" s="97"/>
      <c r="X55" s="96"/>
      <c r="Y55" s="96"/>
      <c r="Z55" s="96"/>
      <c r="AA55" s="96"/>
      <c r="AB55" s="96"/>
      <c r="AC55" s="96"/>
      <c r="AD55" s="96"/>
      <c r="AE55" s="96"/>
      <c r="AF55" s="96"/>
      <c r="AG55" s="105"/>
      <c r="AH55" s="97"/>
      <c r="AI55" s="96"/>
      <c r="AJ55" s="276"/>
      <c r="AV55" s="96"/>
      <c r="AW55" s="96"/>
      <c r="AX55" s="96"/>
      <c r="AY55" s="96"/>
      <c r="AZ55" s="96"/>
      <c r="BA55" s="96"/>
      <c r="BB55" s="96"/>
      <c r="BC55" s="96"/>
      <c r="BD55" s="96"/>
      <c r="BE55" s="96"/>
      <c r="BF55" s="96"/>
      <c r="BG55" s="96"/>
      <c r="BH55" s="96"/>
      <c r="BI55" s="96"/>
      <c r="BJ55" s="96"/>
      <c r="BK55" s="96"/>
      <c r="BL55" s="96"/>
      <c r="BM55" s="96"/>
      <c r="BN55" s="96"/>
      <c r="BO55" s="96"/>
      <c r="BP55" s="96"/>
      <c r="BQ55" s="96"/>
      <c r="BR55" s="96"/>
      <c r="BS55" s="96"/>
      <c r="BT55" s="96"/>
      <c r="BU55" s="96"/>
      <c r="BV55" s="96"/>
      <c r="BW55" s="96"/>
      <c r="BX55" s="96"/>
      <c r="BY55" s="96"/>
      <c r="BZ55" s="96"/>
    </row>
    <row r="56" spans="1:78" ht="14.1" customHeight="1" x14ac:dyDescent="0.2">
      <c r="A56" s="133" t="s">
        <v>138</v>
      </c>
      <c r="B56" s="268">
        <v>29</v>
      </c>
      <c r="C56" s="22">
        <v>29</v>
      </c>
      <c r="D56" s="22">
        <v>29.004999160766602</v>
      </c>
      <c r="E56" s="22">
        <v>28.997501373291016</v>
      </c>
      <c r="F56" s="22">
        <v>29.002500534057617</v>
      </c>
      <c r="G56" s="22">
        <v>29</v>
      </c>
      <c r="H56" s="22">
        <v>28.998849868774414</v>
      </c>
      <c r="I56" s="22">
        <v>29</v>
      </c>
      <c r="J56" s="22">
        <v>31.428847961425781</v>
      </c>
      <c r="K56" s="22">
        <v>31.432496719360351</v>
      </c>
      <c r="L56" s="22">
        <v>31.432496719360351</v>
      </c>
      <c r="M56" s="22">
        <v>31.432496719360351</v>
      </c>
      <c r="N56" s="22">
        <v>31.429996185302734</v>
      </c>
      <c r="O56" s="22">
        <v>31.429998092651367</v>
      </c>
      <c r="P56" s="22">
        <v>31.429998092651367</v>
      </c>
      <c r="Q56" s="22">
        <v>31.429998092651367</v>
      </c>
      <c r="R56" s="22">
        <v>31.429998092651367</v>
      </c>
      <c r="S56" s="22">
        <v>31.429998092651367</v>
      </c>
      <c r="T56" s="22">
        <v>31.429998092651367</v>
      </c>
      <c r="U56" s="22">
        <v>31.429998092651367</v>
      </c>
      <c r="V56" s="22">
        <v>31.434999160766601</v>
      </c>
      <c r="W56" s="97">
        <v>31.434999160766601</v>
      </c>
      <c r="X56" s="96">
        <v>31.434999160766601</v>
      </c>
      <c r="Y56" s="96">
        <v>31.427499465942383</v>
      </c>
      <c r="Z56" s="96">
        <v>31.425000839233398</v>
      </c>
      <c r="AA56" s="96">
        <v>31.432500534057617</v>
      </c>
      <c r="AB56" s="96">
        <v>31.432500534057617</v>
      </c>
      <c r="AC56" s="96">
        <v>31.425445251464843</v>
      </c>
      <c r="AD56" s="96">
        <v>31.425445251464843</v>
      </c>
      <c r="AE56" s="96">
        <v>31.425445251464843</v>
      </c>
      <c r="AF56" s="96">
        <v>0</v>
      </c>
      <c r="AG56" s="105">
        <v>29.077219596275917</v>
      </c>
      <c r="AH56" s="97"/>
      <c r="AI56" s="96"/>
      <c r="AJ56" s="276"/>
      <c r="AV56" s="96"/>
      <c r="AW56" s="96"/>
      <c r="AX56" s="96"/>
      <c r="AY56" s="96"/>
      <c r="AZ56" s="96"/>
      <c r="BA56" s="96"/>
      <c r="BB56" s="96"/>
      <c r="BC56" s="96"/>
      <c r="BD56" s="96"/>
      <c r="BE56" s="96"/>
      <c r="BF56" s="96"/>
      <c r="BG56" s="96"/>
      <c r="BH56" s="96"/>
      <c r="BI56" s="96"/>
      <c r="BJ56" s="96"/>
      <c r="BK56" s="96"/>
      <c r="BL56" s="96"/>
      <c r="BM56" s="96"/>
      <c r="BN56" s="96"/>
      <c r="BO56" s="96"/>
      <c r="BP56" s="96"/>
      <c r="BQ56" s="96"/>
      <c r="BR56" s="96"/>
      <c r="BS56" s="96"/>
      <c r="BT56" s="96"/>
      <c r="BU56" s="96"/>
      <c r="BV56" s="96"/>
      <c r="BW56" s="96"/>
      <c r="BX56" s="96"/>
      <c r="BY56" s="96"/>
      <c r="BZ56" s="96"/>
    </row>
    <row r="57" spans="1:78" ht="14.1" customHeight="1" x14ac:dyDescent="0.2">
      <c r="A57" s="133"/>
      <c r="B57" s="268"/>
      <c r="C57" s="22"/>
      <c r="D57" s="22"/>
      <c r="E57" s="22"/>
      <c r="F57" s="22"/>
      <c r="G57" s="22"/>
      <c r="H57" s="22"/>
      <c r="I57" s="22"/>
      <c r="J57" s="22"/>
      <c r="K57" s="22"/>
      <c r="L57" s="22"/>
      <c r="M57" s="22"/>
      <c r="N57" s="22"/>
      <c r="O57" s="22"/>
      <c r="P57" s="22"/>
      <c r="Q57" s="22"/>
      <c r="R57" s="22"/>
      <c r="S57" s="22"/>
      <c r="T57" s="22"/>
      <c r="U57" s="22"/>
      <c r="V57" s="22"/>
      <c r="W57" s="97"/>
      <c r="X57" s="96"/>
      <c r="Y57" s="96"/>
      <c r="Z57" s="96"/>
      <c r="AA57" s="96"/>
      <c r="AB57" s="96"/>
      <c r="AC57" s="96"/>
      <c r="AD57" s="96"/>
      <c r="AE57" s="96"/>
      <c r="AF57" s="96"/>
      <c r="AG57" s="105"/>
      <c r="AH57" s="97"/>
      <c r="AI57" s="96"/>
      <c r="AJ57" s="276"/>
      <c r="AV57" s="96"/>
      <c r="AW57" s="96"/>
      <c r="AX57" s="96"/>
      <c r="AY57" s="96"/>
      <c r="AZ57" s="96"/>
      <c r="BA57" s="96"/>
      <c r="BB57" s="96"/>
      <c r="BC57" s="96"/>
      <c r="BD57" s="96"/>
      <c r="BE57" s="96"/>
      <c r="BF57" s="96"/>
      <c r="BG57" s="96"/>
      <c r="BH57" s="96"/>
      <c r="BI57" s="96"/>
      <c r="BJ57" s="96"/>
      <c r="BK57" s="96"/>
      <c r="BL57" s="96"/>
      <c r="BM57" s="96"/>
      <c r="BN57" s="96"/>
      <c r="BO57" s="96"/>
      <c r="BP57" s="96"/>
      <c r="BQ57" s="96"/>
      <c r="BR57" s="96"/>
      <c r="BS57" s="96"/>
      <c r="BT57" s="96"/>
      <c r="BU57" s="96"/>
      <c r="BV57" s="96"/>
      <c r="BW57" s="96"/>
      <c r="BX57" s="96"/>
      <c r="BY57" s="96"/>
      <c r="BZ57" s="96"/>
    </row>
    <row r="58" spans="1:78" ht="14.1" customHeight="1" x14ac:dyDescent="0.2">
      <c r="A58" s="269"/>
      <c r="B58" s="268"/>
      <c r="C58" s="22"/>
      <c r="D58" s="22"/>
      <c r="E58" s="22"/>
      <c r="F58" s="22"/>
      <c r="G58" s="22"/>
      <c r="H58" s="22"/>
      <c r="I58" s="22"/>
      <c r="J58" s="22"/>
      <c r="K58" s="22"/>
      <c r="L58" s="22"/>
      <c r="M58" s="22"/>
      <c r="N58" s="22"/>
      <c r="O58" s="22"/>
      <c r="P58" s="22"/>
      <c r="Q58" s="22"/>
      <c r="R58" s="22"/>
      <c r="S58" s="22"/>
      <c r="T58" s="22"/>
      <c r="U58" s="22"/>
      <c r="V58" s="22"/>
      <c r="W58" s="97"/>
      <c r="X58" s="96"/>
      <c r="Y58" s="96"/>
      <c r="Z58" s="96"/>
      <c r="AA58" s="96"/>
      <c r="AB58" s="96"/>
      <c r="AC58" s="96"/>
      <c r="AD58" s="96"/>
      <c r="AE58" s="96"/>
      <c r="AF58" s="96"/>
      <c r="AG58" s="105"/>
      <c r="AH58" s="97"/>
      <c r="AI58" s="96"/>
      <c r="AJ58" s="276"/>
      <c r="AV58" s="96"/>
      <c r="AW58" s="96"/>
      <c r="AX58" s="96"/>
      <c r="AY58" s="96"/>
      <c r="AZ58" s="96"/>
      <c r="BA58" s="96"/>
      <c r="BB58" s="96"/>
      <c r="BC58" s="96"/>
      <c r="BD58" s="96"/>
      <c r="BE58" s="96"/>
      <c r="BF58" s="96"/>
      <c r="BG58" s="96"/>
      <c r="BH58" s="96"/>
      <c r="BI58" s="96"/>
      <c r="BJ58" s="96"/>
      <c r="BK58" s="96"/>
      <c r="BL58" s="96"/>
      <c r="BM58" s="96"/>
      <c r="BN58" s="96"/>
      <c r="BO58" s="96"/>
      <c r="BP58" s="96"/>
      <c r="BQ58" s="96"/>
      <c r="BR58" s="96"/>
      <c r="BS58" s="96"/>
      <c r="BT58" s="96"/>
      <c r="BU58" s="96"/>
      <c r="BV58" s="96"/>
      <c r="BW58" s="96"/>
      <c r="BX58" s="96"/>
      <c r="BY58" s="96"/>
      <c r="BZ58" s="96"/>
    </row>
    <row r="59" spans="1:78" ht="14.1" customHeight="1" x14ac:dyDescent="0.2">
      <c r="A59" s="269"/>
      <c r="B59" s="268"/>
      <c r="C59" s="22"/>
      <c r="D59" s="22"/>
      <c r="E59" s="22"/>
      <c r="F59" s="22"/>
      <c r="G59" s="22"/>
      <c r="H59" s="22"/>
      <c r="I59" s="22"/>
      <c r="J59" s="22"/>
      <c r="K59" s="22"/>
      <c r="L59" s="22"/>
      <c r="M59" s="22"/>
      <c r="N59" s="22"/>
      <c r="O59" s="22"/>
      <c r="P59" s="22"/>
      <c r="Q59" s="22"/>
      <c r="R59" s="22"/>
      <c r="S59" s="22"/>
      <c r="T59" s="22"/>
      <c r="U59" s="22"/>
      <c r="V59" s="22"/>
      <c r="W59" s="97"/>
      <c r="X59" s="96"/>
      <c r="Y59" s="96"/>
      <c r="Z59" s="96"/>
      <c r="AA59" s="96"/>
      <c r="AB59" s="96"/>
      <c r="AC59" s="96"/>
      <c r="AD59" s="96"/>
      <c r="AE59" s="96"/>
      <c r="AF59" s="96"/>
      <c r="AG59" s="105"/>
      <c r="AH59" s="97"/>
      <c r="AI59" s="96"/>
      <c r="AJ59" s="276"/>
      <c r="AV59" s="96"/>
      <c r="AW59" s="96"/>
      <c r="AX59" s="96"/>
      <c r="AY59" s="96"/>
      <c r="AZ59" s="96"/>
      <c r="BA59" s="96"/>
      <c r="BB59" s="96"/>
      <c r="BC59" s="96"/>
      <c r="BD59" s="96"/>
      <c r="BE59" s="96"/>
      <c r="BF59" s="96"/>
      <c r="BG59" s="96"/>
      <c r="BH59" s="96"/>
      <c r="BI59" s="96"/>
      <c r="BJ59" s="96"/>
      <c r="BK59" s="96"/>
      <c r="BL59" s="96"/>
      <c r="BM59" s="96"/>
      <c r="BN59" s="96"/>
      <c r="BO59" s="96"/>
      <c r="BP59" s="96"/>
      <c r="BQ59" s="96"/>
      <c r="BR59" s="96"/>
      <c r="BS59" s="96"/>
      <c r="BT59" s="96"/>
      <c r="BU59" s="96"/>
      <c r="BV59" s="96"/>
      <c r="BW59" s="96"/>
      <c r="BX59" s="96"/>
      <c r="BY59" s="96"/>
      <c r="BZ59" s="96"/>
    </row>
    <row r="60" spans="1:78" ht="14.1" customHeight="1" x14ac:dyDescent="0.2">
      <c r="A60" s="269"/>
      <c r="B60" s="268"/>
      <c r="C60" s="22"/>
      <c r="D60" s="22"/>
      <c r="E60" s="22"/>
      <c r="F60" s="22"/>
      <c r="G60" s="22"/>
      <c r="H60" s="22"/>
      <c r="I60" s="22"/>
      <c r="J60" s="22"/>
      <c r="K60" s="22"/>
      <c r="L60" s="22"/>
      <c r="M60" s="22"/>
      <c r="N60" s="22"/>
      <c r="O60" s="22"/>
      <c r="P60" s="22"/>
      <c r="Q60" s="22"/>
      <c r="R60" s="22"/>
      <c r="S60" s="22"/>
      <c r="T60" s="22"/>
      <c r="U60" s="22"/>
      <c r="V60" s="22"/>
      <c r="W60" s="97"/>
      <c r="X60" s="96"/>
      <c r="Y60" s="96"/>
      <c r="Z60" s="96"/>
      <c r="AA60" s="96"/>
      <c r="AB60" s="96"/>
      <c r="AC60" s="96"/>
      <c r="AD60" s="96"/>
      <c r="AE60" s="96"/>
      <c r="AF60" s="96"/>
      <c r="AG60" s="105"/>
      <c r="AH60" s="97"/>
      <c r="AI60" s="96"/>
      <c r="AJ60" s="276"/>
      <c r="AV60" s="96"/>
      <c r="AW60" s="96"/>
      <c r="AX60" s="96"/>
      <c r="AY60" s="96"/>
      <c r="AZ60" s="96"/>
      <c r="BA60" s="96"/>
      <c r="BB60" s="96"/>
      <c r="BC60" s="96"/>
      <c r="BD60" s="96"/>
      <c r="BE60" s="96"/>
      <c r="BF60" s="96"/>
      <c r="BG60" s="96"/>
      <c r="BH60" s="96"/>
      <c r="BI60" s="96"/>
      <c r="BJ60" s="96"/>
      <c r="BK60" s="96"/>
      <c r="BL60" s="96"/>
      <c r="BM60" s="96"/>
      <c r="BN60" s="96"/>
      <c r="BO60" s="96"/>
      <c r="BP60" s="96"/>
      <c r="BQ60" s="96"/>
      <c r="BR60" s="96"/>
      <c r="BS60" s="96"/>
      <c r="BT60" s="96"/>
      <c r="BU60" s="96"/>
      <c r="BV60" s="96"/>
      <c r="BW60" s="96"/>
      <c r="BX60" s="96"/>
      <c r="BY60" s="96"/>
      <c r="BZ60" s="96"/>
    </row>
    <row r="61" spans="1:78" ht="14.1" customHeight="1" x14ac:dyDescent="0.2">
      <c r="A61" s="269"/>
      <c r="B61" s="268"/>
      <c r="C61" s="22"/>
      <c r="D61" s="22"/>
      <c r="E61" s="22"/>
      <c r="F61" s="22"/>
      <c r="G61" s="22"/>
      <c r="H61" s="22"/>
      <c r="I61" s="22"/>
      <c r="J61" s="22"/>
      <c r="K61" s="22"/>
      <c r="L61" s="22"/>
      <c r="M61" s="22"/>
      <c r="N61" s="22"/>
      <c r="O61" s="22"/>
      <c r="P61" s="22"/>
      <c r="Q61" s="22"/>
      <c r="R61" s="22"/>
      <c r="S61" s="22"/>
      <c r="T61" s="22"/>
      <c r="U61" s="22"/>
      <c r="V61" s="22"/>
      <c r="W61" s="97"/>
      <c r="X61" s="96"/>
      <c r="Y61" s="96"/>
      <c r="Z61" s="96"/>
      <c r="AA61" s="96"/>
      <c r="AB61" s="96"/>
      <c r="AC61" s="96"/>
      <c r="AD61" s="96"/>
      <c r="AE61" s="96"/>
      <c r="AF61" s="96"/>
      <c r="AG61" s="105"/>
      <c r="AH61" s="97"/>
      <c r="AI61" s="96"/>
      <c r="AJ61" s="276"/>
      <c r="AV61" s="96"/>
      <c r="AW61" s="96"/>
      <c r="AX61" s="96"/>
      <c r="AY61" s="96"/>
      <c r="AZ61" s="96"/>
      <c r="BA61" s="96"/>
      <c r="BB61" s="96"/>
      <c r="BC61" s="96"/>
      <c r="BD61" s="96"/>
      <c r="BE61" s="96"/>
      <c r="BF61" s="96"/>
      <c r="BG61" s="96"/>
      <c r="BH61" s="96"/>
      <c r="BI61" s="96"/>
      <c r="BJ61" s="96"/>
      <c r="BK61" s="96"/>
      <c r="BL61" s="96"/>
      <c r="BM61" s="96"/>
      <c r="BN61" s="96"/>
      <c r="BO61" s="96"/>
      <c r="BP61" s="96"/>
      <c r="BQ61" s="96"/>
      <c r="BR61" s="96"/>
      <c r="BS61" s="96"/>
      <c r="BT61" s="96"/>
      <c r="BU61" s="96"/>
      <c r="BV61" s="96"/>
      <c r="BW61" s="96"/>
      <c r="BX61" s="96"/>
      <c r="BY61" s="96"/>
      <c r="BZ61" s="96"/>
    </row>
    <row r="62" spans="1:78" ht="14.1" customHeight="1" x14ac:dyDescent="0.2">
      <c r="A62" s="269"/>
      <c r="B62" s="268"/>
      <c r="C62" s="22"/>
      <c r="D62" s="22"/>
      <c r="E62" s="22"/>
      <c r="F62" s="22"/>
      <c r="G62" s="22"/>
      <c r="H62" s="22"/>
      <c r="I62" s="22"/>
      <c r="J62" s="22"/>
      <c r="K62" s="22"/>
      <c r="L62" s="22"/>
      <c r="M62" s="22"/>
      <c r="N62" s="22"/>
      <c r="O62" s="22"/>
      <c r="P62" s="22"/>
      <c r="Q62" s="22"/>
      <c r="R62" s="22"/>
      <c r="S62" s="22"/>
      <c r="T62" s="22"/>
      <c r="U62" s="22"/>
      <c r="V62" s="22"/>
      <c r="W62" s="97"/>
      <c r="X62" s="96"/>
      <c r="Y62" s="96"/>
      <c r="Z62" s="96"/>
      <c r="AA62" s="96"/>
      <c r="AB62" s="96"/>
      <c r="AC62" s="96"/>
      <c r="AD62" s="96"/>
      <c r="AE62" s="96"/>
      <c r="AF62" s="96"/>
      <c r="AG62" s="105"/>
      <c r="AH62" s="97"/>
      <c r="AI62" s="96"/>
      <c r="AJ62" s="276"/>
      <c r="AV62" s="96"/>
      <c r="AW62" s="96"/>
      <c r="AX62" s="96"/>
      <c r="AY62" s="96"/>
      <c r="AZ62" s="96"/>
      <c r="BA62" s="96"/>
      <c r="BB62" s="96"/>
      <c r="BC62" s="96"/>
      <c r="BD62" s="96"/>
      <c r="BE62" s="96"/>
      <c r="BF62" s="96"/>
      <c r="BG62" s="96"/>
      <c r="BH62" s="96"/>
      <c r="BI62" s="96"/>
      <c r="BJ62" s="96"/>
      <c r="BK62" s="96"/>
      <c r="BL62" s="96"/>
      <c r="BM62" s="96"/>
      <c r="BN62" s="96"/>
      <c r="BO62" s="96"/>
      <c r="BP62" s="96"/>
      <c r="BQ62" s="96"/>
      <c r="BR62" s="96"/>
      <c r="BS62" s="96"/>
      <c r="BT62" s="96"/>
      <c r="BU62" s="96"/>
      <c r="BV62" s="96"/>
      <c r="BW62" s="96"/>
      <c r="BX62" s="96"/>
      <c r="BY62" s="96"/>
      <c r="BZ62" s="96"/>
    </row>
    <row r="63" spans="1:78" ht="14.1" customHeight="1" thickBot="1" x14ac:dyDescent="0.25">
      <c r="A63" s="107"/>
      <c r="B63" s="270"/>
      <c r="C63" s="25"/>
      <c r="D63" s="25"/>
      <c r="E63" s="25"/>
      <c r="F63" s="25"/>
      <c r="G63" s="25"/>
      <c r="H63" s="25"/>
      <c r="I63" s="25"/>
      <c r="J63" s="25"/>
      <c r="K63" s="25"/>
      <c r="L63" s="29"/>
      <c r="M63" s="29"/>
      <c r="N63" s="29"/>
      <c r="O63" s="29"/>
      <c r="P63" s="29"/>
      <c r="Q63" s="29"/>
      <c r="R63" s="29"/>
      <c r="S63" s="29"/>
      <c r="T63" s="29"/>
      <c r="U63" s="29"/>
      <c r="V63" s="29"/>
      <c r="W63" s="259"/>
      <c r="X63" s="29"/>
      <c r="Y63" s="29"/>
      <c r="Z63" s="29"/>
      <c r="AA63" s="29"/>
      <c r="AB63" s="29"/>
      <c r="AC63" s="29"/>
      <c r="AD63" s="29"/>
      <c r="AE63" s="29"/>
      <c r="AF63" s="29"/>
      <c r="AG63" s="109"/>
      <c r="AH63" s="96"/>
      <c r="AI63" s="96"/>
      <c r="AJ63" s="276"/>
      <c r="AK63" s="96"/>
    </row>
    <row r="78" spans="2:33" x14ac:dyDescent="0.2">
      <c r="B78" s="276"/>
      <c r="C78" s="276"/>
      <c r="D78" s="276"/>
      <c r="E78" s="276"/>
      <c r="F78" s="276"/>
      <c r="G78" s="276"/>
      <c r="H78" s="276"/>
      <c r="I78" s="276"/>
      <c r="J78" s="276"/>
      <c r="K78" s="276"/>
      <c r="L78" s="276"/>
      <c r="M78" s="276"/>
      <c r="N78" s="276"/>
      <c r="O78" s="276"/>
      <c r="P78" s="276"/>
      <c r="Q78" s="276"/>
      <c r="R78" s="276"/>
      <c r="S78" s="276"/>
      <c r="T78" s="276"/>
      <c r="U78" s="276"/>
      <c r="V78" s="276"/>
      <c r="W78" s="276"/>
      <c r="X78" s="276"/>
      <c r="Y78" s="276"/>
      <c r="Z78" s="276"/>
      <c r="AA78" s="276"/>
      <c r="AB78" s="276"/>
      <c r="AC78" s="276"/>
      <c r="AD78" s="276"/>
      <c r="AE78" s="276"/>
      <c r="AF78" s="276"/>
      <c r="AG78" s="276"/>
    </row>
    <row r="79" spans="2:33" x14ac:dyDescent="0.2">
      <c r="B79" s="276"/>
      <c r="C79" s="276"/>
      <c r="D79" s="276"/>
      <c r="E79" s="276"/>
      <c r="F79" s="276"/>
      <c r="G79" s="276"/>
      <c r="H79" s="276"/>
      <c r="I79" s="276"/>
      <c r="J79" s="276"/>
      <c r="K79" s="276"/>
      <c r="L79" s="276"/>
      <c r="M79" s="276"/>
      <c r="N79" s="276"/>
      <c r="O79" s="276"/>
      <c r="P79" s="276"/>
      <c r="Q79" s="276"/>
      <c r="R79" s="276"/>
      <c r="S79" s="276"/>
      <c r="T79" s="276"/>
      <c r="U79" s="276"/>
      <c r="V79" s="276"/>
      <c r="W79" s="276"/>
      <c r="X79" s="276"/>
      <c r="Y79" s="276"/>
      <c r="Z79" s="276"/>
      <c r="AA79" s="276"/>
      <c r="AB79" s="276"/>
      <c r="AC79" s="276"/>
      <c r="AD79" s="276"/>
      <c r="AE79" s="276"/>
      <c r="AF79" s="276"/>
      <c r="AG79" s="276"/>
    </row>
    <row r="80" spans="2:33" x14ac:dyDescent="0.2">
      <c r="B80" s="276"/>
      <c r="C80" s="276"/>
      <c r="D80" s="276"/>
      <c r="E80" s="276"/>
      <c r="F80" s="276"/>
      <c r="G80" s="276"/>
      <c r="H80" s="276"/>
      <c r="I80" s="276"/>
      <c r="J80" s="276"/>
      <c r="K80" s="276"/>
      <c r="L80" s="276"/>
      <c r="M80" s="276"/>
      <c r="N80" s="276"/>
      <c r="O80" s="276"/>
      <c r="P80" s="276"/>
      <c r="Q80" s="276"/>
      <c r="R80" s="276"/>
      <c r="S80" s="276"/>
      <c r="T80" s="276"/>
      <c r="U80" s="276"/>
      <c r="V80" s="276"/>
      <c r="W80" s="276"/>
      <c r="X80" s="276"/>
      <c r="Y80" s="276"/>
      <c r="Z80" s="276"/>
      <c r="AA80" s="276"/>
      <c r="AB80" s="276"/>
      <c r="AC80" s="276"/>
      <c r="AD80" s="276"/>
      <c r="AE80" s="276"/>
      <c r="AF80" s="276"/>
      <c r="AG80" s="276"/>
    </row>
    <row r="81" spans="2:33" x14ac:dyDescent="0.2">
      <c r="B81" s="276"/>
      <c r="C81" s="276"/>
      <c r="D81" s="276"/>
      <c r="E81" s="276"/>
      <c r="F81" s="276"/>
      <c r="G81" s="276"/>
      <c r="H81" s="276"/>
      <c r="I81" s="276"/>
      <c r="J81" s="276"/>
      <c r="K81" s="276"/>
      <c r="L81" s="276"/>
      <c r="M81" s="276"/>
      <c r="N81" s="276"/>
      <c r="O81" s="276"/>
      <c r="P81" s="276"/>
      <c r="Q81" s="276"/>
      <c r="R81" s="276"/>
      <c r="S81" s="276"/>
      <c r="T81" s="276"/>
      <c r="U81" s="276"/>
      <c r="V81" s="276"/>
      <c r="W81" s="276"/>
      <c r="X81" s="276"/>
      <c r="Y81" s="276"/>
      <c r="Z81" s="276"/>
      <c r="AA81" s="276"/>
      <c r="AB81" s="276"/>
      <c r="AC81" s="276"/>
      <c r="AD81" s="276"/>
      <c r="AE81" s="276"/>
      <c r="AF81" s="276"/>
      <c r="AG81" s="276"/>
    </row>
    <row r="82" spans="2:33" x14ac:dyDescent="0.2">
      <c r="B82" s="276"/>
      <c r="C82" s="276"/>
      <c r="D82" s="276"/>
      <c r="E82" s="276"/>
      <c r="F82" s="276"/>
      <c r="G82" s="276"/>
      <c r="H82" s="276"/>
      <c r="I82" s="276"/>
      <c r="J82" s="276"/>
      <c r="K82" s="276"/>
      <c r="L82" s="276"/>
      <c r="M82" s="276"/>
      <c r="N82" s="276"/>
      <c r="O82" s="276"/>
      <c r="P82" s="276"/>
      <c r="Q82" s="276"/>
      <c r="R82" s="276"/>
      <c r="S82" s="276"/>
      <c r="T82" s="276"/>
      <c r="U82" s="276"/>
      <c r="V82" s="276"/>
      <c r="W82" s="276"/>
      <c r="X82" s="276"/>
      <c r="Y82" s="276"/>
      <c r="Z82" s="276"/>
      <c r="AA82" s="276"/>
      <c r="AB82" s="276"/>
      <c r="AC82" s="276"/>
      <c r="AD82" s="276"/>
      <c r="AE82" s="276"/>
      <c r="AF82" s="276"/>
      <c r="AG82" s="276"/>
    </row>
    <row r="83" spans="2:33" x14ac:dyDescent="0.2">
      <c r="B83" s="276"/>
      <c r="C83" s="276"/>
      <c r="D83" s="276"/>
      <c r="E83" s="276"/>
      <c r="F83" s="276"/>
      <c r="G83" s="276"/>
      <c r="H83" s="276"/>
      <c r="I83" s="276"/>
      <c r="J83" s="276"/>
      <c r="K83" s="276"/>
      <c r="L83" s="276"/>
      <c r="M83" s="276"/>
      <c r="N83" s="276"/>
      <c r="O83" s="276"/>
      <c r="P83" s="276"/>
      <c r="Q83" s="276"/>
      <c r="R83" s="276"/>
      <c r="S83" s="276"/>
      <c r="T83" s="276"/>
      <c r="U83" s="276"/>
      <c r="V83" s="276"/>
      <c r="W83" s="276"/>
      <c r="X83" s="276"/>
      <c r="Y83" s="276"/>
      <c r="Z83" s="276"/>
      <c r="AA83" s="276"/>
      <c r="AB83" s="276"/>
      <c r="AC83" s="276"/>
      <c r="AD83" s="276"/>
      <c r="AE83" s="276"/>
      <c r="AF83" s="276"/>
      <c r="AG83" s="276"/>
    </row>
    <row r="84" spans="2:33" x14ac:dyDescent="0.2">
      <c r="B84" s="276"/>
      <c r="C84" s="276"/>
      <c r="D84" s="276"/>
      <c r="E84" s="276"/>
      <c r="F84" s="276"/>
      <c r="G84" s="276"/>
      <c r="H84" s="276"/>
      <c r="I84" s="276"/>
      <c r="J84" s="276"/>
      <c r="K84" s="276"/>
      <c r="L84" s="276"/>
      <c r="M84" s="276"/>
      <c r="N84" s="276"/>
      <c r="O84" s="276"/>
      <c r="P84" s="276"/>
      <c r="Q84" s="276"/>
      <c r="R84" s="276"/>
      <c r="S84" s="276"/>
      <c r="T84" s="276"/>
      <c r="U84" s="276"/>
      <c r="V84" s="276"/>
      <c r="W84" s="276"/>
      <c r="X84" s="276"/>
      <c r="Y84" s="276"/>
      <c r="Z84" s="276"/>
      <c r="AA84" s="276"/>
      <c r="AB84" s="276"/>
      <c r="AC84" s="276"/>
      <c r="AD84" s="276"/>
      <c r="AE84" s="276"/>
      <c r="AF84" s="276"/>
      <c r="AG84" s="276"/>
    </row>
    <row r="87" spans="2:33" x14ac:dyDescent="0.2">
      <c r="B87" s="276"/>
      <c r="C87" s="276"/>
      <c r="D87" s="276"/>
      <c r="E87" s="276"/>
      <c r="F87" s="276"/>
      <c r="G87" s="276"/>
      <c r="H87" s="276"/>
      <c r="I87" s="276"/>
      <c r="J87" s="276"/>
      <c r="K87" s="276"/>
      <c r="L87" s="276"/>
      <c r="M87" s="276"/>
      <c r="N87" s="276"/>
      <c r="O87" s="276"/>
      <c r="P87" s="276"/>
      <c r="Q87" s="276"/>
      <c r="R87" s="276"/>
      <c r="S87" s="276"/>
      <c r="T87" s="276"/>
      <c r="U87" s="276"/>
      <c r="V87" s="276"/>
      <c r="W87" s="276"/>
      <c r="X87" s="276"/>
      <c r="Y87" s="276"/>
      <c r="Z87" s="276"/>
      <c r="AA87" s="276"/>
      <c r="AB87" s="276"/>
      <c r="AC87" s="276"/>
      <c r="AD87" s="276"/>
      <c r="AE87" s="276"/>
      <c r="AF87" s="276"/>
      <c r="AG87" s="276"/>
    </row>
    <row r="96" spans="2:33" ht="10.8" thickBot="1" x14ac:dyDescent="0.25"/>
    <row r="97" spans="1:52" ht="10.8" thickBot="1" x14ac:dyDescent="0.25">
      <c r="A97" s="36" t="s">
        <v>190</v>
      </c>
      <c r="B97" s="271">
        <v>37188</v>
      </c>
      <c r="C97" s="271">
        <v>37189</v>
      </c>
      <c r="D97" s="271">
        <v>37190</v>
      </c>
      <c r="E97" s="271">
        <v>37191</v>
      </c>
      <c r="F97" s="271">
        <v>37192</v>
      </c>
      <c r="G97" s="271">
        <v>37193</v>
      </c>
      <c r="H97" s="271">
        <v>37194</v>
      </c>
      <c r="I97" s="271">
        <v>37195</v>
      </c>
      <c r="J97" s="271">
        <v>37196</v>
      </c>
      <c r="K97" s="271">
        <v>37197</v>
      </c>
      <c r="L97" s="271">
        <v>37198</v>
      </c>
      <c r="M97" s="271">
        <v>37199</v>
      </c>
      <c r="N97" s="271">
        <v>37200</v>
      </c>
      <c r="O97" s="271">
        <v>37201</v>
      </c>
      <c r="P97" s="271">
        <v>37202</v>
      </c>
      <c r="Q97" s="271">
        <v>37203</v>
      </c>
      <c r="R97" s="271">
        <v>37204</v>
      </c>
      <c r="S97" s="271">
        <v>37205</v>
      </c>
      <c r="T97" s="271">
        <v>37206</v>
      </c>
      <c r="U97" s="271">
        <v>37207</v>
      </c>
      <c r="V97" s="271">
        <v>37208</v>
      </c>
      <c r="W97" s="271">
        <v>37209</v>
      </c>
      <c r="X97" s="271">
        <v>37210</v>
      </c>
      <c r="Y97" s="271">
        <v>37211</v>
      </c>
      <c r="Z97" s="271">
        <v>37212</v>
      </c>
      <c r="AA97" s="271">
        <v>37213</v>
      </c>
      <c r="AB97" s="271">
        <v>37214</v>
      </c>
      <c r="AC97" s="73">
        <v>37215</v>
      </c>
      <c r="AD97" s="73">
        <v>37216</v>
      </c>
      <c r="AE97" s="73">
        <v>37217</v>
      </c>
      <c r="AF97" s="258">
        <v>37218</v>
      </c>
      <c r="AG97" s="36" t="s">
        <v>187</v>
      </c>
      <c r="AH97" s="36" t="e">
        <v>#REF!</v>
      </c>
      <c r="AK97" s="36">
        <v>37154</v>
      </c>
    </row>
    <row r="98" spans="1:52" x14ac:dyDescent="0.2">
      <c r="A98" s="36" t="s">
        <v>139</v>
      </c>
      <c r="B98" s="267">
        <v>23.75</v>
      </c>
      <c r="C98" s="73">
        <v>23.75</v>
      </c>
      <c r="D98" s="73">
        <v>24</v>
      </c>
      <c r="E98" s="73">
        <v>24</v>
      </c>
      <c r="F98" s="73">
        <v>24</v>
      </c>
      <c r="G98" s="73">
        <v>24</v>
      </c>
      <c r="H98" s="73">
        <v>24</v>
      </c>
      <c r="I98" s="73">
        <v>24</v>
      </c>
      <c r="J98" s="73">
        <v>24.5</v>
      </c>
      <c r="K98" s="73">
        <v>24.5</v>
      </c>
      <c r="L98" s="73">
        <v>24.5</v>
      </c>
      <c r="M98" s="73">
        <v>24.5</v>
      </c>
      <c r="N98" s="73">
        <v>24.5</v>
      </c>
      <c r="O98" s="73">
        <v>24.5</v>
      </c>
      <c r="P98" s="73">
        <v>24.5</v>
      </c>
      <c r="Q98" s="73">
        <v>24.5</v>
      </c>
      <c r="R98" s="73">
        <v>24.5</v>
      </c>
      <c r="S98" s="73">
        <v>24.5</v>
      </c>
      <c r="T98" s="73">
        <v>24.5</v>
      </c>
      <c r="U98" s="73">
        <v>24.5</v>
      </c>
      <c r="V98" s="73">
        <v>24.5</v>
      </c>
      <c r="W98" s="258">
        <v>24.5</v>
      </c>
      <c r="X98" s="73">
        <v>24.5</v>
      </c>
      <c r="Y98" s="73">
        <v>24.5</v>
      </c>
      <c r="Z98" s="73">
        <v>24.5</v>
      </c>
      <c r="AA98" s="73">
        <v>24.5</v>
      </c>
      <c r="AB98" s="73">
        <v>24.5</v>
      </c>
      <c r="AC98" s="22">
        <v>24.5</v>
      </c>
      <c r="AD98" s="22">
        <v>24.5</v>
      </c>
      <c r="AE98" s="22">
        <v>24.5</v>
      </c>
      <c r="AF98" s="97">
        <v>24.5</v>
      </c>
      <c r="AG98" s="36">
        <v>23.95</v>
      </c>
      <c r="AH98" s="36">
        <v>14.369999885559082</v>
      </c>
      <c r="AZ98" s="36">
        <v>23.931818181818183</v>
      </c>
    </row>
    <row r="99" spans="1:52" x14ac:dyDescent="0.2">
      <c r="A99" s="36" t="s">
        <v>140</v>
      </c>
      <c r="B99" s="268">
        <v>24</v>
      </c>
      <c r="C99" s="22">
        <v>24</v>
      </c>
      <c r="D99" s="22">
        <v>24</v>
      </c>
      <c r="E99" s="22">
        <v>24</v>
      </c>
      <c r="F99" s="22">
        <v>24</v>
      </c>
      <c r="G99" s="22">
        <v>24</v>
      </c>
      <c r="H99" s="22">
        <v>24</v>
      </c>
      <c r="I99" s="22">
        <v>24</v>
      </c>
      <c r="J99" s="22">
        <v>24.5</v>
      </c>
      <c r="K99" s="22">
        <v>24.5</v>
      </c>
      <c r="L99" s="22">
        <v>24.5</v>
      </c>
      <c r="M99" s="22">
        <v>24.5</v>
      </c>
      <c r="N99" s="22">
        <v>24.5</v>
      </c>
      <c r="O99" s="22">
        <v>24.5</v>
      </c>
      <c r="P99" s="22">
        <v>24.5</v>
      </c>
      <c r="Q99" s="22">
        <v>24.5</v>
      </c>
      <c r="R99" s="22">
        <v>24.5</v>
      </c>
      <c r="S99" s="22">
        <v>24.5</v>
      </c>
      <c r="T99" s="22">
        <v>24.5</v>
      </c>
      <c r="U99" s="22">
        <v>24.5</v>
      </c>
      <c r="V99" s="22">
        <v>24.5</v>
      </c>
      <c r="W99" s="97">
        <v>24.5</v>
      </c>
      <c r="X99" s="22">
        <v>24.5</v>
      </c>
      <c r="Y99" s="22">
        <v>24.5</v>
      </c>
      <c r="Z99" s="22">
        <v>24.5</v>
      </c>
      <c r="AA99" s="22">
        <v>24.5</v>
      </c>
      <c r="AB99" s="22">
        <v>24.5</v>
      </c>
      <c r="AC99" s="22">
        <v>24.5</v>
      </c>
      <c r="AD99" s="22">
        <v>24.5</v>
      </c>
      <c r="AE99" s="22">
        <v>24.5</v>
      </c>
      <c r="AF99" s="97">
        <v>24.5</v>
      </c>
      <c r="AG99" s="36">
        <v>24</v>
      </c>
      <c r="AH99" s="36">
        <v>7.4600000381469727</v>
      </c>
      <c r="AZ99" s="36">
        <v>24</v>
      </c>
    </row>
    <row r="100" spans="1:52" x14ac:dyDescent="0.2">
      <c r="A100" s="36" t="s">
        <v>142</v>
      </c>
      <c r="B100" s="134">
        <v>22.94</v>
      </c>
      <c r="C100" s="22">
        <v>22.94</v>
      </c>
      <c r="D100" s="22">
        <v>24</v>
      </c>
      <c r="E100" s="22">
        <v>24</v>
      </c>
      <c r="F100" s="22">
        <v>24</v>
      </c>
      <c r="G100" s="22">
        <v>24</v>
      </c>
      <c r="H100" s="22">
        <v>24</v>
      </c>
      <c r="I100" s="22">
        <v>24</v>
      </c>
      <c r="J100" s="22">
        <v>24.25</v>
      </c>
      <c r="K100" s="22">
        <v>24.25</v>
      </c>
      <c r="L100" s="22">
        <v>24.25</v>
      </c>
      <c r="M100" s="22">
        <v>24.25</v>
      </c>
      <c r="N100" s="22">
        <v>24.25</v>
      </c>
      <c r="O100" s="22">
        <v>24.25</v>
      </c>
      <c r="P100" s="22">
        <v>24.25</v>
      </c>
      <c r="Q100" s="22">
        <v>24.25</v>
      </c>
      <c r="R100" s="22">
        <v>24.25</v>
      </c>
      <c r="S100" s="22">
        <v>24.25</v>
      </c>
      <c r="T100" s="22">
        <v>24.25</v>
      </c>
      <c r="U100" s="22">
        <v>24.25</v>
      </c>
      <c r="V100" s="22">
        <v>24.25</v>
      </c>
      <c r="W100" s="97">
        <v>24.25</v>
      </c>
      <c r="X100" s="22">
        <v>24.25</v>
      </c>
      <c r="Y100" s="22">
        <v>24.25</v>
      </c>
      <c r="Z100" s="22">
        <v>24.25</v>
      </c>
      <c r="AA100" s="22">
        <v>24.25</v>
      </c>
      <c r="AB100" s="22">
        <v>24.25</v>
      </c>
      <c r="AC100" s="22">
        <v>24.25</v>
      </c>
      <c r="AD100" s="22">
        <v>24.25</v>
      </c>
      <c r="AE100" s="22">
        <v>24.897000000000002</v>
      </c>
      <c r="AF100" s="97">
        <v>24.897000000000002</v>
      </c>
      <c r="AG100" s="36">
        <v>23.788</v>
      </c>
      <c r="AZ100" s="36">
        <v>23.710909090909091</v>
      </c>
    </row>
    <row r="101" spans="1:52" x14ac:dyDescent="0.2">
      <c r="A101" s="36" t="s">
        <v>144</v>
      </c>
      <c r="B101" s="134">
        <v>21.54</v>
      </c>
      <c r="C101" s="22">
        <v>21.54</v>
      </c>
      <c r="D101" s="22">
        <v>27.1875</v>
      </c>
      <c r="E101" s="22">
        <v>25.5</v>
      </c>
      <c r="F101" s="22">
        <v>27.1875</v>
      </c>
      <c r="G101" s="22">
        <v>27.1875</v>
      </c>
      <c r="H101" s="22">
        <v>27.1875</v>
      </c>
      <c r="I101" s="22">
        <v>27.1875</v>
      </c>
      <c r="J101" s="22">
        <v>18.608000000000001</v>
      </c>
      <c r="K101" s="22">
        <v>18.608000000000001</v>
      </c>
      <c r="L101" s="22">
        <v>24.899999618530298</v>
      </c>
      <c r="M101" s="22">
        <v>20.174999237060501</v>
      </c>
      <c r="N101" s="22">
        <v>20.174999237060501</v>
      </c>
      <c r="O101" s="22">
        <v>20.174999237060501</v>
      </c>
      <c r="P101" s="22">
        <v>20.174999237060501</v>
      </c>
      <c r="Q101" s="22">
        <v>20.174999237060501</v>
      </c>
      <c r="R101" s="22">
        <v>20.174999237060501</v>
      </c>
      <c r="S101" s="22">
        <v>26</v>
      </c>
      <c r="T101" s="22">
        <v>20.174999237060501</v>
      </c>
      <c r="U101" s="22">
        <v>20.174999237060501</v>
      </c>
      <c r="V101" s="22">
        <v>20.174999237060501</v>
      </c>
      <c r="W101" s="97">
        <v>20.174999237060501</v>
      </c>
      <c r="X101" s="22">
        <v>20.174999237060501</v>
      </c>
      <c r="Y101" s="22">
        <v>20.174999237060501</v>
      </c>
      <c r="Z101" s="22">
        <v>26</v>
      </c>
      <c r="AA101" s="22">
        <v>20.174999237060501</v>
      </c>
      <c r="AB101" s="22">
        <v>20.174999237060501</v>
      </c>
      <c r="AC101" s="22">
        <v>20.174999237060501</v>
      </c>
      <c r="AD101" s="22">
        <v>20.174999237060501</v>
      </c>
      <c r="AE101" s="22">
        <v>20.174999237060501</v>
      </c>
      <c r="AF101" s="97">
        <v>20.174999237060501</v>
      </c>
      <c r="AG101" s="36">
        <v>25.889249999999997</v>
      </c>
      <c r="AZ101" s="36">
        <v>25.493863636363638</v>
      </c>
    </row>
    <row r="102" spans="1:52" x14ac:dyDescent="0.2">
      <c r="A102" s="36" t="s">
        <v>143</v>
      </c>
      <c r="B102" s="134">
        <v>21.54</v>
      </c>
      <c r="C102" s="22">
        <v>21.54</v>
      </c>
      <c r="D102" s="22">
        <v>22.5</v>
      </c>
      <c r="E102" s="22">
        <v>22.5</v>
      </c>
      <c r="F102" s="22">
        <v>22.5</v>
      </c>
      <c r="G102" s="22">
        <v>22.5</v>
      </c>
      <c r="H102" s="22">
        <v>22.5</v>
      </c>
      <c r="I102" s="22">
        <v>22.5</v>
      </c>
      <c r="J102" s="22">
        <v>21</v>
      </c>
      <c r="K102" s="22">
        <v>21</v>
      </c>
      <c r="L102" s="22">
        <v>21</v>
      </c>
      <c r="M102" s="22">
        <v>21</v>
      </c>
      <c r="N102" s="22">
        <v>21</v>
      </c>
      <c r="O102" s="22">
        <v>21</v>
      </c>
      <c r="P102" s="22">
        <v>21</v>
      </c>
      <c r="Q102" s="22">
        <v>21</v>
      </c>
      <c r="R102" s="22">
        <v>21</v>
      </c>
      <c r="S102" s="22">
        <v>21</v>
      </c>
      <c r="T102" s="22">
        <v>21</v>
      </c>
      <c r="U102" s="22">
        <v>21</v>
      </c>
      <c r="V102" s="22">
        <v>21</v>
      </c>
      <c r="W102" s="97">
        <v>21</v>
      </c>
      <c r="X102" s="22">
        <v>21</v>
      </c>
      <c r="Y102" s="22">
        <v>21</v>
      </c>
      <c r="Z102" s="22">
        <v>21</v>
      </c>
      <c r="AA102" s="22">
        <v>21</v>
      </c>
      <c r="AB102" s="22">
        <v>21</v>
      </c>
      <c r="AC102" s="22">
        <v>21</v>
      </c>
      <c r="AD102" s="22">
        <v>21</v>
      </c>
      <c r="AE102" s="22">
        <v>21</v>
      </c>
      <c r="AF102" s="97">
        <v>21</v>
      </c>
      <c r="AG102" s="36">
        <v>21.907999999999998</v>
      </c>
      <c r="AZ102" s="36">
        <v>21.874545454545455</v>
      </c>
    </row>
    <row r="103" spans="1:52" ht="10.8" thickBot="1" x14ac:dyDescent="0.25">
      <c r="A103" s="36" t="s">
        <v>141</v>
      </c>
      <c r="B103" s="134">
        <v>21.9</v>
      </c>
      <c r="C103" s="22">
        <v>21.9</v>
      </c>
      <c r="D103" s="22">
        <v>21.25</v>
      </c>
      <c r="E103" s="22">
        <v>21.25</v>
      </c>
      <c r="F103" s="22">
        <v>21.25</v>
      </c>
      <c r="G103" s="22">
        <v>21.25</v>
      </c>
      <c r="H103" s="22">
        <v>21.25</v>
      </c>
      <c r="I103" s="22">
        <v>21.25</v>
      </c>
      <c r="J103" s="22">
        <v>19</v>
      </c>
      <c r="K103" s="22">
        <v>19</v>
      </c>
      <c r="L103" s="22">
        <v>19</v>
      </c>
      <c r="M103" s="22">
        <v>19</v>
      </c>
      <c r="N103" s="22">
        <v>19</v>
      </c>
      <c r="O103" s="22">
        <v>19</v>
      </c>
      <c r="P103" s="22">
        <v>19</v>
      </c>
      <c r="Q103" s="22">
        <v>19</v>
      </c>
      <c r="R103" s="22">
        <v>19</v>
      </c>
      <c r="S103" s="22">
        <v>19</v>
      </c>
      <c r="T103" s="22">
        <v>19</v>
      </c>
      <c r="U103" s="22">
        <v>19</v>
      </c>
      <c r="V103" s="22">
        <v>19</v>
      </c>
      <c r="W103" s="97">
        <v>19</v>
      </c>
      <c r="X103" s="22">
        <v>19</v>
      </c>
      <c r="Y103" s="22">
        <v>19</v>
      </c>
      <c r="Z103" s="22">
        <v>19</v>
      </c>
      <c r="AA103" s="22">
        <v>19</v>
      </c>
      <c r="AB103" s="22">
        <v>19</v>
      </c>
      <c r="AC103" s="29">
        <v>19</v>
      </c>
      <c r="AD103" s="29">
        <v>19</v>
      </c>
      <c r="AE103" s="29">
        <v>19</v>
      </c>
      <c r="AF103" s="259">
        <v>19</v>
      </c>
      <c r="AG103" s="36">
        <v>21.38</v>
      </c>
      <c r="AZ103" s="36">
        <v>21.427272727272726</v>
      </c>
    </row>
    <row r="104" spans="1:52" ht="10.8" thickBot="1" x14ac:dyDescent="0.25">
      <c r="A104" s="36" t="s">
        <v>145</v>
      </c>
      <c r="B104" s="272">
        <v>22.4</v>
      </c>
      <c r="C104" s="29">
        <v>22.4</v>
      </c>
      <c r="D104" s="29">
        <v>21.75</v>
      </c>
      <c r="E104" s="29">
        <v>21.75</v>
      </c>
      <c r="F104" s="29">
        <v>21.75</v>
      </c>
      <c r="G104" s="29">
        <v>21.75</v>
      </c>
      <c r="H104" s="29">
        <v>21.75</v>
      </c>
      <c r="I104" s="29">
        <v>21.75</v>
      </c>
      <c r="J104" s="29">
        <v>19.5</v>
      </c>
      <c r="K104" s="29">
        <v>19.5</v>
      </c>
      <c r="L104" s="29">
        <v>19.5</v>
      </c>
      <c r="M104" s="29">
        <v>19.5</v>
      </c>
      <c r="N104" s="29">
        <v>19.5</v>
      </c>
      <c r="O104" s="29">
        <v>19.5</v>
      </c>
      <c r="P104" s="29">
        <v>19.5</v>
      </c>
      <c r="Q104" s="29">
        <v>19.5</v>
      </c>
      <c r="R104" s="29">
        <v>19.5</v>
      </c>
      <c r="S104" s="29">
        <v>19.5</v>
      </c>
      <c r="T104" s="29">
        <v>19.5</v>
      </c>
      <c r="U104" s="29">
        <v>19.5</v>
      </c>
      <c r="V104" s="29">
        <v>19.5</v>
      </c>
      <c r="W104" s="259">
        <v>19.5</v>
      </c>
      <c r="X104" s="29">
        <v>19.5</v>
      </c>
      <c r="Y104" s="29">
        <v>19.5</v>
      </c>
      <c r="Z104" s="420">
        <v>34.25</v>
      </c>
      <c r="AA104" s="29">
        <v>19.5</v>
      </c>
      <c r="AB104" s="29">
        <v>19.5</v>
      </c>
      <c r="AC104" s="22">
        <v>19.5</v>
      </c>
      <c r="AD104" s="22">
        <v>19.5</v>
      </c>
      <c r="AE104" s="22">
        <v>19.5</v>
      </c>
      <c r="AF104" s="22">
        <v>19.5</v>
      </c>
      <c r="AG104" s="36">
        <v>21.88</v>
      </c>
      <c r="AH104" s="36">
        <v>67.5</v>
      </c>
      <c r="AZ104" s="36">
        <v>21.927272727272726</v>
      </c>
    </row>
    <row r="105" spans="1:52" ht="10.8" thickBot="1" x14ac:dyDescent="0.25">
      <c r="B105" s="29"/>
      <c r="C105" s="22"/>
      <c r="D105" s="22"/>
      <c r="E105" s="22"/>
      <c r="F105" s="22"/>
      <c r="G105" s="22"/>
      <c r="H105" s="22"/>
      <c r="I105" s="22"/>
      <c r="J105" s="22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97"/>
      <c r="X105" s="22"/>
      <c r="Y105" s="22"/>
      <c r="Z105" s="22"/>
      <c r="AA105" s="22"/>
      <c r="AB105" s="22"/>
      <c r="AC105" s="29"/>
      <c r="AD105" s="22"/>
      <c r="AE105" s="22"/>
      <c r="AF105" s="22"/>
    </row>
    <row r="106" spans="1:52" ht="10.8" thickBot="1" x14ac:dyDescent="0.25">
      <c r="A106" s="36" t="s">
        <v>191</v>
      </c>
      <c r="B106" s="253"/>
      <c r="C106" s="253"/>
      <c r="D106" s="253"/>
      <c r="E106" s="253"/>
      <c r="F106" s="253"/>
      <c r="G106" s="253"/>
      <c r="H106" s="253"/>
      <c r="I106" s="253"/>
      <c r="J106" s="253"/>
      <c r="K106" s="253"/>
      <c r="L106" s="253"/>
      <c r="M106" s="253"/>
      <c r="N106" s="253"/>
      <c r="O106" s="253"/>
      <c r="P106" s="253"/>
      <c r="Q106" s="253"/>
      <c r="R106" s="253"/>
      <c r="S106" s="253"/>
      <c r="T106" s="253"/>
      <c r="U106" s="253"/>
      <c r="V106" s="253"/>
      <c r="W106" s="253"/>
      <c r="X106" s="253"/>
      <c r="Y106" s="253"/>
      <c r="Z106" s="253"/>
      <c r="AA106" s="253"/>
      <c r="AB106" s="253"/>
      <c r="AC106" s="253"/>
      <c r="AD106" s="253"/>
      <c r="AE106" s="253"/>
      <c r="AF106" s="253"/>
    </row>
    <row r="107" spans="1:52" x14ac:dyDescent="0.2">
      <c r="A107" s="36" t="s">
        <v>138</v>
      </c>
      <c r="B107" s="36">
        <v>29</v>
      </c>
      <c r="C107" s="36">
        <v>29</v>
      </c>
      <c r="D107" s="36">
        <v>29.004999160766602</v>
      </c>
      <c r="E107" s="36">
        <v>28.997501373291016</v>
      </c>
      <c r="F107" s="36">
        <v>29.002500534057617</v>
      </c>
      <c r="G107" s="36">
        <v>29</v>
      </c>
      <c r="H107" s="36">
        <v>28.998849868774414</v>
      </c>
      <c r="I107" s="36">
        <v>29</v>
      </c>
      <c r="J107" s="36">
        <v>30.728848266601563</v>
      </c>
      <c r="K107" s="36">
        <v>30.732497024536134</v>
      </c>
      <c r="L107" s="36">
        <v>30.732497024536134</v>
      </c>
      <c r="M107" s="36">
        <v>30.732497024536134</v>
      </c>
      <c r="N107" s="36">
        <v>30.729996490478516</v>
      </c>
      <c r="O107" s="36">
        <v>30.729998397827149</v>
      </c>
      <c r="P107" s="36">
        <v>30.729998397827149</v>
      </c>
      <c r="Q107" s="36">
        <v>30.729998397827149</v>
      </c>
      <c r="R107" s="36">
        <v>30.729998397827149</v>
      </c>
      <c r="S107" s="36">
        <v>30.729998397827149</v>
      </c>
      <c r="T107" s="36">
        <v>30.729998397827149</v>
      </c>
      <c r="U107" s="36">
        <v>30.729998397827149</v>
      </c>
      <c r="V107" s="36">
        <v>30.734999465942384</v>
      </c>
      <c r="W107" s="36">
        <v>30.734999465942384</v>
      </c>
      <c r="X107" s="36">
        <v>30.734999465942384</v>
      </c>
      <c r="Y107" s="36">
        <v>30.727499771118165</v>
      </c>
      <c r="Z107" s="36">
        <v>30.72500114440918</v>
      </c>
      <c r="AA107" s="36">
        <v>30.732500839233399</v>
      </c>
      <c r="AB107" s="36">
        <v>30.732500839233399</v>
      </c>
      <c r="AC107" s="36">
        <v>30.725445556640626</v>
      </c>
      <c r="AD107" s="36">
        <v>30.725445556640626</v>
      </c>
      <c r="AE107" s="36">
        <v>30.725445556640626</v>
      </c>
      <c r="AF107" s="36">
        <v>30.730307388305665</v>
      </c>
      <c r="AG107" s="36">
        <v>29.000321229298908</v>
      </c>
      <c r="AH107" s="36">
        <v>44</v>
      </c>
      <c r="AK107" s="36" t="s">
        <v>202</v>
      </c>
      <c r="AZ107" s="36">
        <v>29.077219596275917</v>
      </c>
    </row>
    <row r="121" spans="2:33" x14ac:dyDescent="0.2">
      <c r="B121" s="276"/>
      <c r="C121" s="276"/>
      <c r="D121" s="276"/>
      <c r="E121" s="276"/>
      <c r="F121" s="276"/>
      <c r="G121" s="276"/>
      <c r="H121" s="276"/>
      <c r="I121" s="276"/>
      <c r="J121" s="276"/>
      <c r="K121" s="276"/>
      <c r="L121" s="276"/>
      <c r="M121" s="276"/>
      <c r="N121" s="276"/>
      <c r="O121" s="276"/>
      <c r="P121" s="276"/>
      <c r="Q121" s="276"/>
      <c r="R121" s="276"/>
      <c r="S121" s="276"/>
      <c r="T121" s="276"/>
      <c r="U121" s="276"/>
      <c r="V121" s="276"/>
      <c r="W121" s="276"/>
      <c r="X121" s="276"/>
      <c r="Y121" s="276"/>
      <c r="Z121" s="276"/>
      <c r="AA121" s="276"/>
      <c r="AB121" s="276"/>
      <c r="AC121" s="276"/>
      <c r="AD121" s="276"/>
      <c r="AE121" s="276"/>
      <c r="AF121" s="276"/>
      <c r="AG121" s="276"/>
    </row>
    <row r="122" spans="2:33" x14ac:dyDescent="0.2">
      <c r="B122" s="276"/>
      <c r="C122" s="276"/>
      <c r="D122" s="276"/>
      <c r="E122" s="276"/>
      <c r="F122" s="276"/>
      <c r="G122" s="276"/>
      <c r="H122" s="276"/>
      <c r="I122" s="276"/>
      <c r="J122" s="276"/>
      <c r="K122" s="276"/>
      <c r="L122" s="276"/>
      <c r="M122" s="276"/>
      <c r="N122" s="276"/>
      <c r="O122" s="276"/>
      <c r="P122" s="276"/>
      <c r="Q122" s="276"/>
      <c r="R122" s="276"/>
      <c r="S122" s="276"/>
      <c r="T122" s="276"/>
      <c r="U122" s="276"/>
      <c r="V122" s="276"/>
      <c r="W122" s="276"/>
      <c r="X122" s="276"/>
      <c r="Y122" s="276"/>
      <c r="Z122" s="276"/>
      <c r="AA122" s="276"/>
      <c r="AB122" s="276"/>
      <c r="AC122" s="276"/>
      <c r="AD122" s="276"/>
      <c r="AE122" s="276"/>
      <c r="AF122" s="276"/>
      <c r="AG122" s="276"/>
    </row>
    <row r="123" spans="2:33" x14ac:dyDescent="0.2">
      <c r="B123" s="276"/>
      <c r="C123" s="276"/>
      <c r="D123" s="276"/>
      <c r="E123" s="276"/>
      <c r="F123" s="276"/>
      <c r="G123" s="276"/>
      <c r="H123" s="276"/>
      <c r="I123" s="276"/>
      <c r="J123" s="276"/>
      <c r="K123" s="276"/>
      <c r="L123" s="276"/>
      <c r="M123" s="276"/>
      <c r="N123" s="276"/>
      <c r="O123" s="276"/>
      <c r="P123" s="276"/>
      <c r="Q123" s="276"/>
      <c r="R123" s="276"/>
      <c r="S123" s="276"/>
      <c r="T123" s="276"/>
      <c r="U123" s="276"/>
      <c r="V123" s="276"/>
      <c r="W123" s="276"/>
      <c r="X123" s="276"/>
      <c r="Y123" s="276"/>
      <c r="Z123" s="276"/>
      <c r="AA123" s="276"/>
      <c r="AB123" s="276"/>
      <c r="AC123" s="276"/>
      <c r="AD123" s="276"/>
      <c r="AE123" s="276"/>
      <c r="AF123" s="276"/>
      <c r="AG123" s="276"/>
    </row>
    <row r="124" spans="2:33" x14ac:dyDescent="0.2">
      <c r="B124" s="276"/>
      <c r="C124" s="276"/>
      <c r="D124" s="276"/>
      <c r="E124" s="276"/>
      <c r="F124" s="276"/>
      <c r="G124" s="276"/>
      <c r="H124" s="276"/>
      <c r="I124" s="276"/>
      <c r="J124" s="276"/>
      <c r="K124" s="276"/>
      <c r="L124" s="276"/>
      <c r="M124" s="276"/>
      <c r="N124" s="276"/>
      <c r="O124" s="276"/>
      <c r="P124" s="276"/>
      <c r="Q124" s="276"/>
      <c r="R124" s="276"/>
      <c r="S124" s="276"/>
      <c r="T124" s="276"/>
      <c r="U124" s="276"/>
      <c r="V124" s="276"/>
      <c r="W124" s="276"/>
      <c r="X124" s="276"/>
      <c r="Y124" s="276"/>
      <c r="Z124" s="276"/>
      <c r="AA124" s="276"/>
      <c r="AB124" s="276"/>
      <c r="AC124" s="276"/>
      <c r="AD124" s="276"/>
      <c r="AE124" s="276"/>
      <c r="AF124" s="276"/>
      <c r="AG124" s="276"/>
    </row>
    <row r="125" spans="2:33" x14ac:dyDescent="0.2">
      <c r="B125" s="276"/>
      <c r="C125" s="276"/>
      <c r="D125" s="276"/>
      <c r="E125" s="276"/>
      <c r="F125" s="276"/>
      <c r="G125" s="276"/>
      <c r="H125" s="276"/>
      <c r="I125" s="276"/>
      <c r="J125" s="276"/>
      <c r="K125" s="276"/>
      <c r="L125" s="276"/>
      <c r="M125" s="276"/>
      <c r="N125" s="276"/>
      <c r="O125" s="276"/>
      <c r="P125" s="276"/>
      <c r="Q125" s="276"/>
      <c r="R125" s="276"/>
      <c r="S125" s="276"/>
      <c r="T125" s="276"/>
      <c r="U125" s="276"/>
      <c r="V125" s="276"/>
      <c r="W125" s="276"/>
      <c r="X125" s="276"/>
      <c r="Y125" s="276"/>
      <c r="Z125" s="276"/>
      <c r="AA125" s="276"/>
      <c r="AB125" s="276"/>
      <c r="AC125" s="276"/>
      <c r="AD125" s="276"/>
      <c r="AE125" s="276"/>
      <c r="AF125" s="276"/>
      <c r="AG125" s="276"/>
    </row>
    <row r="126" spans="2:33" x14ac:dyDescent="0.2">
      <c r="B126" s="276"/>
      <c r="C126" s="276"/>
      <c r="D126" s="276"/>
      <c r="E126" s="276"/>
      <c r="F126" s="276"/>
      <c r="G126" s="276"/>
      <c r="H126" s="276"/>
      <c r="I126" s="276"/>
      <c r="J126" s="276"/>
      <c r="K126" s="276"/>
      <c r="L126" s="276"/>
      <c r="M126" s="276"/>
      <c r="N126" s="276"/>
      <c r="O126" s="276"/>
      <c r="P126" s="276"/>
      <c r="Q126" s="276"/>
      <c r="R126" s="276"/>
      <c r="S126" s="276"/>
      <c r="T126" s="276"/>
      <c r="U126" s="276"/>
      <c r="V126" s="276"/>
      <c r="W126" s="276"/>
      <c r="X126" s="276"/>
      <c r="Y126" s="276"/>
      <c r="Z126" s="276"/>
      <c r="AA126" s="276"/>
      <c r="AB126" s="276"/>
      <c r="AC126" s="276"/>
      <c r="AD126" s="276"/>
      <c r="AE126" s="276"/>
      <c r="AF126" s="276"/>
      <c r="AG126" s="276"/>
    </row>
    <row r="127" spans="2:33" x14ac:dyDescent="0.2">
      <c r="B127" s="276"/>
      <c r="C127" s="276"/>
      <c r="D127" s="276"/>
      <c r="E127" s="276"/>
      <c r="F127" s="276"/>
      <c r="G127" s="276"/>
      <c r="H127" s="276"/>
      <c r="I127" s="276"/>
      <c r="J127" s="276"/>
      <c r="K127" s="276"/>
      <c r="L127" s="276"/>
      <c r="M127" s="276"/>
      <c r="N127" s="276"/>
      <c r="O127" s="276"/>
      <c r="P127" s="276"/>
      <c r="Q127" s="276"/>
      <c r="R127" s="276"/>
      <c r="S127" s="276"/>
      <c r="T127" s="276"/>
      <c r="U127" s="276"/>
      <c r="V127" s="276"/>
      <c r="W127" s="276"/>
      <c r="X127" s="276"/>
      <c r="Y127" s="276"/>
      <c r="Z127" s="276"/>
      <c r="AA127" s="276"/>
      <c r="AB127" s="276"/>
      <c r="AC127" s="276"/>
      <c r="AD127" s="276"/>
      <c r="AE127" s="276"/>
      <c r="AF127" s="276"/>
      <c r="AG127" s="276"/>
    </row>
    <row r="128" spans="2:33" x14ac:dyDescent="0.2">
      <c r="B128" s="276"/>
      <c r="C128" s="276"/>
      <c r="D128" s="276"/>
      <c r="E128" s="276"/>
      <c r="F128" s="276"/>
      <c r="G128" s="276"/>
      <c r="H128" s="276"/>
      <c r="I128" s="276"/>
      <c r="J128" s="276"/>
      <c r="K128" s="276"/>
      <c r="L128" s="276"/>
      <c r="M128" s="276"/>
      <c r="N128" s="276"/>
      <c r="O128" s="276"/>
      <c r="P128" s="276"/>
      <c r="Q128" s="276"/>
      <c r="R128" s="276"/>
      <c r="S128" s="276"/>
      <c r="T128" s="276"/>
      <c r="U128" s="276"/>
      <c r="V128" s="276"/>
      <c r="W128" s="276"/>
      <c r="X128" s="276"/>
      <c r="Y128" s="276"/>
      <c r="Z128" s="276"/>
      <c r="AA128" s="276"/>
      <c r="AB128" s="276"/>
      <c r="AC128" s="276"/>
      <c r="AD128" s="276"/>
      <c r="AE128" s="276"/>
      <c r="AF128" s="276"/>
      <c r="AG128" s="276"/>
    </row>
    <row r="130" spans="2:33" x14ac:dyDescent="0.2">
      <c r="B130" s="276"/>
      <c r="C130" s="276"/>
      <c r="D130" s="276"/>
      <c r="E130" s="276"/>
      <c r="F130" s="276"/>
      <c r="G130" s="276"/>
      <c r="H130" s="276"/>
      <c r="I130" s="276"/>
      <c r="J130" s="276"/>
      <c r="K130" s="276"/>
      <c r="L130" s="276"/>
      <c r="M130" s="276"/>
      <c r="N130" s="276"/>
      <c r="O130" s="276"/>
      <c r="P130" s="276"/>
      <c r="Q130" s="276"/>
      <c r="R130" s="276"/>
      <c r="S130" s="276"/>
      <c r="T130" s="276"/>
      <c r="U130" s="276"/>
      <c r="V130" s="276"/>
      <c r="W130" s="276"/>
      <c r="X130" s="276"/>
      <c r="Y130" s="276"/>
      <c r="Z130" s="276"/>
      <c r="AA130" s="276"/>
      <c r="AB130" s="276"/>
      <c r="AC130" s="276"/>
      <c r="AD130" s="276"/>
      <c r="AE130" s="276"/>
      <c r="AF130" s="276"/>
      <c r="AG130" s="276"/>
    </row>
    <row r="143" spans="2:33" x14ac:dyDescent="0.2">
      <c r="B143" s="276"/>
      <c r="C143" s="276"/>
      <c r="D143" s="276"/>
      <c r="E143" s="276"/>
      <c r="F143" s="276"/>
      <c r="G143" s="276"/>
      <c r="H143" s="276"/>
      <c r="I143" s="276"/>
      <c r="J143" s="276"/>
      <c r="K143" s="276"/>
      <c r="L143" s="276"/>
      <c r="M143" s="276"/>
      <c r="N143" s="276"/>
      <c r="O143" s="276"/>
      <c r="P143" s="276"/>
      <c r="Q143" s="276"/>
      <c r="R143" s="276"/>
      <c r="S143" s="276"/>
      <c r="T143" s="276"/>
      <c r="U143" s="276"/>
      <c r="V143" s="276"/>
      <c r="W143" s="276"/>
      <c r="X143" s="276"/>
      <c r="Y143" s="276"/>
      <c r="Z143" s="276"/>
      <c r="AA143" s="276"/>
      <c r="AB143" s="276"/>
      <c r="AC143" s="276"/>
      <c r="AD143" s="276"/>
      <c r="AE143" s="276"/>
      <c r="AF143" s="276"/>
      <c r="AG143" s="276"/>
    </row>
    <row r="144" spans="2:33" x14ac:dyDescent="0.2">
      <c r="B144" s="276"/>
      <c r="C144" s="276"/>
      <c r="D144" s="276"/>
      <c r="E144" s="276"/>
      <c r="F144" s="276"/>
      <c r="G144" s="276"/>
      <c r="H144" s="276"/>
      <c r="I144" s="276"/>
      <c r="J144" s="276"/>
      <c r="K144" s="276"/>
      <c r="L144" s="276"/>
      <c r="M144" s="276"/>
      <c r="N144" s="276"/>
      <c r="O144" s="276"/>
      <c r="P144" s="276"/>
      <c r="Q144" s="276"/>
      <c r="R144" s="276"/>
      <c r="S144" s="276"/>
      <c r="T144" s="276"/>
      <c r="U144" s="276"/>
      <c r="V144" s="276"/>
      <c r="W144" s="276"/>
      <c r="X144" s="276"/>
      <c r="Y144" s="276"/>
      <c r="Z144" s="276"/>
      <c r="AA144" s="276"/>
      <c r="AB144" s="276"/>
      <c r="AC144" s="276"/>
      <c r="AD144" s="276"/>
      <c r="AE144" s="276"/>
      <c r="AF144" s="276"/>
      <c r="AG144" s="276"/>
    </row>
    <row r="145" spans="2:33" x14ac:dyDescent="0.2">
      <c r="B145" s="276"/>
      <c r="C145" s="276"/>
      <c r="D145" s="276"/>
      <c r="E145" s="276"/>
      <c r="F145" s="276"/>
      <c r="G145" s="276"/>
      <c r="H145" s="276"/>
      <c r="I145" s="276"/>
      <c r="J145" s="276"/>
      <c r="K145" s="276"/>
      <c r="L145" s="276"/>
      <c r="M145" s="276"/>
      <c r="N145" s="276"/>
      <c r="O145" s="276"/>
      <c r="P145" s="276"/>
      <c r="Q145" s="276"/>
      <c r="R145" s="276"/>
      <c r="S145" s="276"/>
      <c r="T145" s="276"/>
      <c r="U145" s="276"/>
      <c r="V145" s="276"/>
      <c r="W145" s="276"/>
      <c r="X145" s="276"/>
      <c r="Y145" s="276"/>
      <c r="Z145" s="276"/>
      <c r="AA145" s="276"/>
      <c r="AB145" s="276"/>
      <c r="AC145" s="276"/>
      <c r="AD145" s="276"/>
      <c r="AE145" s="276"/>
      <c r="AF145" s="276"/>
      <c r="AG145" s="276"/>
    </row>
    <row r="146" spans="2:33" x14ac:dyDescent="0.2">
      <c r="B146" s="276"/>
      <c r="C146" s="276"/>
      <c r="D146" s="276"/>
      <c r="E146" s="276"/>
      <c r="F146" s="276"/>
      <c r="G146" s="276"/>
      <c r="H146" s="276"/>
      <c r="I146" s="276"/>
      <c r="J146" s="276"/>
      <c r="K146" s="276"/>
      <c r="L146" s="276"/>
      <c r="M146" s="276"/>
      <c r="N146" s="276"/>
      <c r="O146" s="276"/>
      <c r="P146" s="276"/>
      <c r="Q146" s="276"/>
      <c r="R146" s="276"/>
      <c r="S146" s="276"/>
      <c r="T146" s="276"/>
      <c r="U146" s="276"/>
      <c r="V146" s="276"/>
      <c r="W146" s="276"/>
      <c r="X146" s="276"/>
      <c r="Y146" s="276"/>
      <c r="Z146" s="276"/>
      <c r="AA146" s="276"/>
      <c r="AB146" s="276"/>
      <c r="AC146" s="276"/>
      <c r="AD146" s="276"/>
      <c r="AE146" s="276"/>
      <c r="AF146" s="276"/>
      <c r="AG146" s="276"/>
    </row>
    <row r="147" spans="2:33" x14ac:dyDescent="0.2">
      <c r="B147" s="276"/>
      <c r="C147" s="276"/>
      <c r="D147" s="276"/>
      <c r="E147" s="276"/>
      <c r="F147" s="276"/>
      <c r="G147" s="276"/>
      <c r="H147" s="276"/>
      <c r="I147" s="276"/>
      <c r="J147" s="276"/>
      <c r="K147" s="276"/>
      <c r="L147" s="276"/>
      <c r="M147" s="276"/>
      <c r="N147" s="276"/>
      <c r="O147" s="276"/>
      <c r="P147" s="276"/>
      <c r="Q147" s="276"/>
      <c r="R147" s="276"/>
      <c r="S147" s="276"/>
      <c r="T147" s="276"/>
      <c r="U147" s="276"/>
      <c r="V147" s="276"/>
      <c r="W147" s="276"/>
      <c r="X147" s="276"/>
      <c r="Y147" s="276"/>
      <c r="Z147" s="276"/>
      <c r="AA147" s="276"/>
      <c r="AB147" s="276"/>
      <c r="AC147" s="276"/>
      <c r="AD147" s="276"/>
      <c r="AE147" s="276"/>
      <c r="AF147" s="276"/>
      <c r="AG147" s="276"/>
    </row>
    <row r="148" spans="2:33" x14ac:dyDescent="0.2">
      <c r="B148" s="276"/>
      <c r="C148" s="276"/>
      <c r="D148" s="276"/>
      <c r="E148" s="276"/>
      <c r="F148" s="276"/>
      <c r="G148" s="276"/>
      <c r="H148" s="276"/>
      <c r="I148" s="276"/>
      <c r="J148" s="276"/>
      <c r="K148" s="276"/>
      <c r="L148" s="276"/>
      <c r="M148" s="276"/>
      <c r="N148" s="276"/>
      <c r="O148" s="276"/>
      <c r="P148" s="276"/>
      <c r="Q148" s="276"/>
      <c r="R148" s="276"/>
      <c r="S148" s="276"/>
      <c r="T148" s="276"/>
      <c r="U148" s="276"/>
      <c r="V148" s="276"/>
      <c r="W148" s="276"/>
      <c r="X148" s="276"/>
      <c r="Y148" s="276"/>
      <c r="Z148" s="276"/>
      <c r="AA148" s="276"/>
      <c r="AB148" s="276"/>
      <c r="AC148" s="276"/>
      <c r="AD148" s="276"/>
      <c r="AE148" s="276"/>
      <c r="AF148" s="276"/>
      <c r="AG148" s="276"/>
    </row>
    <row r="149" spans="2:33" x14ac:dyDescent="0.2">
      <c r="B149" s="276"/>
      <c r="C149" s="276"/>
      <c r="D149" s="276"/>
      <c r="E149" s="276"/>
      <c r="F149" s="276"/>
      <c r="G149" s="276"/>
      <c r="H149" s="276"/>
      <c r="I149" s="276"/>
      <c r="J149" s="276"/>
      <c r="K149" s="276"/>
      <c r="L149" s="276"/>
      <c r="M149" s="276"/>
      <c r="N149" s="276"/>
      <c r="O149" s="276"/>
      <c r="P149" s="276"/>
      <c r="Q149" s="276"/>
      <c r="R149" s="276"/>
      <c r="S149" s="276"/>
      <c r="T149" s="276"/>
      <c r="U149" s="276"/>
      <c r="V149" s="276"/>
      <c r="W149" s="276"/>
      <c r="X149" s="276"/>
      <c r="Y149" s="276"/>
      <c r="Z149" s="276"/>
      <c r="AA149" s="276"/>
      <c r="AB149" s="276"/>
      <c r="AC149" s="276"/>
      <c r="AD149" s="276"/>
      <c r="AE149" s="276"/>
      <c r="AF149" s="276"/>
      <c r="AG149" s="276"/>
    </row>
    <row r="150" spans="2:33" x14ac:dyDescent="0.2">
      <c r="B150" s="276"/>
      <c r="C150" s="276"/>
      <c r="D150" s="276"/>
      <c r="E150" s="276"/>
      <c r="F150" s="276"/>
      <c r="G150" s="276"/>
      <c r="H150" s="276"/>
      <c r="I150" s="276"/>
      <c r="J150" s="276"/>
      <c r="K150" s="276"/>
      <c r="L150" s="276"/>
      <c r="M150" s="276"/>
      <c r="N150" s="276"/>
      <c r="O150" s="276"/>
      <c r="P150" s="276"/>
      <c r="Q150" s="276"/>
      <c r="R150" s="276"/>
      <c r="S150" s="276"/>
      <c r="T150" s="276"/>
      <c r="U150" s="276"/>
      <c r="V150" s="276"/>
      <c r="W150" s="276"/>
      <c r="X150" s="276"/>
      <c r="Y150" s="276"/>
      <c r="Z150" s="276"/>
      <c r="AA150" s="276"/>
      <c r="AB150" s="276"/>
      <c r="AC150" s="276"/>
      <c r="AD150" s="276"/>
      <c r="AE150" s="276"/>
      <c r="AF150" s="276"/>
      <c r="AG150" s="276"/>
    </row>
    <row r="151" spans="2:33" x14ac:dyDescent="0.2">
      <c r="B151" s="276"/>
      <c r="C151" s="276"/>
      <c r="D151" s="276"/>
      <c r="E151" s="276"/>
      <c r="F151" s="276"/>
      <c r="G151" s="276"/>
      <c r="H151" s="276"/>
      <c r="I151" s="276"/>
      <c r="J151" s="276"/>
      <c r="K151" s="276"/>
      <c r="L151" s="276"/>
      <c r="M151" s="276"/>
      <c r="N151" s="276"/>
      <c r="O151" s="276"/>
      <c r="P151" s="276"/>
      <c r="Q151" s="276"/>
      <c r="R151" s="276"/>
      <c r="S151" s="276"/>
      <c r="T151" s="276"/>
      <c r="U151" s="276"/>
      <c r="V151" s="276"/>
      <c r="W151" s="276"/>
      <c r="X151" s="276"/>
      <c r="Y151" s="276"/>
      <c r="Z151" s="276"/>
      <c r="AA151" s="276"/>
      <c r="AB151" s="276"/>
      <c r="AC151" s="276"/>
      <c r="AD151" s="276"/>
      <c r="AE151" s="276"/>
      <c r="AF151" s="276"/>
      <c r="AG151" s="276"/>
    </row>
    <row r="152" spans="2:33" x14ac:dyDescent="0.2">
      <c r="B152" s="276"/>
      <c r="C152" s="276"/>
      <c r="D152" s="276"/>
      <c r="E152" s="276"/>
      <c r="F152" s="276"/>
      <c r="G152" s="276"/>
      <c r="H152" s="276"/>
      <c r="I152" s="276"/>
      <c r="J152" s="276"/>
      <c r="K152" s="276"/>
      <c r="L152" s="276"/>
      <c r="M152" s="276"/>
      <c r="N152" s="276"/>
      <c r="O152" s="276"/>
      <c r="P152" s="276"/>
      <c r="Q152" s="276"/>
      <c r="R152" s="276"/>
      <c r="S152" s="276"/>
      <c r="T152" s="276"/>
      <c r="U152" s="276"/>
      <c r="V152" s="276"/>
      <c r="W152" s="276"/>
      <c r="X152" s="276"/>
      <c r="Y152" s="276"/>
      <c r="Z152" s="276"/>
      <c r="AA152" s="276"/>
      <c r="AB152" s="276"/>
      <c r="AC152" s="276"/>
      <c r="AD152" s="276"/>
      <c r="AE152" s="276"/>
      <c r="AF152" s="276"/>
      <c r="AG152" s="276"/>
    </row>
    <row r="154" spans="2:33" x14ac:dyDescent="0.2">
      <c r="B154" s="276"/>
      <c r="C154" s="276"/>
      <c r="D154" s="276"/>
      <c r="E154" s="276"/>
      <c r="F154" s="276"/>
      <c r="G154" s="276"/>
      <c r="H154" s="276"/>
      <c r="I154" s="276"/>
      <c r="J154" s="276"/>
      <c r="K154" s="276"/>
      <c r="L154" s="276"/>
      <c r="M154" s="276"/>
      <c r="N154" s="276"/>
      <c r="O154" s="276"/>
      <c r="P154" s="276"/>
      <c r="Q154" s="276"/>
      <c r="R154" s="276"/>
      <c r="S154" s="276"/>
      <c r="T154" s="276"/>
      <c r="U154" s="276"/>
      <c r="V154" s="276"/>
      <c r="W154" s="276"/>
      <c r="X154" s="276"/>
      <c r="Y154" s="276"/>
      <c r="Z154" s="276"/>
      <c r="AA154" s="276"/>
      <c r="AB154" s="276"/>
      <c r="AC154" s="276"/>
      <c r="AD154" s="276"/>
      <c r="AE154" s="276"/>
      <c r="AF154" s="276"/>
      <c r="AG154" s="276"/>
    </row>
  </sheetData>
  <pageMargins left="0.25" right="0.25" top="0.5" bottom="0.25" header="0.25" footer="0.5"/>
  <pageSetup scale="60" orientation="landscape" r:id="rId1"/>
  <headerFooter alignWithMargins="0">
    <oddHeader xml:space="preserve">&amp;C&amp;"Times New Roman,Bold"&amp;12WEST POWER DESK DAILY OFF PEAK PRICE REPORT
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58370" r:id="rId4" name="Button 2">
              <controlPr defaultSize="0" print="0" autoFill="0" autoPict="0">
                <anchor moveWithCells="1" sizeWithCells="1">
                  <from>
                    <xdr:col>1</xdr:col>
                    <xdr:colOff>312420</xdr:colOff>
                    <xdr:row>0</xdr:row>
                    <xdr:rowOff>38100</xdr:rowOff>
                  </from>
                  <to>
                    <xdr:col>7</xdr:col>
                    <xdr:colOff>7620</xdr:colOff>
                    <xdr:row>1</xdr:row>
                    <xdr:rowOff>106680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>
    <pageSetUpPr fitToPage="1"/>
  </sheetPr>
  <dimension ref="A2:EJ89"/>
  <sheetViews>
    <sheetView showGridLines="0" workbookViewId="0">
      <selection activeCell="A62" sqref="A62"/>
    </sheetView>
  </sheetViews>
  <sheetFormatPr defaultColWidth="9.125" defaultRowHeight="10.199999999999999" x14ac:dyDescent="0.2"/>
  <cols>
    <col min="1" max="1" width="30.75" style="234" customWidth="1"/>
    <col min="2" max="2" width="9.125" style="234" hidden="1" customWidth="1"/>
    <col min="3" max="6" width="9.125" style="234"/>
    <col min="7" max="7" width="10" style="152" customWidth="1"/>
    <col min="8" max="9" width="0" style="152" hidden="1" customWidth="1"/>
    <col min="10" max="10" width="10.75" style="152" customWidth="1"/>
    <col min="11" max="12" width="0" style="152" hidden="1" customWidth="1"/>
    <col min="13" max="14" width="9.125" style="152"/>
    <col min="15" max="15" width="10.25" style="152" customWidth="1"/>
    <col min="16" max="17" width="0" style="152" hidden="1" customWidth="1"/>
    <col min="18" max="18" width="10" style="152" customWidth="1"/>
    <col min="19" max="19" width="10.625" style="152" customWidth="1"/>
    <col min="20" max="22" width="9.125" style="234" hidden="1" customWidth="1"/>
    <col min="23" max="28" width="9.125" style="234"/>
    <col min="29" max="29" width="15" style="234" bestFit="1" customWidth="1"/>
    <col min="30" max="16384" width="9.125" style="234"/>
  </cols>
  <sheetData>
    <row r="2" spans="1:140" ht="24" customHeight="1" x14ac:dyDescent="0.2"/>
    <row r="5" spans="1:140" hidden="1" x14ac:dyDescent="0.2"/>
    <row r="6" spans="1:140" hidden="1" x14ac:dyDescent="0.2"/>
    <row r="7" spans="1:140" hidden="1" x14ac:dyDescent="0.2">
      <c r="A7" s="373"/>
    </row>
    <row r="8" spans="1:140" ht="21.75" customHeight="1" x14ac:dyDescent="0.25">
      <c r="A8" s="374">
        <f>+'Power Price'!A6</f>
        <v>37187</v>
      </c>
      <c r="C8" s="375"/>
      <c r="D8" s="375"/>
      <c r="E8" s="375"/>
      <c r="F8" s="376"/>
      <c r="G8" s="376"/>
      <c r="H8" s="376"/>
      <c r="I8" s="376"/>
      <c r="J8" s="376"/>
      <c r="K8" s="376"/>
      <c r="L8" s="376"/>
      <c r="M8" s="376"/>
      <c r="N8" s="376"/>
      <c r="O8" s="376"/>
      <c r="P8" s="376"/>
      <c r="Q8" s="376"/>
      <c r="R8" s="376"/>
      <c r="S8" s="376"/>
      <c r="T8" s="376"/>
      <c r="U8" s="376"/>
      <c r="V8" s="376"/>
      <c r="W8" s="375"/>
      <c r="X8" s="375"/>
      <c r="Y8" s="375"/>
      <c r="Z8" s="375"/>
      <c r="AA8" s="375"/>
      <c r="AB8" s="238"/>
      <c r="AD8" s="377"/>
      <c r="AE8" s="377"/>
      <c r="AF8" s="152"/>
      <c r="AG8" s="232"/>
      <c r="AH8" s="232"/>
      <c r="AI8" s="232"/>
      <c r="AJ8" s="232"/>
      <c r="AK8" s="232"/>
      <c r="AL8" s="232"/>
      <c r="AM8" s="232"/>
      <c r="AN8" s="232"/>
      <c r="AO8" s="232"/>
      <c r="AP8" s="232"/>
      <c r="AQ8" s="232"/>
      <c r="AR8" s="232"/>
      <c r="AS8" s="232"/>
      <c r="AT8" s="232"/>
      <c r="AU8" s="232"/>
      <c r="AV8" s="232"/>
      <c r="AW8" s="232"/>
      <c r="AX8" s="232"/>
      <c r="AY8" s="232"/>
      <c r="AZ8" s="232"/>
      <c r="BA8" s="232"/>
      <c r="BB8" s="232"/>
      <c r="BC8" s="232"/>
      <c r="BD8" s="232"/>
      <c r="BE8" s="232"/>
      <c r="BF8" s="232"/>
      <c r="BG8" s="232"/>
      <c r="BH8" s="232"/>
      <c r="BI8" s="232"/>
      <c r="BJ8" s="232"/>
      <c r="BK8" s="232"/>
      <c r="BL8" s="232"/>
      <c r="BM8" s="232"/>
      <c r="BN8" s="232"/>
      <c r="BO8" s="232"/>
      <c r="BP8" s="232"/>
      <c r="BQ8" s="232"/>
      <c r="BR8" s="232"/>
      <c r="BS8" s="232"/>
      <c r="BT8" s="232"/>
      <c r="BU8" s="232"/>
      <c r="BV8" s="232"/>
      <c r="BW8" s="232"/>
      <c r="BX8" s="232"/>
      <c r="BY8" s="232"/>
      <c r="BZ8" s="232"/>
      <c r="CA8" s="232"/>
      <c r="CB8" s="232"/>
      <c r="CC8" s="232"/>
      <c r="CD8" s="232"/>
      <c r="CE8" s="232"/>
      <c r="CF8" s="232"/>
      <c r="CG8" s="232"/>
      <c r="CH8" s="232"/>
      <c r="CI8" s="232"/>
      <c r="CJ8" s="232"/>
      <c r="CK8" s="232"/>
      <c r="CL8" s="232"/>
      <c r="CM8" s="232"/>
      <c r="CN8" s="232"/>
      <c r="CO8" s="232"/>
      <c r="CP8" s="232"/>
      <c r="CQ8" s="232"/>
      <c r="CR8" s="232"/>
      <c r="CS8" s="232"/>
      <c r="CT8" s="232"/>
      <c r="CU8" s="232"/>
      <c r="CV8" s="232"/>
      <c r="CW8" s="232"/>
      <c r="CX8" s="232"/>
      <c r="CY8" s="232"/>
      <c r="CZ8" s="232"/>
      <c r="DA8" s="232"/>
      <c r="DB8" s="232"/>
      <c r="DC8" s="232"/>
      <c r="DD8" s="232"/>
      <c r="DE8" s="232"/>
      <c r="DF8" s="232"/>
      <c r="DG8" s="232"/>
      <c r="DH8" s="232"/>
      <c r="DI8" s="232"/>
      <c r="DJ8" s="232"/>
      <c r="DK8" s="232"/>
      <c r="DL8" s="232"/>
      <c r="DM8" s="232"/>
      <c r="DN8" s="232"/>
      <c r="DO8" s="232"/>
      <c r="DP8" s="232"/>
      <c r="DQ8" s="232"/>
      <c r="DR8" s="232"/>
      <c r="DS8" s="232"/>
      <c r="DT8" s="232"/>
      <c r="DU8" s="232"/>
      <c r="DV8" s="232"/>
      <c r="DW8" s="232"/>
      <c r="DX8" s="232"/>
      <c r="DY8" s="232"/>
      <c r="DZ8" s="232"/>
      <c r="EA8" s="232"/>
      <c r="EB8" s="232"/>
      <c r="EC8" s="232"/>
      <c r="ED8" s="232"/>
      <c r="EE8" s="232"/>
      <c r="EF8" s="232"/>
      <c r="EG8" s="232"/>
      <c r="EH8" s="232"/>
      <c r="EI8" s="232"/>
      <c r="EJ8" s="232"/>
    </row>
    <row r="9" spans="1:140" ht="22.5" customHeight="1" thickBot="1" x14ac:dyDescent="0.35">
      <c r="A9" s="378" t="s">
        <v>101</v>
      </c>
      <c r="B9" s="379"/>
      <c r="C9" s="380" t="str">
        <f>'Power Price'!C66</f>
        <v>Oct 01</v>
      </c>
      <c r="D9" s="380" t="str">
        <f>'Power Price'!D66</f>
        <v>Nov 01</v>
      </c>
      <c r="E9" s="380" t="str">
        <f>'Power Price'!E66</f>
        <v>Dec 01</v>
      </c>
      <c r="F9" s="380" t="str">
        <f>'Power Price'!F66</f>
        <v>2001 Total</v>
      </c>
      <c r="G9" s="381" t="str">
        <f>'Power Price'!G66</f>
        <v>Jan-Feb '02</v>
      </c>
      <c r="H9" s="381">
        <f>'Power Price'!H66</f>
        <v>37257</v>
      </c>
      <c r="I9" s="381">
        <f>'Power Price'!I66</f>
        <v>37288</v>
      </c>
      <c r="J9" s="381" t="str">
        <f>'Power Price'!J66</f>
        <v>Mar-Apr '02</v>
      </c>
      <c r="K9" s="381">
        <f>'Power Price'!K66</f>
        <v>37316</v>
      </c>
      <c r="L9" s="381">
        <f>'Power Price'!L66</f>
        <v>37347</v>
      </c>
      <c r="M9" s="381">
        <f>'Power Price'!M66</f>
        <v>37377</v>
      </c>
      <c r="N9" s="381">
        <f>'Power Price'!N66</f>
        <v>37408</v>
      </c>
      <c r="O9" s="381" t="str">
        <f>'Power Price'!O66</f>
        <v>Jul-Aug '02</v>
      </c>
      <c r="P9" s="381">
        <f>'Power Price'!P66</f>
        <v>37438</v>
      </c>
      <c r="Q9" s="381">
        <f>'Power Price'!Q66</f>
        <v>37469</v>
      </c>
      <c r="R9" s="381">
        <f>'Power Price'!R66</f>
        <v>37500</v>
      </c>
      <c r="S9" s="381" t="str">
        <f>'Power Price'!S66</f>
        <v>Oct-Dec '02</v>
      </c>
      <c r="T9" s="380">
        <f>'Power Price'!T66</f>
        <v>37530</v>
      </c>
      <c r="U9" s="380">
        <f>'Power Price'!U66</f>
        <v>37561</v>
      </c>
      <c r="V9" s="380">
        <f>'Power Price'!V66</f>
        <v>37591</v>
      </c>
      <c r="W9" s="380" t="str">
        <f>'Power Price'!W66</f>
        <v>2002</v>
      </c>
      <c r="X9" s="380" t="str">
        <f>'Power Price'!X66</f>
        <v>2003</v>
      </c>
      <c r="Y9" s="380" t="str">
        <f>'Power Price'!Y66</f>
        <v>2004</v>
      </c>
      <c r="Z9" s="380" t="str">
        <f>'Power Price'!Z66</f>
        <v>2005</v>
      </c>
      <c r="AA9" s="380" t="str">
        <f>'Power Price'!AA66</f>
        <v>2006-2009</v>
      </c>
      <c r="AB9" s="380" t="str">
        <f>'Power Price'!AB66</f>
        <v>&gt; =2010</v>
      </c>
      <c r="AC9" s="380" t="str">
        <f>'Power Price'!AC66</f>
        <v>Total Avg Peak</v>
      </c>
    </row>
    <row r="10" spans="1:140" ht="10.8" hidden="1" thickBot="1" x14ac:dyDescent="0.25">
      <c r="A10" s="382"/>
      <c r="B10" s="281"/>
      <c r="C10" s="191"/>
      <c r="D10" s="191"/>
      <c r="E10" s="191"/>
      <c r="F10" s="191"/>
      <c r="G10" s="191"/>
      <c r="H10" s="191"/>
      <c r="I10" s="191"/>
      <c r="J10" s="191"/>
      <c r="K10" s="191"/>
      <c r="L10" s="191"/>
      <c r="M10" s="191"/>
      <c r="N10" s="191"/>
      <c r="O10" s="191"/>
      <c r="P10" s="191"/>
      <c r="Q10" s="191"/>
      <c r="R10" s="191"/>
      <c r="S10" s="191"/>
      <c r="T10" s="191"/>
      <c r="U10" s="191"/>
      <c r="V10" s="191"/>
      <c r="W10" s="191"/>
      <c r="X10" s="191"/>
      <c r="Y10" s="191"/>
      <c r="Z10" s="191"/>
      <c r="AA10" s="191"/>
      <c r="AB10" s="191"/>
      <c r="AC10" s="191"/>
    </row>
    <row r="11" spans="1:140" ht="10.8" hidden="1" thickBot="1" x14ac:dyDescent="0.25">
      <c r="A11" s="382"/>
      <c r="B11" s="305"/>
      <c r="C11" s="191"/>
      <c r="D11" s="191"/>
      <c r="E11" s="191"/>
      <c r="F11" s="191"/>
      <c r="G11" s="191"/>
      <c r="H11" s="191"/>
      <c r="I11" s="191"/>
      <c r="J11" s="191"/>
      <c r="K11" s="191"/>
      <c r="L11" s="191"/>
      <c r="M11" s="191"/>
      <c r="N11" s="191"/>
      <c r="O11" s="191"/>
      <c r="P11" s="191"/>
      <c r="Q11" s="191"/>
      <c r="R11" s="191"/>
      <c r="S11" s="191"/>
      <c r="T11" s="191"/>
      <c r="U11" s="191"/>
      <c r="V11" s="191"/>
      <c r="W11" s="191"/>
      <c r="X11" s="191"/>
      <c r="Y11" s="191"/>
      <c r="Z11" s="191"/>
      <c r="AA11" s="191"/>
      <c r="AB11" s="191"/>
      <c r="AC11" s="191"/>
    </row>
    <row r="12" spans="1:140" ht="10.8" hidden="1" thickBot="1" x14ac:dyDescent="0.25">
      <c r="A12" s="382"/>
      <c r="B12" s="281"/>
      <c r="C12" s="191"/>
      <c r="D12" s="191"/>
      <c r="E12" s="191"/>
      <c r="F12" s="191"/>
      <c r="G12" s="191"/>
      <c r="H12" s="191"/>
      <c r="I12" s="191"/>
      <c r="J12" s="191"/>
      <c r="K12" s="191"/>
      <c r="L12" s="191"/>
      <c r="M12" s="191"/>
      <c r="N12" s="191"/>
      <c r="O12" s="191"/>
      <c r="P12" s="191"/>
      <c r="Q12" s="191"/>
      <c r="R12" s="191"/>
      <c r="S12" s="191"/>
      <c r="T12" s="191"/>
      <c r="U12" s="191"/>
      <c r="V12" s="191"/>
      <c r="W12" s="191"/>
      <c r="X12" s="191"/>
      <c r="Y12" s="191"/>
      <c r="Z12" s="191"/>
      <c r="AA12" s="191"/>
      <c r="AB12" s="191"/>
      <c r="AC12" s="191"/>
    </row>
    <row r="13" spans="1:140" ht="10.8" hidden="1" thickBot="1" x14ac:dyDescent="0.25">
      <c r="A13" s="382"/>
      <c r="B13" s="281"/>
      <c r="C13" s="191"/>
      <c r="D13" s="191"/>
      <c r="E13" s="191"/>
      <c r="F13" s="191"/>
      <c r="G13" s="191"/>
      <c r="H13" s="191"/>
      <c r="I13" s="191"/>
      <c r="J13" s="191"/>
      <c r="K13" s="191"/>
      <c r="L13" s="191"/>
      <c r="M13" s="191"/>
      <c r="N13" s="191"/>
      <c r="O13" s="191"/>
      <c r="P13" s="191"/>
      <c r="Q13" s="191"/>
      <c r="R13" s="191"/>
      <c r="S13" s="191"/>
      <c r="T13" s="191"/>
      <c r="U13" s="191"/>
      <c r="V13" s="191"/>
      <c r="W13" s="191"/>
      <c r="X13" s="191"/>
      <c r="Y13" s="191"/>
      <c r="Z13" s="191"/>
      <c r="AA13" s="191"/>
      <c r="AB13" s="191"/>
      <c r="AC13" s="191"/>
    </row>
    <row r="14" spans="1:140" ht="10.8" hidden="1" thickBot="1" x14ac:dyDescent="0.25">
      <c r="A14" s="382"/>
      <c r="B14" s="383"/>
      <c r="C14" s="191"/>
      <c r="D14" s="191"/>
      <c r="E14" s="191"/>
      <c r="F14" s="191"/>
      <c r="G14" s="191"/>
      <c r="H14" s="191"/>
      <c r="I14" s="191"/>
      <c r="J14" s="191"/>
      <c r="K14" s="191"/>
      <c r="L14" s="191"/>
      <c r="M14" s="191"/>
      <c r="N14" s="191"/>
      <c r="O14" s="191"/>
      <c r="P14" s="191"/>
      <c r="Q14" s="191"/>
      <c r="R14" s="191"/>
      <c r="S14" s="191"/>
      <c r="T14" s="191"/>
      <c r="U14" s="191"/>
      <c r="V14" s="191"/>
      <c r="W14" s="191"/>
      <c r="X14" s="191"/>
      <c r="Y14" s="191"/>
      <c r="Z14" s="191"/>
      <c r="AA14" s="191"/>
      <c r="AB14" s="191"/>
      <c r="AC14" s="191"/>
    </row>
    <row r="15" spans="1:140" ht="10.8" hidden="1" thickBot="1" x14ac:dyDescent="0.25">
      <c r="A15" s="382"/>
      <c r="B15" s="281"/>
      <c r="C15" s="357"/>
      <c r="D15" s="357"/>
      <c r="E15" s="357"/>
      <c r="F15" s="191"/>
      <c r="G15" s="191"/>
      <c r="H15" s="191"/>
      <c r="I15" s="191"/>
      <c r="J15" s="191"/>
      <c r="K15" s="191"/>
      <c r="L15" s="191"/>
      <c r="M15" s="191"/>
      <c r="N15" s="191"/>
      <c r="O15" s="191"/>
      <c r="P15" s="191"/>
      <c r="Q15" s="191"/>
      <c r="R15" s="191"/>
      <c r="S15" s="191"/>
      <c r="T15" s="191"/>
      <c r="U15" s="191"/>
      <c r="V15" s="191"/>
      <c r="W15" s="191"/>
      <c r="X15" s="191"/>
      <c r="Y15" s="191"/>
      <c r="Z15" s="191"/>
      <c r="AA15" s="191"/>
      <c r="AB15" s="191"/>
      <c r="AC15" s="191"/>
    </row>
    <row r="16" spans="1:140" ht="13.65" customHeight="1" x14ac:dyDescent="0.2">
      <c r="A16" s="446" t="str">
        <f>+'Power Price'!A67</f>
        <v>MID-COLUMBIA</v>
      </c>
      <c r="B16" s="384" t="str">
        <f>'Power Price'!B73</f>
        <v>NYPP</v>
      </c>
      <c r="C16" s="346">
        <f>+'Power Price'!C67</f>
        <v>5216.5145404372734</v>
      </c>
      <c r="D16" s="346">
        <f ca="1">+'Power Price'!D67</f>
        <v>5929.2578204866086</v>
      </c>
      <c r="E16" s="346">
        <f>+'Power Price'!E67</f>
        <v>10098.983413590155</v>
      </c>
      <c r="F16" s="408">
        <f ca="1">+'Power Price'!F67</f>
        <v>7081.5852581713452</v>
      </c>
      <c r="G16" s="346">
        <f>+'Power Price'!G67</f>
        <v>11575.946618738932</v>
      </c>
      <c r="H16" s="346">
        <f>+'Power Price'!H67</f>
        <v>11863.607793840352</v>
      </c>
      <c r="I16" s="346">
        <f>+'Power Price'!I67</f>
        <v>11288.285443637511</v>
      </c>
      <c r="J16" s="346">
        <f>+'Power Price'!J67</f>
        <v>15468.409586056643</v>
      </c>
      <c r="K16" s="346">
        <f>+'Power Price'!K67</f>
        <v>14270.152505446622</v>
      </c>
      <c r="L16" s="346">
        <f>+'Power Price'!L67</f>
        <v>16666.666666666664</v>
      </c>
      <c r="M16" s="346">
        <f>+'Power Price'!M67</f>
        <v>10630.36180529653</v>
      </c>
      <c r="N16" s="346">
        <f>+'Power Price'!N67</f>
        <v>10051.107325383304</v>
      </c>
      <c r="O16" s="346">
        <f>+'Power Price'!O67</f>
        <v>14773.124665381318</v>
      </c>
      <c r="P16" s="346">
        <f>+'Power Price'!P67</f>
        <v>13665.594855305466</v>
      </c>
      <c r="Q16" s="346">
        <f>+'Power Price'!Q67</f>
        <v>15880.65447545717</v>
      </c>
      <c r="R16" s="346">
        <f>+'Power Price'!R67</f>
        <v>13662.979830839296</v>
      </c>
      <c r="S16" s="346">
        <f>+'Power Price'!S67</f>
        <v>12285.523912545506</v>
      </c>
      <c r="T16" s="346">
        <f>+'Power Price'!T67</f>
        <v>12994.634473507713</v>
      </c>
      <c r="U16" s="346">
        <f>+'Power Price'!U67</f>
        <v>11782.276800531032</v>
      </c>
      <c r="V16" s="346">
        <f>+'Power Price'!V67</f>
        <v>12079.66046359778</v>
      </c>
      <c r="W16" s="408">
        <f>+'Power Price'!W67</f>
        <v>12790.945865414002</v>
      </c>
      <c r="X16" s="346">
        <f>+'Power Price'!X67</f>
        <v>11645.389556192618</v>
      </c>
      <c r="Y16" s="346">
        <f>+'Power Price'!Y67</f>
        <v>11161.044907121191</v>
      </c>
      <c r="Z16" s="346">
        <f>+'Power Price'!Z67</f>
        <v>10900.177000121377</v>
      </c>
      <c r="AA16" s="346">
        <f>+'Power Price'!AA67</f>
        <v>10454.173438678741</v>
      </c>
      <c r="AB16" s="346">
        <f>+'Power Price'!AB67</f>
        <v>10064.232258895316</v>
      </c>
      <c r="AC16" s="366">
        <f ca="1">+'Power Price'!AC67</f>
        <v>10693.904667496015</v>
      </c>
    </row>
    <row r="17" spans="1:29" ht="13.65" customHeight="1" x14ac:dyDescent="0.2">
      <c r="A17" s="447" t="str">
        <f>+'Power Price'!A68</f>
        <v>COB</v>
      </c>
      <c r="B17" s="377">
        <f>'Power Price'!B74</f>
        <v>0</v>
      </c>
      <c r="C17" s="340">
        <f>+'Power Price'!C68</f>
        <v>5213.8611759711312</v>
      </c>
      <c r="D17" s="340">
        <f ca="1">+'Power Price'!D68</f>
        <v>6039.6646902473931</v>
      </c>
      <c r="E17" s="340">
        <f>+'Power Price'!E68</f>
        <v>10165.864098448368</v>
      </c>
      <c r="F17" s="409">
        <f ca="1">+'Power Price'!F68</f>
        <v>7139.7966548889644</v>
      </c>
      <c r="G17" s="340">
        <f>+'Power Price'!G68</f>
        <v>11560.158806929649</v>
      </c>
      <c r="H17" s="340">
        <f>+'Power Price'!H68</f>
        <v>11863.607793840352</v>
      </c>
      <c r="I17" s="340">
        <f>+'Power Price'!I68</f>
        <v>11256.709820018945</v>
      </c>
      <c r="J17" s="340">
        <f>+'Power Price'!J68</f>
        <v>16014.857673488339</v>
      </c>
      <c r="K17" s="340">
        <f>+'Power Price'!K68</f>
        <v>14270.152505446622</v>
      </c>
      <c r="L17" s="340">
        <f>+'Power Price'!L68</f>
        <v>17759.562841530056</v>
      </c>
      <c r="M17" s="340">
        <f>+'Power Price'!M68</f>
        <v>11562.849682954122</v>
      </c>
      <c r="N17" s="340">
        <f>+'Power Price'!N68</f>
        <v>10902.89608177172</v>
      </c>
      <c r="O17" s="340">
        <f>+'Power Price'!O68</f>
        <v>15656.466406089623</v>
      </c>
      <c r="P17" s="340">
        <f>+'Power Price'!P68</f>
        <v>14630.225080385851</v>
      </c>
      <c r="Q17" s="340">
        <f>+'Power Price'!Q68</f>
        <v>16682.707731793394</v>
      </c>
      <c r="R17" s="340">
        <f>+'Power Price'!R68</f>
        <v>14801.561483409238</v>
      </c>
      <c r="S17" s="340">
        <f>+'Power Price'!S68</f>
        <v>12285.523912545506</v>
      </c>
      <c r="T17" s="340">
        <f>+'Power Price'!T68</f>
        <v>12994.634473507713</v>
      </c>
      <c r="U17" s="340">
        <f>+'Power Price'!U68</f>
        <v>11782.276800531032</v>
      </c>
      <c r="V17" s="340">
        <f>+'Power Price'!V68</f>
        <v>12079.66046359778</v>
      </c>
      <c r="W17" s="409">
        <f>+'Power Price'!W68</f>
        <v>13252.668480089063</v>
      </c>
      <c r="X17" s="340">
        <f>+'Power Price'!X68</f>
        <v>12191.167398483145</v>
      </c>
      <c r="Y17" s="340">
        <f>+'Power Price'!Y68</f>
        <v>11634.165270898804</v>
      </c>
      <c r="Z17" s="340">
        <f>+'Power Price'!Z68</f>
        <v>11439.34577980758</v>
      </c>
      <c r="AA17" s="340">
        <f>+'Power Price'!AA68</f>
        <v>11161.914681680651</v>
      </c>
      <c r="AB17" s="340">
        <f>+'Power Price'!AB68</f>
        <v>10940.199302638877</v>
      </c>
      <c r="AC17" s="367">
        <f ca="1">+'Power Price'!AC68</f>
        <v>11327.79492203814</v>
      </c>
    </row>
    <row r="18" spans="1:29" ht="13.65" customHeight="1" x14ac:dyDescent="0.2">
      <c r="A18" s="447" t="str">
        <f>+'Power Price'!A69</f>
        <v>NP15</v>
      </c>
      <c r="B18" s="377">
        <f>'Power Price'!B75</f>
        <v>0</v>
      </c>
      <c r="C18" s="340">
        <f>+'Power Price'!C69</f>
        <v>5166.1006155805553</v>
      </c>
      <c r="D18" s="340">
        <f ca="1">+'Power Price'!D69</f>
        <v>6133.7149867102844</v>
      </c>
      <c r="E18" s="340">
        <f>+'Power Price'!E69</f>
        <v>10165.864098448368</v>
      </c>
      <c r="F18" s="409">
        <f ca="1">+'Power Price'!F69</f>
        <v>7155.2265669130693</v>
      </c>
      <c r="G18" s="340">
        <f>+'Power Price'!G69</f>
        <v>11615.60220826932</v>
      </c>
      <c r="H18" s="340">
        <f>+'Power Price'!H69</f>
        <v>11785.040854808298</v>
      </c>
      <c r="I18" s="340">
        <f>+'Power Price'!I69</f>
        <v>11446.163561730342</v>
      </c>
      <c r="J18" s="340">
        <f>+'Power Price'!J69</f>
        <v>16573.359762848671</v>
      </c>
      <c r="K18" s="340">
        <f>+'Power Price'!K69</f>
        <v>15250.544662309369</v>
      </c>
      <c r="L18" s="340">
        <f>+'Power Price'!L69</f>
        <v>17896.174863387976</v>
      </c>
      <c r="M18" s="340">
        <f>+'Power Price'!M69</f>
        <v>12122.342409548675</v>
      </c>
      <c r="N18" s="340">
        <f>+'Power Price'!N69</f>
        <v>13287.904599659285</v>
      </c>
      <c r="O18" s="340">
        <f>+'Power Price'!O69</f>
        <v>16419.319631891081</v>
      </c>
      <c r="P18" s="340">
        <f>+'Power Price'!P69</f>
        <v>15434.083601286175</v>
      </c>
      <c r="Q18" s="340">
        <f>+'Power Price'!Q69</f>
        <v>17404.55566249599</v>
      </c>
      <c r="R18" s="340">
        <f>+'Power Price'!R69</f>
        <v>15289.525048796355</v>
      </c>
      <c r="S18" s="340">
        <f>+'Power Price'!S69</f>
        <v>13082.145579927339</v>
      </c>
      <c r="T18" s="340">
        <f>+'Power Price'!T69</f>
        <v>13246.143527833668</v>
      </c>
      <c r="U18" s="340">
        <f>+'Power Price'!U69</f>
        <v>12777.962163956188</v>
      </c>
      <c r="V18" s="340">
        <f>+'Power Price'!V69</f>
        <v>13222.331047992164</v>
      </c>
      <c r="W18" s="409">
        <f>+'Power Price'!W69</f>
        <v>13959.595856107833</v>
      </c>
      <c r="X18" s="340">
        <f>+'Power Price'!X69</f>
        <v>12955.546685052801</v>
      </c>
      <c r="Y18" s="340">
        <f>+'Power Price'!Y69</f>
        <v>12316.970479021278</v>
      </c>
      <c r="Z18" s="340">
        <f>+'Power Price'!Z69</f>
        <v>12121.267091449175</v>
      </c>
      <c r="AA18" s="340">
        <f>+'Power Price'!AA69</f>
        <v>11503.155565550478</v>
      </c>
      <c r="AB18" s="340">
        <f>+'Power Price'!AB69</f>
        <v>10964.381587289005</v>
      </c>
      <c r="AC18" s="367">
        <f ca="1">+'Power Price'!AC69</f>
        <v>11771.035752541018</v>
      </c>
    </row>
    <row r="19" spans="1:29" ht="13.65" customHeight="1" x14ac:dyDescent="0.2">
      <c r="A19" s="447" t="str">
        <f>+'Power Price'!A70</f>
        <v>ZP26</v>
      </c>
      <c r="B19" s="377">
        <f>'Power Price'!B76</f>
        <v>0</v>
      </c>
      <c r="C19" s="340">
        <f>+'Power Price'!C70</f>
        <v>5013.5454255996601</v>
      </c>
      <c r="D19" s="340">
        <f ca="1">+'Power Price'!D70</f>
        <v>4621.9586091791225</v>
      </c>
      <c r="E19" s="340">
        <f>+'Power Price'!E70</f>
        <v>9296.4151952916</v>
      </c>
      <c r="F19" s="409">
        <f ca="1">+'Power Price'!F70</f>
        <v>6310.6397433567945</v>
      </c>
      <c r="G19" s="340">
        <f>+'Power Price'!G70</f>
        <v>10907.011276923378</v>
      </c>
      <c r="H19" s="340">
        <f>+'Power Price'!H70</f>
        <v>10999.371464487744</v>
      </c>
      <c r="I19" s="340">
        <f>+'Power Price'!I70</f>
        <v>10814.651089359015</v>
      </c>
      <c r="J19" s="340">
        <f>+'Power Price'!J70</f>
        <v>16109.950355369834</v>
      </c>
      <c r="K19" s="340">
        <f>+'Power Price'!K70</f>
        <v>14596.949891067539</v>
      </c>
      <c r="L19" s="340">
        <f>+'Power Price'!L70</f>
        <v>17622.950819672129</v>
      </c>
      <c r="M19" s="340">
        <f>+'Power Price'!M70</f>
        <v>12122.342409548675</v>
      </c>
      <c r="N19" s="340">
        <f>+'Power Price'!N70</f>
        <v>13287.904599659285</v>
      </c>
      <c r="O19" s="340">
        <f>+'Power Price'!O70</f>
        <v>16419.319631891081</v>
      </c>
      <c r="P19" s="340">
        <f>+'Power Price'!P70</f>
        <v>15434.083601286175</v>
      </c>
      <c r="Q19" s="340">
        <f>+'Power Price'!Q70</f>
        <v>17404.55566249599</v>
      </c>
      <c r="R19" s="340">
        <f>+'Power Price'!R70</f>
        <v>15045.543266102797</v>
      </c>
      <c r="S19" s="340">
        <f>+'Power Price'!S70</f>
        <v>12750.906301015131</v>
      </c>
      <c r="T19" s="340">
        <f>+'Power Price'!T70</f>
        <v>12910.798122065726</v>
      </c>
      <c r="U19" s="340">
        <f>+'Power Price'!U70</f>
        <v>12446.067042814469</v>
      </c>
      <c r="V19" s="340">
        <f>+'Power Price'!V70</f>
        <v>12895.853738165197</v>
      </c>
      <c r="W19" s="409">
        <f>+'Power Price'!W70</f>
        <v>13663.847494932832</v>
      </c>
      <c r="X19" s="340">
        <f>+'Power Price'!X70</f>
        <v>9650.1070508400771</v>
      </c>
      <c r="Y19" s="340">
        <f>+'Power Price'!Y70</f>
        <v>8271.7515082499449</v>
      </c>
      <c r="Z19" s="340">
        <f>+'Power Price'!Z70</f>
        <v>7558.8522068994034</v>
      </c>
      <c r="AA19" s="340">
        <f>+'Power Price'!AA70</f>
        <v>9603.5343829251269</v>
      </c>
      <c r="AB19" s="340">
        <f>+'Power Price'!AB70</f>
        <v>10024.318487994291</v>
      </c>
      <c r="AC19" s="367">
        <f ca="1">+'Power Price'!AC70</f>
        <v>9539.3965301060543</v>
      </c>
    </row>
    <row r="20" spans="1:29" ht="13.65" customHeight="1" x14ac:dyDescent="0.2">
      <c r="A20" s="447" t="str">
        <f>+'Power Price'!A71</f>
        <v>SP15</v>
      </c>
      <c r="B20" s="377">
        <f>'Power Price'!B77</f>
        <v>0</v>
      </c>
      <c r="C20" s="340">
        <f>+'Power Price'!C71</f>
        <v>5169.2846529399276</v>
      </c>
      <c r="D20" s="340">
        <f ca="1">+'Power Price'!D71</f>
        <v>5929.2578204866086</v>
      </c>
      <c r="E20" s="340">
        <f>+'Power Price'!E71</f>
        <v>9296.4151952916</v>
      </c>
      <c r="F20" s="409">
        <f ca="1">+'Power Price'!F71</f>
        <v>6798.3192229060451</v>
      </c>
      <c r="G20" s="340">
        <f>+'Power Price'!G71</f>
        <v>10907.011276923378</v>
      </c>
      <c r="H20" s="340">
        <f>+'Power Price'!H71</f>
        <v>10999.371464487744</v>
      </c>
      <c r="I20" s="340">
        <f>+'Power Price'!I71</f>
        <v>10814.651089359015</v>
      </c>
      <c r="J20" s="340">
        <f>+'Power Price'!J71</f>
        <v>16109.950355369834</v>
      </c>
      <c r="K20" s="340">
        <f>+'Power Price'!K71</f>
        <v>14596.949891067539</v>
      </c>
      <c r="L20" s="340">
        <f>+'Power Price'!L71</f>
        <v>17622.950819672129</v>
      </c>
      <c r="M20" s="340">
        <f>+'Power Price'!M71</f>
        <v>12588.58634837747</v>
      </c>
      <c r="N20" s="340">
        <f>+'Power Price'!N71</f>
        <v>13543.441226575809</v>
      </c>
      <c r="O20" s="340">
        <f>+'Power Price'!O71</f>
        <v>16660.296661704764</v>
      </c>
      <c r="P20" s="340">
        <f>+'Power Price'!P71</f>
        <v>15755.627009646301</v>
      </c>
      <c r="Q20" s="340">
        <f>+'Power Price'!Q71</f>
        <v>17564.966313763231</v>
      </c>
      <c r="R20" s="340">
        <f>+'Power Price'!R71</f>
        <v>15045.543266102797</v>
      </c>
      <c r="S20" s="340">
        <f>+'Power Price'!S71</f>
        <v>12750.906301015131</v>
      </c>
      <c r="T20" s="340">
        <f>+'Power Price'!T71</f>
        <v>12910.798122065726</v>
      </c>
      <c r="U20" s="340">
        <f>+'Power Price'!U71</f>
        <v>12446.067042814469</v>
      </c>
      <c r="V20" s="340">
        <f>+'Power Price'!V71</f>
        <v>12895.853738165197</v>
      </c>
      <c r="W20" s="409">
        <f>+'Power Price'!W71</f>
        <v>13766.983759453444</v>
      </c>
      <c r="X20" s="340">
        <f>+'Power Price'!X71</f>
        <v>12961.35283231121</v>
      </c>
      <c r="Y20" s="340">
        <f>+'Power Price'!Y71</f>
        <v>12193.449908281833</v>
      </c>
      <c r="Z20" s="340">
        <f>+'Power Price'!Z71</f>
        <v>12085.915085292183</v>
      </c>
      <c r="AA20" s="340">
        <f>+'Power Price'!AA71</f>
        <v>11470.978826469745</v>
      </c>
      <c r="AB20" s="340">
        <f>+'Power Price'!AB71</f>
        <v>10907.798384380694</v>
      </c>
      <c r="AC20" s="367">
        <f ca="1">+'Power Price'!AC71</f>
        <v>11717.524348886664</v>
      </c>
    </row>
    <row r="21" spans="1:29" ht="13.65" customHeight="1" x14ac:dyDescent="0.2">
      <c r="A21" s="447" t="str">
        <f>+'Power Price'!A72</f>
        <v>Palo Verde</v>
      </c>
      <c r="B21" s="377">
        <f>'Power Price'!B78</f>
        <v>0</v>
      </c>
      <c r="C21" s="340">
        <f>+'Power Price'!C72</f>
        <v>5180.6941201443424</v>
      </c>
      <c r="D21" s="340">
        <f ca="1">+'Power Price'!D72</f>
        <v>5724.8006542629319</v>
      </c>
      <c r="E21" s="340">
        <f>+'Power Price'!E72</f>
        <v>8828.2504012841091</v>
      </c>
      <c r="F21" s="409">
        <f ca="1">+'Power Price'!F72</f>
        <v>6577.9150585637944</v>
      </c>
      <c r="G21" s="340">
        <f>+'Power Price'!G72</f>
        <v>10395.209813171936</v>
      </c>
      <c r="H21" s="340">
        <f>+'Power Price'!H72</f>
        <v>10449.402891263357</v>
      </c>
      <c r="I21" s="340">
        <f>+'Power Price'!I72</f>
        <v>10341.016735080517</v>
      </c>
      <c r="J21" s="340">
        <f>+'Power Price'!J72</f>
        <v>15305.010893246186</v>
      </c>
      <c r="K21" s="340">
        <f>+'Power Price'!K72</f>
        <v>13943.355119825708</v>
      </c>
      <c r="L21" s="340">
        <f>+'Power Price'!L72</f>
        <v>16666.666666666664</v>
      </c>
      <c r="M21" s="340">
        <f>+'Power Price'!M72</f>
        <v>13241.327862737784</v>
      </c>
      <c r="N21" s="340">
        <f>+'Power Price'!N72</f>
        <v>14821.124361158432</v>
      </c>
      <c r="O21" s="340">
        <f>+'Power Price'!O72</f>
        <v>18145.178344665233</v>
      </c>
      <c r="P21" s="340">
        <f>+'Power Price'!P72</f>
        <v>16720.257234726687</v>
      </c>
      <c r="Q21" s="340">
        <f>+'Power Price'!Q72</f>
        <v>19570.099454603784</v>
      </c>
      <c r="R21" s="340">
        <f>+'Power Price'!R72</f>
        <v>16265.452179570591</v>
      </c>
      <c r="S21" s="340">
        <f>+'Power Price'!S72</f>
        <v>11925.764135714933</v>
      </c>
      <c r="T21" s="340">
        <f>+'Power Price'!T72</f>
        <v>12407.780013413814</v>
      </c>
      <c r="U21" s="340">
        <f>+'Power Price'!U72</f>
        <v>11616.329239960171</v>
      </c>
      <c r="V21" s="340">
        <f>+'Power Price'!V72</f>
        <v>11753.183153770813</v>
      </c>
      <c r="W21" s="409">
        <f>+'Power Price'!W72</f>
        <v>13897.440888747729</v>
      </c>
      <c r="X21" s="340">
        <f>+'Power Price'!X72</f>
        <v>12278.840222085133</v>
      </c>
      <c r="Y21" s="340">
        <f>+'Power Price'!Y72</f>
        <v>11490.845768888979</v>
      </c>
      <c r="Z21" s="340">
        <f>+'Power Price'!Z72</f>
        <v>11467.174947346799</v>
      </c>
      <c r="AA21" s="340">
        <f>+'Power Price'!AA72</f>
        <v>10887.691020576742</v>
      </c>
      <c r="AB21" s="340">
        <f>+'Power Price'!AB72</f>
        <v>10364.059156827007</v>
      </c>
      <c r="AC21" s="367">
        <f ca="1">+'Power Price'!AC72</f>
        <v>11190.139005395771</v>
      </c>
    </row>
    <row r="22" spans="1:29" ht="13.65" customHeight="1" thickBot="1" x14ac:dyDescent="0.25">
      <c r="A22" s="448" t="str">
        <f>+'Power Price'!A73</f>
        <v>Mead</v>
      </c>
      <c r="B22" s="386">
        <f>'Power Price'!B79</f>
        <v>0</v>
      </c>
      <c r="C22" s="342">
        <f>+'Power Price'!C73</f>
        <v>5366.4296327743577</v>
      </c>
      <c r="D22" s="342">
        <f ca="1">+'Power Price'!D73</f>
        <v>5929.2578204866086</v>
      </c>
      <c r="E22" s="342">
        <f>+'Power Price'!E73</f>
        <v>9363.2958801498135</v>
      </c>
      <c r="F22" s="410">
        <f ca="1">+'Power Price'!F73</f>
        <v>6886.3277778035927</v>
      </c>
      <c r="G22" s="342">
        <f>+'Power Price'!G73</f>
        <v>10828.258277884142</v>
      </c>
      <c r="H22" s="342">
        <f>+'Power Price'!H73</f>
        <v>10920.804525455689</v>
      </c>
      <c r="I22" s="342">
        <f>+'Power Price'!I73</f>
        <v>10735.712030312598</v>
      </c>
      <c r="J22" s="342">
        <f>+'Power Price'!J73</f>
        <v>16123.790135361978</v>
      </c>
      <c r="K22" s="342">
        <f>+'Power Price'!K73</f>
        <v>14488.0174291939</v>
      </c>
      <c r="L22" s="342">
        <f>+'Power Price'!L73</f>
        <v>17759.562841530056</v>
      </c>
      <c r="M22" s="342">
        <f>+'Power Price'!M73</f>
        <v>14360.313315926893</v>
      </c>
      <c r="N22" s="342">
        <f>+'Power Price'!N73</f>
        <v>16524.701873935264</v>
      </c>
      <c r="O22" s="342">
        <f>+'Power Price'!O73</f>
        <v>20874.686786598126</v>
      </c>
      <c r="P22" s="342">
        <f>+'Power Price'!P73</f>
        <v>18971.061093247587</v>
      </c>
      <c r="Q22" s="342">
        <f>+'Power Price'!Q73</f>
        <v>22778.312479948669</v>
      </c>
      <c r="R22" s="342">
        <f>+'Power Price'!R73</f>
        <v>18542.615484710474</v>
      </c>
      <c r="S22" s="342">
        <f>+'Power Price'!S73</f>
        <v>12644.133594500674</v>
      </c>
      <c r="T22" s="342">
        <f>+'Power Price'!T73</f>
        <v>13246.143527833668</v>
      </c>
      <c r="U22" s="342">
        <f>+'Power Price'!U73</f>
        <v>12280.11948224361</v>
      </c>
      <c r="V22" s="342">
        <f>+'Power Price'!V73</f>
        <v>12406.137773424745</v>
      </c>
      <c r="W22" s="410">
        <f>+'Power Price'!W73</f>
        <v>15192.108368210122</v>
      </c>
      <c r="X22" s="342">
        <f>+'Power Price'!X73</f>
        <v>13266.465870740647</v>
      </c>
      <c r="Y22" s="342">
        <f>+'Power Price'!Y73</f>
        <v>12383.982967854481</v>
      </c>
      <c r="Z22" s="342">
        <f>+'Power Price'!Z73</f>
        <v>12364.900355734229</v>
      </c>
      <c r="AA22" s="342">
        <f>+'Power Price'!AA73</f>
        <v>11691.102806463012</v>
      </c>
      <c r="AB22" s="342">
        <f>+'Power Price'!AB73</f>
        <v>11073.97265532134</v>
      </c>
      <c r="AC22" s="369">
        <f ca="1">+'Power Price'!AC73</f>
        <v>12048.00349096474</v>
      </c>
    </row>
    <row r="23" spans="1:29" ht="13.65" hidden="1" customHeight="1" thickBot="1" x14ac:dyDescent="0.25">
      <c r="A23" s="385">
        <f>+'Power Price'!A74</f>
        <v>0</v>
      </c>
      <c r="B23" s="377">
        <f>'Power Price'!B80</f>
        <v>0</v>
      </c>
      <c r="C23" s="340">
        <f>+'Power Price'!C74</f>
        <v>0</v>
      </c>
      <c r="D23" s="340">
        <f>+'Power Price'!D74</f>
        <v>0</v>
      </c>
      <c r="E23" s="340">
        <f>+'Power Price'!E74</f>
        <v>0</v>
      </c>
      <c r="F23" s="340">
        <f>+'Power Price'!F74</f>
        <v>0</v>
      </c>
      <c r="G23" s="340">
        <f>+'Power Price'!G74</f>
        <v>0</v>
      </c>
      <c r="H23" s="340">
        <f>+'Power Price'!H74</f>
        <v>0</v>
      </c>
      <c r="I23" s="340">
        <f>+'Power Price'!I74</f>
        <v>0</v>
      </c>
      <c r="J23" s="340">
        <f>+'Power Price'!J74</f>
        <v>0</v>
      </c>
      <c r="K23" s="340">
        <f>+'Power Price'!K74</f>
        <v>0</v>
      </c>
      <c r="L23" s="340">
        <f>+'Power Price'!L74</f>
        <v>0</v>
      </c>
      <c r="M23" s="340">
        <f>+'Power Price'!M74</f>
        <v>0</v>
      </c>
      <c r="N23" s="340">
        <f>+'Power Price'!N74</f>
        <v>0</v>
      </c>
      <c r="O23" s="340">
        <f>+'Power Price'!O74</f>
        <v>0</v>
      </c>
      <c r="P23" s="340">
        <f>+'Power Price'!P74</f>
        <v>0</v>
      </c>
      <c r="Q23" s="340">
        <f>+'Power Price'!Q74</f>
        <v>0</v>
      </c>
      <c r="R23" s="340">
        <f>+'Power Price'!R74</f>
        <v>0</v>
      </c>
      <c r="S23" s="340">
        <f>+'Power Price'!S74</f>
        <v>0</v>
      </c>
      <c r="T23" s="340">
        <f>+'Power Price'!T74</f>
        <v>0</v>
      </c>
      <c r="U23" s="340">
        <f>+'Power Price'!U74</f>
        <v>0</v>
      </c>
      <c r="V23" s="340">
        <f>+'Power Price'!V74</f>
        <v>0</v>
      </c>
      <c r="W23" s="340">
        <f>+'Power Price'!W74</f>
        <v>0</v>
      </c>
      <c r="X23" s="340">
        <f>+'Power Price'!X74</f>
        <v>0</v>
      </c>
      <c r="Y23" s="340">
        <f>+'Power Price'!Y74</f>
        <v>0</v>
      </c>
      <c r="Z23" s="340">
        <f>+'Power Price'!Z74</f>
        <v>0</v>
      </c>
      <c r="AA23" s="340">
        <f>+'Power Price'!AA74</f>
        <v>0</v>
      </c>
      <c r="AB23" s="340">
        <f>+'Power Price'!AB74</f>
        <v>0</v>
      </c>
      <c r="AC23" s="340">
        <f>+'Power Price'!AC74</f>
        <v>0</v>
      </c>
    </row>
    <row r="24" spans="1:29" ht="13.65" hidden="1" customHeight="1" thickBot="1" x14ac:dyDescent="0.25">
      <c r="A24" s="387">
        <f>+'Power Price'!A75</f>
        <v>0</v>
      </c>
      <c r="B24" s="377">
        <f>'Power Price'!B81</f>
        <v>0</v>
      </c>
      <c r="C24" s="346">
        <f>+'Power Price'!C75</f>
        <v>0</v>
      </c>
      <c r="D24" s="346">
        <f>+'Power Price'!D75</f>
        <v>0</v>
      </c>
      <c r="E24" s="346">
        <f>+'Power Price'!E75</f>
        <v>0</v>
      </c>
      <c r="F24" s="346">
        <f>+'Power Price'!F75</f>
        <v>0</v>
      </c>
      <c r="G24" s="346">
        <f>+'Power Price'!G75</f>
        <v>0</v>
      </c>
      <c r="H24" s="346">
        <f>+'Power Price'!H75</f>
        <v>0</v>
      </c>
      <c r="I24" s="346">
        <f>+'Power Price'!I75</f>
        <v>0</v>
      </c>
      <c r="J24" s="346">
        <f>+'Power Price'!J75</f>
        <v>0</v>
      </c>
      <c r="K24" s="346">
        <f>+'Power Price'!K75</f>
        <v>0</v>
      </c>
      <c r="L24" s="346">
        <f>+'Power Price'!L75</f>
        <v>0</v>
      </c>
      <c r="M24" s="346">
        <f>+'Power Price'!M75</f>
        <v>0</v>
      </c>
      <c r="N24" s="346">
        <f>+'Power Price'!N75</f>
        <v>0</v>
      </c>
      <c r="O24" s="346">
        <f>+'Power Price'!O75</f>
        <v>0</v>
      </c>
      <c r="P24" s="346">
        <f>+'Power Price'!P75</f>
        <v>0</v>
      </c>
      <c r="Q24" s="346">
        <f>+'Power Price'!Q75</f>
        <v>0</v>
      </c>
      <c r="R24" s="346">
        <f>+'Power Price'!R75</f>
        <v>0</v>
      </c>
      <c r="S24" s="346">
        <f>+'Power Price'!S75</f>
        <v>0</v>
      </c>
      <c r="T24" s="346">
        <f>+'Power Price'!T75</f>
        <v>0</v>
      </c>
      <c r="U24" s="346">
        <f>+'Power Price'!U75</f>
        <v>0</v>
      </c>
      <c r="V24" s="346">
        <f>+'Power Price'!V75</f>
        <v>0</v>
      </c>
      <c r="W24" s="346">
        <f>+'Power Price'!W75</f>
        <v>0</v>
      </c>
      <c r="X24" s="346">
        <f>+'Power Price'!X75</f>
        <v>0</v>
      </c>
      <c r="Y24" s="346">
        <f>+'Power Price'!Y75</f>
        <v>0</v>
      </c>
      <c r="Z24" s="346">
        <f>+'Power Price'!Z75</f>
        <v>0</v>
      </c>
      <c r="AA24" s="346">
        <f>+'Power Price'!AA75</f>
        <v>0</v>
      </c>
      <c r="AB24" s="346">
        <f>+'Power Price'!AB75</f>
        <v>0</v>
      </c>
      <c r="AC24" s="346">
        <f>+'Power Price'!AC75</f>
        <v>0</v>
      </c>
    </row>
    <row r="25" spans="1:29" ht="13.65" hidden="1" customHeight="1" x14ac:dyDescent="0.2">
      <c r="A25" s="387">
        <f>+'Power Price'!A76</f>
        <v>0</v>
      </c>
      <c r="B25" s="377">
        <f>'Power Price'!B82</f>
        <v>0</v>
      </c>
      <c r="C25" s="346">
        <f>+'Power Price'!C76</f>
        <v>0</v>
      </c>
      <c r="D25" s="346">
        <f>+'Power Price'!D76</f>
        <v>0</v>
      </c>
      <c r="E25" s="346">
        <f>+'Power Price'!E76</f>
        <v>0</v>
      </c>
      <c r="F25" s="346">
        <f>+'Power Price'!F76</f>
        <v>0</v>
      </c>
      <c r="G25" s="346">
        <f>+'Power Price'!G76</f>
        <v>0</v>
      </c>
      <c r="H25" s="346">
        <f>+'Power Price'!H76</f>
        <v>0</v>
      </c>
      <c r="I25" s="346">
        <f>+'Power Price'!I76</f>
        <v>0</v>
      </c>
      <c r="J25" s="346">
        <f>+'Power Price'!J76</f>
        <v>0</v>
      </c>
      <c r="K25" s="346">
        <f>+'Power Price'!K76</f>
        <v>0</v>
      </c>
      <c r="L25" s="346">
        <f>+'Power Price'!L76</f>
        <v>0</v>
      </c>
      <c r="M25" s="346">
        <f>+'Power Price'!M76</f>
        <v>0</v>
      </c>
      <c r="N25" s="346">
        <f>+'Power Price'!N76</f>
        <v>0</v>
      </c>
      <c r="O25" s="346">
        <f>+'Power Price'!O76</f>
        <v>0</v>
      </c>
      <c r="P25" s="346">
        <f>+'Power Price'!P76</f>
        <v>0</v>
      </c>
      <c r="Q25" s="346">
        <f>+'Power Price'!Q76</f>
        <v>0</v>
      </c>
      <c r="R25" s="346">
        <f>+'Power Price'!R76</f>
        <v>0</v>
      </c>
      <c r="S25" s="346">
        <f>+'Power Price'!S76</f>
        <v>0</v>
      </c>
      <c r="T25" s="346">
        <f>+'Power Price'!T76</f>
        <v>0</v>
      </c>
      <c r="U25" s="346">
        <f>+'Power Price'!U76</f>
        <v>0</v>
      </c>
      <c r="V25" s="346">
        <f>+'Power Price'!V76</f>
        <v>0</v>
      </c>
      <c r="W25" s="346">
        <f>+'Power Price'!W76</f>
        <v>0</v>
      </c>
      <c r="X25" s="346">
        <f>+'Power Price'!X76</f>
        <v>0</v>
      </c>
      <c r="Y25" s="346">
        <f>+'Power Price'!Y76</f>
        <v>0</v>
      </c>
      <c r="Z25" s="346">
        <f>+'Power Price'!Z76</f>
        <v>0</v>
      </c>
      <c r="AA25" s="346">
        <f>+'Power Price'!AA76</f>
        <v>0</v>
      </c>
      <c r="AB25" s="346">
        <f>+'Power Price'!AB76</f>
        <v>0</v>
      </c>
      <c r="AC25" s="346">
        <f>+'Power Price'!AC76</f>
        <v>0</v>
      </c>
    </row>
    <row r="26" spans="1:29" ht="13.65" hidden="1" customHeight="1" thickBot="1" x14ac:dyDescent="0.25">
      <c r="A26" s="387">
        <f>+'Power Price'!A77</f>
        <v>0</v>
      </c>
      <c r="B26" s="322">
        <f>'Power Price'!B83</f>
        <v>0</v>
      </c>
      <c r="C26" s="346">
        <f>+'Power Price'!C77</f>
        <v>0</v>
      </c>
      <c r="D26" s="346">
        <f>+'Power Price'!D77</f>
        <v>0</v>
      </c>
      <c r="E26" s="346">
        <f>+'Power Price'!E77</f>
        <v>0</v>
      </c>
      <c r="F26" s="346">
        <f>+'Power Price'!F77</f>
        <v>0</v>
      </c>
      <c r="G26" s="346">
        <f>+'Power Price'!G77</f>
        <v>0</v>
      </c>
      <c r="H26" s="346">
        <f>+'Power Price'!H77</f>
        <v>0</v>
      </c>
      <c r="I26" s="346">
        <f>+'Power Price'!I77</f>
        <v>0</v>
      </c>
      <c r="J26" s="346">
        <f>+'Power Price'!J77</f>
        <v>0</v>
      </c>
      <c r="K26" s="346">
        <f>+'Power Price'!K77</f>
        <v>0</v>
      </c>
      <c r="L26" s="346">
        <f>+'Power Price'!L77</f>
        <v>0</v>
      </c>
      <c r="M26" s="346">
        <f>+'Power Price'!M77</f>
        <v>0</v>
      </c>
      <c r="N26" s="346">
        <f>+'Power Price'!N77</f>
        <v>0</v>
      </c>
      <c r="O26" s="346">
        <f>+'Power Price'!O77</f>
        <v>0</v>
      </c>
      <c r="P26" s="346">
        <f>+'Power Price'!P77</f>
        <v>0</v>
      </c>
      <c r="Q26" s="346">
        <f>+'Power Price'!Q77</f>
        <v>0</v>
      </c>
      <c r="R26" s="346">
        <f>+'Power Price'!R77</f>
        <v>0</v>
      </c>
      <c r="S26" s="346">
        <f>+'Power Price'!S77</f>
        <v>0</v>
      </c>
      <c r="T26" s="346">
        <f>+'Power Price'!T77</f>
        <v>0</v>
      </c>
      <c r="U26" s="346">
        <f>+'Power Price'!U77</f>
        <v>0</v>
      </c>
      <c r="V26" s="346">
        <f>+'Power Price'!V77</f>
        <v>0</v>
      </c>
      <c r="W26" s="346">
        <f>+'Power Price'!W77</f>
        <v>0</v>
      </c>
      <c r="X26" s="346">
        <f>+'Power Price'!X77</f>
        <v>0</v>
      </c>
      <c r="Y26" s="346">
        <f>+'Power Price'!Y77</f>
        <v>0</v>
      </c>
      <c r="Z26" s="346">
        <f>+'Power Price'!Z77</f>
        <v>0</v>
      </c>
      <c r="AA26" s="346">
        <f>+'Power Price'!AA77</f>
        <v>0</v>
      </c>
      <c r="AB26" s="346">
        <f>+'Power Price'!AB77</f>
        <v>0</v>
      </c>
      <c r="AC26" s="346">
        <f>+'Power Price'!AC77</f>
        <v>0</v>
      </c>
    </row>
    <row r="27" spans="1:29" ht="6.75" customHeight="1" x14ac:dyDescent="0.2">
      <c r="A27" s="325"/>
      <c r="B27" s="325">
        <f>'Power Price'!B84</f>
        <v>0</v>
      </c>
      <c r="C27" s="340"/>
      <c r="D27" s="340"/>
      <c r="E27" s="340"/>
      <c r="F27" s="340"/>
      <c r="G27" s="340"/>
      <c r="H27" s="340"/>
      <c r="I27" s="340"/>
      <c r="J27" s="340"/>
      <c r="K27" s="340"/>
      <c r="L27" s="340"/>
      <c r="M27" s="340"/>
      <c r="N27" s="340"/>
      <c r="O27" s="340"/>
      <c r="P27" s="340"/>
      <c r="Q27" s="340"/>
      <c r="R27" s="340"/>
      <c r="S27" s="340"/>
      <c r="T27" s="340"/>
      <c r="U27" s="340"/>
      <c r="V27" s="340"/>
      <c r="W27" s="340"/>
      <c r="X27" s="340"/>
      <c r="Y27" s="340"/>
      <c r="Z27" s="340"/>
      <c r="AA27" s="340"/>
      <c r="AB27" s="340"/>
      <c r="AC27" s="340"/>
    </row>
    <row r="28" spans="1:29" ht="4.5" customHeight="1" x14ac:dyDescent="0.2">
      <c r="B28" s="234">
        <f>'Power Price'!B85</f>
        <v>0</v>
      </c>
      <c r="C28" s="344"/>
      <c r="D28" s="344"/>
      <c r="E28" s="344"/>
      <c r="F28" s="344"/>
      <c r="G28" s="344"/>
      <c r="H28" s="344"/>
      <c r="I28" s="344"/>
      <c r="J28" s="344"/>
      <c r="K28" s="344"/>
      <c r="L28" s="344"/>
      <c r="M28" s="344"/>
      <c r="N28" s="344"/>
      <c r="O28" s="344"/>
      <c r="P28" s="344"/>
      <c r="Q28" s="344"/>
      <c r="R28" s="344"/>
      <c r="S28" s="344"/>
      <c r="T28" s="344"/>
      <c r="U28" s="344"/>
      <c r="V28" s="344"/>
      <c r="W28" s="344"/>
      <c r="X28" s="344"/>
      <c r="Y28" s="344"/>
      <c r="Z28" s="344"/>
      <c r="AA28" s="344"/>
      <c r="AB28" s="344"/>
      <c r="AC28" s="344"/>
    </row>
    <row r="29" spans="1:29" ht="18" customHeight="1" thickBot="1" x14ac:dyDescent="0.3">
      <c r="A29" s="388" t="str">
        <f>'Power Price'!A86</f>
        <v>Change</v>
      </c>
      <c r="B29" s="322">
        <f>'Power Price'!B86</f>
        <v>0</v>
      </c>
      <c r="C29" s="345"/>
      <c r="D29" s="345"/>
      <c r="E29" s="345"/>
      <c r="F29" s="345"/>
      <c r="G29" s="345"/>
      <c r="H29" s="345"/>
      <c r="I29" s="345"/>
      <c r="J29" s="345"/>
      <c r="K29" s="345"/>
      <c r="L29" s="345"/>
      <c r="M29" s="345"/>
      <c r="N29" s="345"/>
      <c r="O29" s="345"/>
      <c r="P29" s="345"/>
      <c r="Q29" s="345"/>
      <c r="R29" s="345"/>
      <c r="S29" s="345"/>
      <c r="T29" s="345"/>
      <c r="U29" s="345"/>
      <c r="V29" s="345"/>
      <c r="W29" s="345"/>
      <c r="X29" s="345"/>
      <c r="Y29" s="345"/>
      <c r="Z29" s="345"/>
      <c r="AA29" s="345"/>
      <c r="AB29" s="345"/>
      <c r="AC29" s="345"/>
    </row>
    <row r="30" spans="1:29" ht="10.8" hidden="1" thickBot="1" x14ac:dyDescent="0.25">
      <c r="A30" s="382" t="str">
        <f>'Power Price'!A87</f>
        <v>MID-COLUMBIA</v>
      </c>
      <c r="B30" s="281">
        <f>'Power Price'!B87</f>
        <v>0</v>
      </c>
      <c r="C30" s="340">
        <f>'Power Price'!C87</f>
        <v>66.334111653575746</v>
      </c>
      <c r="D30" s="340">
        <f ca="1">'Power Price'!D87</f>
        <v>0</v>
      </c>
      <c r="E30" s="340">
        <f>'Power Price'!E87</f>
        <v>66.88068485821168</v>
      </c>
      <c r="F30" s="340">
        <f ca="1">'Power Price'!F87</f>
        <v>44.404932170595202</v>
      </c>
      <c r="G30" s="340">
        <f>'Power Price'!G87</f>
        <v>78.752999039234055</v>
      </c>
      <c r="H30" s="340">
        <f>'Power Price'!H87</f>
        <v>78.566939032054506</v>
      </c>
      <c r="I30" s="340">
        <f>'Power Price'!I87</f>
        <v>78.939059046415423</v>
      </c>
      <c r="J30" s="340">
        <f>'Power Price'!J87</f>
        <v>191.07825279474309</v>
      </c>
      <c r="K30" s="340">
        <f>'Power Price'!K87</f>
        <v>108.93246187363729</v>
      </c>
      <c r="L30" s="340">
        <f>'Power Price'!L87</f>
        <v>273.22404371584707</v>
      </c>
      <c r="M30" s="340">
        <f>'Power Price'!M87</f>
        <v>477.17334786867104</v>
      </c>
      <c r="N30" s="340">
        <f>'Power Price'!N87</f>
        <v>494.90389162885185</v>
      </c>
      <c r="O30" s="340">
        <f>'Power Price'!O87</f>
        <v>803.21370437425685</v>
      </c>
      <c r="P30" s="340">
        <f>'Power Price'!P87</f>
        <v>770.2924297604859</v>
      </c>
      <c r="Q30" s="340">
        <f>'Power Price'!Q87</f>
        <v>836.1349789880278</v>
      </c>
      <c r="R30" s="340">
        <f>'Power Price'!R87</f>
        <v>722.53704942364493</v>
      </c>
      <c r="S30" s="340">
        <f>'Power Price'!S87</f>
        <v>547.05776496768158</v>
      </c>
      <c r="T30" s="340">
        <f>'Power Price'!T87</f>
        <v>756.3091917041711</v>
      </c>
      <c r="U30" s="340">
        <f>'Power Price'!U87</f>
        <v>440.42376538726057</v>
      </c>
      <c r="V30" s="340">
        <f>'Power Price'!V87</f>
        <v>444.44033781161852</v>
      </c>
      <c r="W30" s="340">
        <f>'Power Price'!W87</f>
        <v>480.81676645580956</v>
      </c>
      <c r="X30" s="340">
        <f>'Power Price'!X87</f>
        <v>334.49746051613511</v>
      </c>
      <c r="Y30" s="340">
        <f>'Power Price'!Y87</f>
        <v>203.38923627012809</v>
      </c>
      <c r="Z30" s="340">
        <f>'Power Price'!Z87</f>
        <v>164.93221893185364</v>
      </c>
      <c r="AA30" s="340">
        <f>'Power Price'!AA87</f>
        <v>100.32516491331444</v>
      </c>
      <c r="AB30" s="340">
        <f>'Power Price'!AB87</f>
        <v>45.881307990823188</v>
      </c>
      <c r="AC30" s="340">
        <f ca="1">'Power Price'!AC87</f>
        <v>154.33659881262065</v>
      </c>
    </row>
    <row r="31" spans="1:29" ht="10.8" hidden="1" thickBot="1" x14ac:dyDescent="0.25">
      <c r="A31" s="382" t="str">
        <f>'Power Price'!A88</f>
        <v>COB</v>
      </c>
      <c r="B31" s="305">
        <f>'Power Price'!B88</f>
        <v>0</v>
      </c>
      <c r="C31" s="340">
        <f>'Power Price'!C88</f>
        <v>0</v>
      </c>
      <c r="D31" s="340">
        <f ca="1">'Power Price'!D88</f>
        <v>-42.936004906971903</v>
      </c>
      <c r="E31" s="340">
        <f>'Power Price'!E88</f>
        <v>66.880684858213499</v>
      </c>
      <c r="F31" s="340">
        <f ca="1">'Power Price'!F88</f>
        <v>7.981559983747502</v>
      </c>
      <c r="G31" s="340">
        <f>'Power Price'!G88</f>
        <v>78.752999039235874</v>
      </c>
      <c r="H31" s="340">
        <f>'Power Price'!H88</f>
        <v>78.566939032054506</v>
      </c>
      <c r="I31" s="340">
        <f>'Power Price'!I88</f>
        <v>78.939059046417242</v>
      </c>
      <c r="J31" s="340">
        <f>'Power Price'!J88</f>
        <v>191.07825279474491</v>
      </c>
      <c r="K31" s="340">
        <f>'Power Price'!K88</f>
        <v>108.93246187363729</v>
      </c>
      <c r="L31" s="340">
        <f>'Power Price'!L88</f>
        <v>273.22404371585071</v>
      </c>
      <c r="M31" s="340">
        <f>'Power Price'!M88</f>
        <v>519.03065908522331</v>
      </c>
      <c r="N31" s="340">
        <f>'Power Price'!N88</f>
        <v>536.84489939400737</v>
      </c>
      <c r="O31" s="340">
        <f>'Power Price'!O88</f>
        <v>842.22016721949876</v>
      </c>
      <c r="P31" s="340">
        <f>'Power Price'!P88</f>
        <v>813.82962444480108</v>
      </c>
      <c r="Q31" s="340">
        <f>'Power Price'!Q88</f>
        <v>870.61070999419462</v>
      </c>
      <c r="R31" s="340">
        <f>'Power Price'!R88</f>
        <v>769.75605777780765</v>
      </c>
      <c r="S31" s="340">
        <f>'Power Price'!S88</f>
        <v>547.05776496768158</v>
      </c>
      <c r="T31" s="340">
        <f>'Power Price'!T88</f>
        <v>756.3091917041711</v>
      </c>
      <c r="U31" s="340">
        <f>'Power Price'!U88</f>
        <v>440.42376538726057</v>
      </c>
      <c r="V31" s="340">
        <f>'Power Price'!V88</f>
        <v>444.44033781161852</v>
      </c>
      <c r="W31" s="340">
        <f>'Power Price'!W88</f>
        <v>494.53683626434395</v>
      </c>
      <c r="X31" s="340">
        <f>'Power Price'!X88</f>
        <v>349.36682803893564</v>
      </c>
      <c r="Y31" s="340">
        <f>'Power Price'!Y88</f>
        <v>210.87068442253621</v>
      </c>
      <c r="Z31" s="340">
        <f>'Power Price'!Z88</f>
        <v>172.30924320058875</v>
      </c>
      <c r="AA31" s="340">
        <f>'Power Price'!AA88</f>
        <v>105.8421040104422</v>
      </c>
      <c r="AB31" s="340">
        <f>'Power Price'!AB88</f>
        <v>49.019484920258037</v>
      </c>
      <c r="AC31" s="340">
        <f ca="1">'Power Price'!AC88</f>
        <v>161.24829506683636</v>
      </c>
    </row>
    <row r="32" spans="1:29" ht="10.8" hidden="1" thickBot="1" x14ac:dyDescent="0.25">
      <c r="A32" s="382" t="str">
        <f>'Power Price'!A89</f>
        <v>NP15</v>
      </c>
      <c r="B32" s="281">
        <f>'Power Price'!B89</f>
        <v>0</v>
      </c>
      <c r="C32" s="340">
        <f>'Power Price'!C89</f>
        <v>33.167055826787873</v>
      </c>
      <c r="D32" s="340">
        <f ca="1">'Power Price'!D89</f>
        <v>51.114291555919408</v>
      </c>
      <c r="E32" s="340">
        <f>'Power Price'!E89</f>
        <v>173.88978063135437</v>
      </c>
      <c r="F32" s="340">
        <f ca="1">'Power Price'!F89</f>
        <v>86.057042671353884</v>
      </c>
      <c r="G32" s="340">
        <f>'Power Price'!G89</f>
        <v>-39.283469516027253</v>
      </c>
      <c r="H32" s="340">
        <f>'Power Price'!H89</f>
        <v>-78.566939032054506</v>
      </c>
      <c r="I32" s="340">
        <f>'Power Price'!I89</f>
        <v>0</v>
      </c>
      <c r="J32" s="340">
        <f>'Power Price'!J89</f>
        <v>191.07825279474127</v>
      </c>
      <c r="K32" s="340">
        <f>'Power Price'!K89</f>
        <v>108.93246187363729</v>
      </c>
      <c r="L32" s="340">
        <f>'Power Price'!L89</f>
        <v>273.22404371584707</v>
      </c>
      <c r="M32" s="340">
        <f>'Power Price'!M89</f>
        <v>722.27115910336033</v>
      </c>
      <c r="N32" s="340">
        <f>'Power Price'!N89</f>
        <v>816.24927086109892</v>
      </c>
      <c r="O32" s="340">
        <f>'Power Price'!O89</f>
        <v>875.87474395739991</v>
      </c>
      <c r="P32" s="340">
        <f>'Power Price'!P89</f>
        <v>1003.6261250810785</v>
      </c>
      <c r="Q32" s="340">
        <f>'Power Price'!Q89</f>
        <v>748.12336283372497</v>
      </c>
      <c r="R32" s="340">
        <f>'Power Price'!R89</f>
        <v>1023.8561994044012</v>
      </c>
      <c r="S32" s="340">
        <f>'Power Price'!S89</f>
        <v>496.28370837239891</v>
      </c>
      <c r="T32" s="340">
        <f>'Power Price'!T89</f>
        <v>524.72645859051227</v>
      </c>
      <c r="U32" s="340">
        <f>'Power Price'!U89</f>
        <v>477.64267513829691</v>
      </c>
      <c r="V32" s="340">
        <f>'Power Price'!V89</f>
        <v>486.48199138839118</v>
      </c>
      <c r="W32" s="340">
        <f>'Power Price'!W89</f>
        <v>519.18814728298094</v>
      </c>
      <c r="X32" s="340">
        <f>'Power Price'!X89</f>
        <v>333.19769745008125</v>
      </c>
      <c r="Y32" s="340">
        <f>'Power Price'!Y89</f>
        <v>188.74031626233591</v>
      </c>
      <c r="Z32" s="340">
        <f>'Power Price'!Z89</f>
        <v>148.7955191160072</v>
      </c>
      <c r="AA32" s="340">
        <f>'Power Price'!AA89</f>
        <v>74.814707058276326</v>
      </c>
      <c r="AB32" s="340">
        <f>'Power Price'!AB89</f>
        <v>23.536635081090935</v>
      </c>
      <c r="AC32" s="340">
        <f ca="1">'Power Price'!AC89</f>
        <v>140.38016312137188</v>
      </c>
    </row>
    <row r="33" spans="1:29" ht="10.8" hidden="1" thickBot="1" x14ac:dyDescent="0.25">
      <c r="A33" s="382" t="str">
        <f>'Power Price'!A90</f>
        <v>ZP26</v>
      </c>
      <c r="B33" s="281">
        <f>'Power Price'!B90</f>
        <v>0</v>
      </c>
      <c r="C33" s="340">
        <f>'Power Price'!C90</f>
        <v>0</v>
      </c>
      <c r="D33" s="340">
        <f ca="1">'Power Price'!D90</f>
        <v>-47.638525969653529</v>
      </c>
      <c r="E33" s="340">
        <f>'Power Price'!E90</f>
        <v>-40.128410914927372</v>
      </c>
      <c r="F33" s="340">
        <f ca="1">'Power Price'!F90</f>
        <v>-29.255645628192724</v>
      </c>
      <c r="G33" s="340">
        <f>'Power Price'!G90</f>
        <v>-78.752999039235874</v>
      </c>
      <c r="H33" s="340">
        <f>'Power Price'!H90</f>
        <v>-78.566939032054506</v>
      </c>
      <c r="I33" s="340">
        <f>'Power Price'!I90</f>
        <v>-78.939059046415423</v>
      </c>
      <c r="J33" s="340">
        <f>'Power Price'!J90</f>
        <v>-54.466230936819557</v>
      </c>
      <c r="K33" s="340">
        <f>'Power Price'!K90</f>
        <v>-108.93246187363911</v>
      </c>
      <c r="L33" s="340">
        <f>'Power Price'!L90</f>
        <v>0</v>
      </c>
      <c r="M33" s="340">
        <f>'Power Price'!M90</f>
        <v>722.27115910336033</v>
      </c>
      <c r="N33" s="340">
        <f>'Power Price'!N90</f>
        <v>816.24927086109892</v>
      </c>
      <c r="O33" s="340">
        <f>'Power Price'!O90</f>
        <v>914.25362022390254</v>
      </c>
      <c r="P33" s="340">
        <f>'Power Price'!P90</f>
        <v>1080.3838776140838</v>
      </c>
      <c r="Q33" s="340">
        <f>'Power Price'!Q90</f>
        <v>748.12336283372497</v>
      </c>
      <c r="R33" s="340">
        <f>'Power Price'!R90</f>
        <v>779.87441671084343</v>
      </c>
      <c r="S33" s="340">
        <f>'Power Price'!S90</f>
        <v>483.71623556779559</v>
      </c>
      <c r="T33" s="340">
        <f>'Power Price'!T90</f>
        <v>511.44224444897918</v>
      </c>
      <c r="U33" s="340">
        <f>'Power Price'!U90</f>
        <v>465.23637188795146</v>
      </c>
      <c r="V33" s="340">
        <f>'Power Price'!V90</f>
        <v>474.47009036645613</v>
      </c>
      <c r="W33" s="340">
        <f>'Power Price'!W90</f>
        <v>462.68374867723469</v>
      </c>
      <c r="X33" s="340">
        <f>'Power Price'!X90</f>
        <v>220.83366121538529</v>
      </c>
      <c r="Y33" s="340">
        <f>'Power Price'!Y90</f>
        <v>89.900193886780471</v>
      </c>
      <c r="Z33" s="340">
        <f>'Power Price'!Z90</f>
        <v>64.183833410579609</v>
      </c>
      <c r="AA33" s="340">
        <f>'Power Price'!AA90</f>
        <v>40.912229112813293</v>
      </c>
      <c r="AB33" s="340">
        <f>'Power Price'!AB90</f>
        <v>-3.0397650272734609</v>
      </c>
      <c r="AC33" s="340">
        <f ca="1">'Power Price'!AC90</f>
        <v>87.194901817758364</v>
      </c>
    </row>
    <row r="34" spans="1:29" ht="10.8" hidden="1" thickBot="1" x14ac:dyDescent="0.25">
      <c r="A34" s="382" t="str">
        <f>'Power Price'!A91</f>
        <v>SP15</v>
      </c>
      <c r="B34" s="383">
        <f>'Power Price'!B91</f>
        <v>0</v>
      </c>
      <c r="C34" s="340">
        <f>'Power Price'!C91</f>
        <v>0</v>
      </c>
      <c r="D34" s="340">
        <f ca="1">'Power Price'!D91</f>
        <v>0</v>
      </c>
      <c r="E34" s="340">
        <f>'Power Price'!E91</f>
        <v>-40.128410914927372</v>
      </c>
      <c r="F34" s="340">
        <f ca="1">'Power Price'!F91</f>
        <v>-13.376136971643064</v>
      </c>
      <c r="G34" s="340">
        <f>'Power Price'!G91</f>
        <v>-78.752999039235874</v>
      </c>
      <c r="H34" s="340">
        <f>'Power Price'!H91</f>
        <v>-78.566939032054506</v>
      </c>
      <c r="I34" s="340">
        <f>'Power Price'!I91</f>
        <v>-78.939059046415423</v>
      </c>
      <c r="J34" s="340">
        <f>'Power Price'!J91</f>
        <v>-191.07825279474309</v>
      </c>
      <c r="K34" s="340">
        <f>'Power Price'!K91</f>
        <v>-108.93246187363911</v>
      </c>
      <c r="L34" s="340">
        <f>'Power Price'!L91</f>
        <v>-273.22404371584707</v>
      </c>
      <c r="M34" s="340">
        <f>'Power Price'!M91</f>
        <v>386.9475881352173</v>
      </c>
      <c r="N34" s="340">
        <f>'Power Price'!N91</f>
        <v>504.89247374134357</v>
      </c>
      <c r="O34" s="340">
        <f>'Power Price'!O91</f>
        <v>1078.47289750458</v>
      </c>
      <c r="P34" s="340">
        <f>'Power Price'!P91</f>
        <v>1401.9272859742105</v>
      </c>
      <c r="Q34" s="340">
        <f>'Power Price'!Q91</f>
        <v>755.01850903495142</v>
      </c>
      <c r="R34" s="340">
        <f>'Power Price'!R91</f>
        <v>623.96546753716211</v>
      </c>
      <c r="S34" s="340">
        <f>'Power Price'!S91</f>
        <v>441.11772651561114</v>
      </c>
      <c r="T34" s="340">
        <f>'Power Price'!T91</f>
        <v>511.44224444897918</v>
      </c>
      <c r="U34" s="340">
        <f>'Power Price'!U91</f>
        <v>337.44084473140174</v>
      </c>
      <c r="V34" s="340">
        <f>'Power Price'!V91</f>
        <v>474.47009036645613</v>
      </c>
      <c r="W34" s="340">
        <f>'Power Price'!W91</f>
        <v>400.80132433428844</v>
      </c>
      <c r="X34" s="340">
        <f>'Power Price'!X91</f>
        <v>348.21002357946236</v>
      </c>
      <c r="Y34" s="340">
        <f>'Power Price'!Y91</f>
        <v>184.98341066011562</v>
      </c>
      <c r="Z34" s="340">
        <f>'Power Price'!Z91</f>
        <v>161.57484529334215</v>
      </c>
      <c r="AA34" s="340">
        <f>'Power Price'!AA91</f>
        <v>89.100134049262124</v>
      </c>
      <c r="AB34" s="340">
        <f>'Power Price'!AB91</f>
        <v>31.31907618099649</v>
      </c>
      <c r="AC34" s="340">
        <f ca="1">'Power Price'!AC91</f>
        <v>139.05779569112747</v>
      </c>
    </row>
    <row r="35" spans="1:29" ht="10.8" hidden="1" thickBot="1" x14ac:dyDescent="0.25">
      <c r="A35" s="382" t="str">
        <f>'Power Price'!A92</f>
        <v>Palo Verde</v>
      </c>
      <c r="B35" s="281">
        <f>'Power Price'!B92</f>
        <v>0</v>
      </c>
      <c r="C35" s="340">
        <f>'Power Price'!C92</f>
        <v>132.66822330715331</v>
      </c>
      <c r="D35" s="340">
        <f ca="1">'Power Price'!D92</f>
        <v>51.114291555919408</v>
      </c>
      <c r="E35" s="340">
        <f>'Power Price'!E92</f>
        <v>66.88068485821168</v>
      </c>
      <c r="F35" s="340">
        <f ca="1">'Power Price'!F92</f>
        <v>83.554399907095103</v>
      </c>
      <c r="G35" s="340">
        <f>'Power Price'!G92</f>
        <v>39.469529523206802</v>
      </c>
      <c r="H35" s="340">
        <f>'Power Price'!H92</f>
        <v>0</v>
      </c>
      <c r="I35" s="340">
        <f>'Power Price'!I92</f>
        <v>78.939059046415423</v>
      </c>
      <c r="J35" s="340">
        <f>'Power Price'!J92</f>
        <v>-136.61202185792536</v>
      </c>
      <c r="K35" s="340">
        <f>'Power Price'!K92</f>
        <v>0</v>
      </c>
      <c r="L35" s="340">
        <f>'Power Price'!L92</f>
        <v>-273.22404371585071</v>
      </c>
      <c r="M35" s="340">
        <f>'Power Price'!M92</f>
        <v>772.49993256321977</v>
      </c>
      <c r="N35" s="340">
        <f>'Power Price'!N92</f>
        <v>891.74308483838104</v>
      </c>
      <c r="O35" s="340">
        <f>'Power Price'!O92</f>
        <v>1220.0939111374464</v>
      </c>
      <c r="P35" s="340">
        <f>'Power Price'!P92</f>
        <v>1215.191223059508</v>
      </c>
      <c r="Q35" s="340">
        <f>'Power Price'!Q92</f>
        <v>1224.9965992153884</v>
      </c>
      <c r="R35" s="340">
        <f>'Power Price'!R92</f>
        <v>830.46621137601869</v>
      </c>
      <c r="S35" s="340">
        <f>'Power Price'!S92</f>
        <v>691.93987698810633</v>
      </c>
      <c r="T35" s="340">
        <f>'Power Price'!T92</f>
        <v>813.57711486309017</v>
      </c>
      <c r="U35" s="340">
        <f>'Power Price'!U92</f>
        <v>593.96502270777273</v>
      </c>
      <c r="V35" s="340">
        <f>'Power Price'!V92</f>
        <v>668.2774933934561</v>
      </c>
      <c r="W35" s="340">
        <f>'Power Price'!W92</f>
        <v>590.90376285636557</v>
      </c>
      <c r="X35" s="340">
        <f>'Power Price'!X92</f>
        <v>545.76292971835574</v>
      </c>
      <c r="Y35" s="340">
        <f>'Power Price'!Y92</f>
        <v>374.61857653958396</v>
      </c>
      <c r="Z35" s="340">
        <f>'Power Price'!Z92</f>
        <v>359.99379571547433</v>
      </c>
      <c r="AA35" s="340">
        <f>'Power Price'!AA92</f>
        <v>274.91960971295339</v>
      </c>
      <c r="AB35" s="340">
        <f>'Power Price'!AB92</f>
        <v>210.54313067960356</v>
      </c>
      <c r="AC35" s="340">
        <f ca="1">'Power Price'!AC92</f>
        <v>324.34486724210728</v>
      </c>
    </row>
    <row r="36" spans="1:29" ht="13.65" customHeight="1" x14ac:dyDescent="0.2">
      <c r="A36" s="446" t="str">
        <f>+'Power Price'!A87</f>
        <v>MID-COLUMBIA</v>
      </c>
      <c r="B36" s="384">
        <f>'Power Price'!B93</f>
        <v>0</v>
      </c>
      <c r="C36" s="346">
        <f>+'Power Price'!C87</f>
        <v>66.334111653575746</v>
      </c>
      <c r="D36" s="346">
        <f ca="1">+'Power Price'!D87</f>
        <v>0</v>
      </c>
      <c r="E36" s="346">
        <f>+'Power Price'!E87</f>
        <v>66.88068485821168</v>
      </c>
      <c r="F36" s="408">
        <f ca="1">+'Power Price'!F87</f>
        <v>44.404932170595202</v>
      </c>
      <c r="G36" s="346">
        <f>+'Power Price'!G87</f>
        <v>78.752999039234055</v>
      </c>
      <c r="H36" s="346">
        <f>+'Power Price'!H87</f>
        <v>78.566939032054506</v>
      </c>
      <c r="I36" s="346">
        <f>+'Power Price'!I87</f>
        <v>78.939059046415423</v>
      </c>
      <c r="J36" s="346">
        <f>+'Power Price'!J87</f>
        <v>191.07825279474309</v>
      </c>
      <c r="K36" s="346">
        <f>+'Power Price'!K87</f>
        <v>108.93246187363729</v>
      </c>
      <c r="L36" s="346">
        <f>+'Power Price'!L87</f>
        <v>273.22404371584707</v>
      </c>
      <c r="M36" s="346">
        <f>+'Power Price'!M87</f>
        <v>477.17334786867104</v>
      </c>
      <c r="N36" s="346">
        <f>+'Power Price'!N87</f>
        <v>494.90389162885185</v>
      </c>
      <c r="O36" s="346">
        <f>+'Power Price'!O87</f>
        <v>803.21370437425685</v>
      </c>
      <c r="P36" s="346">
        <f>+'Power Price'!P87</f>
        <v>770.2924297604859</v>
      </c>
      <c r="Q36" s="346">
        <f>+'Power Price'!Q87</f>
        <v>836.1349789880278</v>
      </c>
      <c r="R36" s="346">
        <f>+'Power Price'!R87</f>
        <v>722.53704942364493</v>
      </c>
      <c r="S36" s="346">
        <f>+'Power Price'!S87</f>
        <v>547.05776496768158</v>
      </c>
      <c r="T36" s="346">
        <f>+'Power Price'!T87</f>
        <v>756.3091917041711</v>
      </c>
      <c r="U36" s="346">
        <f>+'Power Price'!U87</f>
        <v>440.42376538726057</v>
      </c>
      <c r="V36" s="346">
        <f>+'Power Price'!V87</f>
        <v>444.44033781161852</v>
      </c>
      <c r="W36" s="408">
        <f>+'Power Price'!W87</f>
        <v>480.81676645580956</v>
      </c>
      <c r="X36" s="346">
        <f>+'Power Price'!X87</f>
        <v>334.49746051613511</v>
      </c>
      <c r="Y36" s="346">
        <f>+'Power Price'!Y87</f>
        <v>203.38923627012809</v>
      </c>
      <c r="Z36" s="346">
        <f>+'Power Price'!Z87</f>
        <v>164.93221893185364</v>
      </c>
      <c r="AA36" s="346">
        <f>+'Power Price'!AA87</f>
        <v>100.32516491331444</v>
      </c>
      <c r="AB36" s="346">
        <f>+'Power Price'!AB87</f>
        <v>45.881307990823188</v>
      </c>
      <c r="AC36" s="366">
        <f ca="1">+'Power Price'!AC87</f>
        <v>154.33659881262065</v>
      </c>
    </row>
    <row r="37" spans="1:29" ht="13.65" customHeight="1" x14ac:dyDescent="0.2">
      <c r="A37" s="447" t="str">
        <f>+'Power Price'!A88</f>
        <v>COB</v>
      </c>
      <c r="B37" s="377">
        <f>'Power Price'!B94</f>
        <v>0</v>
      </c>
      <c r="C37" s="340">
        <f>+'Power Price'!C88</f>
        <v>0</v>
      </c>
      <c r="D37" s="340">
        <f ca="1">+'Power Price'!D88</f>
        <v>-42.936004906971903</v>
      </c>
      <c r="E37" s="340">
        <f>+'Power Price'!E88</f>
        <v>66.880684858213499</v>
      </c>
      <c r="F37" s="409">
        <f ca="1">+'Power Price'!F88</f>
        <v>7.981559983747502</v>
      </c>
      <c r="G37" s="340">
        <f>+'Power Price'!G88</f>
        <v>78.752999039235874</v>
      </c>
      <c r="H37" s="340">
        <f>+'Power Price'!H88</f>
        <v>78.566939032054506</v>
      </c>
      <c r="I37" s="340">
        <f>+'Power Price'!I88</f>
        <v>78.939059046417242</v>
      </c>
      <c r="J37" s="340">
        <f>+'Power Price'!J88</f>
        <v>191.07825279474491</v>
      </c>
      <c r="K37" s="340">
        <f>+'Power Price'!K88</f>
        <v>108.93246187363729</v>
      </c>
      <c r="L37" s="340">
        <f>+'Power Price'!L88</f>
        <v>273.22404371585071</v>
      </c>
      <c r="M37" s="340">
        <f>+'Power Price'!M88</f>
        <v>519.03065908522331</v>
      </c>
      <c r="N37" s="340">
        <f>+'Power Price'!N88</f>
        <v>536.84489939400737</v>
      </c>
      <c r="O37" s="340">
        <f>+'Power Price'!O88</f>
        <v>842.22016721949876</v>
      </c>
      <c r="P37" s="340">
        <f>+'Power Price'!P88</f>
        <v>813.82962444480108</v>
      </c>
      <c r="Q37" s="340">
        <f>+'Power Price'!Q88</f>
        <v>870.61070999419462</v>
      </c>
      <c r="R37" s="340">
        <f>+'Power Price'!R88</f>
        <v>769.75605777780765</v>
      </c>
      <c r="S37" s="340">
        <f>+'Power Price'!S88</f>
        <v>547.05776496768158</v>
      </c>
      <c r="T37" s="340">
        <f>+'Power Price'!T88</f>
        <v>756.3091917041711</v>
      </c>
      <c r="U37" s="340">
        <f>+'Power Price'!U88</f>
        <v>440.42376538726057</v>
      </c>
      <c r="V37" s="340">
        <f>+'Power Price'!V88</f>
        <v>444.44033781161852</v>
      </c>
      <c r="W37" s="409">
        <f>+'Power Price'!W88</f>
        <v>494.53683626434395</v>
      </c>
      <c r="X37" s="340">
        <f>+'Power Price'!X88</f>
        <v>349.36682803893564</v>
      </c>
      <c r="Y37" s="340">
        <f>+'Power Price'!Y88</f>
        <v>210.87068442253621</v>
      </c>
      <c r="Z37" s="340">
        <f>+'Power Price'!Z88</f>
        <v>172.30924320058875</v>
      </c>
      <c r="AA37" s="340">
        <f>+'Power Price'!AA88</f>
        <v>105.8421040104422</v>
      </c>
      <c r="AB37" s="340">
        <f>+'Power Price'!AB88</f>
        <v>49.019484920258037</v>
      </c>
      <c r="AC37" s="367">
        <f ca="1">+'Power Price'!AC88</f>
        <v>161.24829506683636</v>
      </c>
    </row>
    <row r="38" spans="1:29" ht="13.65" customHeight="1" x14ac:dyDescent="0.2">
      <c r="A38" s="447" t="str">
        <f>+'Power Price'!A89</f>
        <v>NP15</v>
      </c>
      <c r="B38" s="377">
        <f>'Power Price'!B95</f>
        <v>0</v>
      </c>
      <c r="C38" s="340">
        <f>+'Power Price'!C89</f>
        <v>33.167055826787873</v>
      </c>
      <c r="D38" s="340">
        <f ca="1">+'Power Price'!D89</f>
        <v>51.114291555919408</v>
      </c>
      <c r="E38" s="340">
        <f>+'Power Price'!E89</f>
        <v>173.88978063135437</v>
      </c>
      <c r="F38" s="409">
        <f ca="1">+'Power Price'!F89</f>
        <v>86.057042671353884</v>
      </c>
      <c r="G38" s="340">
        <f>+'Power Price'!G89</f>
        <v>-39.283469516027253</v>
      </c>
      <c r="H38" s="340">
        <f>+'Power Price'!H89</f>
        <v>-78.566939032054506</v>
      </c>
      <c r="I38" s="340">
        <f>+'Power Price'!I89</f>
        <v>0</v>
      </c>
      <c r="J38" s="340">
        <f>+'Power Price'!J89</f>
        <v>191.07825279474127</v>
      </c>
      <c r="K38" s="340">
        <f>+'Power Price'!K89</f>
        <v>108.93246187363729</v>
      </c>
      <c r="L38" s="340">
        <f>+'Power Price'!L89</f>
        <v>273.22404371584707</v>
      </c>
      <c r="M38" s="340">
        <f>+'Power Price'!M89</f>
        <v>722.27115910336033</v>
      </c>
      <c r="N38" s="340">
        <f>+'Power Price'!N89</f>
        <v>816.24927086109892</v>
      </c>
      <c r="O38" s="340">
        <f>+'Power Price'!O89</f>
        <v>875.87474395739991</v>
      </c>
      <c r="P38" s="340">
        <f>+'Power Price'!P89</f>
        <v>1003.6261250810785</v>
      </c>
      <c r="Q38" s="340">
        <f>+'Power Price'!Q89</f>
        <v>748.12336283372497</v>
      </c>
      <c r="R38" s="340">
        <f>+'Power Price'!R89</f>
        <v>1023.8561994044012</v>
      </c>
      <c r="S38" s="340">
        <f>+'Power Price'!S89</f>
        <v>496.28370837239891</v>
      </c>
      <c r="T38" s="340">
        <f>+'Power Price'!T89</f>
        <v>524.72645859051227</v>
      </c>
      <c r="U38" s="340">
        <f>+'Power Price'!U89</f>
        <v>477.64267513829691</v>
      </c>
      <c r="V38" s="340">
        <f>+'Power Price'!V89</f>
        <v>486.48199138839118</v>
      </c>
      <c r="W38" s="409">
        <f>+'Power Price'!W89</f>
        <v>519.18814728298094</v>
      </c>
      <c r="X38" s="340">
        <f>+'Power Price'!X89</f>
        <v>333.19769745008125</v>
      </c>
      <c r="Y38" s="340">
        <f>+'Power Price'!Y89</f>
        <v>188.74031626233591</v>
      </c>
      <c r="Z38" s="340">
        <f>+'Power Price'!Z89</f>
        <v>148.7955191160072</v>
      </c>
      <c r="AA38" s="340">
        <f>+'Power Price'!AA89</f>
        <v>74.814707058276326</v>
      </c>
      <c r="AB38" s="340">
        <f>+'Power Price'!AB89</f>
        <v>23.536635081090935</v>
      </c>
      <c r="AC38" s="367">
        <f ca="1">+'Power Price'!AC89</f>
        <v>140.38016312137188</v>
      </c>
    </row>
    <row r="39" spans="1:29" ht="13.65" customHeight="1" x14ac:dyDescent="0.2">
      <c r="A39" s="447" t="str">
        <f>+'Power Price'!A90</f>
        <v>ZP26</v>
      </c>
      <c r="B39" s="377">
        <f>'Power Price'!B96</f>
        <v>0</v>
      </c>
      <c r="C39" s="340">
        <f>+'Power Price'!C90</f>
        <v>0</v>
      </c>
      <c r="D39" s="340">
        <f ca="1">+'Power Price'!D90</f>
        <v>-47.638525969653529</v>
      </c>
      <c r="E39" s="340">
        <f>+'Power Price'!E90</f>
        <v>-40.128410914927372</v>
      </c>
      <c r="F39" s="409">
        <f ca="1">+'Power Price'!F90</f>
        <v>-29.255645628192724</v>
      </c>
      <c r="G39" s="340">
        <f>+'Power Price'!G90</f>
        <v>-78.752999039235874</v>
      </c>
      <c r="H39" s="340">
        <f>+'Power Price'!H90</f>
        <v>-78.566939032054506</v>
      </c>
      <c r="I39" s="340">
        <f>+'Power Price'!I90</f>
        <v>-78.939059046415423</v>
      </c>
      <c r="J39" s="340">
        <f>+'Power Price'!J90</f>
        <v>-54.466230936819557</v>
      </c>
      <c r="K39" s="340">
        <f>+'Power Price'!K90</f>
        <v>-108.93246187363911</v>
      </c>
      <c r="L39" s="340">
        <f>+'Power Price'!L90</f>
        <v>0</v>
      </c>
      <c r="M39" s="340">
        <f>+'Power Price'!M90</f>
        <v>722.27115910336033</v>
      </c>
      <c r="N39" s="340">
        <f>+'Power Price'!N90</f>
        <v>816.24927086109892</v>
      </c>
      <c r="O39" s="340">
        <f>+'Power Price'!O90</f>
        <v>914.25362022390254</v>
      </c>
      <c r="P39" s="340">
        <f>+'Power Price'!P90</f>
        <v>1080.3838776140838</v>
      </c>
      <c r="Q39" s="340">
        <f>+'Power Price'!Q90</f>
        <v>748.12336283372497</v>
      </c>
      <c r="R39" s="340">
        <f>+'Power Price'!R90</f>
        <v>779.87441671084343</v>
      </c>
      <c r="S39" s="340">
        <f>+'Power Price'!S90</f>
        <v>483.71623556779559</v>
      </c>
      <c r="T39" s="340">
        <f>+'Power Price'!T90</f>
        <v>511.44224444897918</v>
      </c>
      <c r="U39" s="340">
        <f>+'Power Price'!U90</f>
        <v>465.23637188795146</v>
      </c>
      <c r="V39" s="340">
        <f>+'Power Price'!V90</f>
        <v>474.47009036645613</v>
      </c>
      <c r="W39" s="409">
        <f>+'Power Price'!W90</f>
        <v>462.68374867723469</v>
      </c>
      <c r="X39" s="340">
        <f>+'Power Price'!X90</f>
        <v>220.83366121538529</v>
      </c>
      <c r="Y39" s="340">
        <f>+'Power Price'!Y90</f>
        <v>89.900193886780471</v>
      </c>
      <c r="Z39" s="340">
        <f>+'Power Price'!Z90</f>
        <v>64.183833410579609</v>
      </c>
      <c r="AA39" s="340">
        <f>+'Power Price'!AA90</f>
        <v>40.912229112813293</v>
      </c>
      <c r="AB39" s="340">
        <f>+'Power Price'!AB90</f>
        <v>-3.0397650272734609</v>
      </c>
      <c r="AC39" s="367">
        <f ca="1">+'Power Price'!AC90</f>
        <v>87.194901817758364</v>
      </c>
    </row>
    <row r="40" spans="1:29" ht="13.65" customHeight="1" x14ac:dyDescent="0.2">
      <c r="A40" s="447" t="str">
        <f>+'Power Price'!A91</f>
        <v>SP15</v>
      </c>
      <c r="B40" s="377">
        <f>'Power Price'!B97</f>
        <v>0</v>
      </c>
      <c r="C40" s="340">
        <f>+'Power Price'!C91</f>
        <v>0</v>
      </c>
      <c r="D40" s="340">
        <f ca="1">+'Power Price'!D91</f>
        <v>0</v>
      </c>
      <c r="E40" s="340">
        <f>+'Power Price'!E91</f>
        <v>-40.128410914927372</v>
      </c>
      <c r="F40" s="409">
        <f ca="1">+'Power Price'!F91</f>
        <v>-13.376136971643064</v>
      </c>
      <c r="G40" s="340">
        <f>+'Power Price'!G91</f>
        <v>-78.752999039235874</v>
      </c>
      <c r="H40" s="340">
        <f>+'Power Price'!H91</f>
        <v>-78.566939032054506</v>
      </c>
      <c r="I40" s="340">
        <f>+'Power Price'!I91</f>
        <v>-78.939059046415423</v>
      </c>
      <c r="J40" s="340">
        <f>+'Power Price'!J91</f>
        <v>-191.07825279474309</v>
      </c>
      <c r="K40" s="340">
        <f>+'Power Price'!K91</f>
        <v>-108.93246187363911</v>
      </c>
      <c r="L40" s="340">
        <f>+'Power Price'!L91</f>
        <v>-273.22404371584707</v>
      </c>
      <c r="M40" s="340">
        <f>+'Power Price'!M91</f>
        <v>386.9475881352173</v>
      </c>
      <c r="N40" s="340">
        <f>+'Power Price'!N91</f>
        <v>504.89247374134357</v>
      </c>
      <c r="O40" s="340">
        <f>+'Power Price'!O91</f>
        <v>1078.47289750458</v>
      </c>
      <c r="P40" s="340">
        <f>+'Power Price'!P91</f>
        <v>1401.9272859742105</v>
      </c>
      <c r="Q40" s="340">
        <f>+'Power Price'!Q91</f>
        <v>755.01850903495142</v>
      </c>
      <c r="R40" s="340">
        <f>+'Power Price'!R91</f>
        <v>623.96546753716211</v>
      </c>
      <c r="S40" s="340">
        <f>+'Power Price'!S91</f>
        <v>441.11772651561114</v>
      </c>
      <c r="T40" s="340">
        <f>+'Power Price'!T91</f>
        <v>511.44224444897918</v>
      </c>
      <c r="U40" s="340">
        <f>+'Power Price'!U91</f>
        <v>337.44084473140174</v>
      </c>
      <c r="V40" s="340">
        <f>+'Power Price'!V91</f>
        <v>474.47009036645613</v>
      </c>
      <c r="W40" s="409">
        <f>+'Power Price'!W91</f>
        <v>400.80132433428844</v>
      </c>
      <c r="X40" s="340">
        <f>+'Power Price'!X91</f>
        <v>348.21002357946236</v>
      </c>
      <c r="Y40" s="340">
        <f>+'Power Price'!Y91</f>
        <v>184.98341066011562</v>
      </c>
      <c r="Z40" s="340">
        <f>+'Power Price'!Z91</f>
        <v>161.57484529334215</v>
      </c>
      <c r="AA40" s="340">
        <f>+'Power Price'!AA91</f>
        <v>89.100134049262124</v>
      </c>
      <c r="AB40" s="340">
        <f>+'Power Price'!AB91</f>
        <v>31.31907618099649</v>
      </c>
      <c r="AC40" s="367">
        <f ca="1">+'Power Price'!AC91</f>
        <v>139.05779569112747</v>
      </c>
    </row>
    <row r="41" spans="1:29" ht="13.65" customHeight="1" x14ac:dyDescent="0.2">
      <c r="A41" s="447" t="str">
        <f>+'Power Price'!A92</f>
        <v>Palo Verde</v>
      </c>
      <c r="B41" s="377">
        <f>'Power Price'!B98</f>
        <v>0</v>
      </c>
      <c r="C41" s="340">
        <f>+'Power Price'!C92</f>
        <v>132.66822330715331</v>
      </c>
      <c r="D41" s="340">
        <f ca="1">+'Power Price'!D92</f>
        <v>51.114291555919408</v>
      </c>
      <c r="E41" s="340">
        <f>+'Power Price'!E92</f>
        <v>66.88068485821168</v>
      </c>
      <c r="F41" s="409">
        <f ca="1">+'Power Price'!F92</f>
        <v>83.554399907095103</v>
      </c>
      <c r="G41" s="340">
        <f>+'Power Price'!G92</f>
        <v>39.469529523206802</v>
      </c>
      <c r="H41" s="340">
        <f>+'Power Price'!H92</f>
        <v>0</v>
      </c>
      <c r="I41" s="340">
        <f>+'Power Price'!I92</f>
        <v>78.939059046415423</v>
      </c>
      <c r="J41" s="340">
        <f>+'Power Price'!J92</f>
        <v>-136.61202185792536</v>
      </c>
      <c r="K41" s="340">
        <f>+'Power Price'!K92</f>
        <v>0</v>
      </c>
      <c r="L41" s="340">
        <f>+'Power Price'!L92</f>
        <v>-273.22404371585071</v>
      </c>
      <c r="M41" s="340">
        <f>+'Power Price'!M92</f>
        <v>772.49993256321977</v>
      </c>
      <c r="N41" s="340">
        <f>+'Power Price'!N92</f>
        <v>891.74308483838104</v>
      </c>
      <c r="O41" s="340">
        <f>+'Power Price'!O92</f>
        <v>1220.0939111374464</v>
      </c>
      <c r="P41" s="340">
        <f>+'Power Price'!P92</f>
        <v>1215.191223059508</v>
      </c>
      <c r="Q41" s="340">
        <f>+'Power Price'!Q92</f>
        <v>1224.9965992153884</v>
      </c>
      <c r="R41" s="340">
        <f>+'Power Price'!R92</f>
        <v>830.46621137601869</v>
      </c>
      <c r="S41" s="340">
        <f>+'Power Price'!S92</f>
        <v>691.93987698810633</v>
      </c>
      <c r="T41" s="340">
        <f>+'Power Price'!T92</f>
        <v>813.57711486309017</v>
      </c>
      <c r="U41" s="340">
        <f>+'Power Price'!U92</f>
        <v>593.96502270777273</v>
      </c>
      <c r="V41" s="340">
        <f>+'Power Price'!V92</f>
        <v>668.2774933934561</v>
      </c>
      <c r="W41" s="409">
        <f>+'Power Price'!W92</f>
        <v>590.90376285636557</v>
      </c>
      <c r="X41" s="340">
        <f>+'Power Price'!X92</f>
        <v>545.76292971835574</v>
      </c>
      <c r="Y41" s="340">
        <f>+'Power Price'!Y92</f>
        <v>374.61857653958396</v>
      </c>
      <c r="Z41" s="340">
        <f>+'Power Price'!Z92</f>
        <v>359.99379571547433</v>
      </c>
      <c r="AA41" s="340">
        <f>+'Power Price'!AA92</f>
        <v>274.91960971295339</v>
      </c>
      <c r="AB41" s="340">
        <f>+'Power Price'!AB92</f>
        <v>210.54313067960356</v>
      </c>
      <c r="AC41" s="367">
        <f ca="1">+'Power Price'!AC92</f>
        <v>324.34486724210728</v>
      </c>
    </row>
    <row r="42" spans="1:29" ht="13.65" customHeight="1" thickBot="1" x14ac:dyDescent="0.25">
      <c r="A42" s="448" t="str">
        <f>+'Power Price'!A93</f>
        <v>Mead</v>
      </c>
      <c r="B42" s="377">
        <f>'Power Price'!B99</f>
        <v>0</v>
      </c>
      <c r="C42" s="342">
        <f>+'Power Price'!C93</f>
        <v>132.66822330715422</v>
      </c>
      <c r="D42" s="342">
        <f ca="1">+'Power Price'!D93</f>
        <v>51.114291555919408</v>
      </c>
      <c r="E42" s="342">
        <f>+'Power Price'!E93</f>
        <v>66.880684858213499</v>
      </c>
      <c r="F42" s="410">
        <f ca="1">+'Power Price'!F93</f>
        <v>83.554399907095103</v>
      </c>
      <c r="G42" s="342">
        <f>+'Power Price'!G93</f>
        <v>39.469529523206802</v>
      </c>
      <c r="H42" s="342">
        <f>+'Power Price'!H93</f>
        <v>0</v>
      </c>
      <c r="I42" s="342">
        <f>+'Power Price'!I93</f>
        <v>78.939059046415423</v>
      </c>
      <c r="J42" s="342">
        <f>+'Power Price'!J93</f>
        <v>-136.61202185792172</v>
      </c>
      <c r="K42" s="342">
        <f>+'Power Price'!K93</f>
        <v>0</v>
      </c>
      <c r="L42" s="342">
        <f>+'Power Price'!L93</f>
        <v>-273.22404371584344</v>
      </c>
      <c r="M42" s="342">
        <f>+'Power Price'!M93</f>
        <v>822.72870602308103</v>
      </c>
      <c r="N42" s="342">
        <f>+'Power Price'!N93</f>
        <v>975.62510036869571</v>
      </c>
      <c r="O42" s="342">
        <f>+'Power Price'!O93</f>
        <v>1339.8387669481453</v>
      </c>
      <c r="P42" s="342">
        <f>+'Power Price'!P93</f>
        <v>1316.7780106562459</v>
      </c>
      <c r="Q42" s="342">
        <f>+'Power Price'!Q93</f>
        <v>1362.8995232400448</v>
      </c>
      <c r="R42" s="342">
        <f>+'Power Price'!R93</f>
        <v>924.90422808434232</v>
      </c>
      <c r="S42" s="342">
        <f>+'Power Price'!S93</f>
        <v>719.2888582875712</v>
      </c>
      <c r="T42" s="342">
        <f>+'Power Price'!T93</f>
        <v>846.78765021692197</v>
      </c>
      <c r="U42" s="342">
        <f>+'Power Price'!U93</f>
        <v>618.77762920846544</v>
      </c>
      <c r="V42" s="342">
        <f>+'Power Price'!V93</f>
        <v>692.30129543732437</v>
      </c>
      <c r="W42" s="410">
        <f>+'Power Price'!W93</f>
        <v>629.37475741564958</v>
      </c>
      <c r="X42" s="342">
        <f>+'Power Price'!X93</f>
        <v>572.67015754418389</v>
      </c>
      <c r="Y42" s="342">
        <f>+'Power Price'!Y93</f>
        <v>389.10752406536267</v>
      </c>
      <c r="Z42" s="342">
        <f>+'Power Price'!Z93</f>
        <v>372.24162061575043</v>
      </c>
      <c r="AA42" s="342">
        <f>+'Power Price'!AA93</f>
        <v>281.41799805642222</v>
      </c>
      <c r="AB42" s="342">
        <f>+'Power Price'!AB93</f>
        <v>212.78632050026681</v>
      </c>
      <c r="AC42" s="369">
        <f ca="1">+'Power Price'!AC93</f>
        <v>334.84343087451452</v>
      </c>
    </row>
    <row r="43" spans="1:29" ht="13.65" hidden="1" customHeight="1" thickBot="1" x14ac:dyDescent="0.25">
      <c r="A43" s="387">
        <f>+'Power Price'!A94</f>
        <v>0</v>
      </c>
      <c r="B43" s="377">
        <f>'Power Price'!B100</f>
        <v>0</v>
      </c>
      <c r="C43" s="346">
        <f>+'Power Price'!C94</f>
        <v>0</v>
      </c>
      <c r="D43" s="346">
        <f>+'Power Price'!D94</f>
        <v>0</v>
      </c>
      <c r="E43" s="346">
        <f>+'Power Price'!E94</f>
        <v>0</v>
      </c>
      <c r="F43" s="346">
        <f>+'Power Price'!F94</f>
        <v>0</v>
      </c>
      <c r="G43" s="346">
        <f>+'Power Price'!G94</f>
        <v>0</v>
      </c>
      <c r="H43" s="346">
        <f>+'Power Price'!H94</f>
        <v>0</v>
      </c>
      <c r="I43" s="346">
        <f>+'Power Price'!I94</f>
        <v>0</v>
      </c>
      <c r="J43" s="346">
        <f>+'Power Price'!J94</f>
        <v>0</v>
      </c>
      <c r="K43" s="346">
        <f>+'Power Price'!K94</f>
        <v>0</v>
      </c>
      <c r="L43" s="346">
        <f>+'Power Price'!L94</f>
        <v>0</v>
      </c>
      <c r="M43" s="346">
        <f>+'Power Price'!M94</f>
        <v>0</v>
      </c>
      <c r="N43" s="346">
        <f>+'Power Price'!N94</f>
        <v>0</v>
      </c>
      <c r="O43" s="346">
        <f>+'Power Price'!O94</f>
        <v>0</v>
      </c>
      <c r="P43" s="346">
        <f>+'Power Price'!P94</f>
        <v>0</v>
      </c>
      <c r="Q43" s="346">
        <f>+'Power Price'!Q94</f>
        <v>0</v>
      </c>
      <c r="R43" s="346">
        <f>+'Power Price'!R94</f>
        <v>0</v>
      </c>
      <c r="S43" s="346">
        <f>+'Power Price'!S94</f>
        <v>0</v>
      </c>
      <c r="T43" s="346">
        <f>+'Power Price'!T94</f>
        <v>0</v>
      </c>
      <c r="U43" s="346">
        <f>+'Power Price'!U94</f>
        <v>0</v>
      </c>
      <c r="V43" s="346">
        <f>+'Power Price'!V94</f>
        <v>0</v>
      </c>
      <c r="W43" s="346">
        <f>+'Power Price'!W94</f>
        <v>0</v>
      </c>
      <c r="X43" s="346">
        <f>+'Power Price'!X94</f>
        <v>0</v>
      </c>
      <c r="Y43" s="346">
        <f>+'Power Price'!Y94</f>
        <v>0</v>
      </c>
      <c r="Z43" s="346">
        <f>+'Power Price'!Z94</f>
        <v>0</v>
      </c>
      <c r="AA43" s="346">
        <f>+'Power Price'!AA94</f>
        <v>0</v>
      </c>
      <c r="AB43" s="346">
        <f>+'Power Price'!AB94</f>
        <v>0</v>
      </c>
      <c r="AC43" s="346">
        <f>+'Power Price'!AC94</f>
        <v>0</v>
      </c>
    </row>
    <row r="44" spans="1:29" ht="13.65" hidden="1" customHeight="1" thickBot="1" x14ac:dyDescent="0.25">
      <c r="A44" s="387">
        <f>+'Power Price'!A95</f>
        <v>0</v>
      </c>
      <c r="B44" s="377">
        <f>'Power Price'!B101</f>
        <v>0</v>
      </c>
      <c r="C44" s="346">
        <f>+'Power Price'!C95</f>
        <v>0</v>
      </c>
      <c r="D44" s="346">
        <f>+'Power Price'!D95</f>
        <v>0</v>
      </c>
      <c r="E44" s="346">
        <f>+'Power Price'!E95</f>
        <v>0</v>
      </c>
      <c r="F44" s="346">
        <f>+'Power Price'!F95</f>
        <v>0</v>
      </c>
      <c r="G44" s="346">
        <f>+'Power Price'!G95</f>
        <v>0</v>
      </c>
      <c r="H44" s="346">
        <f>+'Power Price'!H95</f>
        <v>0</v>
      </c>
      <c r="I44" s="346">
        <f>+'Power Price'!I95</f>
        <v>0</v>
      </c>
      <c r="J44" s="346">
        <f>+'Power Price'!J95</f>
        <v>0</v>
      </c>
      <c r="K44" s="346">
        <f>+'Power Price'!K95</f>
        <v>0</v>
      </c>
      <c r="L44" s="346">
        <f>+'Power Price'!L95</f>
        <v>0</v>
      </c>
      <c r="M44" s="346">
        <f>+'Power Price'!M95</f>
        <v>0</v>
      </c>
      <c r="N44" s="346">
        <f>+'Power Price'!N95</f>
        <v>0</v>
      </c>
      <c r="O44" s="346">
        <f>+'Power Price'!O95</f>
        <v>0</v>
      </c>
      <c r="P44" s="346">
        <f>+'Power Price'!P95</f>
        <v>0</v>
      </c>
      <c r="Q44" s="346">
        <f>+'Power Price'!Q95</f>
        <v>0</v>
      </c>
      <c r="R44" s="346">
        <f>+'Power Price'!R95</f>
        <v>0</v>
      </c>
      <c r="S44" s="346">
        <f>+'Power Price'!S95</f>
        <v>0</v>
      </c>
      <c r="T44" s="346">
        <f>+'Power Price'!T95</f>
        <v>0</v>
      </c>
      <c r="U44" s="346">
        <f>+'Power Price'!U95</f>
        <v>0</v>
      </c>
      <c r="V44" s="346">
        <f>+'Power Price'!V95</f>
        <v>0</v>
      </c>
      <c r="W44" s="346">
        <f>+'Power Price'!W95</f>
        <v>0</v>
      </c>
      <c r="X44" s="346">
        <f>+'Power Price'!X95</f>
        <v>0</v>
      </c>
      <c r="Y44" s="346">
        <f>+'Power Price'!Y95</f>
        <v>0</v>
      </c>
      <c r="Z44" s="346">
        <f>+'Power Price'!Z95</f>
        <v>0</v>
      </c>
      <c r="AA44" s="346">
        <f>+'Power Price'!AA95</f>
        <v>0</v>
      </c>
      <c r="AB44" s="346">
        <f>+'Power Price'!AB95</f>
        <v>0</v>
      </c>
      <c r="AC44" s="346">
        <f>+'Power Price'!AC95</f>
        <v>0</v>
      </c>
    </row>
    <row r="45" spans="1:29" ht="13.65" hidden="1" customHeight="1" x14ac:dyDescent="0.2">
      <c r="A45" s="387">
        <f>+'Power Price'!A96</f>
        <v>0</v>
      </c>
      <c r="B45" s="377">
        <f>'Power Price'!B102</f>
        <v>0</v>
      </c>
      <c r="C45" s="346">
        <f>+'Power Price'!C96</f>
        <v>0</v>
      </c>
      <c r="D45" s="346">
        <f>+'Power Price'!D96</f>
        <v>0</v>
      </c>
      <c r="E45" s="346">
        <f>+'Power Price'!E96</f>
        <v>0</v>
      </c>
      <c r="F45" s="346">
        <f>+'Power Price'!F96</f>
        <v>0</v>
      </c>
      <c r="G45" s="346">
        <f>+'Power Price'!G96</f>
        <v>0</v>
      </c>
      <c r="H45" s="346">
        <f>+'Power Price'!H96</f>
        <v>0</v>
      </c>
      <c r="I45" s="346">
        <f>+'Power Price'!I96</f>
        <v>0</v>
      </c>
      <c r="J45" s="346">
        <f>+'Power Price'!J96</f>
        <v>0</v>
      </c>
      <c r="K45" s="346">
        <f>+'Power Price'!K96</f>
        <v>0</v>
      </c>
      <c r="L45" s="346">
        <f>+'Power Price'!L96</f>
        <v>0</v>
      </c>
      <c r="M45" s="346">
        <f>+'Power Price'!M96</f>
        <v>0</v>
      </c>
      <c r="N45" s="346">
        <f>+'Power Price'!N96</f>
        <v>0</v>
      </c>
      <c r="O45" s="346">
        <f>+'Power Price'!O96</f>
        <v>0</v>
      </c>
      <c r="P45" s="346">
        <f>+'Power Price'!P96</f>
        <v>0</v>
      </c>
      <c r="Q45" s="346">
        <f>+'Power Price'!Q96</f>
        <v>0</v>
      </c>
      <c r="R45" s="346">
        <f>+'Power Price'!R96</f>
        <v>0</v>
      </c>
      <c r="S45" s="346">
        <f>+'Power Price'!S96</f>
        <v>0</v>
      </c>
      <c r="T45" s="346">
        <f>+'Power Price'!T96</f>
        <v>0</v>
      </c>
      <c r="U45" s="346">
        <f>+'Power Price'!U96</f>
        <v>0</v>
      </c>
      <c r="V45" s="346">
        <f>+'Power Price'!V96</f>
        <v>0</v>
      </c>
      <c r="W45" s="346">
        <f>+'Power Price'!W96</f>
        <v>0</v>
      </c>
      <c r="X45" s="346">
        <f>+'Power Price'!X96</f>
        <v>0</v>
      </c>
      <c r="Y45" s="346">
        <f>+'Power Price'!Y96</f>
        <v>0</v>
      </c>
      <c r="Z45" s="346">
        <f>+'Power Price'!Z96</f>
        <v>0</v>
      </c>
      <c r="AA45" s="346">
        <f>+'Power Price'!AA96</f>
        <v>0</v>
      </c>
      <c r="AB45" s="346">
        <f>+'Power Price'!AB96</f>
        <v>0</v>
      </c>
      <c r="AC45" s="346">
        <f>+'Power Price'!AC96</f>
        <v>0</v>
      </c>
    </row>
    <row r="46" spans="1:29" ht="13.65" hidden="1" customHeight="1" thickBot="1" x14ac:dyDescent="0.25">
      <c r="A46" s="387">
        <f>+'Power Price'!A97</f>
        <v>0</v>
      </c>
      <c r="B46" s="310">
        <f>'Power Price'!B103</f>
        <v>0</v>
      </c>
      <c r="C46" s="346">
        <f>+'Power Price'!C97</f>
        <v>0</v>
      </c>
      <c r="D46" s="346">
        <f>+'Power Price'!D97</f>
        <v>0</v>
      </c>
      <c r="E46" s="346">
        <f>+'Power Price'!E97</f>
        <v>0</v>
      </c>
      <c r="F46" s="346">
        <f>+'Power Price'!F97</f>
        <v>0</v>
      </c>
      <c r="G46" s="346">
        <f>+'Power Price'!G97</f>
        <v>0</v>
      </c>
      <c r="H46" s="346">
        <f>+'Power Price'!H97</f>
        <v>0</v>
      </c>
      <c r="I46" s="346">
        <f>+'Power Price'!I97</f>
        <v>0</v>
      </c>
      <c r="J46" s="346">
        <f>+'Power Price'!J97</f>
        <v>0</v>
      </c>
      <c r="K46" s="346">
        <f>+'Power Price'!K97</f>
        <v>0</v>
      </c>
      <c r="L46" s="346">
        <f>+'Power Price'!L97</f>
        <v>0</v>
      </c>
      <c r="M46" s="346">
        <f>+'Power Price'!M97</f>
        <v>0</v>
      </c>
      <c r="N46" s="346">
        <f>+'Power Price'!N97</f>
        <v>0</v>
      </c>
      <c r="O46" s="346">
        <f>+'Power Price'!O97</f>
        <v>0</v>
      </c>
      <c r="P46" s="346">
        <f>+'Power Price'!P97</f>
        <v>0</v>
      </c>
      <c r="Q46" s="346">
        <f>+'Power Price'!Q97</f>
        <v>0</v>
      </c>
      <c r="R46" s="346">
        <f>+'Power Price'!R97</f>
        <v>0</v>
      </c>
      <c r="S46" s="346">
        <f>+'Power Price'!S97</f>
        <v>0</v>
      </c>
      <c r="T46" s="346">
        <f>+'Power Price'!T97</f>
        <v>0</v>
      </c>
      <c r="U46" s="346">
        <f>+'Power Price'!U97</f>
        <v>0</v>
      </c>
      <c r="V46" s="346">
        <f>+'Power Price'!V97</f>
        <v>0</v>
      </c>
      <c r="W46" s="346">
        <f>+'Power Price'!W97</f>
        <v>0</v>
      </c>
      <c r="X46" s="346">
        <f>+'Power Price'!X97</f>
        <v>0</v>
      </c>
      <c r="Y46" s="346">
        <f>+'Power Price'!Y97</f>
        <v>0</v>
      </c>
      <c r="Z46" s="346">
        <f>+'Power Price'!Z97</f>
        <v>0</v>
      </c>
      <c r="AA46" s="346">
        <f>+'Power Price'!AA97</f>
        <v>0</v>
      </c>
      <c r="AB46" s="346">
        <f>+'Power Price'!AB97</f>
        <v>0</v>
      </c>
      <c r="AC46" s="346">
        <f>+'Power Price'!AC97</f>
        <v>0</v>
      </c>
    </row>
    <row r="48" spans="1:29" hidden="1" x14ac:dyDescent="0.2"/>
    <row r="49" spans="1:29" hidden="1" x14ac:dyDescent="0.2"/>
    <row r="51" spans="1:29" x14ac:dyDescent="0.2">
      <c r="A51" s="373"/>
    </row>
    <row r="52" spans="1:29" ht="16.2" thickBot="1" x14ac:dyDescent="0.35">
      <c r="A52" s="378" t="s">
        <v>195</v>
      </c>
      <c r="B52" s="379">
        <f>'Power Off-Peak Prices'!B66</f>
        <v>0</v>
      </c>
      <c r="C52" s="380" t="str">
        <f t="shared" ref="C52:AB52" si="0">C9</f>
        <v>Oct 01</v>
      </c>
      <c r="D52" s="380" t="str">
        <f t="shared" si="0"/>
        <v>Nov 01</v>
      </c>
      <c r="E52" s="380" t="str">
        <f t="shared" si="0"/>
        <v>Dec 01</v>
      </c>
      <c r="F52" s="380" t="str">
        <f t="shared" si="0"/>
        <v>2001 Total</v>
      </c>
      <c r="G52" s="381" t="str">
        <f t="shared" si="0"/>
        <v>Jan-Feb '02</v>
      </c>
      <c r="H52" s="381">
        <f t="shared" si="0"/>
        <v>37257</v>
      </c>
      <c r="I52" s="381">
        <f t="shared" si="0"/>
        <v>37288</v>
      </c>
      <c r="J52" s="381" t="str">
        <f t="shared" si="0"/>
        <v>Mar-Apr '02</v>
      </c>
      <c r="K52" s="381">
        <f t="shared" si="0"/>
        <v>37316</v>
      </c>
      <c r="L52" s="381">
        <f t="shared" si="0"/>
        <v>37347</v>
      </c>
      <c r="M52" s="381">
        <f t="shared" si="0"/>
        <v>37377</v>
      </c>
      <c r="N52" s="381">
        <f t="shared" si="0"/>
        <v>37408</v>
      </c>
      <c r="O52" s="381" t="str">
        <f t="shared" si="0"/>
        <v>Jul-Aug '02</v>
      </c>
      <c r="P52" s="381">
        <f t="shared" si="0"/>
        <v>37438</v>
      </c>
      <c r="Q52" s="381">
        <f t="shared" si="0"/>
        <v>37469</v>
      </c>
      <c r="R52" s="381">
        <f t="shared" si="0"/>
        <v>37500</v>
      </c>
      <c r="S52" s="381" t="str">
        <f t="shared" si="0"/>
        <v>Oct-Dec '02</v>
      </c>
      <c r="T52" s="380">
        <f t="shared" si="0"/>
        <v>37530</v>
      </c>
      <c r="U52" s="380">
        <f t="shared" si="0"/>
        <v>37561</v>
      </c>
      <c r="V52" s="380">
        <f t="shared" si="0"/>
        <v>37591</v>
      </c>
      <c r="W52" s="380" t="str">
        <f t="shared" si="0"/>
        <v>2002</v>
      </c>
      <c r="X52" s="380" t="str">
        <f t="shared" si="0"/>
        <v>2003</v>
      </c>
      <c r="Y52" s="380" t="str">
        <f t="shared" si="0"/>
        <v>2004</v>
      </c>
      <c r="Z52" s="380" t="str">
        <f t="shared" si="0"/>
        <v>2005</v>
      </c>
      <c r="AA52" s="380" t="str">
        <f t="shared" si="0"/>
        <v>2006-2009</v>
      </c>
      <c r="AB52" s="380" t="str">
        <f t="shared" si="0"/>
        <v>&gt; =2010</v>
      </c>
      <c r="AC52" s="380" t="str">
        <f>+'Power Off-Peak Prices'!AC66</f>
        <v>Total Avg Off Peak</v>
      </c>
    </row>
    <row r="53" spans="1:29" ht="10.8" hidden="1" thickBot="1" x14ac:dyDescent="0.25">
      <c r="A53" s="382" t="str">
        <f>'Power Off-Peak Prices'!A67</f>
        <v>MID-COLUMBIA</v>
      </c>
      <c r="B53" s="281" t="str">
        <f>'Power Off-Peak Prices'!B67</f>
        <v>NYPP</v>
      </c>
      <c r="C53" s="191">
        <f ca="1">'Power Off-Peak Prices'!C67</f>
        <v>4448.3655274888561</v>
      </c>
      <c r="D53" s="191">
        <f ca="1">'Power Off-Peak Prices'!D67</f>
        <v>5071.2479419772089</v>
      </c>
      <c r="E53" s="191">
        <f>'Power Off-Peak Prices'!E67</f>
        <v>7837.3265995902348</v>
      </c>
      <c r="F53" s="389">
        <f ca="1">'Power Off-Peak Prices'!F67</f>
        <v>5785.6466896854326</v>
      </c>
      <c r="G53" s="191">
        <f>'Power Off-Peak Prices'!G67</f>
        <v>8462.5488133888721</v>
      </c>
      <c r="H53" s="191">
        <f>'Power Off-Peak Prices'!H67</f>
        <v>8794.4447130493663</v>
      </c>
      <c r="I53" s="191">
        <f>'Power Off-Peak Prices'!I67</f>
        <v>8130.6529137283796</v>
      </c>
      <c r="J53" s="191">
        <f>'Power Off-Peak Prices'!J67</f>
        <v>10338.793981318147</v>
      </c>
      <c r="K53" s="191">
        <f>'Power Off-Peak Prices'!K67</f>
        <v>10021.850257718264</v>
      </c>
      <c r="L53" s="191">
        <f>'Power Off-Peak Prices'!L67</f>
        <v>10655.737704918032</v>
      </c>
      <c r="M53" s="191">
        <f>'Power Off-Peak Prices'!M67</f>
        <v>7433.4681854264109</v>
      </c>
      <c r="N53" s="191">
        <f>'Power Off-Peak Prices'!N67</f>
        <v>7155.0255536626919</v>
      </c>
      <c r="O53" s="191">
        <f>'Power Off-Peak Prices'!O67</f>
        <v>10261.691422332375</v>
      </c>
      <c r="P53" s="191">
        <f>'Power Off-Peak Prices'!P67</f>
        <v>9615.3433918707233</v>
      </c>
      <c r="Q53" s="191">
        <f>'Power Off-Peak Prices'!Q67</f>
        <v>10908.039452794026</v>
      </c>
      <c r="R53" s="191">
        <f>'Power Off-Peak Prices'!R67</f>
        <v>9564.0858815875072</v>
      </c>
      <c r="S53" s="191">
        <f>'Power Off-Peak Prices'!S67</f>
        <v>8820.6130348640672</v>
      </c>
      <c r="T53" s="389">
        <f>'Power Off-Peak Prices'!T67</f>
        <v>9054.4291389361806</v>
      </c>
      <c r="U53" s="389">
        <f>'Power Off-Peak Prices'!U67</f>
        <v>7919.6289761908911</v>
      </c>
      <c r="V53" s="389">
        <f>'Power Off-Peak Prices'!V67</f>
        <v>9487.7809894651346</v>
      </c>
      <c r="W53" s="389">
        <f>'Power Off-Peak Prices'!W67</f>
        <v>9013.0832434340191</v>
      </c>
      <c r="X53" s="389">
        <f>'Power Off-Peak Prices'!X67</f>
        <v>8137.5941677631508</v>
      </c>
      <c r="Y53" s="389">
        <f>'Power Off-Peak Prices'!Y67</f>
        <v>7744.29289821572</v>
      </c>
      <c r="Z53" s="389">
        <f>'Power Off-Peak Prices'!Z67</f>
        <v>7589.9145991143987</v>
      </c>
      <c r="AA53" s="389">
        <f>'Power Off-Peak Prices'!AA67</f>
        <v>7255.3553939845169</v>
      </c>
      <c r="AB53" s="389">
        <f>'Power Off-Peak Prices'!AB67</f>
        <v>6929.8607046053521</v>
      </c>
      <c r="AC53" s="389">
        <f ca="1">'Power Off-Peak Prices'!AC67</f>
        <v>7456.7464062039862</v>
      </c>
    </row>
    <row r="54" spans="1:29" ht="10.8" hidden="1" thickBot="1" x14ac:dyDescent="0.25">
      <c r="A54" s="382" t="str">
        <f>'Power Off-Peak Prices'!A68</f>
        <v>COB</v>
      </c>
      <c r="B54" s="305" t="str">
        <f>'Power Off-Peak Prices'!B68</f>
        <v>NYPP</v>
      </c>
      <c r="C54" s="191">
        <f ca="1">'Power Off-Peak Prices'!C68</f>
        <v>4457.6523031203569</v>
      </c>
      <c r="D54" s="191">
        <f ca="1">'Power Off-Peak Prices'!D68</f>
        <v>5029.3019401908987</v>
      </c>
      <c r="E54" s="191">
        <f>'Power Off-Peak Prices'!E68</f>
        <v>7624.3980738362761</v>
      </c>
      <c r="F54" s="389">
        <f ca="1">'Power Off-Peak Prices'!F68</f>
        <v>5703.7841057158439</v>
      </c>
      <c r="G54" s="191">
        <f>'Power Off-Peak Prices'!G68</f>
        <v>8301.1026292174174</v>
      </c>
      <c r="H54" s="191">
        <f>'Power Off-Peak Prices'!H68</f>
        <v>8629.3252107205608</v>
      </c>
      <c r="I54" s="191">
        <f>'Power Off-Peak Prices'!I68</f>
        <v>7972.880047714274</v>
      </c>
      <c r="J54" s="191">
        <f>'Power Off-Peak Prices'!J68</f>
        <v>10720.974563964119</v>
      </c>
      <c r="K54" s="191">
        <f>'Power Off-Peak Prices'!K68</f>
        <v>10239.619533450235</v>
      </c>
      <c r="L54" s="191">
        <f>'Power Off-Peak Prices'!L68</f>
        <v>11202.329594478</v>
      </c>
      <c r="M54" s="191">
        <f>'Power Off-Peak Prices'!M68</f>
        <v>7985.7783643684415</v>
      </c>
      <c r="N54" s="191">
        <f>'Power Off-Peak Prices'!N68</f>
        <v>7666.0988074957413</v>
      </c>
      <c r="O54" s="191">
        <f>'Power Off-Peak Prices'!O68</f>
        <v>10737.244392061355</v>
      </c>
      <c r="P54" s="191">
        <f>'Power Off-Peak Prices'!P68</f>
        <v>10085.274960837663</v>
      </c>
      <c r="Q54" s="191">
        <f>'Power Off-Peak Prices'!Q68</f>
        <v>11389.213823285045</v>
      </c>
      <c r="R54" s="191">
        <f>'Power Off-Peak Prices'!R68</f>
        <v>10033.750813272607</v>
      </c>
      <c r="S54" s="191">
        <f>'Power Off-Peak Prices'!S68</f>
        <v>8757.7254430595949</v>
      </c>
      <c r="T54" s="389">
        <f>'Power Off-Peak Prices'!T68</f>
        <v>9557.421451787648</v>
      </c>
      <c r="U54" s="389">
        <f>'Power Off-Peak Prices'!U68</f>
        <v>7570.3530315999105</v>
      </c>
      <c r="V54" s="389">
        <f>'Power Off-Peak Prices'!V68</f>
        <v>9145.401845791228</v>
      </c>
      <c r="W54" s="389">
        <f>'Power Off-Peak Prices'!W68</f>
        <v>9225.5490118045127</v>
      </c>
      <c r="X54" s="389">
        <f>'Power Off-Peak Prices'!X68</f>
        <v>8606.1170632464382</v>
      </c>
      <c r="Y54" s="389">
        <f>'Power Off-Peak Prices'!Y68</f>
        <v>8115.9655877710484</v>
      </c>
      <c r="Z54" s="389">
        <f>'Power Off-Peak Prices'!Z68</f>
        <v>8017.7326093052079</v>
      </c>
      <c r="AA54" s="389">
        <f>'Power Off-Peak Prices'!AA68</f>
        <v>7856.7647839736619</v>
      </c>
      <c r="AB54" s="389">
        <f>'Power Off-Peak Prices'!AB68</f>
        <v>7928.3087384403098</v>
      </c>
      <c r="AC54" s="389">
        <f ca="1">'Power Off-Peak Prices'!AC68</f>
        <v>8004.9828806774776</v>
      </c>
    </row>
    <row r="55" spans="1:29" ht="10.8" hidden="1" thickBot="1" x14ac:dyDescent="0.25">
      <c r="A55" s="382" t="str">
        <f>'Power Off-Peak Prices'!A69</f>
        <v>NP15</v>
      </c>
      <c r="B55" s="281" t="str">
        <f>'Power Off-Peak Prices'!B69</f>
        <v>NYPP</v>
      </c>
      <c r="C55" s="191">
        <f ca="1">'Power Off-Peak Prices'!C69</f>
        <v>4418.276374442793</v>
      </c>
      <c r="D55" s="191">
        <f ca="1">'Power Off-Peak Prices'!D69</f>
        <v>5027.3154774074837</v>
      </c>
      <c r="E55" s="191">
        <f>'Power Off-Peak Prices'!E69</f>
        <v>7764.7757376450172</v>
      </c>
      <c r="F55" s="389">
        <f ca="1">'Power Off-Peak Prices'!F69</f>
        <v>5736.789196498431</v>
      </c>
      <c r="G55" s="191">
        <f>'Power Off-Peak Prices'!G69</f>
        <v>8943.253450060567</v>
      </c>
      <c r="H55" s="191">
        <f>'Power Off-Peak Prices'!H69</f>
        <v>9045.3673709487666</v>
      </c>
      <c r="I55" s="191">
        <f>'Power Off-Peak Prices'!I69</f>
        <v>8841.1395291723675</v>
      </c>
      <c r="J55" s="191">
        <f>'Power Off-Peak Prices'!J69</f>
        <v>11852.670762906855</v>
      </c>
      <c r="K55" s="191">
        <f>'Power Off-Peak Prices'!K69</f>
        <v>11546.95786173548</v>
      </c>
      <c r="L55" s="191">
        <f>'Power Off-Peak Prices'!L69</f>
        <v>12158.383664078232</v>
      </c>
      <c r="M55" s="191">
        <f>'Power Off-Peak Prices'!M69</f>
        <v>8944.7010778603471</v>
      </c>
      <c r="N55" s="191">
        <f>'Power Off-Peak Prices'!N69</f>
        <v>9028.8756388415677</v>
      </c>
      <c r="O55" s="191">
        <f>'Power Off-Peak Prices'!O69</f>
        <v>10320.693090396831</v>
      </c>
      <c r="P55" s="191">
        <f>'Power Off-Peak Prices'!P69</f>
        <v>10054.316101904527</v>
      </c>
      <c r="Q55" s="191">
        <f>'Power Off-Peak Prices'!Q69</f>
        <v>10587.070078889135</v>
      </c>
      <c r="R55" s="191">
        <f>'Power Off-Peak Prices'!R69</f>
        <v>10186.239427456081</v>
      </c>
      <c r="S55" s="191">
        <f>'Power Off-Peak Prices'!S69</f>
        <v>9259.3281003294051</v>
      </c>
      <c r="T55" s="389">
        <f>'Power Off-Peak Prices'!T69</f>
        <v>8970.4724070921256</v>
      </c>
      <c r="U55" s="389">
        <f>'Power Off-Peak Prices'!U69</f>
        <v>9190.437926878265</v>
      </c>
      <c r="V55" s="389">
        <f>'Power Off-Peak Prices'!V69</f>
        <v>9617.0739670178282</v>
      </c>
      <c r="W55" s="389">
        <f>'Power Off-Peak Prices'!W69</f>
        <v>9745.823502250134</v>
      </c>
      <c r="X55" s="389">
        <f>'Power Off-Peak Prices'!X69</f>
        <v>8560.5089243412513</v>
      </c>
      <c r="Y55" s="389">
        <f>'Power Off-Peak Prices'!Y69</f>
        <v>8076.9932254081368</v>
      </c>
      <c r="Z55" s="389">
        <f>'Power Off-Peak Prices'!Z69</f>
        <v>7920.7705472858579</v>
      </c>
      <c r="AA55" s="389">
        <f>'Power Off-Peak Prices'!AA69</f>
        <v>7525.4143927153646</v>
      </c>
      <c r="AB55" s="389">
        <f>'Power Off-Peak Prices'!AB69</f>
        <v>7179.1684273439332</v>
      </c>
      <c r="AC55" s="389">
        <f ca="1">'Power Off-Peak Prices'!AC69</f>
        <v>7786.8924845065503</v>
      </c>
    </row>
    <row r="56" spans="1:29" ht="10.8" hidden="1" thickBot="1" x14ac:dyDescent="0.25">
      <c r="A56" s="382" t="str">
        <f>'Power Off-Peak Prices'!A70</f>
        <v>ZP26</v>
      </c>
      <c r="B56" s="281" t="str">
        <f>'Power Off-Peak Prices'!B70</f>
        <v>NYPP</v>
      </c>
      <c r="C56" s="191">
        <f ca="1">'Power Off-Peak Prices'!C70</f>
        <v>4808.5716939078748</v>
      </c>
      <c r="D56" s="191">
        <f ca="1">'Power Off-Peak Prices'!D70</f>
        <v>4237.6114076488848</v>
      </c>
      <c r="E56" s="191">
        <f>'Power Off-Peak Prices'!E70</f>
        <v>6533.916663404194</v>
      </c>
      <c r="F56" s="389">
        <f ca="1">'Power Off-Peak Prices'!F70</f>
        <v>5193.3665883203175</v>
      </c>
      <c r="G56" s="191">
        <f>'Power Off-Peak Prices'!G70</f>
        <v>8191.9635527499331</v>
      </c>
      <c r="H56" s="191">
        <f>'Power Off-Peak Prices'!H70</f>
        <v>8332.213250817902</v>
      </c>
      <c r="I56" s="191">
        <f>'Power Off-Peak Prices'!I70</f>
        <v>8051.7138546819642</v>
      </c>
      <c r="J56" s="191">
        <f>'Power Off-Peak Prices'!J70</f>
        <v>11416.789938078204</v>
      </c>
      <c r="K56" s="191">
        <f>'Power Off-Peak Prices'!K70</f>
        <v>10675.253732929486</v>
      </c>
      <c r="L56" s="191">
        <f>'Power Off-Peak Prices'!L70</f>
        <v>12158.326143226919</v>
      </c>
      <c r="M56" s="191">
        <f>'Power Off-Peak Prices'!M70</f>
        <v>8944.7010778603471</v>
      </c>
      <c r="N56" s="191">
        <f>'Power Off-Peak Prices'!N70</f>
        <v>9028.8756388415677</v>
      </c>
      <c r="O56" s="191">
        <f>'Power Off-Peak Prices'!O70</f>
        <v>10320.693090396831</v>
      </c>
      <c r="P56" s="191">
        <f>'Power Off-Peak Prices'!P70</f>
        <v>10054.316101904527</v>
      </c>
      <c r="Q56" s="191">
        <f>'Power Off-Peak Prices'!Q70</f>
        <v>10587.070078889135</v>
      </c>
      <c r="R56" s="191">
        <f>'Power Off-Peak Prices'!R70</f>
        <v>9512.280416395577</v>
      </c>
      <c r="S56" s="191">
        <f>'Power Off-Peak Prices'!S70</f>
        <v>8748.27449016418</v>
      </c>
      <c r="T56" s="389">
        <f>'Power Off-Peak Prices'!T70</f>
        <v>8886.6274570499918</v>
      </c>
      <c r="U56" s="389">
        <f>'Power Off-Peak Prices'!U70</f>
        <v>8242.7026743759507</v>
      </c>
      <c r="V56" s="389">
        <f>'Power Off-Peak Prices'!V70</f>
        <v>9115.4933390665938</v>
      </c>
      <c r="W56" s="389">
        <f>'Power Off-Peak Prices'!W70</f>
        <v>9355.3930369241443</v>
      </c>
      <c r="X56" s="389">
        <f>'Power Off-Peak Prices'!X70</f>
        <v>5298.9642007956145</v>
      </c>
      <c r="Y56" s="389">
        <f>'Power Off-Peak Prices'!Y70</f>
        <v>4802.1927272162366</v>
      </c>
      <c r="Z56" s="389">
        <f>'Power Off-Peak Prices'!Z70</f>
        <v>4673.134385076517</v>
      </c>
      <c r="AA56" s="389">
        <f>'Power Off-Peak Prices'!AA70</f>
        <v>5364.4917704734535</v>
      </c>
      <c r="AB56" s="389">
        <f>'Power Off-Peak Prices'!AB70</f>
        <v>5422.8681178613415</v>
      </c>
      <c r="AC56" s="389">
        <f ca="1">'Power Off-Peak Prices'!AC70</f>
        <v>5528.0174083286056</v>
      </c>
    </row>
    <row r="57" spans="1:29" ht="10.8" hidden="1" thickBot="1" x14ac:dyDescent="0.25">
      <c r="A57" s="382" t="str">
        <f>'Power Off-Peak Prices'!A71</f>
        <v>SP15</v>
      </c>
      <c r="B57" s="383" t="str">
        <f>'Power Off-Peak Prices'!B71</f>
        <v>NYPP</v>
      </c>
      <c r="C57" s="191">
        <f ca="1">'Power Off-Peak Prices'!C71</f>
        <v>4143.3878157503714</v>
      </c>
      <c r="D57" s="191">
        <f ca="1">'Power Off-Peak Prices'!D71</f>
        <v>4358.165911609939</v>
      </c>
      <c r="E57" s="191">
        <f>'Power Off-Peak Prices'!E71</f>
        <v>6533.916663404194</v>
      </c>
      <c r="F57" s="389">
        <f ca="1">'Power Off-Peak Prices'!F71</f>
        <v>5011.8234635881681</v>
      </c>
      <c r="G57" s="191">
        <f>'Power Off-Peak Prices'!G71</f>
        <v>8191.9635527499331</v>
      </c>
      <c r="H57" s="191">
        <f>'Power Off-Peak Prices'!H71</f>
        <v>8332.213250817902</v>
      </c>
      <c r="I57" s="191">
        <f>'Power Off-Peak Prices'!I71</f>
        <v>8051.7138546819642</v>
      </c>
      <c r="J57" s="191">
        <f>'Power Off-Peak Prices'!J71</f>
        <v>12031.572796864515</v>
      </c>
      <c r="K57" s="191">
        <f>'Power Off-Peak Prices'!K71</f>
        <v>10675.253732929486</v>
      </c>
      <c r="L57" s="191">
        <f>'Power Off-Peak Prices'!L71</f>
        <v>13387.891860799542</v>
      </c>
      <c r="M57" s="191">
        <f>'Power Off-Peak Prices'!M71</f>
        <v>9417.0181428667074</v>
      </c>
      <c r="N57" s="191">
        <f>'Power Off-Peak Prices'!N71</f>
        <v>9114.1396933560482</v>
      </c>
      <c r="O57" s="191">
        <f>'Power Off-Peak Prices'!O71</f>
        <v>10643.944949561437</v>
      </c>
      <c r="P57" s="191">
        <f>'Power Off-Peak Prices'!P71</f>
        <v>10380.072553384451</v>
      </c>
      <c r="Q57" s="191">
        <f>'Power Off-Peak Prices'!Q71</f>
        <v>10907.817345738424</v>
      </c>
      <c r="R57" s="191">
        <f>'Power Off-Peak Prices'!R71</f>
        <v>9512.2397527651265</v>
      </c>
      <c r="S57" s="191">
        <f>'Power Off-Peak Prices'!S71</f>
        <v>8748.27449016418</v>
      </c>
      <c r="T57" s="389">
        <f>'Power Off-Peak Prices'!T71</f>
        <v>8886.6274570499918</v>
      </c>
      <c r="U57" s="389">
        <f>'Power Off-Peak Prices'!U71</f>
        <v>8242.7026743759507</v>
      </c>
      <c r="V57" s="389">
        <f>'Power Off-Peak Prices'!V71</f>
        <v>9115.4933390665938</v>
      </c>
      <c r="W57" s="389">
        <f>'Power Off-Peak Prices'!W71</f>
        <v>9520.8283431935888</v>
      </c>
      <c r="X57" s="389">
        <f>'Power Off-Peak Prices'!X71</f>
        <v>8336.3419160850481</v>
      </c>
      <c r="Y57" s="389">
        <f>'Power Off-Peak Prices'!Y71</f>
        <v>7893.2512224440379</v>
      </c>
      <c r="Z57" s="389">
        <f>'Power Off-Peak Prices'!Z71</f>
        <v>7762.2725630253781</v>
      </c>
      <c r="AA57" s="389">
        <f>'Power Off-Peak Prices'!AA71</f>
        <v>7383.4265519237242</v>
      </c>
      <c r="AB57" s="389">
        <f>'Power Off-Peak Prices'!AB71</f>
        <v>7019.9105974458507</v>
      </c>
      <c r="AC57" s="389">
        <f ca="1">'Power Off-Peak Prices'!AC71</f>
        <v>7607.9252429245198</v>
      </c>
    </row>
    <row r="58" spans="1:29" ht="10.8" hidden="1" thickBot="1" x14ac:dyDescent="0.25">
      <c r="A58" s="382" t="str">
        <f>'Power Off-Peak Prices'!A72</f>
        <v>Palo Verde</v>
      </c>
      <c r="B58" s="281" t="str">
        <f>'Power Off-Peak Prices'!B72</f>
        <v>NYPP</v>
      </c>
      <c r="C58" s="357">
        <f ca="1">'Power Off-Peak Prices'!C72</f>
        <v>3971.0252600297176</v>
      </c>
      <c r="D58" s="357">
        <f ca="1">'Power Off-Peak Prices'!D72</f>
        <v>3951.7739349395779</v>
      </c>
      <c r="E58" s="357">
        <f>'Power Off-Peak Prices'!E72</f>
        <v>5989.8928604053299</v>
      </c>
      <c r="F58" s="389">
        <f ca="1">'Power Off-Peak Prices'!F72</f>
        <v>4637.564018458208</v>
      </c>
      <c r="G58" s="191">
        <f>'Power Off-Peak Prices'!G72</f>
        <v>7190.1937211249824</v>
      </c>
      <c r="H58" s="191">
        <f>'Power Off-Peak Prices'!H72</f>
        <v>7196.933069026094</v>
      </c>
      <c r="I58" s="191">
        <f>'Power Off-Peak Prices'!I72</f>
        <v>7183.4543732238708</v>
      </c>
      <c r="J58" s="191">
        <f>'Power Off-Peak Prices'!J72</f>
        <v>11049.480512805771</v>
      </c>
      <c r="K58" s="191">
        <f>'Power Off-Peak Prices'!K72</f>
        <v>9803.8790583984282</v>
      </c>
      <c r="L58" s="191">
        <f>'Power Off-Peak Prices'!L72</f>
        <v>12295.081967213115</v>
      </c>
      <c r="M58" s="191">
        <f>'Power Off-Peak Prices'!M72</f>
        <v>8313.3828747405769</v>
      </c>
      <c r="N58" s="191">
        <f>'Power Off-Peak Prices'!N72</f>
        <v>7921.6354344122656</v>
      </c>
      <c r="O58" s="191">
        <f>'Power Off-Peak Prices'!O72</f>
        <v>10540.984906850861</v>
      </c>
      <c r="P58" s="191">
        <f>'Power Off-Peak Prices'!P72</f>
        <v>10173.979718031167</v>
      </c>
      <c r="Q58" s="191">
        <f>'Power Off-Peak Prices'!Q72</f>
        <v>10907.990095670555</v>
      </c>
      <c r="R58" s="191">
        <f>'Power Off-Peak Prices'!R72</f>
        <v>9295.705920624594</v>
      </c>
      <c r="S58" s="191">
        <f>'Power Off-Peak Prices'!S72</f>
        <v>7801.8588977777499</v>
      </c>
      <c r="T58" s="389">
        <f>'Power Off-Peak Prices'!T72</f>
        <v>8383.5491581970455</v>
      </c>
      <c r="U58" s="389">
        <f>'Power Off-Peak Prices'!U72</f>
        <v>7576.9035932013903</v>
      </c>
      <c r="V58" s="389">
        <f>'Power Off-Peak Prices'!V72</f>
        <v>7445.1239419348149</v>
      </c>
      <c r="W58" s="389">
        <f>'Power Off-Peak Prices'!W72</f>
        <v>8743.6738191862332</v>
      </c>
      <c r="X58" s="389">
        <f>'Power Off-Peak Prices'!X72</f>
        <v>7780.2835574087994</v>
      </c>
      <c r="Y58" s="389">
        <f>'Power Off-Peak Prices'!Y72</f>
        <v>7351.7027139064921</v>
      </c>
      <c r="Z58" s="389">
        <f>'Power Off-Peak Prices'!Z72</f>
        <v>7253.4583668747473</v>
      </c>
      <c r="AA58" s="389">
        <f>'Power Off-Peak Prices'!AA72</f>
        <v>6904.9965585178943</v>
      </c>
      <c r="AB58" s="389">
        <f>'Power Off-Peak Prices'!AB72</f>
        <v>6577.0874399140012</v>
      </c>
      <c r="AC58" s="389">
        <f ca="1">'Power Off-Peak Prices'!AC72</f>
        <v>7097.9987190503871</v>
      </c>
    </row>
    <row r="59" spans="1:29" ht="13.65" customHeight="1" x14ac:dyDescent="0.2">
      <c r="A59" s="446" t="str">
        <f>+'Power Off-Peak Prices'!A67</f>
        <v>MID-COLUMBIA</v>
      </c>
      <c r="B59" s="384" t="str">
        <f>'Power Off-Peak Prices'!B73</f>
        <v>NYPP</v>
      </c>
      <c r="C59" s="346">
        <f ca="1">+'Power Off-Peak Prices'!C67</f>
        <v>4448.3655274888561</v>
      </c>
      <c r="D59" s="346">
        <f ca="1">+'Power Off-Peak Prices'!D67</f>
        <v>5071.2479419772089</v>
      </c>
      <c r="E59" s="346">
        <f>+'Power Off-Peak Prices'!E67</f>
        <v>7837.3265995902348</v>
      </c>
      <c r="F59" s="408">
        <f ca="1">+'Power Off-Peak Prices'!F67</f>
        <v>5785.6466896854326</v>
      </c>
      <c r="G59" s="346">
        <f>+'Power Off-Peak Prices'!G67</f>
        <v>8462.5488133888721</v>
      </c>
      <c r="H59" s="346">
        <f>+'Power Off-Peak Prices'!H67</f>
        <v>8794.4447130493663</v>
      </c>
      <c r="I59" s="346">
        <f>+'Power Off-Peak Prices'!I67</f>
        <v>8130.6529137283796</v>
      </c>
      <c r="J59" s="346">
        <f>+'Power Off-Peak Prices'!J67</f>
        <v>10338.793981318147</v>
      </c>
      <c r="K59" s="346">
        <f>+'Power Off-Peak Prices'!K67</f>
        <v>10021.850257718264</v>
      </c>
      <c r="L59" s="346">
        <f>+'Power Off-Peak Prices'!L67</f>
        <v>10655.737704918032</v>
      </c>
      <c r="M59" s="346">
        <f>+'Power Off-Peak Prices'!M67</f>
        <v>7433.4681854264109</v>
      </c>
      <c r="N59" s="346">
        <f>+'Power Off-Peak Prices'!N67</f>
        <v>7155.0255536626919</v>
      </c>
      <c r="O59" s="346">
        <f>+'Power Off-Peak Prices'!O67</f>
        <v>10261.691422332375</v>
      </c>
      <c r="P59" s="346">
        <f>+'Power Off-Peak Prices'!P67</f>
        <v>9615.3433918707233</v>
      </c>
      <c r="Q59" s="346">
        <f>+'Power Off-Peak Prices'!Q67</f>
        <v>10908.039452794026</v>
      </c>
      <c r="R59" s="346">
        <f>+'Power Off-Peak Prices'!R67</f>
        <v>9564.0858815875072</v>
      </c>
      <c r="S59" s="346">
        <f>+'Power Off-Peak Prices'!S67</f>
        <v>8820.6130348640672</v>
      </c>
      <c r="T59" s="346">
        <f>+'Power Off-Peak Prices'!T67</f>
        <v>9054.4291389361806</v>
      </c>
      <c r="U59" s="346">
        <f>+'Power Off-Peak Prices'!U67</f>
        <v>7919.6289761908911</v>
      </c>
      <c r="V59" s="346">
        <f>+'Power Off-Peak Prices'!V67</f>
        <v>9487.7809894651346</v>
      </c>
      <c r="W59" s="408">
        <f>+'Power Off-Peak Prices'!W67</f>
        <v>9013.0832434340191</v>
      </c>
      <c r="X59" s="346">
        <f>+'Power Off-Peak Prices'!X67</f>
        <v>8137.5941677631508</v>
      </c>
      <c r="Y59" s="346">
        <f>+'Power Off-Peak Prices'!Y67</f>
        <v>7744.29289821572</v>
      </c>
      <c r="Z59" s="346">
        <f>+'Power Off-Peak Prices'!Z67</f>
        <v>7589.9145991143987</v>
      </c>
      <c r="AA59" s="346">
        <f>+'Power Off-Peak Prices'!AA67</f>
        <v>7255.3553939845169</v>
      </c>
      <c r="AB59" s="346">
        <f>+'Power Off-Peak Prices'!AB67</f>
        <v>6929.8607046053521</v>
      </c>
      <c r="AC59" s="366">
        <f ca="1">+'Power Off-Peak Prices'!AC67</f>
        <v>7456.7464062039862</v>
      </c>
    </row>
    <row r="60" spans="1:29" ht="13.65" customHeight="1" x14ac:dyDescent="0.2">
      <c r="A60" s="447" t="str">
        <f>+'Power Off-Peak Prices'!A68</f>
        <v>COB</v>
      </c>
      <c r="B60" s="377">
        <f>'Power Off-Peak Prices'!B74</f>
        <v>0</v>
      </c>
      <c r="C60" s="340">
        <f ca="1">+'Power Off-Peak Prices'!C68</f>
        <v>4457.6523031203569</v>
      </c>
      <c r="D60" s="340">
        <f ca="1">+'Power Off-Peak Prices'!D68</f>
        <v>5029.3019401908987</v>
      </c>
      <c r="E60" s="340">
        <f>+'Power Off-Peak Prices'!E68</f>
        <v>7624.3980738362761</v>
      </c>
      <c r="F60" s="409">
        <f ca="1">+'Power Off-Peak Prices'!F68</f>
        <v>5703.7841057158439</v>
      </c>
      <c r="G60" s="340">
        <f>+'Power Off-Peak Prices'!G68</f>
        <v>8301.1026292174174</v>
      </c>
      <c r="H60" s="340">
        <f>+'Power Off-Peak Prices'!H68</f>
        <v>8629.3252107205608</v>
      </c>
      <c r="I60" s="340">
        <f>+'Power Off-Peak Prices'!I68</f>
        <v>7972.880047714274</v>
      </c>
      <c r="J60" s="340">
        <f>+'Power Off-Peak Prices'!J68</f>
        <v>10720.974563964119</v>
      </c>
      <c r="K60" s="340">
        <f>+'Power Off-Peak Prices'!K68</f>
        <v>10239.619533450235</v>
      </c>
      <c r="L60" s="340">
        <f>+'Power Off-Peak Prices'!L68</f>
        <v>11202.329594478</v>
      </c>
      <c r="M60" s="340">
        <f>+'Power Off-Peak Prices'!M68</f>
        <v>7985.7783643684415</v>
      </c>
      <c r="N60" s="340">
        <f>+'Power Off-Peak Prices'!N68</f>
        <v>7666.0988074957413</v>
      </c>
      <c r="O60" s="340">
        <f>+'Power Off-Peak Prices'!O68</f>
        <v>10737.244392061355</v>
      </c>
      <c r="P60" s="340">
        <f>+'Power Off-Peak Prices'!P68</f>
        <v>10085.274960837663</v>
      </c>
      <c r="Q60" s="340">
        <f>+'Power Off-Peak Prices'!Q68</f>
        <v>11389.213823285045</v>
      </c>
      <c r="R60" s="340">
        <f>+'Power Off-Peak Prices'!R68</f>
        <v>10033.750813272607</v>
      </c>
      <c r="S60" s="340">
        <f>+'Power Off-Peak Prices'!S68</f>
        <v>8757.7254430595949</v>
      </c>
      <c r="T60" s="340">
        <f>+'Power Off-Peak Prices'!T68</f>
        <v>9557.421451787648</v>
      </c>
      <c r="U60" s="340">
        <f>+'Power Off-Peak Prices'!U68</f>
        <v>7570.3530315999105</v>
      </c>
      <c r="V60" s="340">
        <f>+'Power Off-Peak Prices'!V68</f>
        <v>9145.401845791228</v>
      </c>
      <c r="W60" s="409">
        <f>+'Power Off-Peak Prices'!W68</f>
        <v>9225.5490118045127</v>
      </c>
      <c r="X60" s="340">
        <f>+'Power Off-Peak Prices'!X68</f>
        <v>8606.1170632464382</v>
      </c>
      <c r="Y60" s="340">
        <f>+'Power Off-Peak Prices'!Y68</f>
        <v>8115.9655877710484</v>
      </c>
      <c r="Z60" s="340">
        <f>+'Power Off-Peak Prices'!Z68</f>
        <v>8017.7326093052079</v>
      </c>
      <c r="AA60" s="340">
        <f>+'Power Off-Peak Prices'!AA68</f>
        <v>7856.7647839736619</v>
      </c>
      <c r="AB60" s="340">
        <f>+'Power Off-Peak Prices'!AB68</f>
        <v>7928.3087384403098</v>
      </c>
      <c r="AC60" s="367">
        <f ca="1">+'Power Off-Peak Prices'!AC68</f>
        <v>8004.9828806774776</v>
      </c>
    </row>
    <row r="61" spans="1:29" ht="13.65" customHeight="1" x14ac:dyDescent="0.2">
      <c r="A61" s="447" t="str">
        <f>+'Power Off-Peak Prices'!A69</f>
        <v>NP15</v>
      </c>
      <c r="B61" s="377">
        <f>'Power Off-Peak Prices'!B75</f>
        <v>0</v>
      </c>
      <c r="C61" s="340">
        <f ca="1">+'Power Off-Peak Prices'!C69</f>
        <v>4418.276374442793</v>
      </c>
      <c r="D61" s="340">
        <f ca="1">+'Power Off-Peak Prices'!D69</f>
        <v>5027.3154774074837</v>
      </c>
      <c r="E61" s="340">
        <f>+'Power Off-Peak Prices'!E69</f>
        <v>7764.7757376450172</v>
      </c>
      <c r="F61" s="409">
        <f ca="1">+'Power Off-Peak Prices'!F69</f>
        <v>5736.789196498431</v>
      </c>
      <c r="G61" s="340">
        <f>+'Power Off-Peak Prices'!G69</f>
        <v>8943.253450060567</v>
      </c>
      <c r="H61" s="340">
        <f>+'Power Off-Peak Prices'!H69</f>
        <v>9045.3673709487666</v>
      </c>
      <c r="I61" s="340">
        <f>+'Power Off-Peak Prices'!I69</f>
        <v>8841.1395291723675</v>
      </c>
      <c r="J61" s="340">
        <f>+'Power Off-Peak Prices'!J69</f>
        <v>11852.670762906855</v>
      </c>
      <c r="K61" s="340">
        <f>+'Power Off-Peak Prices'!K69</f>
        <v>11546.95786173548</v>
      </c>
      <c r="L61" s="340">
        <f>+'Power Off-Peak Prices'!L69</f>
        <v>12158.383664078232</v>
      </c>
      <c r="M61" s="340">
        <f>+'Power Off-Peak Prices'!M69</f>
        <v>8944.7010778603471</v>
      </c>
      <c r="N61" s="340">
        <f>+'Power Off-Peak Prices'!N69</f>
        <v>9028.8756388415677</v>
      </c>
      <c r="O61" s="340">
        <f>+'Power Off-Peak Prices'!O69</f>
        <v>10320.693090396831</v>
      </c>
      <c r="P61" s="340">
        <f>+'Power Off-Peak Prices'!P69</f>
        <v>10054.316101904527</v>
      </c>
      <c r="Q61" s="340">
        <f>+'Power Off-Peak Prices'!Q69</f>
        <v>10587.070078889135</v>
      </c>
      <c r="R61" s="340">
        <f>+'Power Off-Peak Prices'!R69</f>
        <v>10186.239427456081</v>
      </c>
      <c r="S61" s="340">
        <f>+'Power Off-Peak Prices'!S69</f>
        <v>9259.3281003294051</v>
      </c>
      <c r="T61" s="340">
        <f>+'Power Off-Peak Prices'!T69</f>
        <v>8970.4724070921256</v>
      </c>
      <c r="U61" s="340">
        <f>+'Power Off-Peak Prices'!U69</f>
        <v>9190.437926878265</v>
      </c>
      <c r="V61" s="340">
        <f>+'Power Off-Peak Prices'!V69</f>
        <v>9617.0739670178282</v>
      </c>
      <c r="W61" s="409">
        <f>+'Power Off-Peak Prices'!W69</f>
        <v>9745.823502250134</v>
      </c>
      <c r="X61" s="340">
        <f>+'Power Off-Peak Prices'!X69</f>
        <v>8560.5089243412513</v>
      </c>
      <c r="Y61" s="340">
        <f>+'Power Off-Peak Prices'!Y69</f>
        <v>8076.9932254081368</v>
      </c>
      <c r="Z61" s="340">
        <f>+'Power Off-Peak Prices'!Z69</f>
        <v>7920.7705472858579</v>
      </c>
      <c r="AA61" s="340">
        <f>+'Power Off-Peak Prices'!AA69</f>
        <v>7525.4143927153646</v>
      </c>
      <c r="AB61" s="340">
        <f>+'Power Off-Peak Prices'!AB69</f>
        <v>7179.1684273439332</v>
      </c>
      <c r="AC61" s="367">
        <f ca="1">+'Power Off-Peak Prices'!AC69</f>
        <v>7786.8924845065503</v>
      </c>
    </row>
    <row r="62" spans="1:29" ht="13.65" customHeight="1" x14ac:dyDescent="0.2">
      <c r="A62" s="447" t="str">
        <f>+'Power Off-Peak Prices'!A70</f>
        <v>ZP26</v>
      </c>
      <c r="B62" s="377">
        <f>'Power Off-Peak Prices'!B76</f>
        <v>0</v>
      </c>
      <c r="C62" s="340">
        <f ca="1">+'Power Off-Peak Prices'!C70</f>
        <v>4808.5716939078748</v>
      </c>
      <c r="D62" s="340">
        <f ca="1">+'Power Off-Peak Prices'!D70</f>
        <v>4237.6114076488848</v>
      </c>
      <c r="E62" s="340">
        <f>+'Power Off-Peak Prices'!E70</f>
        <v>6533.916663404194</v>
      </c>
      <c r="F62" s="409">
        <f ca="1">+'Power Off-Peak Prices'!F70</f>
        <v>5193.3665883203175</v>
      </c>
      <c r="G62" s="340">
        <f>+'Power Off-Peak Prices'!G70</f>
        <v>8191.9635527499331</v>
      </c>
      <c r="H62" s="340">
        <f>+'Power Off-Peak Prices'!H70</f>
        <v>8332.213250817902</v>
      </c>
      <c r="I62" s="340">
        <f>+'Power Off-Peak Prices'!I70</f>
        <v>8051.7138546819642</v>
      </c>
      <c r="J62" s="340">
        <f>+'Power Off-Peak Prices'!J70</f>
        <v>11416.789938078204</v>
      </c>
      <c r="K62" s="340">
        <f>+'Power Off-Peak Prices'!K70</f>
        <v>10675.253732929486</v>
      </c>
      <c r="L62" s="340">
        <f>+'Power Off-Peak Prices'!L70</f>
        <v>12158.326143226919</v>
      </c>
      <c r="M62" s="340">
        <f>+'Power Off-Peak Prices'!M70</f>
        <v>8944.7010778603471</v>
      </c>
      <c r="N62" s="340">
        <f>+'Power Off-Peak Prices'!N70</f>
        <v>9028.8756388415677</v>
      </c>
      <c r="O62" s="340">
        <f>+'Power Off-Peak Prices'!O70</f>
        <v>10320.693090396831</v>
      </c>
      <c r="P62" s="340">
        <f>+'Power Off-Peak Prices'!P70</f>
        <v>10054.316101904527</v>
      </c>
      <c r="Q62" s="340">
        <f>+'Power Off-Peak Prices'!Q70</f>
        <v>10587.070078889135</v>
      </c>
      <c r="R62" s="340">
        <f>+'Power Off-Peak Prices'!R70</f>
        <v>9512.280416395577</v>
      </c>
      <c r="S62" s="340">
        <f>+'Power Off-Peak Prices'!S70</f>
        <v>8748.27449016418</v>
      </c>
      <c r="T62" s="340">
        <f>+'Power Off-Peak Prices'!T70</f>
        <v>8886.6274570499918</v>
      </c>
      <c r="U62" s="340">
        <f>+'Power Off-Peak Prices'!U70</f>
        <v>8242.7026743759507</v>
      </c>
      <c r="V62" s="340">
        <f>+'Power Off-Peak Prices'!V70</f>
        <v>9115.4933390665938</v>
      </c>
      <c r="W62" s="409">
        <f>+'Power Off-Peak Prices'!W70</f>
        <v>9355.3930369241443</v>
      </c>
      <c r="X62" s="340">
        <f>+'Power Off-Peak Prices'!X70</f>
        <v>5298.9642007956145</v>
      </c>
      <c r="Y62" s="340">
        <f>+'Power Off-Peak Prices'!Y70</f>
        <v>4802.1927272162366</v>
      </c>
      <c r="Z62" s="340">
        <f>+'Power Off-Peak Prices'!Z70</f>
        <v>4673.134385076517</v>
      </c>
      <c r="AA62" s="340">
        <f>+'Power Off-Peak Prices'!AA70</f>
        <v>5364.4917704734535</v>
      </c>
      <c r="AB62" s="340">
        <f>+'Power Off-Peak Prices'!AB70</f>
        <v>5422.8681178613415</v>
      </c>
      <c r="AC62" s="367">
        <f ca="1">+'Power Off-Peak Prices'!AC70</f>
        <v>5528.0174083286056</v>
      </c>
    </row>
    <row r="63" spans="1:29" ht="13.65" customHeight="1" x14ac:dyDescent="0.2">
      <c r="A63" s="447" t="str">
        <f>+'Power Off-Peak Prices'!A71</f>
        <v>SP15</v>
      </c>
      <c r="B63" s="377">
        <f>'Power Off-Peak Prices'!B77</f>
        <v>0</v>
      </c>
      <c r="C63" s="340">
        <f ca="1">+'Power Off-Peak Prices'!C71</f>
        <v>4143.3878157503714</v>
      </c>
      <c r="D63" s="340">
        <f ca="1">+'Power Off-Peak Prices'!D71</f>
        <v>4358.165911609939</v>
      </c>
      <c r="E63" s="340">
        <f>+'Power Off-Peak Prices'!E71</f>
        <v>6533.916663404194</v>
      </c>
      <c r="F63" s="409">
        <f ca="1">+'Power Off-Peak Prices'!F71</f>
        <v>5011.8234635881681</v>
      </c>
      <c r="G63" s="340">
        <f>+'Power Off-Peak Prices'!G71</f>
        <v>8191.9635527499331</v>
      </c>
      <c r="H63" s="340">
        <f>+'Power Off-Peak Prices'!H71</f>
        <v>8332.213250817902</v>
      </c>
      <c r="I63" s="340">
        <f>+'Power Off-Peak Prices'!I71</f>
        <v>8051.7138546819642</v>
      </c>
      <c r="J63" s="340">
        <f>+'Power Off-Peak Prices'!J71</f>
        <v>12031.572796864515</v>
      </c>
      <c r="K63" s="340">
        <f>+'Power Off-Peak Prices'!K71</f>
        <v>10675.253732929486</v>
      </c>
      <c r="L63" s="340">
        <f>+'Power Off-Peak Prices'!L71</f>
        <v>13387.891860799542</v>
      </c>
      <c r="M63" s="340">
        <f>+'Power Off-Peak Prices'!M71</f>
        <v>9417.0181428667074</v>
      </c>
      <c r="N63" s="340">
        <f>+'Power Off-Peak Prices'!N71</f>
        <v>9114.1396933560482</v>
      </c>
      <c r="O63" s="340">
        <f>+'Power Off-Peak Prices'!O71</f>
        <v>10643.944949561437</v>
      </c>
      <c r="P63" s="340">
        <f>+'Power Off-Peak Prices'!P71</f>
        <v>10380.072553384451</v>
      </c>
      <c r="Q63" s="340">
        <f>+'Power Off-Peak Prices'!Q71</f>
        <v>10907.817345738424</v>
      </c>
      <c r="R63" s="340">
        <f>+'Power Off-Peak Prices'!R71</f>
        <v>9512.2397527651265</v>
      </c>
      <c r="S63" s="340">
        <f>+'Power Off-Peak Prices'!S71</f>
        <v>8748.27449016418</v>
      </c>
      <c r="T63" s="340">
        <f>+'Power Off-Peak Prices'!T71</f>
        <v>8886.6274570499918</v>
      </c>
      <c r="U63" s="340">
        <f>+'Power Off-Peak Prices'!U71</f>
        <v>8242.7026743759507</v>
      </c>
      <c r="V63" s="340">
        <f>+'Power Off-Peak Prices'!V71</f>
        <v>9115.4933390665938</v>
      </c>
      <c r="W63" s="409">
        <f>+'Power Off-Peak Prices'!W71</f>
        <v>9520.8283431935888</v>
      </c>
      <c r="X63" s="340">
        <f>+'Power Off-Peak Prices'!X71</f>
        <v>8336.3419160850481</v>
      </c>
      <c r="Y63" s="340">
        <f>+'Power Off-Peak Prices'!Y71</f>
        <v>7893.2512224440379</v>
      </c>
      <c r="Z63" s="340">
        <f>+'Power Off-Peak Prices'!Z71</f>
        <v>7762.2725630253781</v>
      </c>
      <c r="AA63" s="340">
        <f>+'Power Off-Peak Prices'!AA71</f>
        <v>7383.4265519237242</v>
      </c>
      <c r="AB63" s="340">
        <f>+'Power Off-Peak Prices'!AB71</f>
        <v>7019.9105974458507</v>
      </c>
      <c r="AC63" s="367">
        <f ca="1">+'Power Off-Peak Prices'!AC71</f>
        <v>7607.9252429245198</v>
      </c>
    </row>
    <row r="64" spans="1:29" ht="13.65" customHeight="1" x14ac:dyDescent="0.2">
      <c r="A64" s="447" t="str">
        <f>+'Power Off-Peak Prices'!A72</f>
        <v>Palo Verde</v>
      </c>
      <c r="B64" s="377">
        <f>'Power Off-Peak Prices'!B78</f>
        <v>0</v>
      </c>
      <c r="C64" s="340">
        <f ca="1">+'Power Off-Peak Prices'!C72</f>
        <v>3971.0252600297176</v>
      </c>
      <c r="D64" s="340">
        <f ca="1">+'Power Off-Peak Prices'!D72</f>
        <v>3951.7739349395779</v>
      </c>
      <c r="E64" s="340">
        <f>+'Power Off-Peak Prices'!E72</f>
        <v>5989.8928604053299</v>
      </c>
      <c r="F64" s="409">
        <f ca="1">+'Power Off-Peak Prices'!F72</f>
        <v>4637.564018458208</v>
      </c>
      <c r="G64" s="340">
        <f>+'Power Off-Peak Prices'!G72</f>
        <v>7190.1937211249824</v>
      </c>
      <c r="H64" s="340">
        <f>+'Power Off-Peak Prices'!H72</f>
        <v>7196.933069026094</v>
      </c>
      <c r="I64" s="340">
        <f>+'Power Off-Peak Prices'!I72</f>
        <v>7183.4543732238708</v>
      </c>
      <c r="J64" s="340">
        <f>+'Power Off-Peak Prices'!J72</f>
        <v>11049.480512805771</v>
      </c>
      <c r="K64" s="340">
        <f>+'Power Off-Peak Prices'!K72</f>
        <v>9803.8790583984282</v>
      </c>
      <c r="L64" s="340">
        <f>+'Power Off-Peak Prices'!L72</f>
        <v>12295.081967213115</v>
      </c>
      <c r="M64" s="340">
        <f>+'Power Off-Peak Prices'!M72</f>
        <v>8313.3828747405769</v>
      </c>
      <c r="N64" s="340">
        <f>+'Power Off-Peak Prices'!N72</f>
        <v>7921.6354344122656</v>
      </c>
      <c r="O64" s="340">
        <f>+'Power Off-Peak Prices'!O72</f>
        <v>10540.984906850861</v>
      </c>
      <c r="P64" s="340">
        <f>+'Power Off-Peak Prices'!P72</f>
        <v>10173.979718031167</v>
      </c>
      <c r="Q64" s="340">
        <f>+'Power Off-Peak Prices'!Q72</f>
        <v>10907.990095670555</v>
      </c>
      <c r="R64" s="340">
        <f>+'Power Off-Peak Prices'!R72</f>
        <v>9295.705920624594</v>
      </c>
      <c r="S64" s="340">
        <f>+'Power Off-Peak Prices'!S72</f>
        <v>7801.8588977777499</v>
      </c>
      <c r="T64" s="340">
        <f>+'Power Off-Peak Prices'!T72</f>
        <v>8383.5491581970455</v>
      </c>
      <c r="U64" s="340">
        <f>+'Power Off-Peak Prices'!U72</f>
        <v>7576.9035932013903</v>
      </c>
      <c r="V64" s="340">
        <f>+'Power Off-Peak Prices'!V72</f>
        <v>7445.1239419348149</v>
      </c>
      <c r="W64" s="409">
        <f>+'Power Off-Peak Prices'!W72</f>
        <v>8743.6738191862332</v>
      </c>
      <c r="X64" s="340">
        <f>+'Power Off-Peak Prices'!X72</f>
        <v>7780.2835574087994</v>
      </c>
      <c r="Y64" s="340">
        <f>+'Power Off-Peak Prices'!Y72</f>
        <v>7351.7027139064921</v>
      </c>
      <c r="Z64" s="340">
        <f>+'Power Off-Peak Prices'!Z72</f>
        <v>7253.4583668747473</v>
      </c>
      <c r="AA64" s="340">
        <f>+'Power Off-Peak Prices'!AA72</f>
        <v>6904.9965585178943</v>
      </c>
      <c r="AB64" s="340">
        <f>+'Power Off-Peak Prices'!AB72</f>
        <v>6577.0874399140012</v>
      </c>
      <c r="AC64" s="367">
        <f ca="1">+'Power Off-Peak Prices'!AC72</f>
        <v>7097.9987190503871</v>
      </c>
    </row>
    <row r="65" spans="1:29" ht="13.65" customHeight="1" thickBot="1" x14ac:dyDescent="0.25">
      <c r="A65" s="448" t="str">
        <f>+'Power Off-Peak Prices'!A73</f>
        <v>Mead</v>
      </c>
      <c r="B65" s="386">
        <f>'Power Off-Peak Prices'!B79</f>
        <v>0</v>
      </c>
      <c r="C65" s="342">
        <f ca="1">+'Power Off-Peak Prices'!C73</f>
        <v>4082.4665676077261</v>
      </c>
      <c r="D65" s="342">
        <f ca="1">+'Power Off-Peak Prices'!D73</f>
        <v>4066.9156022339639</v>
      </c>
      <c r="E65" s="342">
        <f>+'Power Off-Peak Prices'!E73</f>
        <v>6192.166151196021</v>
      </c>
      <c r="F65" s="410">
        <f ca="1">+'Power Off-Peak Prices'!F73</f>
        <v>4780.5161070125705</v>
      </c>
      <c r="G65" s="342">
        <f>+'Power Off-Peak Prices'!G73</f>
        <v>7361.2299647594591</v>
      </c>
      <c r="H65" s="342">
        <f>+'Power Off-Peak Prices'!H73</f>
        <v>7384.2850005640712</v>
      </c>
      <c r="I65" s="342">
        <f>+'Power Off-Peak Prices'!I73</f>
        <v>7338.174928954847</v>
      </c>
      <c r="J65" s="342">
        <f>+'Power Off-Peak Prices'!J73</f>
        <v>11368.961801817513</v>
      </c>
      <c r="K65" s="342">
        <f>+'Power Off-Peak Prices'!K73</f>
        <v>10011.435251607418</v>
      </c>
      <c r="L65" s="342">
        <f>+'Power Off-Peak Prices'!L73</f>
        <v>12726.488352027611</v>
      </c>
      <c r="M65" s="342">
        <f>+'Power Off-Peak Prices'!M73</f>
        <v>8758.1078625465052</v>
      </c>
      <c r="N65" s="342">
        <f>+'Power Off-Peak Prices'!N73</f>
        <v>8560.4770017035771</v>
      </c>
      <c r="O65" s="342">
        <f>+'Power Off-Peak Prices'!O73</f>
        <v>11625.78954402932</v>
      </c>
      <c r="P65" s="342">
        <f>+'Power Off-Peak Prices'!P73</f>
        <v>11068.529969494602</v>
      </c>
      <c r="Q65" s="342">
        <f>+'Power Off-Peak Prices'!Q73</f>
        <v>12183.049118564037</v>
      </c>
      <c r="R65" s="342">
        <f>+'Power Off-Peak Prices'!R73</f>
        <v>10149.64216005205</v>
      </c>
      <c r="S65" s="342">
        <f>+'Power Off-Peak Prices'!S73</f>
        <v>8082.5478702658393</v>
      </c>
      <c r="T65" s="342">
        <f>+'Power Off-Peak Prices'!T73</f>
        <v>8716.7449139280125</v>
      </c>
      <c r="U65" s="342">
        <f>+'Power Off-Peak Prices'!U73</f>
        <v>7838.9260572606427</v>
      </c>
      <c r="V65" s="342">
        <f>+'Power Off-Peak Prices'!V73</f>
        <v>7691.9726396088645</v>
      </c>
      <c r="W65" s="410">
        <f>+'Power Off-Peak Prices'!W73</f>
        <v>9250.1477685780901</v>
      </c>
      <c r="X65" s="342">
        <f>+'Power Off-Peak Prices'!X73</f>
        <v>8165.2361568165616</v>
      </c>
      <c r="Y65" s="342">
        <f>+'Power Off-Peak Prices'!Y73</f>
        <v>7698.0646685664769</v>
      </c>
      <c r="Z65" s="342">
        <f>+'Power Off-Peak Prices'!Z73</f>
        <v>7600.7150064969173</v>
      </c>
      <c r="AA65" s="342">
        <f>+'Power Off-Peak Prices'!AA73</f>
        <v>7217.5204002309401</v>
      </c>
      <c r="AB65" s="342">
        <f>+'Power Off-Peak Prices'!AB73</f>
        <v>6852.8592162305531</v>
      </c>
      <c r="AC65" s="369">
        <f ca="1">+'Power Off-Peak Prices'!AC73</f>
        <v>7432.2726833905108</v>
      </c>
    </row>
    <row r="66" spans="1:29" ht="13.65" hidden="1" customHeight="1" thickBot="1" x14ac:dyDescent="0.25">
      <c r="A66" s="385">
        <f>+'Power Off-Peak Prices'!A74</f>
        <v>0</v>
      </c>
      <c r="B66" s="377">
        <f>'Power Off-Peak Prices'!B80</f>
        <v>0</v>
      </c>
      <c r="C66" s="340">
        <f>+'Power Off-Peak Prices'!C74</f>
        <v>0</v>
      </c>
      <c r="D66" s="340">
        <f>+'Power Off-Peak Prices'!D74</f>
        <v>0</v>
      </c>
      <c r="E66" s="340">
        <f>+'Power Off-Peak Prices'!E74</f>
        <v>0</v>
      </c>
      <c r="F66" s="340">
        <f>+'Power Off-Peak Prices'!F74</f>
        <v>0</v>
      </c>
      <c r="G66" s="340">
        <f>+'Power Off-Peak Prices'!G74</f>
        <v>0</v>
      </c>
      <c r="H66" s="340">
        <f>+'Power Off-Peak Prices'!H74</f>
        <v>0</v>
      </c>
      <c r="I66" s="340">
        <f>+'Power Off-Peak Prices'!I74</f>
        <v>0</v>
      </c>
      <c r="J66" s="340">
        <f>+'Power Off-Peak Prices'!J74</f>
        <v>0</v>
      </c>
      <c r="K66" s="340">
        <f>+'Power Off-Peak Prices'!K74</f>
        <v>0</v>
      </c>
      <c r="L66" s="340">
        <f>+'Power Off-Peak Prices'!L74</f>
        <v>0</v>
      </c>
      <c r="M66" s="340">
        <f>+'Power Off-Peak Prices'!M74</f>
        <v>0</v>
      </c>
      <c r="N66" s="340">
        <f>+'Power Off-Peak Prices'!N74</f>
        <v>0</v>
      </c>
      <c r="O66" s="340">
        <f>+'Power Off-Peak Prices'!O74</f>
        <v>0</v>
      </c>
      <c r="P66" s="340">
        <f>+'Power Off-Peak Prices'!P74</f>
        <v>0</v>
      </c>
      <c r="Q66" s="340">
        <f>+'Power Off-Peak Prices'!Q74</f>
        <v>0</v>
      </c>
      <c r="R66" s="340">
        <f>+'Power Off-Peak Prices'!R74</f>
        <v>0</v>
      </c>
      <c r="S66" s="340">
        <f>+'Power Off-Peak Prices'!S74</f>
        <v>0</v>
      </c>
      <c r="T66" s="340">
        <f>+'Power Off-Peak Prices'!T74</f>
        <v>0</v>
      </c>
      <c r="U66" s="340">
        <f>+'Power Off-Peak Prices'!U74</f>
        <v>0</v>
      </c>
      <c r="V66" s="340">
        <f>+'Power Off-Peak Prices'!V74</f>
        <v>0</v>
      </c>
      <c r="W66" s="340">
        <f>+'Power Off-Peak Prices'!W74</f>
        <v>0</v>
      </c>
      <c r="X66" s="340">
        <f>+'Power Off-Peak Prices'!X74</f>
        <v>0</v>
      </c>
      <c r="Y66" s="340">
        <f>+'Power Off-Peak Prices'!Y74</f>
        <v>0</v>
      </c>
      <c r="Z66" s="340">
        <f>+'Power Off-Peak Prices'!Z74</f>
        <v>0</v>
      </c>
      <c r="AA66" s="340">
        <f>+'Power Off-Peak Prices'!AA74</f>
        <v>0</v>
      </c>
      <c r="AB66" s="340">
        <f>+'Power Off-Peak Prices'!AB74</f>
        <v>0</v>
      </c>
      <c r="AC66" s="340">
        <f>+'Power Off-Peak Prices'!AC74</f>
        <v>0</v>
      </c>
    </row>
    <row r="67" spans="1:29" ht="13.65" hidden="1" customHeight="1" thickBot="1" x14ac:dyDescent="0.25">
      <c r="A67" s="387">
        <f>+'Power Off-Peak Prices'!A75</f>
        <v>0</v>
      </c>
      <c r="B67" s="377">
        <f>'Power Off-Peak Prices'!B81</f>
        <v>0</v>
      </c>
      <c r="C67" s="346">
        <f>+'Power Off-Peak Prices'!C75</f>
        <v>0</v>
      </c>
      <c r="D67" s="346">
        <f>+'Power Off-Peak Prices'!D75</f>
        <v>0</v>
      </c>
      <c r="E67" s="346">
        <f>+'Power Off-Peak Prices'!E75</f>
        <v>0</v>
      </c>
      <c r="F67" s="346">
        <f>+'Power Off-Peak Prices'!F75</f>
        <v>0</v>
      </c>
      <c r="G67" s="346">
        <f>+'Power Off-Peak Prices'!G75</f>
        <v>0</v>
      </c>
      <c r="H67" s="346">
        <f>+'Power Off-Peak Prices'!H75</f>
        <v>0</v>
      </c>
      <c r="I67" s="346">
        <f>+'Power Off-Peak Prices'!I75</f>
        <v>0</v>
      </c>
      <c r="J67" s="346">
        <f>+'Power Off-Peak Prices'!J75</f>
        <v>0</v>
      </c>
      <c r="K67" s="346">
        <f>+'Power Off-Peak Prices'!K75</f>
        <v>0</v>
      </c>
      <c r="L67" s="346">
        <f>+'Power Off-Peak Prices'!L75</f>
        <v>0</v>
      </c>
      <c r="M67" s="346">
        <f>+'Power Off-Peak Prices'!M75</f>
        <v>0</v>
      </c>
      <c r="N67" s="346">
        <f>+'Power Off-Peak Prices'!N75</f>
        <v>0</v>
      </c>
      <c r="O67" s="346">
        <f>+'Power Off-Peak Prices'!O75</f>
        <v>0</v>
      </c>
      <c r="P67" s="346">
        <f>+'Power Off-Peak Prices'!P75</f>
        <v>0</v>
      </c>
      <c r="Q67" s="346">
        <f>+'Power Off-Peak Prices'!Q75</f>
        <v>0</v>
      </c>
      <c r="R67" s="346">
        <f>+'Power Off-Peak Prices'!R75</f>
        <v>0</v>
      </c>
      <c r="S67" s="346">
        <f>+'Power Off-Peak Prices'!S75</f>
        <v>0</v>
      </c>
      <c r="T67" s="346">
        <f>+'Power Off-Peak Prices'!T75</f>
        <v>0</v>
      </c>
      <c r="U67" s="346">
        <f>+'Power Off-Peak Prices'!U75</f>
        <v>0</v>
      </c>
      <c r="V67" s="346">
        <f>+'Power Off-Peak Prices'!V75</f>
        <v>0</v>
      </c>
      <c r="W67" s="346">
        <f>+'Power Off-Peak Prices'!W75</f>
        <v>0</v>
      </c>
      <c r="X67" s="346">
        <f>+'Power Off-Peak Prices'!X75</f>
        <v>0</v>
      </c>
      <c r="Y67" s="346">
        <f>+'Power Off-Peak Prices'!Y75</f>
        <v>0</v>
      </c>
      <c r="Z67" s="346">
        <f>+'Power Off-Peak Prices'!Z75</f>
        <v>0</v>
      </c>
      <c r="AA67" s="346">
        <f>+'Power Off-Peak Prices'!AA75</f>
        <v>0</v>
      </c>
      <c r="AB67" s="346">
        <f>+'Power Off-Peak Prices'!AB75</f>
        <v>0</v>
      </c>
      <c r="AC67" s="346">
        <f>+'Power Off-Peak Prices'!AC75</f>
        <v>0</v>
      </c>
    </row>
    <row r="68" spans="1:29" ht="13.65" hidden="1" customHeight="1" x14ac:dyDescent="0.2">
      <c r="A68" s="387">
        <f>+'Power Off-Peak Prices'!A76</f>
        <v>0</v>
      </c>
      <c r="B68" s="377">
        <f>'Power Off-Peak Prices'!B82</f>
        <v>0</v>
      </c>
      <c r="C68" s="346">
        <f>+'Power Off-Peak Prices'!C76</f>
        <v>0</v>
      </c>
      <c r="D68" s="346">
        <f>+'Power Off-Peak Prices'!D76</f>
        <v>0</v>
      </c>
      <c r="E68" s="346">
        <f>+'Power Off-Peak Prices'!E76</f>
        <v>0</v>
      </c>
      <c r="F68" s="346">
        <f>+'Power Off-Peak Prices'!F76</f>
        <v>0</v>
      </c>
      <c r="G68" s="346">
        <f>+'Power Off-Peak Prices'!G76</f>
        <v>0</v>
      </c>
      <c r="H68" s="346">
        <f>+'Power Off-Peak Prices'!H76</f>
        <v>0</v>
      </c>
      <c r="I68" s="346">
        <f>+'Power Off-Peak Prices'!I76</f>
        <v>0</v>
      </c>
      <c r="J68" s="346">
        <f>+'Power Off-Peak Prices'!J76</f>
        <v>0</v>
      </c>
      <c r="K68" s="346">
        <f>+'Power Off-Peak Prices'!K76</f>
        <v>0</v>
      </c>
      <c r="L68" s="346">
        <f>+'Power Off-Peak Prices'!L76</f>
        <v>0</v>
      </c>
      <c r="M68" s="346">
        <f>+'Power Off-Peak Prices'!M76</f>
        <v>0</v>
      </c>
      <c r="N68" s="346">
        <f>+'Power Off-Peak Prices'!N76</f>
        <v>0</v>
      </c>
      <c r="O68" s="346">
        <f>+'Power Off-Peak Prices'!O76</f>
        <v>0</v>
      </c>
      <c r="P68" s="346">
        <f>+'Power Off-Peak Prices'!P76</f>
        <v>0</v>
      </c>
      <c r="Q68" s="346">
        <f>+'Power Off-Peak Prices'!Q76</f>
        <v>0</v>
      </c>
      <c r="R68" s="346">
        <f>+'Power Off-Peak Prices'!R76</f>
        <v>0</v>
      </c>
      <c r="S68" s="346">
        <f>+'Power Off-Peak Prices'!S76</f>
        <v>0</v>
      </c>
      <c r="T68" s="346">
        <f>+'Power Off-Peak Prices'!T76</f>
        <v>0</v>
      </c>
      <c r="U68" s="346">
        <f>+'Power Off-Peak Prices'!U76</f>
        <v>0</v>
      </c>
      <c r="V68" s="346">
        <f>+'Power Off-Peak Prices'!V76</f>
        <v>0</v>
      </c>
      <c r="W68" s="346">
        <f>+'Power Off-Peak Prices'!W76</f>
        <v>0</v>
      </c>
      <c r="X68" s="346">
        <f>+'Power Off-Peak Prices'!X76</f>
        <v>0</v>
      </c>
      <c r="Y68" s="346">
        <f>+'Power Off-Peak Prices'!Y76</f>
        <v>0</v>
      </c>
      <c r="Z68" s="346">
        <f>+'Power Off-Peak Prices'!Z76</f>
        <v>0</v>
      </c>
      <c r="AA68" s="346">
        <f>+'Power Off-Peak Prices'!AA76</f>
        <v>0</v>
      </c>
      <c r="AB68" s="346">
        <f>+'Power Off-Peak Prices'!AB76</f>
        <v>0</v>
      </c>
      <c r="AC68" s="346">
        <f>+'Power Off-Peak Prices'!AC76</f>
        <v>0</v>
      </c>
    </row>
    <row r="69" spans="1:29" ht="13.65" hidden="1" customHeight="1" thickBot="1" x14ac:dyDescent="0.25">
      <c r="A69" s="309">
        <f>'Power Off-Peak Prices'!A83</f>
        <v>0</v>
      </c>
      <c r="B69" s="322">
        <f>'Power Off-Peak Prices'!B83</f>
        <v>0</v>
      </c>
      <c r="C69" s="346">
        <f>+'Power Off-Peak Prices'!C77</f>
        <v>0</v>
      </c>
      <c r="D69" s="346">
        <f>+'Power Off-Peak Prices'!D77</f>
        <v>0</v>
      </c>
      <c r="E69" s="346">
        <f>+'Power Off-Peak Prices'!E77</f>
        <v>0</v>
      </c>
      <c r="F69" s="346">
        <f>+'Power Off-Peak Prices'!F77</f>
        <v>0</v>
      </c>
      <c r="G69" s="346">
        <f>+'Power Off-Peak Prices'!G77</f>
        <v>0</v>
      </c>
      <c r="H69" s="346">
        <f>+'Power Off-Peak Prices'!H77</f>
        <v>0</v>
      </c>
      <c r="I69" s="346">
        <f>+'Power Off-Peak Prices'!I77</f>
        <v>0</v>
      </c>
      <c r="J69" s="346">
        <f>+'Power Off-Peak Prices'!J77</f>
        <v>0</v>
      </c>
      <c r="K69" s="346">
        <f>+'Power Off-Peak Prices'!K77</f>
        <v>0</v>
      </c>
      <c r="L69" s="346">
        <f>+'Power Off-Peak Prices'!L77</f>
        <v>0</v>
      </c>
      <c r="M69" s="346">
        <f>+'Power Off-Peak Prices'!M77</f>
        <v>0</v>
      </c>
      <c r="N69" s="346">
        <f>+'Power Off-Peak Prices'!N77</f>
        <v>0</v>
      </c>
      <c r="O69" s="346">
        <f>+'Power Off-Peak Prices'!O77</f>
        <v>0</v>
      </c>
      <c r="P69" s="346">
        <f>+'Power Off-Peak Prices'!P77</f>
        <v>0</v>
      </c>
      <c r="Q69" s="346">
        <f>+'Power Off-Peak Prices'!Q77</f>
        <v>0</v>
      </c>
      <c r="R69" s="346">
        <f>+'Power Off-Peak Prices'!R77</f>
        <v>0</v>
      </c>
      <c r="S69" s="346">
        <f>+'Power Off-Peak Prices'!S77</f>
        <v>0</v>
      </c>
      <c r="T69" s="346">
        <f>+'Power Off-Peak Prices'!T77</f>
        <v>0</v>
      </c>
      <c r="U69" s="346">
        <f>+'Power Off-Peak Prices'!U77</f>
        <v>0</v>
      </c>
      <c r="V69" s="346">
        <f>+'Power Off-Peak Prices'!V77</f>
        <v>0</v>
      </c>
      <c r="W69" s="346">
        <f>+'Power Off-Peak Prices'!W77</f>
        <v>0</v>
      </c>
      <c r="X69" s="346">
        <f>+'Power Off-Peak Prices'!X77</f>
        <v>0</v>
      </c>
      <c r="Y69" s="346">
        <f>+'Power Off-Peak Prices'!Y77</f>
        <v>0</v>
      </c>
      <c r="Z69" s="346">
        <f>+'Power Off-Peak Prices'!Z77</f>
        <v>0</v>
      </c>
      <c r="AA69" s="346">
        <f>+'Power Off-Peak Prices'!AA77</f>
        <v>0</v>
      </c>
      <c r="AB69" s="346">
        <f>+'Power Off-Peak Prices'!AB77</f>
        <v>0</v>
      </c>
      <c r="AC69" s="346">
        <f>+'Power Off-Peak Prices'!AC77</f>
        <v>0</v>
      </c>
    </row>
    <row r="70" spans="1:29" x14ac:dyDescent="0.2">
      <c r="C70" s="390"/>
      <c r="D70" s="390"/>
      <c r="E70" s="390"/>
      <c r="F70" s="390"/>
      <c r="G70" s="344"/>
      <c r="H70" s="344"/>
      <c r="I70" s="344"/>
      <c r="J70" s="344"/>
      <c r="K70" s="344"/>
      <c r="L70" s="344"/>
      <c r="M70" s="344"/>
      <c r="N70" s="344"/>
      <c r="O70" s="344"/>
      <c r="P70" s="344"/>
      <c r="Q70" s="344"/>
      <c r="R70" s="344"/>
      <c r="S70" s="344"/>
      <c r="T70" s="390"/>
      <c r="U70" s="390"/>
      <c r="V70" s="390"/>
      <c r="W70" s="390"/>
      <c r="X70" s="390"/>
      <c r="Y70" s="390"/>
      <c r="Z70" s="390"/>
      <c r="AA70" s="390"/>
      <c r="AB70" s="390"/>
      <c r="AC70" s="390"/>
    </row>
    <row r="71" spans="1:29" ht="3" customHeight="1" x14ac:dyDescent="0.2">
      <c r="A71" s="234">
        <f>'Power Off-Peak Prices'!A85</f>
        <v>0</v>
      </c>
      <c r="B71" s="234">
        <f>'Power Off-Peak Prices'!B85</f>
        <v>0</v>
      </c>
      <c r="C71" s="390">
        <f>'Power Off-Peak Prices'!C85</f>
        <v>0</v>
      </c>
      <c r="D71" s="390">
        <f>'Power Off-Peak Prices'!D85</f>
        <v>0</v>
      </c>
      <c r="E71" s="390">
        <f>'Power Off-Peak Prices'!E85</f>
        <v>0</v>
      </c>
      <c r="F71" s="390">
        <f>'Power Off-Peak Prices'!F85</f>
        <v>0</v>
      </c>
      <c r="G71" s="344">
        <f>'Power Off-Peak Prices'!G85</f>
        <v>0</v>
      </c>
      <c r="H71" s="344">
        <f>'Power Off-Peak Prices'!H85</f>
        <v>0</v>
      </c>
      <c r="I71" s="344">
        <f>'Power Off-Peak Prices'!I85</f>
        <v>0</v>
      </c>
      <c r="J71" s="344">
        <f>'Power Off-Peak Prices'!J85</f>
        <v>0</v>
      </c>
      <c r="K71" s="344">
        <f>'Power Off-Peak Prices'!K85</f>
        <v>0</v>
      </c>
      <c r="L71" s="344">
        <f>'Power Off-Peak Prices'!L85</f>
        <v>0</v>
      </c>
      <c r="M71" s="344">
        <f>'Power Off-Peak Prices'!M85</f>
        <v>0</v>
      </c>
      <c r="N71" s="344">
        <f>'Power Off-Peak Prices'!N85</f>
        <v>0</v>
      </c>
      <c r="O71" s="344">
        <f>'Power Off-Peak Prices'!O85</f>
        <v>0</v>
      </c>
      <c r="P71" s="344">
        <f>'Power Off-Peak Prices'!P85</f>
        <v>0</v>
      </c>
      <c r="Q71" s="344">
        <f>'Power Off-Peak Prices'!Q85</f>
        <v>0</v>
      </c>
      <c r="R71" s="344">
        <f>'Power Off-Peak Prices'!R85</f>
        <v>0</v>
      </c>
      <c r="S71" s="344">
        <f>'Power Off-Peak Prices'!S85</f>
        <v>0</v>
      </c>
      <c r="T71" s="390">
        <f>'Power Off-Peak Prices'!T85</f>
        <v>0</v>
      </c>
      <c r="U71" s="390">
        <f>'Power Off-Peak Prices'!U85</f>
        <v>0</v>
      </c>
      <c r="V71" s="390">
        <f>'Power Off-Peak Prices'!V85</f>
        <v>0</v>
      </c>
      <c r="W71" s="390">
        <f>'Power Off-Peak Prices'!W85</f>
        <v>0</v>
      </c>
      <c r="X71" s="390">
        <f>'Power Off-Peak Prices'!X85</f>
        <v>0</v>
      </c>
      <c r="Y71" s="390">
        <f>'Power Off-Peak Prices'!Y85</f>
        <v>0</v>
      </c>
      <c r="Z71" s="390">
        <f>'Power Off-Peak Prices'!Z85</f>
        <v>0</v>
      </c>
      <c r="AA71" s="390">
        <f>'Power Off-Peak Prices'!AA85</f>
        <v>0</v>
      </c>
      <c r="AB71" s="390">
        <f>'Power Off-Peak Prices'!AB85</f>
        <v>0</v>
      </c>
      <c r="AC71" s="390">
        <f>'Power Off-Peak Prices'!AC85</f>
        <v>0</v>
      </c>
    </row>
    <row r="72" spans="1:29" ht="19.5" customHeight="1" thickBot="1" x14ac:dyDescent="0.3">
      <c r="A72" s="388" t="str">
        <f>'Power Off-Peak Prices'!A86</f>
        <v>Change</v>
      </c>
      <c r="B72" s="322">
        <f>'Power Off-Peak Prices'!B86</f>
        <v>0</v>
      </c>
      <c r="C72" s="345"/>
      <c r="D72" s="345"/>
      <c r="E72" s="345"/>
      <c r="F72" s="345"/>
      <c r="G72" s="345"/>
      <c r="H72" s="345"/>
      <c r="I72" s="345"/>
      <c r="J72" s="345"/>
      <c r="K72" s="345"/>
      <c r="L72" s="345"/>
      <c r="M72" s="345"/>
      <c r="N72" s="345"/>
      <c r="O72" s="345"/>
      <c r="P72" s="345"/>
      <c r="Q72" s="345"/>
      <c r="R72" s="345"/>
      <c r="S72" s="345"/>
      <c r="T72" s="345"/>
      <c r="U72" s="345"/>
      <c r="V72" s="345"/>
      <c r="W72" s="345"/>
      <c r="X72" s="345"/>
      <c r="Y72" s="345"/>
      <c r="Z72" s="345"/>
      <c r="AA72" s="345"/>
      <c r="AB72" s="345"/>
      <c r="AC72" s="345"/>
    </row>
    <row r="73" spans="1:29" ht="10.8" hidden="1" thickBot="1" x14ac:dyDescent="0.25">
      <c r="A73" s="382" t="str">
        <f>'Power Off-Peak Prices'!A87</f>
        <v>MID-COLUMBIA</v>
      </c>
      <c r="B73" s="281">
        <f>'Power Off-Peak Prices'!B87</f>
        <v>0</v>
      </c>
      <c r="C73" s="340">
        <f ca="1">'Power Off-Peak Prices'!C87</f>
        <v>3.377009320545767</v>
      </c>
      <c r="D73" s="340">
        <f ca="1">'Power Off-Peak Prices'!D87</f>
        <v>-53.799136975540023</v>
      </c>
      <c r="E73" s="340">
        <f>'Power Off-Peak Prices'!E87</f>
        <v>-2.2967805922016851</v>
      </c>
      <c r="F73" s="391">
        <f ca="1">'Power Off-Peak Prices'!F87</f>
        <v>-17.572969415731677</v>
      </c>
      <c r="G73" s="340">
        <f>'Power Off-Peak Prices'!G87</f>
        <v>-1.5943355854942638</v>
      </c>
      <c r="H73" s="340">
        <f>'Power Off-Peak Prices'!H87</f>
        <v>-3.1185031185013941</v>
      </c>
      <c r="I73" s="340">
        <f>'Power Off-Peak Prices'!I87</f>
        <v>-7.0168052484405052E-2</v>
      </c>
      <c r="J73" s="340">
        <f>'Power Off-Peak Prices'!J87</f>
        <v>0.10627557255975262</v>
      </c>
      <c r="K73" s="340">
        <f>'Power Off-Peak Prices'!K87</f>
        <v>0.21255114512132423</v>
      </c>
      <c r="L73" s="340">
        <f>'Power Off-Peak Prices'!L87</f>
        <v>0</v>
      </c>
      <c r="M73" s="340">
        <f>'Power Off-Peak Prices'!M87</f>
        <v>333.67188862263174</v>
      </c>
      <c r="N73" s="340">
        <f>'Power Off-Peak Prices'!N87</f>
        <v>352.30446522731836</v>
      </c>
      <c r="O73" s="340">
        <f>'Power Off-Peak Prices'!O87</f>
        <v>448.56309124272957</v>
      </c>
      <c r="P73" s="340">
        <f>'Power Off-Peak Prices'!P87</f>
        <v>428.06234828019115</v>
      </c>
      <c r="Q73" s="340">
        <f>'Power Off-Peak Prices'!Q87</f>
        <v>469.06383420526799</v>
      </c>
      <c r="R73" s="340">
        <f>'Power Off-Peak Prices'!R87</f>
        <v>390.79308458095875</v>
      </c>
      <c r="S73" s="340">
        <f>'Power Off-Peak Prices'!S87</f>
        <v>334.62272495770776</v>
      </c>
      <c r="T73" s="391">
        <f>'Power Off-Peak Prices'!T87</f>
        <v>358.75219108531928</v>
      </c>
      <c r="U73" s="391">
        <f>'Power Off-Peak Prices'!U87</f>
        <v>296.03724926975428</v>
      </c>
      <c r="V73" s="391">
        <f>'Power Off-Peak Prices'!V87</f>
        <v>349.07873451805608</v>
      </c>
      <c r="W73" s="391">
        <f>'Power Off-Peak Prices'!W87</f>
        <v>266.51668427337972</v>
      </c>
      <c r="X73" s="391">
        <f>'Power Off-Peak Prices'!X87</f>
        <v>221.23773611138404</v>
      </c>
      <c r="Y73" s="391">
        <f>'Power Off-Peak Prices'!Y87</f>
        <v>125.06022051102991</v>
      </c>
      <c r="Z73" s="391">
        <f>'Power Off-Peak Prices'!Z87</f>
        <v>103.15976758709894</v>
      </c>
      <c r="AA73" s="391">
        <f>'Power Off-Peak Prices'!AA87</f>
        <v>58.298456405233992</v>
      </c>
      <c r="AB73" s="391">
        <f>'Power Off-Peak Prices'!AB87</f>
        <v>21.548091957763063</v>
      </c>
      <c r="AC73" s="391">
        <f ca="1">'Power Off-Peak Prices'!AC87</f>
        <v>90.175761839520419</v>
      </c>
    </row>
    <row r="74" spans="1:29" ht="10.8" hidden="1" thickBot="1" x14ac:dyDescent="0.25">
      <c r="A74" s="382" t="str">
        <f>'Power Off-Peak Prices'!A88</f>
        <v>COB</v>
      </c>
      <c r="B74" s="305">
        <f>'Power Off-Peak Prices'!B88</f>
        <v>0</v>
      </c>
      <c r="C74" s="340">
        <f ca="1">'Power Off-Peak Prices'!C88</f>
        <v>0</v>
      </c>
      <c r="D74" s="340">
        <f ca="1">'Power Off-Peak Prices'!D88</f>
        <v>-43.248071108050681</v>
      </c>
      <c r="E74" s="340">
        <f>'Power Off-Peak Prices'!E88</f>
        <v>-2.5643033316373476</v>
      </c>
      <c r="F74" s="391">
        <f ca="1">'Power Off-Peak Prices'!F88</f>
        <v>-15.270791479895706</v>
      </c>
      <c r="G74" s="340">
        <f>'Power Off-Peak Prices'!G88</f>
        <v>-1.469434297803673</v>
      </c>
      <c r="H74" s="340">
        <f>'Power Off-Peak Prices'!H88</f>
        <v>-2.8687005431202124</v>
      </c>
      <c r="I74" s="340">
        <f>'Power Off-Peak Prices'!I88</f>
        <v>-7.0168052487133536E-2</v>
      </c>
      <c r="J74" s="340">
        <f>'Power Off-Peak Prices'!J88</f>
        <v>-5.8451564907954889E-2</v>
      </c>
      <c r="K74" s="340">
        <f>'Power Off-Peak Prices'!K88</f>
        <v>-0.11690312981772877</v>
      </c>
      <c r="L74" s="340">
        <f>'Power Off-Peak Prices'!L88</f>
        <v>0</v>
      </c>
      <c r="M74" s="340">
        <f>'Power Off-Peak Prices'!M88</f>
        <v>358.46386672975495</v>
      </c>
      <c r="N74" s="340">
        <f>'Power Off-Peak Prices'!N88</f>
        <v>377.46906988641149</v>
      </c>
      <c r="O74" s="340">
        <f>'Power Off-Peak Prices'!O88</f>
        <v>469.38738978617585</v>
      </c>
      <c r="P74" s="340">
        <f>'Power Off-Peak Prices'!P88</f>
        <v>449.2720322341811</v>
      </c>
      <c r="Q74" s="340">
        <f>'Power Off-Peak Prices'!Q88</f>
        <v>489.50274733816877</v>
      </c>
      <c r="R74" s="340">
        <f>'Power Off-Peak Prices'!R88</f>
        <v>410.2709255270529</v>
      </c>
      <c r="S74" s="340">
        <f>'Power Off-Peak Prices'!S88</f>
        <v>332.71350132215593</v>
      </c>
      <c r="T74" s="391">
        <f>'Power Off-Peak Prices'!T88</f>
        <v>378.67749043498952</v>
      </c>
      <c r="U74" s="391">
        <f>'Power Off-Peak Prices'!U88</f>
        <v>282.98124750708939</v>
      </c>
      <c r="V74" s="391">
        <f>'Power Off-Peak Prices'!V88</f>
        <v>336.48176602439344</v>
      </c>
      <c r="W74" s="391">
        <f>'Power Off-Peak Prices'!W88</f>
        <v>272.8064131172523</v>
      </c>
      <c r="X74" s="391">
        <f>'Power Off-Peak Prices'!X88</f>
        <v>233.97414941694115</v>
      </c>
      <c r="Y74" s="391">
        <f>'Power Off-Peak Prices'!Y88</f>
        <v>131.15402321524107</v>
      </c>
      <c r="Z74" s="391">
        <f>'Power Off-Peak Prices'!Z88</f>
        <v>108.99953517072663</v>
      </c>
      <c r="AA74" s="391">
        <f>'Power Off-Peak Prices'!AA88</f>
        <v>63.165150415610697</v>
      </c>
      <c r="AB74" s="391">
        <f>'Power Off-Peak Prices'!AB88</f>
        <v>24.716491965921705</v>
      </c>
      <c r="AC74" s="391">
        <f ca="1">'Power Off-Peak Prices'!AC88</f>
        <v>96.994564953504778</v>
      </c>
    </row>
    <row r="75" spans="1:29" ht="10.8" hidden="1" thickBot="1" x14ac:dyDescent="0.25">
      <c r="A75" s="382" t="str">
        <f>'Power Off-Peak Prices'!A89</f>
        <v>NP15</v>
      </c>
      <c r="B75" s="281">
        <f>'Power Off-Peak Prices'!B89</f>
        <v>0</v>
      </c>
      <c r="C75" s="340">
        <f ca="1">'Power Off-Peak Prices'!C89</f>
        <v>14.318519519114489</v>
      </c>
      <c r="D75" s="340">
        <f ca="1">'Power Off-Peak Prices'!D89</f>
        <v>-48.812534300379411</v>
      </c>
      <c r="E75" s="340">
        <f>'Power Off-Peak Prices'!E89</f>
        <v>-6.1856477312758216</v>
      </c>
      <c r="F75" s="391">
        <f ca="1">'Power Off-Peak Prices'!F89</f>
        <v>-13.559887504179642</v>
      </c>
      <c r="G75" s="340">
        <f>'Power Off-Peak Prices'!G89</f>
        <v>1.5417095461289136</v>
      </c>
      <c r="H75" s="340">
        <f>'Power Off-Peak Prices'!H89</f>
        <v>3.1185031185013941</v>
      </c>
      <c r="I75" s="340">
        <f>'Power Off-Peak Prices'!I89</f>
        <v>-3.5084026243566768E-2</v>
      </c>
      <c r="J75" s="340">
        <f>'Power Off-Peak Prices'!J89</f>
        <v>5.3137786278966814E-2</v>
      </c>
      <c r="K75" s="340">
        <f>'Power Off-Peak Prices'!K89</f>
        <v>0.10627557255975262</v>
      </c>
      <c r="L75" s="340">
        <f>'Power Off-Peak Prices'!L89</f>
        <v>0</v>
      </c>
      <c r="M75" s="340">
        <f>'Power Off-Peak Prices'!M89</f>
        <v>394.64764002636184</v>
      </c>
      <c r="N75" s="340">
        <f>'Power Off-Peak Prices'!N89</f>
        <v>444.5704882098853</v>
      </c>
      <c r="O75" s="340">
        <f>'Power Off-Peak Prices'!O89</f>
        <v>448.50458910179077</v>
      </c>
      <c r="P75" s="340">
        <f>'Power Off-Peak Prices'!P89</f>
        <v>441.96243367121679</v>
      </c>
      <c r="Q75" s="340">
        <f>'Power Off-Peak Prices'!Q89</f>
        <v>455.04674453236476</v>
      </c>
      <c r="R75" s="340">
        <f>'Power Off-Peak Prices'!R89</f>
        <v>407.78604423188517</v>
      </c>
      <c r="S75" s="340">
        <f>'Power Off-Peak Prices'!S89</f>
        <v>350.90937293072056</v>
      </c>
      <c r="T75" s="391">
        <f>'Power Off-Peak Prices'!T89</f>
        <v>355.35204704422722</v>
      </c>
      <c r="U75" s="391">
        <f>'Power Off-Peak Prices'!U89</f>
        <v>343.54033145199901</v>
      </c>
      <c r="V75" s="391">
        <f>'Power Off-Peak Prices'!V89</f>
        <v>353.83574029593728</v>
      </c>
      <c r="W75" s="391">
        <f>'Power Off-Peak Prices'!W89</f>
        <v>286.94107556876406</v>
      </c>
      <c r="X75" s="391">
        <f>'Power Off-Peak Prices'!X89</f>
        <v>379.91531221834794</v>
      </c>
      <c r="Y75" s="391">
        <f>'Power Off-Peak Prices'!Y89</f>
        <v>276.33257738352768</v>
      </c>
      <c r="Z75" s="391">
        <f>'Power Off-Peak Prices'!Z89</f>
        <v>215.79422529339809</v>
      </c>
      <c r="AA75" s="391">
        <f>'Power Off-Peak Prices'!AA89</f>
        <v>117.4024369761828</v>
      </c>
      <c r="AB75" s="391">
        <f>'Power Off-Peak Prices'!AB89</f>
        <v>69.587918644523597</v>
      </c>
      <c r="AC75" s="391">
        <f ca="1">'Power Off-Peak Prices'!AC89</f>
        <v>166.42804114796945</v>
      </c>
    </row>
    <row r="76" spans="1:29" ht="10.8" hidden="1" thickBot="1" x14ac:dyDescent="0.25">
      <c r="A76" s="382" t="str">
        <f>'Power Off-Peak Prices'!A90</f>
        <v>ZP26</v>
      </c>
      <c r="B76" s="281">
        <f>'Power Off-Peak Prices'!B90</f>
        <v>0</v>
      </c>
      <c r="C76" s="340">
        <f ca="1">'Power Off-Peak Prices'!C90</f>
        <v>73.438977441577663</v>
      </c>
      <c r="D76" s="340">
        <f ca="1">'Power Off-Peak Prices'!D90</f>
        <v>89.955766529237735</v>
      </c>
      <c r="E76" s="340">
        <f>'Power Off-Peak Prices'!E90</f>
        <v>71.578645160448104</v>
      </c>
      <c r="F76" s="391">
        <f ca="1">'Power Off-Peak Prices'!F90</f>
        <v>78.324463043753894</v>
      </c>
      <c r="G76" s="340">
        <f>'Power Off-Peak Prices'!G90</f>
        <v>1.5066255198871659</v>
      </c>
      <c r="H76" s="340">
        <f>'Power Off-Peak Prices'!H90</f>
        <v>3.1185031185013941</v>
      </c>
      <c r="I76" s="340">
        <f>'Power Off-Peak Prices'!I90</f>
        <v>-0.10525207872706233</v>
      </c>
      <c r="J76" s="340">
        <f>'Power Off-Peak Prices'!J90</f>
        <v>-0.13503599821524404</v>
      </c>
      <c r="K76" s="340">
        <f>'Power Off-Peak Prices'!K90</f>
        <v>-0.21255114511950524</v>
      </c>
      <c r="L76" s="340">
        <f>'Power Off-Peak Prices'!L90</f>
        <v>-5.7520851312801824E-2</v>
      </c>
      <c r="M76" s="340">
        <f>'Power Off-Peak Prices'!M90</f>
        <v>394.64764002636184</v>
      </c>
      <c r="N76" s="340">
        <f>'Power Off-Peak Prices'!N90</f>
        <v>444.3275338853</v>
      </c>
      <c r="O76" s="340">
        <f>'Power Off-Peak Prices'!O90</f>
        <v>446.94975257612168</v>
      </c>
      <c r="P76" s="340">
        <f>'Power Off-Peak Prices'!P90</f>
        <v>438.85276061987679</v>
      </c>
      <c r="Q76" s="340">
        <f>'Power Off-Peak Prices'!Q90</f>
        <v>455.04674453236476</v>
      </c>
      <c r="R76" s="340">
        <f>'Power Off-Peak Prices'!R90</f>
        <v>552.34901633321351</v>
      </c>
      <c r="S76" s="340">
        <f>'Power Off-Peak Prices'!S90</f>
        <v>331.84193920948383</v>
      </c>
      <c r="T76" s="391">
        <f>'Power Off-Peak Prices'!T90</f>
        <v>352.03065288796824</v>
      </c>
      <c r="U76" s="391">
        <f>'Power Off-Peak Prices'!U90</f>
        <v>308.11380603897214</v>
      </c>
      <c r="V76" s="391">
        <f>'Power Off-Peak Prices'!V90</f>
        <v>335.38135870150654</v>
      </c>
      <c r="W76" s="391">
        <f>'Power Off-Peak Prices'!W90</f>
        <v>290.67024150236466</v>
      </c>
      <c r="X76" s="391">
        <f>'Power Off-Peak Prices'!X90</f>
        <v>231.34768404215174</v>
      </c>
      <c r="Y76" s="391">
        <f>'Power Off-Peak Prices'!Y90</f>
        <v>159.14672889955636</v>
      </c>
      <c r="Z76" s="391">
        <f>'Power Off-Peak Prices'!Z90</f>
        <v>144.31720657324695</v>
      </c>
      <c r="AA76" s="391">
        <f>'Power Off-Peak Prices'!AA90</f>
        <v>119.45889897083271</v>
      </c>
      <c r="AB76" s="391">
        <f>'Power Off-Peak Prices'!AB90</f>
        <v>88.511762775932766</v>
      </c>
      <c r="AC76" s="391">
        <f ca="1">'Power Off-Peak Prices'!AC90</f>
        <v>139.7255614591586</v>
      </c>
    </row>
    <row r="77" spans="1:29" ht="10.8" hidden="1" thickBot="1" x14ac:dyDescent="0.25">
      <c r="A77" s="382" t="str">
        <f>'Power Off-Peak Prices'!A91</f>
        <v>SP15</v>
      </c>
      <c r="B77" s="383">
        <f>'Power Off-Peak Prices'!B91</f>
        <v>0</v>
      </c>
      <c r="C77" s="340">
        <f ca="1">'Power Off-Peak Prices'!C91</f>
        <v>80.507902201810339</v>
      </c>
      <c r="D77" s="340">
        <f ca="1">'Power Off-Peak Prices'!D91</f>
        <v>-41.833012299713118</v>
      </c>
      <c r="E77" s="340">
        <f>'Power Off-Peak Prices'!E91</f>
        <v>71.578645160448104</v>
      </c>
      <c r="F77" s="391">
        <f ca="1">'Power Off-Peak Prices'!F91</f>
        <v>36.75117835418223</v>
      </c>
      <c r="G77" s="340">
        <f>'Power Off-Peak Prices'!G91</f>
        <v>1.5066255198871659</v>
      </c>
      <c r="H77" s="340">
        <f>'Power Off-Peak Prices'!H91</f>
        <v>3.1185031185013941</v>
      </c>
      <c r="I77" s="340">
        <f>'Power Off-Peak Prices'!I91</f>
        <v>-0.10525207872706233</v>
      </c>
      <c r="J77" s="340">
        <f>'Power Off-Peak Prices'!J91</f>
        <v>-0.10627557255793363</v>
      </c>
      <c r="K77" s="340">
        <f>'Power Off-Peak Prices'!K91</f>
        <v>-0.21255114511950524</v>
      </c>
      <c r="L77" s="340">
        <f>'Power Off-Peak Prices'!L91</f>
        <v>0</v>
      </c>
      <c r="M77" s="340">
        <f>'Power Off-Peak Prices'!M91</f>
        <v>429.56918284916537</v>
      </c>
      <c r="N77" s="340">
        <f>'Power Off-Peak Prices'!N91</f>
        <v>448.76878308717824</v>
      </c>
      <c r="O77" s="340">
        <f>'Power Off-Peak Prices'!O91</f>
        <v>612.81672868805072</v>
      </c>
      <c r="P77" s="340">
        <f>'Power Off-Peak Prices'!P91</f>
        <v>603.291970340435</v>
      </c>
      <c r="Q77" s="340">
        <f>'Power Off-Peak Prices'!Q91</f>
        <v>622.34148703566825</v>
      </c>
      <c r="R77" s="340">
        <f>'Power Off-Peak Prices'!R91</f>
        <v>558.15493829677689</v>
      </c>
      <c r="S77" s="340">
        <f>'Power Off-Peak Prices'!S91</f>
        <v>333.52345930364936</v>
      </c>
      <c r="T77" s="391">
        <f>'Power Off-Peak Prices'!T91</f>
        <v>352.03065288796824</v>
      </c>
      <c r="U77" s="391">
        <f>'Power Off-Peak Prices'!U91</f>
        <v>313.15836632146875</v>
      </c>
      <c r="V77" s="391">
        <f>'Power Off-Peak Prices'!V91</f>
        <v>335.38135870150654</v>
      </c>
      <c r="W77" s="391">
        <f>'Power Off-Peak Prices'!W91</f>
        <v>325.62456966593163</v>
      </c>
      <c r="X77" s="391">
        <f>'Power Off-Peak Prices'!X91</f>
        <v>308.4002880492344</v>
      </c>
      <c r="Y77" s="391">
        <f>'Power Off-Peak Prices'!Y91</f>
        <v>204.378815533335</v>
      </c>
      <c r="Z77" s="391">
        <f>'Power Off-Peak Prices'!Z91</f>
        <v>181.1307961716393</v>
      </c>
      <c r="AA77" s="391">
        <f>'Power Off-Peak Prices'!AA91</f>
        <v>130.55920919076743</v>
      </c>
      <c r="AB77" s="391">
        <f>'Power Off-Peak Prices'!AB91</f>
        <v>88.61340028523955</v>
      </c>
      <c r="AC77" s="391">
        <f ca="1">'Power Off-Peak Prices'!AC91</f>
        <v>161.55909580414209</v>
      </c>
    </row>
    <row r="78" spans="1:29" ht="10.8" hidden="1" thickBot="1" x14ac:dyDescent="0.25">
      <c r="A78" s="382" t="str">
        <f>'Power Off-Peak Prices'!A92</f>
        <v>Palo Verde</v>
      </c>
      <c r="B78" s="281">
        <f>'Power Off-Peak Prices'!B92</f>
        <v>0</v>
      </c>
      <c r="C78" s="340">
        <f ca="1">'Power Off-Peak Prices'!C92</f>
        <v>-42.550317438875481</v>
      </c>
      <c r="D78" s="340">
        <f ca="1">'Power Off-Peak Prices'!D92</f>
        <v>-75.433933433050697</v>
      </c>
      <c r="E78" s="340">
        <f>'Power Off-Peak Prices'!E92</f>
        <v>-2.5643033316364381</v>
      </c>
      <c r="F78" s="391">
        <f ca="1">'Power Off-Peak Prices'!F92</f>
        <v>-40.18285140118769</v>
      </c>
      <c r="G78" s="340">
        <f>'Power Off-Peak Prices'!G92</f>
        <v>-5.1200321428041207E-2</v>
      </c>
      <c r="H78" s="340">
        <f>'Power Off-Peak Prices'!H92</f>
        <v>-3.2232590370767866E-2</v>
      </c>
      <c r="I78" s="340">
        <f>'Power Off-Peak Prices'!I92</f>
        <v>-7.0168052485314547E-2</v>
      </c>
      <c r="J78" s="340">
        <f>'Power Off-Peak Prices'!J92</f>
        <v>0</v>
      </c>
      <c r="K78" s="340">
        <f>'Power Off-Peak Prices'!K92</f>
        <v>0</v>
      </c>
      <c r="L78" s="340">
        <f>'Power Off-Peak Prices'!L92</f>
        <v>0</v>
      </c>
      <c r="M78" s="340">
        <f>'Power Off-Peak Prices'!M92</f>
        <v>366.30916706836706</v>
      </c>
      <c r="N78" s="340">
        <f>'Power Off-Peak Prices'!N92</f>
        <v>390.05137221595942</v>
      </c>
      <c r="O78" s="340">
        <f>'Power Off-Peak Prices'!O92</f>
        <v>455.13824915894656</v>
      </c>
      <c r="P78" s="340">
        <f>'Power Off-Peak Prices'!P92</f>
        <v>441.45096339617885</v>
      </c>
      <c r="Q78" s="340">
        <f>'Power Off-Peak Prices'!Q92</f>
        <v>468.82553492171428</v>
      </c>
      <c r="R78" s="340">
        <f>'Power Off-Peak Prices'!R92</f>
        <v>350.42996178455724</v>
      </c>
      <c r="S78" s="340">
        <f>'Power Off-Peak Prices'!S92</f>
        <v>291.38037744811936</v>
      </c>
      <c r="T78" s="391">
        <f>'Power Off-Peak Prices'!T92</f>
        <v>331.98633561972838</v>
      </c>
      <c r="U78" s="391">
        <f>'Power Off-Peak Prices'!U92</f>
        <v>276.9204084023313</v>
      </c>
      <c r="V78" s="391">
        <f>'Power Off-Peak Prices'!V92</f>
        <v>265.2343883222984</v>
      </c>
      <c r="W78" s="391">
        <f>'Power Off-Peak Prices'!W92</f>
        <v>253.11673043065639</v>
      </c>
      <c r="X78" s="391">
        <f>'Power Off-Peak Prices'!X92</f>
        <v>208.24819781675433</v>
      </c>
      <c r="Y78" s="391">
        <f>'Power Off-Peak Prices'!Y92</f>
        <v>116.20870034776181</v>
      </c>
      <c r="Z78" s="391">
        <f>'Power Off-Peak Prices'!Z92</f>
        <v>95.574615137579713</v>
      </c>
      <c r="AA78" s="391">
        <f>'Power Off-Peak Prices'!AA92</f>
        <v>52.567061511956126</v>
      </c>
      <c r="AB78" s="391">
        <f>'Power Off-Peak Prices'!AB92</f>
        <v>17.787606657328979</v>
      </c>
      <c r="AC78" s="391">
        <f ca="1">'Power Off-Peak Prices'!AC92</f>
        <v>82.32762583812746</v>
      </c>
    </row>
    <row r="79" spans="1:29" ht="13.65" customHeight="1" x14ac:dyDescent="0.2">
      <c r="A79" s="446" t="str">
        <f>+'Power Off-Peak Prices'!A87</f>
        <v>MID-COLUMBIA</v>
      </c>
      <c r="B79" s="384">
        <f>'Power Off-Peak Prices'!B93</f>
        <v>0</v>
      </c>
      <c r="C79" s="346">
        <f ca="1">+'Power Off-Peak Prices'!C87</f>
        <v>3.377009320545767</v>
      </c>
      <c r="D79" s="346">
        <f ca="1">+'Power Off-Peak Prices'!D87</f>
        <v>-53.799136975540023</v>
      </c>
      <c r="E79" s="346">
        <f>+'Power Off-Peak Prices'!E87</f>
        <v>-2.2967805922016851</v>
      </c>
      <c r="F79" s="408">
        <f ca="1">+'Power Off-Peak Prices'!F87</f>
        <v>-17.572969415731677</v>
      </c>
      <c r="G79" s="346">
        <f>+'Power Off-Peak Prices'!G87</f>
        <v>-1.5943355854942638</v>
      </c>
      <c r="H79" s="346">
        <f>+'Power Off-Peak Prices'!H87</f>
        <v>-3.1185031185013941</v>
      </c>
      <c r="I79" s="346">
        <f>+'Power Off-Peak Prices'!I87</f>
        <v>-7.0168052484405052E-2</v>
      </c>
      <c r="J79" s="346">
        <f>+'Power Off-Peak Prices'!J87</f>
        <v>0.10627557255975262</v>
      </c>
      <c r="K79" s="346">
        <f>+'Power Off-Peak Prices'!K87</f>
        <v>0.21255114512132423</v>
      </c>
      <c r="L79" s="346">
        <f>+'Power Off-Peak Prices'!L87</f>
        <v>0</v>
      </c>
      <c r="M79" s="346">
        <f>+'Power Off-Peak Prices'!M87</f>
        <v>333.67188862263174</v>
      </c>
      <c r="N79" s="346">
        <f>+'Power Off-Peak Prices'!N87</f>
        <v>352.30446522731836</v>
      </c>
      <c r="O79" s="346">
        <f>+'Power Off-Peak Prices'!O87</f>
        <v>448.56309124272957</v>
      </c>
      <c r="P79" s="346">
        <f>+'Power Off-Peak Prices'!P87</f>
        <v>428.06234828019115</v>
      </c>
      <c r="Q79" s="346">
        <f>+'Power Off-Peak Prices'!Q87</f>
        <v>469.06383420526799</v>
      </c>
      <c r="R79" s="346">
        <f>+'Power Off-Peak Prices'!R87</f>
        <v>390.79308458095875</v>
      </c>
      <c r="S79" s="346">
        <f>+'Power Off-Peak Prices'!S87</f>
        <v>334.62272495770776</v>
      </c>
      <c r="T79" s="346">
        <f>+'Power Off-Peak Prices'!T87</f>
        <v>358.75219108531928</v>
      </c>
      <c r="U79" s="346">
        <f>+'Power Off-Peak Prices'!U87</f>
        <v>296.03724926975428</v>
      </c>
      <c r="V79" s="346">
        <f>+'Power Off-Peak Prices'!V87</f>
        <v>349.07873451805608</v>
      </c>
      <c r="W79" s="408">
        <f>+'Power Off-Peak Prices'!W87</f>
        <v>266.51668427337972</v>
      </c>
      <c r="X79" s="346">
        <f>+'Power Off-Peak Prices'!X87</f>
        <v>221.23773611138404</v>
      </c>
      <c r="Y79" s="346">
        <f>+'Power Off-Peak Prices'!Y87</f>
        <v>125.06022051102991</v>
      </c>
      <c r="Z79" s="346">
        <f>+'Power Off-Peak Prices'!Z87</f>
        <v>103.15976758709894</v>
      </c>
      <c r="AA79" s="346">
        <f>+'Power Off-Peak Prices'!AA87</f>
        <v>58.298456405233992</v>
      </c>
      <c r="AB79" s="346">
        <f>+'Power Off-Peak Prices'!AB87</f>
        <v>21.548091957763063</v>
      </c>
      <c r="AC79" s="366">
        <f ca="1">+'Power Off-Peak Prices'!AC87</f>
        <v>90.175761839520419</v>
      </c>
    </row>
    <row r="80" spans="1:29" ht="13.65" customHeight="1" x14ac:dyDescent="0.2">
      <c r="A80" s="447" t="str">
        <f>+'Power Off-Peak Prices'!A88</f>
        <v>COB</v>
      </c>
      <c r="B80" s="377">
        <f>'Power Off-Peak Prices'!B94</f>
        <v>0</v>
      </c>
      <c r="C80" s="340">
        <f ca="1">+'Power Off-Peak Prices'!C88</f>
        <v>0</v>
      </c>
      <c r="D80" s="340">
        <f ca="1">+'Power Off-Peak Prices'!D88</f>
        <v>-43.248071108050681</v>
      </c>
      <c r="E80" s="340">
        <f>+'Power Off-Peak Prices'!E88</f>
        <v>-2.5643033316373476</v>
      </c>
      <c r="F80" s="409">
        <f ca="1">+'Power Off-Peak Prices'!F88</f>
        <v>-15.270791479895706</v>
      </c>
      <c r="G80" s="340">
        <f>+'Power Off-Peak Prices'!G88</f>
        <v>-1.469434297803673</v>
      </c>
      <c r="H80" s="340">
        <f>+'Power Off-Peak Prices'!H88</f>
        <v>-2.8687005431202124</v>
      </c>
      <c r="I80" s="340">
        <f>+'Power Off-Peak Prices'!I88</f>
        <v>-7.0168052487133536E-2</v>
      </c>
      <c r="J80" s="340">
        <f>+'Power Off-Peak Prices'!J88</f>
        <v>-5.8451564907954889E-2</v>
      </c>
      <c r="K80" s="340">
        <f>+'Power Off-Peak Prices'!K88</f>
        <v>-0.11690312981772877</v>
      </c>
      <c r="L80" s="340">
        <f>+'Power Off-Peak Prices'!L88</f>
        <v>0</v>
      </c>
      <c r="M80" s="340">
        <f>+'Power Off-Peak Prices'!M88</f>
        <v>358.46386672975495</v>
      </c>
      <c r="N80" s="340">
        <f>+'Power Off-Peak Prices'!N88</f>
        <v>377.46906988641149</v>
      </c>
      <c r="O80" s="340">
        <f>+'Power Off-Peak Prices'!O88</f>
        <v>469.38738978617585</v>
      </c>
      <c r="P80" s="340">
        <f>+'Power Off-Peak Prices'!P88</f>
        <v>449.2720322341811</v>
      </c>
      <c r="Q80" s="340">
        <f>+'Power Off-Peak Prices'!Q88</f>
        <v>489.50274733816877</v>
      </c>
      <c r="R80" s="340">
        <f>+'Power Off-Peak Prices'!R88</f>
        <v>410.2709255270529</v>
      </c>
      <c r="S80" s="340">
        <f>+'Power Off-Peak Prices'!S88</f>
        <v>332.71350132215593</v>
      </c>
      <c r="T80" s="340">
        <f>+'Power Off-Peak Prices'!T88</f>
        <v>378.67749043498952</v>
      </c>
      <c r="U80" s="340">
        <f>+'Power Off-Peak Prices'!U88</f>
        <v>282.98124750708939</v>
      </c>
      <c r="V80" s="340">
        <f>+'Power Off-Peak Prices'!V88</f>
        <v>336.48176602439344</v>
      </c>
      <c r="W80" s="409">
        <f>+'Power Off-Peak Prices'!W88</f>
        <v>272.8064131172523</v>
      </c>
      <c r="X80" s="340">
        <f>+'Power Off-Peak Prices'!X88</f>
        <v>233.97414941694115</v>
      </c>
      <c r="Y80" s="340">
        <f>+'Power Off-Peak Prices'!Y88</f>
        <v>131.15402321524107</v>
      </c>
      <c r="Z80" s="340">
        <f>+'Power Off-Peak Prices'!Z88</f>
        <v>108.99953517072663</v>
      </c>
      <c r="AA80" s="340">
        <f>+'Power Off-Peak Prices'!AA88</f>
        <v>63.165150415610697</v>
      </c>
      <c r="AB80" s="340">
        <f>+'Power Off-Peak Prices'!AB88</f>
        <v>24.716491965921705</v>
      </c>
      <c r="AC80" s="367">
        <f ca="1">+'Power Off-Peak Prices'!AC88</f>
        <v>96.994564953504778</v>
      </c>
    </row>
    <row r="81" spans="1:29" ht="13.65" customHeight="1" x14ac:dyDescent="0.2">
      <c r="A81" s="447" t="str">
        <f>+'Power Off-Peak Prices'!A89</f>
        <v>NP15</v>
      </c>
      <c r="B81" s="377">
        <f>'Power Off-Peak Prices'!B95</f>
        <v>0</v>
      </c>
      <c r="C81" s="340">
        <f ca="1">+'Power Off-Peak Prices'!C89</f>
        <v>14.318519519114489</v>
      </c>
      <c r="D81" s="340">
        <f ca="1">+'Power Off-Peak Prices'!D89</f>
        <v>-48.812534300379411</v>
      </c>
      <c r="E81" s="340">
        <f>+'Power Off-Peak Prices'!E89</f>
        <v>-6.1856477312758216</v>
      </c>
      <c r="F81" s="409">
        <f ca="1">+'Power Off-Peak Prices'!F89</f>
        <v>-13.559887504179642</v>
      </c>
      <c r="G81" s="340">
        <f>+'Power Off-Peak Prices'!G89</f>
        <v>1.5417095461289136</v>
      </c>
      <c r="H81" s="340">
        <f>+'Power Off-Peak Prices'!H89</f>
        <v>3.1185031185013941</v>
      </c>
      <c r="I81" s="340">
        <f>+'Power Off-Peak Prices'!I89</f>
        <v>-3.5084026243566768E-2</v>
      </c>
      <c r="J81" s="340">
        <f>+'Power Off-Peak Prices'!J89</f>
        <v>5.3137786278966814E-2</v>
      </c>
      <c r="K81" s="340">
        <f>+'Power Off-Peak Prices'!K89</f>
        <v>0.10627557255975262</v>
      </c>
      <c r="L81" s="340">
        <f>+'Power Off-Peak Prices'!L89</f>
        <v>0</v>
      </c>
      <c r="M81" s="340">
        <f>+'Power Off-Peak Prices'!M89</f>
        <v>394.64764002636184</v>
      </c>
      <c r="N81" s="340">
        <f>+'Power Off-Peak Prices'!N89</f>
        <v>444.5704882098853</v>
      </c>
      <c r="O81" s="340">
        <f>+'Power Off-Peak Prices'!O89</f>
        <v>448.50458910179077</v>
      </c>
      <c r="P81" s="340">
        <f>+'Power Off-Peak Prices'!P89</f>
        <v>441.96243367121679</v>
      </c>
      <c r="Q81" s="340">
        <f>+'Power Off-Peak Prices'!Q89</f>
        <v>455.04674453236476</v>
      </c>
      <c r="R81" s="340">
        <f>+'Power Off-Peak Prices'!R89</f>
        <v>407.78604423188517</v>
      </c>
      <c r="S81" s="340">
        <f>+'Power Off-Peak Prices'!S89</f>
        <v>350.90937293072056</v>
      </c>
      <c r="T81" s="340">
        <f>+'Power Off-Peak Prices'!T89</f>
        <v>355.35204704422722</v>
      </c>
      <c r="U81" s="340">
        <f>+'Power Off-Peak Prices'!U89</f>
        <v>343.54033145199901</v>
      </c>
      <c r="V81" s="340">
        <f>+'Power Off-Peak Prices'!V89</f>
        <v>353.83574029593728</v>
      </c>
      <c r="W81" s="409">
        <f>+'Power Off-Peak Prices'!W89</f>
        <v>286.94107556876406</v>
      </c>
      <c r="X81" s="340">
        <f>+'Power Off-Peak Prices'!X89</f>
        <v>379.91531221834794</v>
      </c>
      <c r="Y81" s="340">
        <f>+'Power Off-Peak Prices'!Y89</f>
        <v>276.33257738352768</v>
      </c>
      <c r="Z81" s="340">
        <f>+'Power Off-Peak Prices'!Z89</f>
        <v>215.79422529339809</v>
      </c>
      <c r="AA81" s="340">
        <f>+'Power Off-Peak Prices'!AA89</f>
        <v>117.4024369761828</v>
      </c>
      <c r="AB81" s="340">
        <f>+'Power Off-Peak Prices'!AB89</f>
        <v>69.587918644523597</v>
      </c>
      <c r="AC81" s="367">
        <f ca="1">+'Power Off-Peak Prices'!AC89</f>
        <v>166.42804114796945</v>
      </c>
    </row>
    <row r="82" spans="1:29" ht="13.65" customHeight="1" x14ac:dyDescent="0.2">
      <c r="A82" s="447" t="str">
        <f>+'Power Off-Peak Prices'!A90</f>
        <v>ZP26</v>
      </c>
      <c r="B82" s="377">
        <f>'Power Off-Peak Prices'!B96</f>
        <v>0</v>
      </c>
      <c r="C82" s="340">
        <f ca="1">+'Power Off-Peak Prices'!C90</f>
        <v>73.438977441577663</v>
      </c>
      <c r="D82" s="340">
        <f ca="1">+'Power Off-Peak Prices'!D90</f>
        <v>89.955766529237735</v>
      </c>
      <c r="E82" s="340">
        <f>+'Power Off-Peak Prices'!E90</f>
        <v>71.578645160448104</v>
      </c>
      <c r="F82" s="409">
        <f ca="1">+'Power Off-Peak Prices'!F90</f>
        <v>78.324463043753894</v>
      </c>
      <c r="G82" s="340">
        <f>+'Power Off-Peak Prices'!G90</f>
        <v>1.5066255198871659</v>
      </c>
      <c r="H82" s="340">
        <f>+'Power Off-Peak Prices'!H90</f>
        <v>3.1185031185013941</v>
      </c>
      <c r="I82" s="340">
        <f>+'Power Off-Peak Prices'!I90</f>
        <v>-0.10525207872706233</v>
      </c>
      <c r="J82" s="340">
        <f>+'Power Off-Peak Prices'!J90</f>
        <v>-0.13503599821524404</v>
      </c>
      <c r="K82" s="340">
        <f>+'Power Off-Peak Prices'!K90</f>
        <v>-0.21255114511950524</v>
      </c>
      <c r="L82" s="340">
        <f>+'Power Off-Peak Prices'!L90</f>
        <v>-5.7520851312801824E-2</v>
      </c>
      <c r="M82" s="340">
        <f>+'Power Off-Peak Prices'!M90</f>
        <v>394.64764002636184</v>
      </c>
      <c r="N82" s="340">
        <f>+'Power Off-Peak Prices'!N90</f>
        <v>444.3275338853</v>
      </c>
      <c r="O82" s="340">
        <f>+'Power Off-Peak Prices'!O90</f>
        <v>446.94975257612168</v>
      </c>
      <c r="P82" s="340">
        <f>+'Power Off-Peak Prices'!P90</f>
        <v>438.85276061987679</v>
      </c>
      <c r="Q82" s="340">
        <f>+'Power Off-Peak Prices'!Q90</f>
        <v>455.04674453236476</v>
      </c>
      <c r="R82" s="340">
        <f>+'Power Off-Peak Prices'!R90</f>
        <v>552.34901633321351</v>
      </c>
      <c r="S82" s="340">
        <f>+'Power Off-Peak Prices'!S90</f>
        <v>331.84193920948383</v>
      </c>
      <c r="T82" s="340">
        <f>+'Power Off-Peak Prices'!T90</f>
        <v>352.03065288796824</v>
      </c>
      <c r="U82" s="340">
        <f>+'Power Off-Peak Prices'!U90</f>
        <v>308.11380603897214</v>
      </c>
      <c r="V82" s="340">
        <f>+'Power Off-Peak Prices'!V90</f>
        <v>335.38135870150654</v>
      </c>
      <c r="W82" s="409">
        <f>+'Power Off-Peak Prices'!W90</f>
        <v>290.67024150236466</v>
      </c>
      <c r="X82" s="340">
        <f>+'Power Off-Peak Prices'!X90</f>
        <v>231.34768404215174</v>
      </c>
      <c r="Y82" s="340">
        <f>+'Power Off-Peak Prices'!Y90</f>
        <v>159.14672889955636</v>
      </c>
      <c r="Z82" s="340">
        <f>+'Power Off-Peak Prices'!Z90</f>
        <v>144.31720657324695</v>
      </c>
      <c r="AA82" s="340">
        <f>+'Power Off-Peak Prices'!AA90</f>
        <v>119.45889897083271</v>
      </c>
      <c r="AB82" s="340">
        <f>+'Power Off-Peak Prices'!AB90</f>
        <v>88.511762775932766</v>
      </c>
      <c r="AC82" s="367">
        <f ca="1">+'Power Off-Peak Prices'!AC90</f>
        <v>139.7255614591586</v>
      </c>
    </row>
    <row r="83" spans="1:29" ht="13.65" customHeight="1" x14ac:dyDescent="0.2">
      <c r="A83" s="447" t="str">
        <f>+'Power Off-Peak Prices'!A91</f>
        <v>SP15</v>
      </c>
      <c r="B83" s="377">
        <f>'Power Off-Peak Prices'!B97</f>
        <v>0</v>
      </c>
      <c r="C83" s="340">
        <f ca="1">+'Power Off-Peak Prices'!C91</f>
        <v>80.507902201810339</v>
      </c>
      <c r="D83" s="340">
        <f ca="1">+'Power Off-Peak Prices'!D91</f>
        <v>-41.833012299713118</v>
      </c>
      <c r="E83" s="340">
        <f>+'Power Off-Peak Prices'!E91</f>
        <v>71.578645160448104</v>
      </c>
      <c r="F83" s="409">
        <f ca="1">+'Power Off-Peak Prices'!F91</f>
        <v>36.75117835418223</v>
      </c>
      <c r="G83" s="340">
        <f>+'Power Off-Peak Prices'!G91</f>
        <v>1.5066255198871659</v>
      </c>
      <c r="H83" s="340">
        <f>+'Power Off-Peak Prices'!H91</f>
        <v>3.1185031185013941</v>
      </c>
      <c r="I83" s="340">
        <f>+'Power Off-Peak Prices'!I91</f>
        <v>-0.10525207872706233</v>
      </c>
      <c r="J83" s="340">
        <f>+'Power Off-Peak Prices'!J91</f>
        <v>-0.10627557255793363</v>
      </c>
      <c r="K83" s="340">
        <f>+'Power Off-Peak Prices'!K91</f>
        <v>-0.21255114511950524</v>
      </c>
      <c r="L83" s="340">
        <f>+'Power Off-Peak Prices'!L91</f>
        <v>0</v>
      </c>
      <c r="M83" s="340">
        <f>+'Power Off-Peak Prices'!M91</f>
        <v>429.56918284916537</v>
      </c>
      <c r="N83" s="340">
        <f>+'Power Off-Peak Prices'!N91</f>
        <v>448.76878308717824</v>
      </c>
      <c r="O83" s="340">
        <f>+'Power Off-Peak Prices'!O91</f>
        <v>612.81672868805072</v>
      </c>
      <c r="P83" s="340">
        <f>+'Power Off-Peak Prices'!P91</f>
        <v>603.291970340435</v>
      </c>
      <c r="Q83" s="340">
        <f>+'Power Off-Peak Prices'!Q91</f>
        <v>622.34148703566825</v>
      </c>
      <c r="R83" s="340">
        <f>+'Power Off-Peak Prices'!R91</f>
        <v>558.15493829677689</v>
      </c>
      <c r="S83" s="340">
        <f>+'Power Off-Peak Prices'!S91</f>
        <v>333.52345930364936</v>
      </c>
      <c r="T83" s="340">
        <f>+'Power Off-Peak Prices'!T91</f>
        <v>352.03065288796824</v>
      </c>
      <c r="U83" s="340">
        <f>+'Power Off-Peak Prices'!U91</f>
        <v>313.15836632146875</v>
      </c>
      <c r="V83" s="340">
        <f>+'Power Off-Peak Prices'!V91</f>
        <v>335.38135870150654</v>
      </c>
      <c r="W83" s="409">
        <f>+'Power Off-Peak Prices'!W91</f>
        <v>325.62456966593163</v>
      </c>
      <c r="X83" s="340">
        <f>+'Power Off-Peak Prices'!X91</f>
        <v>308.4002880492344</v>
      </c>
      <c r="Y83" s="340">
        <f>+'Power Off-Peak Prices'!Y91</f>
        <v>204.378815533335</v>
      </c>
      <c r="Z83" s="340">
        <f>+'Power Off-Peak Prices'!Z91</f>
        <v>181.1307961716393</v>
      </c>
      <c r="AA83" s="340">
        <f>+'Power Off-Peak Prices'!AA91</f>
        <v>130.55920919076743</v>
      </c>
      <c r="AB83" s="340">
        <f>+'Power Off-Peak Prices'!AB91</f>
        <v>88.61340028523955</v>
      </c>
      <c r="AC83" s="367">
        <f ca="1">+'Power Off-Peak Prices'!AC91</f>
        <v>161.55909580414209</v>
      </c>
    </row>
    <row r="84" spans="1:29" ht="13.65" customHeight="1" x14ac:dyDescent="0.2">
      <c r="A84" s="447" t="str">
        <f>+'Power Off-Peak Prices'!A92</f>
        <v>Palo Verde</v>
      </c>
      <c r="B84" s="377">
        <f>'Power Off-Peak Prices'!B98</f>
        <v>0</v>
      </c>
      <c r="C84" s="340">
        <f ca="1">+'Power Off-Peak Prices'!C92</f>
        <v>-42.550317438875481</v>
      </c>
      <c r="D84" s="340">
        <f ca="1">+'Power Off-Peak Prices'!D92</f>
        <v>-75.433933433050697</v>
      </c>
      <c r="E84" s="340">
        <f>+'Power Off-Peak Prices'!E92</f>
        <v>-2.5643033316364381</v>
      </c>
      <c r="F84" s="409">
        <f ca="1">+'Power Off-Peak Prices'!F92</f>
        <v>-40.18285140118769</v>
      </c>
      <c r="G84" s="340">
        <f>+'Power Off-Peak Prices'!G92</f>
        <v>-5.1200321428041207E-2</v>
      </c>
      <c r="H84" s="340">
        <f>+'Power Off-Peak Prices'!H92</f>
        <v>-3.2232590370767866E-2</v>
      </c>
      <c r="I84" s="340">
        <f>+'Power Off-Peak Prices'!I92</f>
        <v>-7.0168052485314547E-2</v>
      </c>
      <c r="J84" s="340">
        <f>+'Power Off-Peak Prices'!J92</f>
        <v>0</v>
      </c>
      <c r="K84" s="340">
        <f>+'Power Off-Peak Prices'!K92</f>
        <v>0</v>
      </c>
      <c r="L84" s="340">
        <f>+'Power Off-Peak Prices'!L92</f>
        <v>0</v>
      </c>
      <c r="M84" s="340">
        <f>+'Power Off-Peak Prices'!M92</f>
        <v>366.30916706836706</v>
      </c>
      <c r="N84" s="340">
        <f>+'Power Off-Peak Prices'!N92</f>
        <v>390.05137221595942</v>
      </c>
      <c r="O84" s="340">
        <f>+'Power Off-Peak Prices'!O92</f>
        <v>455.13824915894656</v>
      </c>
      <c r="P84" s="340">
        <f>+'Power Off-Peak Prices'!P92</f>
        <v>441.45096339617885</v>
      </c>
      <c r="Q84" s="340">
        <f>+'Power Off-Peak Prices'!Q92</f>
        <v>468.82553492171428</v>
      </c>
      <c r="R84" s="340">
        <f>+'Power Off-Peak Prices'!R92</f>
        <v>350.42996178455724</v>
      </c>
      <c r="S84" s="340">
        <f>+'Power Off-Peak Prices'!S92</f>
        <v>291.38037744811936</v>
      </c>
      <c r="T84" s="340">
        <f>+'Power Off-Peak Prices'!T92</f>
        <v>331.98633561972838</v>
      </c>
      <c r="U84" s="340">
        <f>+'Power Off-Peak Prices'!U92</f>
        <v>276.9204084023313</v>
      </c>
      <c r="V84" s="340">
        <f>+'Power Off-Peak Prices'!V92</f>
        <v>265.2343883222984</v>
      </c>
      <c r="W84" s="409">
        <f>+'Power Off-Peak Prices'!W92</f>
        <v>253.11673043065639</v>
      </c>
      <c r="X84" s="340">
        <f>+'Power Off-Peak Prices'!X92</f>
        <v>208.24819781675433</v>
      </c>
      <c r="Y84" s="340">
        <f>+'Power Off-Peak Prices'!Y92</f>
        <v>116.20870034776181</v>
      </c>
      <c r="Z84" s="340">
        <f>+'Power Off-Peak Prices'!Z92</f>
        <v>95.574615137579713</v>
      </c>
      <c r="AA84" s="340">
        <f>+'Power Off-Peak Prices'!AA92</f>
        <v>52.567061511956126</v>
      </c>
      <c r="AB84" s="340">
        <f>+'Power Off-Peak Prices'!AB92</f>
        <v>17.787606657328979</v>
      </c>
      <c r="AC84" s="367">
        <f ca="1">+'Power Off-Peak Prices'!AC92</f>
        <v>82.32762583812746</v>
      </c>
    </row>
    <row r="85" spans="1:29" ht="13.65" customHeight="1" thickBot="1" x14ac:dyDescent="0.25">
      <c r="A85" s="448" t="str">
        <f>+'Power Off-Peak Prices'!A93</f>
        <v>Mead</v>
      </c>
      <c r="B85" s="386">
        <f>'Power Off-Peak Prices'!B99</f>
        <v>0</v>
      </c>
      <c r="C85" s="342">
        <f ca="1">+'Power Off-Peak Prices'!C93</f>
        <v>-40.861812778603507</v>
      </c>
      <c r="D85" s="342">
        <f ca="1">+'Power Off-Peak Prices'!D93</f>
        <v>-79.469272240096871</v>
      </c>
      <c r="E85" s="342">
        <f>+'Power Off-Peak Prices'!E93</f>
        <v>-2.5643033316391666</v>
      </c>
      <c r="F85" s="410">
        <f ca="1">+'Power Off-Peak Prices'!F93</f>
        <v>-40.965129450113636</v>
      </c>
      <c r="G85" s="342">
        <f>+'Power Off-Peak Prices'!G93</f>
        <v>-5.1200321428041207E-2</v>
      </c>
      <c r="H85" s="342">
        <f>+'Power Off-Peak Prices'!H93</f>
        <v>-3.2232590372586856E-2</v>
      </c>
      <c r="I85" s="342">
        <f>+'Power Off-Peak Prices'!I93</f>
        <v>-7.0168052484405052E-2</v>
      </c>
      <c r="J85" s="342">
        <f>+'Power Off-Peak Prices'!J93</f>
        <v>0</v>
      </c>
      <c r="K85" s="342">
        <f>+'Power Off-Peak Prices'!K93</f>
        <v>0</v>
      </c>
      <c r="L85" s="342">
        <f>+'Power Off-Peak Prices'!L93</f>
        <v>0</v>
      </c>
      <c r="M85" s="342">
        <f>+'Power Off-Peak Prices'!M93</f>
        <v>386.27188472549096</v>
      </c>
      <c r="N85" s="342">
        <f>+'Power Off-Peak Prices'!N93</f>
        <v>421.50712803982697</v>
      </c>
      <c r="O85" s="342">
        <f>+'Power Off-Peak Prices'!O93</f>
        <v>502.72915339140491</v>
      </c>
      <c r="P85" s="342">
        <f>+'Power Off-Peak Prices'!P93</f>
        <v>481.82519949232119</v>
      </c>
      <c r="Q85" s="342">
        <f>+'Power Off-Peak Prices'!Q93</f>
        <v>523.63310729048681</v>
      </c>
      <c r="R85" s="342">
        <f>+'Power Off-Peak Prices'!R93</f>
        <v>385.84421805017882</v>
      </c>
      <c r="S85" s="342">
        <f>+'Power Off-Peak Prices'!S93</f>
        <v>302.07227008896189</v>
      </c>
      <c r="T85" s="342">
        <f>+'Power Off-Peak Prices'!T93</f>
        <v>345.18539454240454</v>
      </c>
      <c r="U85" s="342">
        <f>+'Power Off-Peak Prices'!U93</f>
        <v>286.71485833681436</v>
      </c>
      <c r="V85" s="342">
        <f>+'Power Off-Peak Prices'!V93</f>
        <v>274.31655738766585</v>
      </c>
      <c r="W85" s="410">
        <f>+'Power Off-Peak Prices'!W93</f>
        <v>268.16658443607957</v>
      </c>
      <c r="X85" s="342">
        <f>+'Power Off-Peak Prices'!X93</f>
        <v>218.73598467051761</v>
      </c>
      <c r="Y85" s="342">
        <f>+'Power Off-Peak Prices'!Y93</f>
        <v>121.82756852591956</v>
      </c>
      <c r="Z85" s="342">
        <f>+'Power Off-Peak Prices'!Z93</f>
        <v>100.31229826185518</v>
      </c>
      <c r="AA85" s="342">
        <f>+'Power Off-Peak Prices'!AA93</f>
        <v>55.094907537764811</v>
      </c>
      <c r="AB85" s="342">
        <f>+'Power Off-Peak Prices'!AB93</f>
        <v>18.658992315963587</v>
      </c>
      <c r="AC85" s="369">
        <f ca="1">+'Power Off-Peak Prices'!AC93</f>
        <v>86.379061907488904</v>
      </c>
    </row>
    <row r="86" spans="1:29" ht="13.65" hidden="1" customHeight="1" thickBot="1" x14ac:dyDescent="0.25">
      <c r="A86" s="385">
        <f>+'Power Off-Peak Prices'!A94</f>
        <v>0</v>
      </c>
      <c r="B86" s="377">
        <f>'Power Off-Peak Prices'!B100</f>
        <v>0</v>
      </c>
      <c r="C86" s="340">
        <f>+'Power Off-Peak Prices'!C94</f>
        <v>0</v>
      </c>
      <c r="D86" s="340">
        <f>+'Power Off-Peak Prices'!D94</f>
        <v>0</v>
      </c>
      <c r="E86" s="340">
        <f>+'Power Off-Peak Prices'!E94</f>
        <v>0</v>
      </c>
      <c r="F86" s="340">
        <f>+'Power Off-Peak Prices'!F94</f>
        <v>0</v>
      </c>
      <c r="G86" s="340">
        <f>+'Power Off-Peak Prices'!G94</f>
        <v>0</v>
      </c>
      <c r="H86" s="340">
        <f>+'Power Off-Peak Prices'!H94</f>
        <v>0</v>
      </c>
      <c r="I86" s="340">
        <f>+'Power Off-Peak Prices'!I94</f>
        <v>0</v>
      </c>
      <c r="J86" s="340">
        <f>+'Power Off-Peak Prices'!J94</f>
        <v>0</v>
      </c>
      <c r="K86" s="340">
        <f>+'Power Off-Peak Prices'!K94</f>
        <v>0</v>
      </c>
      <c r="L86" s="340">
        <f>+'Power Off-Peak Prices'!L94</f>
        <v>0</v>
      </c>
      <c r="M86" s="340">
        <f>+'Power Off-Peak Prices'!M94</f>
        <v>0</v>
      </c>
      <c r="N86" s="340">
        <f>+'Power Off-Peak Prices'!N94</f>
        <v>0</v>
      </c>
      <c r="O86" s="340">
        <f>+'Power Off-Peak Prices'!O94</f>
        <v>0</v>
      </c>
      <c r="P86" s="340">
        <f>+'Power Off-Peak Prices'!P94</f>
        <v>0</v>
      </c>
      <c r="Q86" s="340">
        <f>+'Power Off-Peak Prices'!Q94</f>
        <v>0</v>
      </c>
      <c r="R86" s="340">
        <f>+'Power Off-Peak Prices'!R94</f>
        <v>0</v>
      </c>
      <c r="S86" s="340">
        <f>+'Power Off-Peak Prices'!S94</f>
        <v>0</v>
      </c>
      <c r="T86" s="340">
        <f>+'Power Off-Peak Prices'!T94</f>
        <v>0</v>
      </c>
      <c r="U86" s="340">
        <f>+'Power Off-Peak Prices'!U94</f>
        <v>0</v>
      </c>
      <c r="V86" s="340">
        <f>+'Power Off-Peak Prices'!V94</f>
        <v>0</v>
      </c>
      <c r="W86" s="340">
        <f>+'Power Off-Peak Prices'!W94</f>
        <v>0</v>
      </c>
      <c r="X86" s="340">
        <f>+'Power Off-Peak Prices'!X94</f>
        <v>0</v>
      </c>
      <c r="Y86" s="340">
        <f>+'Power Off-Peak Prices'!Y94</f>
        <v>0</v>
      </c>
      <c r="Z86" s="340">
        <f>+'Power Off-Peak Prices'!Z94</f>
        <v>0</v>
      </c>
      <c r="AA86" s="340">
        <f>+'Power Off-Peak Prices'!AA94</f>
        <v>0</v>
      </c>
      <c r="AB86" s="340">
        <f>+'Power Off-Peak Prices'!AB94</f>
        <v>0</v>
      </c>
      <c r="AC86" s="340">
        <f>+'Power Off-Peak Prices'!AC94</f>
        <v>0</v>
      </c>
    </row>
    <row r="87" spans="1:29" ht="13.65" hidden="1" customHeight="1" thickBot="1" x14ac:dyDescent="0.25">
      <c r="A87" s="387">
        <f>+'Power Off-Peak Prices'!A95</f>
        <v>0</v>
      </c>
      <c r="B87" s="377">
        <f>'Power Off-Peak Prices'!B101</f>
        <v>0</v>
      </c>
      <c r="C87" s="346">
        <f>+'Power Off-Peak Prices'!C95</f>
        <v>0</v>
      </c>
      <c r="D87" s="346">
        <f>+'Power Off-Peak Prices'!D95</f>
        <v>0</v>
      </c>
      <c r="E87" s="346">
        <f>+'Power Off-Peak Prices'!E95</f>
        <v>0</v>
      </c>
      <c r="F87" s="346">
        <f>+'Power Off-Peak Prices'!F95</f>
        <v>0</v>
      </c>
      <c r="G87" s="346">
        <f>+'Power Off-Peak Prices'!G95</f>
        <v>0</v>
      </c>
      <c r="H87" s="346">
        <f>+'Power Off-Peak Prices'!H95</f>
        <v>0</v>
      </c>
      <c r="I87" s="346">
        <f>+'Power Off-Peak Prices'!I95</f>
        <v>0</v>
      </c>
      <c r="J87" s="346">
        <f>+'Power Off-Peak Prices'!J95</f>
        <v>0</v>
      </c>
      <c r="K87" s="346">
        <f>+'Power Off-Peak Prices'!K95</f>
        <v>0</v>
      </c>
      <c r="L87" s="346">
        <f>+'Power Off-Peak Prices'!L95</f>
        <v>0</v>
      </c>
      <c r="M87" s="346">
        <f>+'Power Off-Peak Prices'!M95</f>
        <v>0</v>
      </c>
      <c r="N87" s="346">
        <f>+'Power Off-Peak Prices'!N95</f>
        <v>0</v>
      </c>
      <c r="O87" s="346">
        <f>+'Power Off-Peak Prices'!O95</f>
        <v>0</v>
      </c>
      <c r="P87" s="346">
        <f>+'Power Off-Peak Prices'!P95</f>
        <v>0</v>
      </c>
      <c r="Q87" s="346">
        <f>+'Power Off-Peak Prices'!Q95</f>
        <v>0</v>
      </c>
      <c r="R87" s="346">
        <f>+'Power Off-Peak Prices'!R95</f>
        <v>0</v>
      </c>
      <c r="S87" s="346">
        <f>+'Power Off-Peak Prices'!S95</f>
        <v>0</v>
      </c>
      <c r="T87" s="346">
        <f>+'Power Off-Peak Prices'!T95</f>
        <v>0</v>
      </c>
      <c r="U87" s="346">
        <f>+'Power Off-Peak Prices'!U95</f>
        <v>0</v>
      </c>
      <c r="V87" s="346">
        <f>+'Power Off-Peak Prices'!V95</f>
        <v>0</v>
      </c>
      <c r="W87" s="346">
        <f>+'Power Off-Peak Prices'!W95</f>
        <v>0</v>
      </c>
      <c r="X87" s="346">
        <f>+'Power Off-Peak Prices'!X95</f>
        <v>0</v>
      </c>
      <c r="Y87" s="346">
        <f>+'Power Off-Peak Prices'!Y95</f>
        <v>0</v>
      </c>
      <c r="Z87" s="346">
        <f>+'Power Off-Peak Prices'!Z95</f>
        <v>0</v>
      </c>
      <c r="AA87" s="346">
        <f>+'Power Off-Peak Prices'!AA95</f>
        <v>0</v>
      </c>
      <c r="AB87" s="346">
        <f>+'Power Off-Peak Prices'!AB95</f>
        <v>0</v>
      </c>
      <c r="AC87" s="346">
        <f>+'Power Off-Peak Prices'!AC95</f>
        <v>0</v>
      </c>
    </row>
    <row r="88" spans="1:29" ht="13.65" hidden="1" customHeight="1" x14ac:dyDescent="0.2">
      <c r="A88" s="387">
        <f>+'Power Off-Peak Prices'!A96</f>
        <v>0</v>
      </c>
      <c r="B88" s="377">
        <f>'Power Off-Peak Prices'!B102</f>
        <v>0</v>
      </c>
      <c r="C88" s="346">
        <f>+'Power Off-Peak Prices'!C96</f>
        <v>0</v>
      </c>
      <c r="D88" s="346">
        <f>+'Power Off-Peak Prices'!D96</f>
        <v>0</v>
      </c>
      <c r="E88" s="346">
        <f>+'Power Off-Peak Prices'!E96</f>
        <v>0</v>
      </c>
      <c r="F88" s="346">
        <f>+'Power Off-Peak Prices'!F96</f>
        <v>0</v>
      </c>
      <c r="G88" s="346">
        <f>+'Power Off-Peak Prices'!G96</f>
        <v>0</v>
      </c>
      <c r="H88" s="346">
        <f>+'Power Off-Peak Prices'!H96</f>
        <v>0</v>
      </c>
      <c r="I88" s="346">
        <f>+'Power Off-Peak Prices'!I96</f>
        <v>0</v>
      </c>
      <c r="J88" s="346">
        <f>+'Power Off-Peak Prices'!J96</f>
        <v>0</v>
      </c>
      <c r="K88" s="346">
        <f>+'Power Off-Peak Prices'!K96</f>
        <v>0</v>
      </c>
      <c r="L88" s="346">
        <f>+'Power Off-Peak Prices'!L96</f>
        <v>0</v>
      </c>
      <c r="M88" s="346">
        <f>+'Power Off-Peak Prices'!M96</f>
        <v>0</v>
      </c>
      <c r="N88" s="346">
        <f>+'Power Off-Peak Prices'!N96</f>
        <v>0</v>
      </c>
      <c r="O88" s="346">
        <f>+'Power Off-Peak Prices'!O96</f>
        <v>0</v>
      </c>
      <c r="P88" s="346">
        <f>+'Power Off-Peak Prices'!P96</f>
        <v>0</v>
      </c>
      <c r="Q88" s="346">
        <f>+'Power Off-Peak Prices'!Q96</f>
        <v>0</v>
      </c>
      <c r="R88" s="346">
        <f>+'Power Off-Peak Prices'!R96</f>
        <v>0</v>
      </c>
      <c r="S88" s="346">
        <f>+'Power Off-Peak Prices'!S96</f>
        <v>0</v>
      </c>
      <c r="T88" s="346">
        <f>+'Power Off-Peak Prices'!T96</f>
        <v>0</v>
      </c>
      <c r="U88" s="346">
        <f>+'Power Off-Peak Prices'!U96</f>
        <v>0</v>
      </c>
      <c r="V88" s="346">
        <f>+'Power Off-Peak Prices'!V96</f>
        <v>0</v>
      </c>
      <c r="W88" s="346">
        <f>+'Power Off-Peak Prices'!W96</f>
        <v>0</v>
      </c>
      <c r="X88" s="346">
        <f>+'Power Off-Peak Prices'!X96</f>
        <v>0</v>
      </c>
      <c r="Y88" s="346">
        <f>+'Power Off-Peak Prices'!Y96</f>
        <v>0</v>
      </c>
      <c r="Z88" s="346">
        <f>+'Power Off-Peak Prices'!Z96</f>
        <v>0</v>
      </c>
      <c r="AA88" s="346">
        <f>+'Power Off-Peak Prices'!AA96</f>
        <v>0</v>
      </c>
      <c r="AB88" s="346">
        <f>+'Power Off-Peak Prices'!AB96</f>
        <v>0</v>
      </c>
      <c r="AC88" s="346">
        <f>+'Power Off-Peak Prices'!AC96</f>
        <v>0</v>
      </c>
    </row>
    <row r="89" spans="1:29" ht="13.65" hidden="1" customHeight="1" thickBot="1" x14ac:dyDescent="0.25">
      <c r="A89" s="309">
        <f>'Power Off-Peak Prices'!A103</f>
        <v>0</v>
      </c>
      <c r="B89" s="310">
        <f>'Power Off-Peak Prices'!B103</f>
        <v>0</v>
      </c>
      <c r="C89" s="346">
        <f>+'Power Off-Peak Prices'!C97</f>
        <v>0</v>
      </c>
      <c r="D89" s="346">
        <f>+'Power Off-Peak Prices'!D97</f>
        <v>0</v>
      </c>
      <c r="E89" s="346">
        <f>+'Power Off-Peak Prices'!E97</f>
        <v>0</v>
      </c>
      <c r="F89" s="346">
        <f>+'Power Off-Peak Prices'!F97</f>
        <v>0</v>
      </c>
      <c r="G89" s="346">
        <f>+'Power Off-Peak Prices'!G97</f>
        <v>0</v>
      </c>
      <c r="H89" s="346">
        <f>+'Power Off-Peak Prices'!H97</f>
        <v>0</v>
      </c>
      <c r="I89" s="346">
        <f>+'Power Off-Peak Prices'!I97</f>
        <v>0</v>
      </c>
      <c r="J89" s="346">
        <f>+'Power Off-Peak Prices'!J97</f>
        <v>0</v>
      </c>
      <c r="K89" s="346">
        <f>+'Power Off-Peak Prices'!K97</f>
        <v>0</v>
      </c>
      <c r="L89" s="346">
        <f>+'Power Off-Peak Prices'!L97</f>
        <v>0</v>
      </c>
      <c r="M89" s="346">
        <f>+'Power Off-Peak Prices'!M97</f>
        <v>0</v>
      </c>
      <c r="N89" s="346">
        <f>+'Power Off-Peak Prices'!N97</f>
        <v>0</v>
      </c>
      <c r="O89" s="346">
        <f>+'Power Off-Peak Prices'!O97</f>
        <v>0</v>
      </c>
      <c r="P89" s="346">
        <f>+'Power Off-Peak Prices'!P97</f>
        <v>0</v>
      </c>
      <c r="Q89" s="346">
        <f>+'Power Off-Peak Prices'!Q97</f>
        <v>0</v>
      </c>
      <c r="R89" s="346">
        <f>+'Power Off-Peak Prices'!R97</f>
        <v>0</v>
      </c>
      <c r="S89" s="346">
        <f>+'Power Off-Peak Prices'!S97</f>
        <v>0</v>
      </c>
      <c r="T89" s="346">
        <f>+'Power Off-Peak Prices'!T97</f>
        <v>0</v>
      </c>
      <c r="U89" s="346">
        <f>+'Power Off-Peak Prices'!U97</f>
        <v>0</v>
      </c>
      <c r="V89" s="346">
        <f>+'Power Off-Peak Prices'!V97</f>
        <v>0</v>
      </c>
      <c r="W89" s="346">
        <f>+'Power Off-Peak Prices'!W97</f>
        <v>0</v>
      </c>
      <c r="X89" s="346">
        <f>+'Power Off-Peak Prices'!X97</f>
        <v>0</v>
      </c>
      <c r="Y89" s="346">
        <f>+'Power Off-Peak Prices'!Y97</f>
        <v>0</v>
      </c>
      <c r="Z89" s="346">
        <f>+'Power Off-Peak Prices'!Z97</f>
        <v>0</v>
      </c>
      <c r="AA89" s="346">
        <f>+'Power Off-Peak Prices'!AA97</f>
        <v>0</v>
      </c>
      <c r="AB89" s="346">
        <f>+'Power Off-Peak Prices'!AB97</f>
        <v>0</v>
      </c>
      <c r="AC89" s="346">
        <f>+'Power Off-Peak Prices'!AC97</f>
        <v>0</v>
      </c>
    </row>
  </sheetData>
  <pageMargins left="0.75" right="0.75" top="1" bottom="1" header="0.5" footer="0.5"/>
  <pageSetup scale="68" orientation="landscape" r:id="rId1"/>
  <headerFooter alignWithMargins="0">
    <oddHeader>&amp;C&amp;"Times New Roman,Bold"&amp;12WEST POWER HEAT RATES
PEAK AND OFF PEAK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4817" r:id="rId4" name="Button 1">
              <controlPr defaultSize="0" print="0" autoFill="0" autoPict="0">
                <anchor moveWithCells="1" sizeWithCells="1">
                  <from>
                    <xdr:col>2</xdr:col>
                    <xdr:colOff>45720</xdr:colOff>
                    <xdr:row>1</xdr:row>
                    <xdr:rowOff>0</xdr:rowOff>
                  </from>
                  <to>
                    <xdr:col>5</xdr:col>
                    <xdr:colOff>251460</xdr:colOff>
                    <xdr:row>3</xdr:row>
                    <xdr:rowOff>53340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2">
    <pageSetUpPr fitToPage="1"/>
  </sheetPr>
  <dimension ref="A4:K161"/>
  <sheetViews>
    <sheetView workbookViewId="0">
      <pane xSplit="1" ySplit="6" topLeftCell="B7" activePane="bottomRight" state="frozen"/>
      <selection sqref="A1:A65536"/>
      <selection pane="topRight" sqref="A1:A65536"/>
      <selection pane="bottomLeft" sqref="A1:A65536"/>
      <selection pane="bottomRight" activeCell="J26" sqref="J26"/>
    </sheetView>
  </sheetViews>
  <sheetFormatPr defaultColWidth="9.125" defaultRowHeight="13.2" x14ac:dyDescent="0.25"/>
  <cols>
    <col min="1" max="1" width="10.125" style="40" bestFit="1" customWidth="1"/>
    <col min="2" max="2" width="9.125" style="40"/>
    <col min="3" max="3" width="12.125" style="40" customWidth="1"/>
    <col min="4" max="5" width="9.125" style="40"/>
    <col min="6" max="6" width="9" customWidth="1"/>
    <col min="7" max="8" width="9.125" style="40"/>
    <col min="9" max="9" width="11.375" style="40" customWidth="1"/>
    <col min="10" max="10" width="12.625" style="40" customWidth="1"/>
    <col min="11" max="16384" width="9.125" style="40"/>
  </cols>
  <sheetData>
    <row r="4" spans="1:11" ht="15.6" x14ac:dyDescent="0.3">
      <c r="B4" s="81" t="s">
        <v>82</v>
      </c>
    </row>
    <row r="5" spans="1:11" ht="15.75" customHeight="1" x14ac:dyDescent="0.25">
      <c r="B5" s="80" t="s">
        <v>83</v>
      </c>
      <c r="C5" s="80" t="s">
        <v>88</v>
      </c>
      <c r="D5" s="80"/>
    </row>
    <row r="6" spans="1:11" s="49" customFormat="1" ht="24.75" customHeight="1" x14ac:dyDescent="0.25">
      <c r="B6" s="69" t="s">
        <v>84</v>
      </c>
      <c r="C6" s="69" t="s">
        <v>86</v>
      </c>
      <c r="D6" s="69"/>
      <c r="E6" s="69" t="s">
        <v>85</v>
      </c>
      <c r="G6" s="69" t="s">
        <v>87</v>
      </c>
      <c r="H6" s="69"/>
      <c r="I6" s="69" t="s">
        <v>90</v>
      </c>
      <c r="J6" s="69"/>
    </row>
    <row r="7" spans="1:11" x14ac:dyDescent="0.25">
      <c r="A7" s="50">
        <f>[4]Curves!$A13</f>
        <v>37073</v>
      </c>
      <c r="B7" s="40">
        <f>[4]Curves!$E13</f>
        <v>9.98</v>
      </c>
      <c r="C7" s="118">
        <f>[4]Curves!$B13</f>
        <v>0.36</v>
      </c>
      <c r="D7" s="40">
        <f>B7+C7</f>
        <v>10.34</v>
      </c>
      <c r="E7" s="40">
        <f>[4]Curves!$J13</f>
        <v>0.04</v>
      </c>
      <c r="F7" s="40">
        <f>B7+E7</f>
        <v>10.02</v>
      </c>
      <c r="G7" s="40">
        <f>[4]Curves!$K13</f>
        <v>0.318</v>
      </c>
      <c r="H7" s="40">
        <f>B7+G7</f>
        <v>10.298</v>
      </c>
      <c r="I7" s="40">
        <f>[4]Curves!$G13</f>
        <v>0.438</v>
      </c>
      <c r="J7" s="40">
        <f>B7+I7</f>
        <v>10.418000000000001</v>
      </c>
      <c r="K7" s="50"/>
    </row>
    <row r="8" spans="1:11" x14ac:dyDescent="0.25">
      <c r="A8" s="50">
        <f>[4]Curves!$A14</f>
        <v>37104</v>
      </c>
      <c r="B8" s="40">
        <f>[4]Curves!$E14</f>
        <v>6.2930000000000001</v>
      </c>
      <c r="C8" s="118">
        <f>[4]Curves!$B14</f>
        <v>0.36</v>
      </c>
      <c r="D8" s="40">
        <f t="shared" ref="D8:D71" si="0">B8+C8</f>
        <v>6.6530000000000005</v>
      </c>
      <c r="E8" s="40">
        <f>[4]Curves!$J14</f>
        <v>0.1</v>
      </c>
      <c r="F8" s="40">
        <f t="shared" ref="F8:F71" si="1">B8+E8</f>
        <v>6.3929999999999998</v>
      </c>
      <c r="G8" s="40">
        <f>[4]Curves!$K14</f>
        <v>0.33300000000000002</v>
      </c>
      <c r="H8" s="40">
        <f t="shared" ref="H8:H71" si="2">B8+G8</f>
        <v>6.6260000000000003</v>
      </c>
      <c r="I8" s="40">
        <f>[4]Curves!$G14</f>
        <v>0.46300000000000002</v>
      </c>
      <c r="J8" s="40">
        <f t="shared" ref="J8:J71" si="3">B8+I8</f>
        <v>6.7560000000000002</v>
      </c>
    </row>
    <row r="9" spans="1:11" x14ac:dyDescent="0.25">
      <c r="A9" s="50">
        <f>[4]Curves!$A15</f>
        <v>37135</v>
      </c>
      <c r="B9" s="40">
        <f>[4]Curves!$E15</f>
        <v>4.9980000000000002</v>
      </c>
      <c r="C9" s="118">
        <f>[4]Curves!$B15</f>
        <v>0.34</v>
      </c>
      <c r="D9" s="40">
        <f t="shared" si="0"/>
        <v>5.3380000000000001</v>
      </c>
      <c r="E9" s="40">
        <f>[4]Curves!$J15</f>
        <v>0.14499999999999999</v>
      </c>
      <c r="F9" s="40">
        <f t="shared" si="1"/>
        <v>5.1429999999999998</v>
      </c>
      <c r="G9" s="40">
        <f>[4]Curves!$K15</f>
        <v>0.28499999999999998</v>
      </c>
      <c r="H9" s="40">
        <f t="shared" si="2"/>
        <v>5.2830000000000004</v>
      </c>
      <c r="I9" s="40">
        <f>[4]Curves!$G15</f>
        <v>0.30499999999999999</v>
      </c>
      <c r="J9" s="40">
        <f t="shared" si="3"/>
        <v>5.3029999999999999</v>
      </c>
    </row>
    <row r="10" spans="1:11" x14ac:dyDescent="0.25">
      <c r="A10" s="50">
        <f>[4]Curves!$A16</f>
        <v>37165</v>
      </c>
      <c r="B10" s="40">
        <f>[4]Curves!$E16</f>
        <v>5.3840000000000003</v>
      </c>
      <c r="C10" s="118">
        <f>[4]Curves!$B16</f>
        <v>0.36249999999999999</v>
      </c>
      <c r="D10" s="40">
        <f t="shared" si="0"/>
        <v>5.7465000000000002</v>
      </c>
      <c r="E10" s="40">
        <f>[4]Curves!$J16</f>
        <v>0.17499999999999999</v>
      </c>
      <c r="F10" s="40">
        <f t="shared" si="1"/>
        <v>5.5590000000000002</v>
      </c>
      <c r="G10" s="40">
        <f>[4]Curves!$K16</f>
        <v>0.28999999999999998</v>
      </c>
      <c r="H10" s="40">
        <f t="shared" si="2"/>
        <v>5.6740000000000004</v>
      </c>
      <c r="I10" s="40">
        <f>[4]Curves!$G16</f>
        <v>0.33</v>
      </c>
      <c r="J10" s="40">
        <f t="shared" si="3"/>
        <v>5.7140000000000004</v>
      </c>
    </row>
    <row r="11" spans="1:11" x14ac:dyDescent="0.25">
      <c r="A11" s="50">
        <f>[4]Curves!$A17</f>
        <v>37196</v>
      </c>
      <c r="B11" s="40">
        <f>[4]Curves!$E17</f>
        <v>4.891</v>
      </c>
      <c r="C11" s="118">
        <f>[4]Curves!$B17</f>
        <v>0.49</v>
      </c>
      <c r="D11" s="40">
        <f t="shared" si="0"/>
        <v>5.3810000000000002</v>
      </c>
      <c r="E11" s="40">
        <f>[4]Curves!$J17</f>
        <v>0.16</v>
      </c>
      <c r="F11" s="40">
        <f t="shared" si="1"/>
        <v>5.0510000000000002</v>
      </c>
      <c r="G11" s="40">
        <f>[4]Curves!$K17</f>
        <v>0.41</v>
      </c>
      <c r="H11" s="40">
        <f t="shared" si="2"/>
        <v>5.3010000000000002</v>
      </c>
      <c r="I11" s="40">
        <f>[4]Curves!$G17</f>
        <v>0.5</v>
      </c>
      <c r="J11" s="40">
        <f t="shared" si="3"/>
        <v>5.391</v>
      </c>
    </row>
    <row r="12" spans="1:11" x14ac:dyDescent="0.25">
      <c r="A12" s="50">
        <f>[4]Curves!$A18</f>
        <v>37226</v>
      </c>
      <c r="B12" s="40">
        <f>[4]Curves!$E18</f>
        <v>3.738</v>
      </c>
      <c r="C12" s="118">
        <f>[4]Curves!$B18</f>
        <v>0.79</v>
      </c>
      <c r="D12" s="40">
        <f t="shared" si="0"/>
        <v>4.5280000000000005</v>
      </c>
      <c r="E12" s="40">
        <f>[4]Curves!$J18</f>
        <v>0.14499999999999999</v>
      </c>
      <c r="F12" s="40">
        <f t="shared" si="1"/>
        <v>3.883</v>
      </c>
      <c r="G12" s="40">
        <f>[4]Curves!$K18</f>
        <v>0.88</v>
      </c>
      <c r="H12" s="40">
        <f t="shared" si="2"/>
        <v>4.6180000000000003</v>
      </c>
      <c r="I12" s="40">
        <f>[4]Curves!$G18</f>
        <v>1.2</v>
      </c>
      <c r="J12" s="40">
        <f t="shared" si="3"/>
        <v>4.9379999999999997</v>
      </c>
    </row>
    <row r="13" spans="1:11" x14ac:dyDescent="0.25">
      <c r="A13" s="50">
        <f>[4]Curves!$A19</f>
        <v>37257</v>
      </c>
      <c r="B13" s="40">
        <f>[4]Curves!$E19</f>
        <v>3.1819999999999999</v>
      </c>
      <c r="C13" s="118">
        <f>[4]Curves!$B19</f>
        <v>1.1599999999999999</v>
      </c>
      <c r="D13" s="40">
        <f t="shared" si="0"/>
        <v>4.3419999999999996</v>
      </c>
      <c r="E13" s="40">
        <f>[4]Curves!$J19</f>
        <v>0.04</v>
      </c>
      <c r="F13" s="40">
        <f t="shared" si="1"/>
        <v>3.222</v>
      </c>
      <c r="G13" s="40">
        <f>[4]Curves!$K19</f>
        <v>1.3049999999999999</v>
      </c>
      <c r="H13" s="40">
        <f t="shared" si="2"/>
        <v>4.4870000000000001</v>
      </c>
      <c r="I13" s="40">
        <f>[4]Curves!$G19</f>
        <v>2.37</v>
      </c>
      <c r="J13" s="40">
        <f t="shared" si="3"/>
        <v>5.5519999999999996</v>
      </c>
    </row>
    <row r="14" spans="1:11" s="83" customFormat="1" x14ac:dyDescent="0.25">
      <c r="A14" s="50">
        <f>[4]Curves!$A20</f>
        <v>37288</v>
      </c>
      <c r="B14" s="40">
        <f>[4]Curves!$E20</f>
        <v>3.1670000000000003</v>
      </c>
      <c r="C14" s="118">
        <f>[4]Curves!$B20</f>
        <v>1.1599999999999999</v>
      </c>
      <c r="D14" s="40">
        <f t="shared" si="0"/>
        <v>4.327</v>
      </c>
      <c r="E14" s="40">
        <f>[4]Curves!$J20</f>
        <v>0.04</v>
      </c>
      <c r="F14" s="40">
        <f t="shared" si="1"/>
        <v>3.2070000000000003</v>
      </c>
      <c r="G14" s="40">
        <f>[4]Curves!$K20</f>
        <v>1.24</v>
      </c>
      <c r="H14" s="40">
        <f t="shared" si="2"/>
        <v>4.407</v>
      </c>
      <c r="I14" s="40">
        <f>[4]Curves!$G20</f>
        <v>2.25</v>
      </c>
      <c r="J14" s="40">
        <f t="shared" si="3"/>
        <v>5.4169999999999998</v>
      </c>
    </row>
    <row r="15" spans="1:11" s="83" customFormat="1" x14ac:dyDescent="0.25">
      <c r="A15" s="50">
        <f>[4]Curves!$A21</f>
        <v>37316</v>
      </c>
      <c r="B15" s="40">
        <f>[4]Curves!$E21</f>
        <v>2.2949999999999999</v>
      </c>
      <c r="C15" s="118">
        <f>[4]Curves!$B21</f>
        <v>0.53</v>
      </c>
      <c r="D15" s="40">
        <f t="shared" si="0"/>
        <v>2.8250000000000002</v>
      </c>
      <c r="E15" s="40">
        <f>[4]Curves!$J21</f>
        <v>0.04</v>
      </c>
      <c r="F15" s="40">
        <f t="shared" si="1"/>
        <v>2.335</v>
      </c>
      <c r="G15" s="40">
        <f>[4]Curves!$K21</f>
        <v>0.62</v>
      </c>
      <c r="H15" s="40">
        <f t="shared" si="2"/>
        <v>2.915</v>
      </c>
      <c r="I15" s="40">
        <f>[4]Curves!$G21</f>
        <v>0.78500000000000003</v>
      </c>
      <c r="J15" s="40">
        <f t="shared" si="3"/>
        <v>3.08</v>
      </c>
    </row>
    <row r="16" spans="1:11" x14ac:dyDescent="0.25">
      <c r="A16" s="50">
        <f>[4]Curves!$A22</f>
        <v>37347</v>
      </c>
      <c r="B16" s="40">
        <f>[4]Curves!$E22</f>
        <v>1.83</v>
      </c>
      <c r="C16" s="118">
        <f>[4]Curves!$B22</f>
        <v>0.39</v>
      </c>
      <c r="D16" s="40">
        <f t="shared" si="0"/>
        <v>2.2200000000000002</v>
      </c>
      <c r="E16" s="40">
        <f>[4]Curves!$J22</f>
        <v>0.04</v>
      </c>
      <c r="F16" s="40">
        <f t="shared" si="1"/>
        <v>1.87</v>
      </c>
      <c r="G16" s="40">
        <f>[4]Curves!$K22</f>
        <v>0.38</v>
      </c>
      <c r="H16" s="40">
        <f t="shared" si="2"/>
        <v>2.21</v>
      </c>
      <c r="I16" s="40">
        <f>[4]Curves!$G22</f>
        <v>0.43</v>
      </c>
      <c r="J16" s="40">
        <f t="shared" si="3"/>
        <v>2.2600000000000002</v>
      </c>
    </row>
    <row r="17" spans="1:10" x14ac:dyDescent="0.25">
      <c r="A17" s="50">
        <f>[4]Curves!$A23</f>
        <v>37377</v>
      </c>
      <c r="B17" s="40">
        <f>[4]Curves!$E23</f>
        <v>2.681</v>
      </c>
      <c r="C17" s="118">
        <f>[4]Curves!$B23</f>
        <v>0.34</v>
      </c>
      <c r="D17" s="40">
        <f t="shared" si="0"/>
        <v>3.0209999999999999</v>
      </c>
      <c r="E17" s="40">
        <f>[4]Curves!$J23</f>
        <v>0.04</v>
      </c>
      <c r="F17" s="40">
        <f t="shared" si="1"/>
        <v>2.7210000000000001</v>
      </c>
      <c r="G17" s="40">
        <f>[4]Curves!$K23</f>
        <v>0.33</v>
      </c>
      <c r="H17" s="40">
        <f t="shared" si="2"/>
        <v>3.0110000000000001</v>
      </c>
      <c r="I17" s="40">
        <f>[4]Curves!$G23</f>
        <v>0.39</v>
      </c>
      <c r="J17" s="40">
        <f t="shared" si="3"/>
        <v>3.0710000000000002</v>
      </c>
    </row>
    <row r="18" spans="1:10" x14ac:dyDescent="0.25">
      <c r="A18" s="50">
        <f>[4]Curves!$A24</f>
        <v>37408</v>
      </c>
      <c r="B18" s="40">
        <f>[4]Curves!$E24</f>
        <v>2.9350000000000001</v>
      </c>
      <c r="C18" s="118">
        <f>[4]Curves!$B24</f>
        <v>0.36499999999999999</v>
      </c>
      <c r="D18" s="40">
        <f t="shared" si="0"/>
        <v>3.3</v>
      </c>
      <c r="E18" s="40">
        <f>[4]Curves!$J24</f>
        <v>0.04</v>
      </c>
      <c r="F18" s="40">
        <f t="shared" si="1"/>
        <v>2.9750000000000001</v>
      </c>
      <c r="G18" s="40">
        <f>[4]Curves!$K24</f>
        <v>0.32</v>
      </c>
      <c r="H18" s="40">
        <f t="shared" si="2"/>
        <v>3.2549999999999999</v>
      </c>
      <c r="I18" s="40">
        <f>[4]Curves!$G24</f>
        <v>0.37</v>
      </c>
      <c r="J18" s="40">
        <f t="shared" si="3"/>
        <v>3.3050000000000002</v>
      </c>
    </row>
    <row r="19" spans="1:10" x14ac:dyDescent="0.25">
      <c r="A19" s="50">
        <f>[4]Curves!$A25</f>
        <v>37438</v>
      </c>
      <c r="B19" s="40">
        <f>[4]Curves!$E25</f>
        <v>3.11</v>
      </c>
      <c r="C19" s="118">
        <f>[4]Curves!$B25</f>
        <v>0.36</v>
      </c>
      <c r="D19" s="40">
        <f t="shared" si="0"/>
        <v>3.4699999999999998</v>
      </c>
      <c r="E19" s="40">
        <f>[4]Curves!$J25</f>
        <v>0.04</v>
      </c>
      <c r="F19" s="40">
        <f t="shared" si="1"/>
        <v>3.15</v>
      </c>
      <c r="G19" s="40">
        <f>[4]Curves!$K25</f>
        <v>0.34499999999999997</v>
      </c>
      <c r="H19" s="40">
        <f t="shared" si="2"/>
        <v>3.4550000000000001</v>
      </c>
      <c r="I19" s="40">
        <f>[4]Curves!$G25</f>
        <v>0.44</v>
      </c>
      <c r="J19" s="40">
        <f t="shared" si="3"/>
        <v>3.55</v>
      </c>
    </row>
    <row r="20" spans="1:10" x14ac:dyDescent="0.25">
      <c r="A20" s="50">
        <f>[4]Curves!$A26</f>
        <v>37469</v>
      </c>
      <c r="B20" s="40">
        <f>[4]Curves!$E26</f>
        <v>3.117</v>
      </c>
      <c r="C20" s="118">
        <f>[4]Curves!$B26</f>
        <v>0.36</v>
      </c>
      <c r="D20" s="40">
        <f t="shared" si="0"/>
        <v>3.4769999999999999</v>
      </c>
      <c r="E20" s="40">
        <f>[4]Curves!$J26</f>
        <v>0.1</v>
      </c>
      <c r="F20" s="40">
        <f t="shared" si="1"/>
        <v>3.2170000000000001</v>
      </c>
      <c r="G20" s="40">
        <f>[4]Curves!$K26</f>
        <v>0.34499999999999997</v>
      </c>
      <c r="H20" s="40">
        <f t="shared" si="2"/>
        <v>3.4619999999999997</v>
      </c>
      <c r="I20" s="40">
        <f>[4]Curves!$G26</f>
        <v>0.44</v>
      </c>
      <c r="J20" s="40">
        <f t="shared" si="3"/>
        <v>3.5569999999999999</v>
      </c>
    </row>
    <row r="21" spans="1:10" s="83" customFormat="1" x14ac:dyDescent="0.25">
      <c r="A21" s="50">
        <f>[4]Curves!$A27</f>
        <v>37500</v>
      </c>
      <c r="B21" s="40">
        <f>[4]Curves!$E27</f>
        <v>3.0740000000000003</v>
      </c>
      <c r="C21" s="118">
        <f>[4]Curves!$B27</f>
        <v>0.35</v>
      </c>
      <c r="D21" s="40">
        <f t="shared" si="0"/>
        <v>3.4240000000000004</v>
      </c>
      <c r="E21" s="40">
        <f>[4]Curves!$J27</f>
        <v>0.13500000000000001</v>
      </c>
      <c r="F21" s="40">
        <f t="shared" si="1"/>
        <v>3.2090000000000005</v>
      </c>
      <c r="G21" s="40">
        <f>[4]Curves!$K27</f>
        <v>0.33</v>
      </c>
      <c r="H21" s="40">
        <f t="shared" si="2"/>
        <v>3.4040000000000004</v>
      </c>
      <c r="I21" s="40">
        <f>[4]Curves!$G27</f>
        <v>0.39</v>
      </c>
      <c r="J21" s="40">
        <f t="shared" si="3"/>
        <v>3.4640000000000004</v>
      </c>
    </row>
    <row r="22" spans="1:10" s="83" customFormat="1" x14ac:dyDescent="0.25">
      <c r="A22" s="50">
        <f>[4]Curves!$A28</f>
        <v>37530</v>
      </c>
      <c r="B22" s="40">
        <f>[4]Curves!$E28</f>
        <v>2.9820000000000002</v>
      </c>
      <c r="C22" s="118">
        <f>[4]Curves!$B28</f>
        <v>0.38</v>
      </c>
      <c r="D22" s="40">
        <f t="shared" si="0"/>
        <v>3.3620000000000001</v>
      </c>
      <c r="E22" s="40">
        <f>[4]Curves!$J28</f>
        <v>0.16</v>
      </c>
      <c r="F22" s="40">
        <f t="shared" si="1"/>
        <v>3.1420000000000003</v>
      </c>
      <c r="G22" s="40">
        <f>[4]Curves!$K28</f>
        <v>0.37</v>
      </c>
      <c r="H22" s="40">
        <f t="shared" si="2"/>
        <v>3.3520000000000003</v>
      </c>
      <c r="I22" s="40">
        <f>[4]Curves!$G28</f>
        <v>0.41</v>
      </c>
      <c r="J22" s="40">
        <f t="shared" si="3"/>
        <v>3.3920000000000003</v>
      </c>
    </row>
    <row r="23" spans="1:10" x14ac:dyDescent="0.25">
      <c r="A23" s="50">
        <f>[4]Curves!$A29</f>
        <v>37561</v>
      </c>
      <c r="B23" s="40">
        <f>[4]Curves!$E29</f>
        <v>3.0130000000000003</v>
      </c>
      <c r="C23" s="118">
        <f>[4]Curves!$B29</f>
        <v>0.38</v>
      </c>
      <c r="D23" s="40">
        <f t="shared" si="0"/>
        <v>3.3930000000000002</v>
      </c>
      <c r="E23" s="40">
        <f>[4]Curves!$J29</f>
        <v>0.155</v>
      </c>
      <c r="F23" s="40">
        <f t="shared" si="1"/>
        <v>3.1680000000000001</v>
      </c>
      <c r="G23" s="40">
        <f>[4]Curves!$K29</f>
        <v>0.54</v>
      </c>
      <c r="H23" s="40">
        <f t="shared" si="2"/>
        <v>3.5530000000000004</v>
      </c>
      <c r="I23" s="40">
        <f>[4]Curves!$G29</f>
        <v>0.67</v>
      </c>
      <c r="J23" s="40">
        <f t="shared" si="3"/>
        <v>3.6830000000000003</v>
      </c>
    </row>
    <row r="24" spans="1:10" x14ac:dyDescent="0.25">
      <c r="A24" s="50">
        <f>[4]Curves!$A30</f>
        <v>37591</v>
      </c>
      <c r="B24" s="40">
        <f>[4]Curves!$E30</f>
        <v>3.0630000000000002</v>
      </c>
      <c r="C24" s="118">
        <f>[4]Curves!$B30</f>
        <v>0.9</v>
      </c>
      <c r="D24" s="40">
        <f t="shared" si="0"/>
        <v>3.9630000000000001</v>
      </c>
      <c r="E24" s="40">
        <f>[4]Curves!$J30</f>
        <v>0.15</v>
      </c>
      <c r="F24" s="40">
        <f t="shared" si="1"/>
        <v>3.2130000000000001</v>
      </c>
      <c r="G24" s="40">
        <f>[4]Curves!$K30</f>
        <v>0.88</v>
      </c>
      <c r="H24" s="40">
        <f t="shared" si="2"/>
        <v>3.9430000000000001</v>
      </c>
      <c r="I24" s="40">
        <f>[4]Curves!$G30</f>
        <v>1.02</v>
      </c>
      <c r="J24" s="40">
        <f t="shared" si="3"/>
        <v>4.0830000000000002</v>
      </c>
    </row>
    <row r="25" spans="1:10" x14ac:dyDescent="0.25">
      <c r="A25" s="50">
        <f>[4]Curves!$A31</f>
        <v>37622</v>
      </c>
      <c r="B25" s="40">
        <f>[4]Curves!$E31</f>
        <v>3.1030000000000002</v>
      </c>
      <c r="C25" s="118">
        <f>[4]Curves!$B31</f>
        <v>1.1499999999999999</v>
      </c>
      <c r="D25" s="40">
        <f t="shared" si="0"/>
        <v>4.2530000000000001</v>
      </c>
      <c r="E25" s="40">
        <f>[4]Curves!$J31</f>
        <v>0.04</v>
      </c>
      <c r="F25" s="40">
        <f t="shared" si="1"/>
        <v>3.1430000000000002</v>
      </c>
      <c r="G25" s="40">
        <f>[4]Curves!$K31</f>
        <v>1.1499999999999999</v>
      </c>
      <c r="H25" s="40">
        <f t="shared" si="2"/>
        <v>4.2530000000000001</v>
      </c>
      <c r="I25" s="40">
        <f>[4]Curves!$G31</f>
        <v>1.9</v>
      </c>
      <c r="J25" s="40">
        <f t="shared" si="3"/>
        <v>5.0030000000000001</v>
      </c>
    </row>
    <row r="26" spans="1:10" x14ac:dyDescent="0.25">
      <c r="A26" s="50">
        <f>[4]Curves!$A32</f>
        <v>37653</v>
      </c>
      <c r="B26" s="40">
        <f>[4]Curves!$E32</f>
        <v>3.145</v>
      </c>
      <c r="C26" s="118">
        <f>[4]Curves!$B32</f>
        <v>1.1499999999999999</v>
      </c>
      <c r="D26" s="40">
        <f t="shared" si="0"/>
        <v>4.2949999999999999</v>
      </c>
      <c r="E26" s="40">
        <f>[4]Curves!$J32</f>
        <v>0.04</v>
      </c>
      <c r="F26" s="40">
        <f t="shared" si="1"/>
        <v>3.1850000000000001</v>
      </c>
      <c r="G26" s="40">
        <f>[4]Curves!$K32</f>
        <v>1.1499999999999999</v>
      </c>
      <c r="H26" s="40">
        <f t="shared" si="2"/>
        <v>4.2949999999999999</v>
      </c>
      <c r="I26" s="40">
        <f>[4]Curves!$G32</f>
        <v>1.9</v>
      </c>
      <c r="J26" s="40">
        <f t="shared" si="3"/>
        <v>5.0449999999999999</v>
      </c>
    </row>
    <row r="27" spans="1:10" x14ac:dyDescent="0.25">
      <c r="A27" s="50">
        <f>[4]Curves!$A33</f>
        <v>37681</v>
      </c>
      <c r="B27" s="40">
        <f>[4]Curves!$E33</f>
        <v>3.145</v>
      </c>
      <c r="C27" s="118">
        <f>[4]Curves!$B33</f>
        <v>0.65</v>
      </c>
      <c r="D27" s="40">
        <f t="shared" si="0"/>
        <v>3.7949999999999999</v>
      </c>
      <c r="E27" s="40">
        <f>[4]Curves!$J33</f>
        <v>0.04</v>
      </c>
      <c r="F27" s="40">
        <f t="shared" si="1"/>
        <v>3.1850000000000001</v>
      </c>
      <c r="G27" s="40">
        <f>[4]Curves!$K33</f>
        <v>0.65</v>
      </c>
      <c r="H27" s="40">
        <f t="shared" si="2"/>
        <v>3.7949999999999999</v>
      </c>
      <c r="I27" s="40">
        <f>[4]Curves!$G33</f>
        <v>0.71</v>
      </c>
      <c r="J27" s="40">
        <f t="shared" si="3"/>
        <v>3.855</v>
      </c>
    </row>
    <row r="28" spans="1:10" s="83" customFormat="1" x14ac:dyDescent="0.25">
      <c r="A28" s="50">
        <f>[4]Curves!$A34</f>
        <v>37712</v>
      </c>
      <c r="B28" s="40">
        <f>[4]Curves!$E34</f>
        <v>3.1749999999999998</v>
      </c>
      <c r="C28" s="118">
        <f>[4]Curves!$B34</f>
        <v>0.435</v>
      </c>
      <c r="D28" s="40">
        <f t="shared" si="0"/>
        <v>3.61</v>
      </c>
      <c r="E28" s="40">
        <f>[4]Curves!$J34</f>
        <v>0.04</v>
      </c>
      <c r="F28" s="40">
        <f t="shared" si="1"/>
        <v>3.2149999999999999</v>
      </c>
      <c r="G28" s="40">
        <f>[4]Curves!$K34</f>
        <v>0.36</v>
      </c>
      <c r="H28" s="40">
        <f t="shared" si="2"/>
        <v>3.5349999999999997</v>
      </c>
      <c r="I28" s="40">
        <f>[4]Curves!$G34</f>
        <v>0.38</v>
      </c>
      <c r="J28" s="40">
        <f t="shared" si="3"/>
        <v>3.5549999999999997</v>
      </c>
    </row>
    <row r="29" spans="1:10" s="83" customFormat="1" x14ac:dyDescent="0.25">
      <c r="A29" s="50">
        <f>[4]Curves!$A35</f>
        <v>37742</v>
      </c>
      <c r="B29" s="40">
        <f>[4]Curves!$E35</f>
        <v>3.36</v>
      </c>
      <c r="C29" s="118">
        <f>[4]Curves!$B35</f>
        <v>0.38500000000000001</v>
      </c>
      <c r="D29" s="40">
        <f t="shared" si="0"/>
        <v>3.7450000000000001</v>
      </c>
      <c r="E29" s="40">
        <f>[4]Curves!$J35</f>
        <v>0.04</v>
      </c>
      <c r="F29" s="40">
        <f t="shared" si="1"/>
        <v>3.4</v>
      </c>
      <c r="G29" s="40">
        <f>[4]Curves!$K35</f>
        <v>0.32500000000000001</v>
      </c>
      <c r="H29" s="40">
        <f t="shared" si="2"/>
        <v>3.6850000000000001</v>
      </c>
      <c r="I29" s="40">
        <f>[4]Curves!$G35</f>
        <v>0.33</v>
      </c>
      <c r="J29" s="40">
        <f t="shared" si="3"/>
        <v>3.69</v>
      </c>
    </row>
    <row r="30" spans="1:10" x14ac:dyDescent="0.25">
      <c r="A30" s="50">
        <f>[4]Curves!$A36</f>
        <v>37773</v>
      </c>
      <c r="B30" s="40">
        <f>[4]Curves!$E36</f>
        <v>3.57</v>
      </c>
      <c r="C30" s="118">
        <f>[4]Curves!$B36</f>
        <v>0.38500000000000001</v>
      </c>
      <c r="D30" s="40">
        <f t="shared" si="0"/>
        <v>3.9550000000000001</v>
      </c>
      <c r="E30" s="40">
        <f>[4]Curves!$J36</f>
        <v>0.04</v>
      </c>
      <c r="F30" s="40">
        <f t="shared" si="1"/>
        <v>3.61</v>
      </c>
      <c r="G30" s="40">
        <f>[4]Curves!$K36</f>
        <v>0.33500000000000002</v>
      </c>
      <c r="H30" s="40">
        <f t="shared" si="2"/>
        <v>3.9049999999999998</v>
      </c>
      <c r="I30" s="40">
        <f>[4]Curves!$G36</f>
        <v>0.37</v>
      </c>
      <c r="J30" s="40">
        <f t="shared" si="3"/>
        <v>3.94</v>
      </c>
    </row>
    <row r="31" spans="1:10" x14ac:dyDescent="0.25">
      <c r="A31" s="50">
        <f>[4]Curves!$A37</f>
        <v>37803</v>
      </c>
      <c r="B31" s="40">
        <f>[4]Curves!$E37</f>
        <v>3.6949999999999998</v>
      </c>
      <c r="C31" s="118">
        <f>[4]Curves!$B37</f>
        <v>0.39750000000000002</v>
      </c>
      <c r="D31" s="40">
        <f t="shared" si="0"/>
        <v>4.0925000000000002</v>
      </c>
      <c r="E31" s="40">
        <f>[4]Curves!$J37</f>
        <v>0.04</v>
      </c>
      <c r="F31" s="40">
        <f t="shared" si="1"/>
        <v>3.7349999999999999</v>
      </c>
      <c r="G31" s="40">
        <f>[4]Curves!$K37</f>
        <v>0.35</v>
      </c>
      <c r="H31" s="40">
        <f t="shared" si="2"/>
        <v>4.0449999999999999</v>
      </c>
      <c r="I31" s="40">
        <f>[4]Curves!$G37</f>
        <v>0.41</v>
      </c>
      <c r="J31" s="40">
        <f t="shared" si="3"/>
        <v>4.1049999999999995</v>
      </c>
    </row>
    <row r="32" spans="1:10" x14ac:dyDescent="0.25">
      <c r="A32" s="50">
        <f>[4]Curves!$A38</f>
        <v>37834</v>
      </c>
      <c r="B32" s="40">
        <f>[4]Curves!$E38</f>
        <v>3.613</v>
      </c>
      <c r="C32" s="118">
        <f>[4]Curves!$B38</f>
        <v>0.4</v>
      </c>
      <c r="D32" s="40">
        <f t="shared" si="0"/>
        <v>4.0129999999999999</v>
      </c>
      <c r="E32" s="40">
        <f>[4]Curves!$J38</f>
        <v>0.13</v>
      </c>
      <c r="F32" s="40">
        <f t="shared" si="1"/>
        <v>3.7429999999999999</v>
      </c>
      <c r="G32" s="40">
        <f>[4]Curves!$K38</f>
        <v>0.35</v>
      </c>
      <c r="H32" s="40">
        <f t="shared" si="2"/>
        <v>3.9630000000000001</v>
      </c>
      <c r="I32" s="40">
        <f>[4]Curves!$G38</f>
        <v>0.41</v>
      </c>
      <c r="J32" s="40">
        <f t="shared" si="3"/>
        <v>4.0229999999999997</v>
      </c>
    </row>
    <row r="33" spans="1:10" x14ac:dyDescent="0.25">
      <c r="A33" s="50">
        <f>[4]Curves!$A39</f>
        <v>37865</v>
      </c>
      <c r="B33" s="40">
        <f>[4]Curves!$E39</f>
        <v>3.5180000000000002</v>
      </c>
      <c r="C33" s="118">
        <f>[4]Curves!$B39</f>
        <v>0.39750000000000002</v>
      </c>
      <c r="D33" s="40">
        <f t="shared" si="0"/>
        <v>3.9155000000000002</v>
      </c>
      <c r="E33" s="40">
        <f>[4]Curves!$J39</f>
        <v>0.13</v>
      </c>
      <c r="F33" s="40">
        <f t="shared" si="1"/>
        <v>3.6480000000000001</v>
      </c>
      <c r="G33" s="40">
        <f>[4]Curves!$K39</f>
        <v>0.315</v>
      </c>
      <c r="H33" s="40">
        <f t="shared" si="2"/>
        <v>3.8330000000000002</v>
      </c>
      <c r="I33" s="40">
        <f>[4]Curves!$G39</f>
        <v>0.36</v>
      </c>
      <c r="J33" s="40">
        <f t="shared" si="3"/>
        <v>3.8780000000000001</v>
      </c>
    </row>
    <row r="34" spans="1:10" x14ac:dyDescent="0.25">
      <c r="A34" s="50">
        <f>[4]Curves!$A40</f>
        <v>37895</v>
      </c>
      <c r="B34" s="40">
        <f>[4]Curves!$E40</f>
        <v>3.3930000000000002</v>
      </c>
      <c r="C34" s="118">
        <f>[4]Curves!$B40</f>
        <v>0.4</v>
      </c>
      <c r="D34" s="40">
        <f t="shared" si="0"/>
        <v>3.7930000000000001</v>
      </c>
      <c r="E34" s="40">
        <f>[4]Curves!$J40</f>
        <v>0.13</v>
      </c>
      <c r="F34" s="40">
        <f t="shared" si="1"/>
        <v>3.5230000000000001</v>
      </c>
      <c r="G34" s="40">
        <f>[4]Curves!$K40</f>
        <v>0.36</v>
      </c>
      <c r="H34" s="40">
        <f t="shared" si="2"/>
        <v>3.7530000000000001</v>
      </c>
      <c r="I34" s="40">
        <f>[4]Curves!$G40</f>
        <v>0.4</v>
      </c>
      <c r="J34" s="40">
        <f t="shared" si="3"/>
        <v>3.7930000000000001</v>
      </c>
    </row>
    <row r="35" spans="1:10" s="83" customFormat="1" x14ac:dyDescent="0.25">
      <c r="A35" s="50">
        <f>[4]Curves!$A41</f>
        <v>37926</v>
      </c>
      <c r="B35" s="40">
        <f>[4]Curves!$E41</f>
        <v>3.3930000000000002</v>
      </c>
      <c r="C35" s="118">
        <f>[4]Curves!$B41</f>
        <v>0.55000000000000004</v>
      </c>
      <c r="D35" s="40">
        <f t="shared" si="0"/>
        <v>3.9430000000000005</v>
      </c>
      <c r="E35" s="40">
        <f>[4]Curves!$J41</f>
        <v>0.13</v>
      </c>
      <c r="F35" s="40">
        <f t="shared" si="1"/>
        <v>3.5230000000000001</v>
      </c>
      <c r="G35" s="40">
        <f>[4]Curves!$K41</f>
        <v>0.46</v>
      </c>
      <c r="H35" s="40">
        <f t="shared" si="2"/>
        <v>3.8530000000000002</v>
      </c>
      <c r="I35" s="40">
        <f>[4]Curves!$G41</f>
        <v>0.72</v>
      </c>
      <c r="J35" s="40">
        <f t="shared" si="3"/>
        <v>4.1130000000000004</v>
      </c>
    </row>
    <row r="36" spans="1:10" s="83" customFormat="1" x14ac:dyDescent="0.25">
      <c r="A36" s="50">
        <f>[4]Curves!$A42</f>
        <v>37956</v>
      </c>
      <c r="B36" s="40">
        <f>[4]Curves!$E42</f>
        <v>3.415</v>
      </c>
      <c r="C36" s="118">
        <f>[4]Curves!$B42</f>
        <v>0.9</v>
      </c>
      <c r="D36" s="40">
        <f t="shared" si="0"/>
        <v>4.3150000000000004</v>
      </c>
      <c r="E36" s="40">
        <f>[4]Curves!$J42</f>
        <v>0.13</v>
      </c>
      <c r="F36" s="40">
        <f t="shared" si="1"/>
        <v>3.5449999999999999</v>
      </c>
      <c r="G36" s="40">
        <f>[4]Curves!$K42</f>
        <v>0.77</v>
      </c>
      <c r="H36" s="40">
        <f t="shared" si="2"/>
        <v>4.1850000000000005</v>
      </c>
      <c r="I36" s="40">
        <f>[4]Curves!$G42</f>
        <v>0.97</v>
      </c>
      <c r="J36" s="40">
        <f t="shared" si="3"/>
        <v>4.3849999999999998</v>
      </c>
    </row>
    <row r="37" spans="1:10" x14ac:dyDescent="0.25">
      <c r="A37" s="50">
        <f>[4]Curves!$A43</f>
        <v>37987</v>
      </c>
      <c r="B37" s="40">
        <f>[4]Curves!$E43</f>
        <v>3.44</v>
      </c>
      <c r="C37" s="118">
        <f>[4]Curves!$B43</f>
        <v>1.2</v>
      </c>
      <c r="D37" s="40">
        <f t="shared" si="0"/>
        <v>4.6399999999999997</v>
      </c>
      <c r="E37" s="40">
        <f>[4]Curves!$J43</f>
        <v>3.5000000000000003E-2</v>
      </c>
      <c r="F37" s="40">
        <f t="shared" si="1"/>
        <v>3.4750000000000001</v>
      </c>
      <c r="G37" s="40">
        <f>[4]Curves!$K43</f>
        <v>1.04</v>
      </c>
      <c r="H37" s="40">
        <f t="shared" si="2"/>
        <v>4.4800000000000004</v>
      </c>
      <c r="I37" s="40">
        <f>[4]Curves!$G43</f>
        <v>1.6</v>
      </c>
      <c r="J37" s="40">
        <f t="shared" si="3"/>
        <v>5.04</v>
      </c>
    </row>
    <row r="38" spans="1:10" x14ac:dyDescent="0.25">
      <c r="A38" s="50">
        <f>[4]Curves!$A44</f>
        <v>38018</v>
      </c>
      <c r="B38" s="40">
        <f>[4]Curves!$E44</f>
        <v>3.472</v>
      </c>
      <c r="C38" s="118">
        <f>[4]Curves!$B44</f>
        <v>1.2</v>
      </c>
      <c r="D38" s="40">
        <f t="shared" si="0"/>
        <v>4.6719999999999997</v>
      </c>
      <c r="E38" s="40">
        <f>[4]Curves!$J44</f>
        <v>3.5000000000000003E-2</v>
      </c>
      <c r="F38" s="40">
        <f t="shared" si="1"/>
        <v>3.5070000000000001</v>
      </c>
      <c r="G38" s="40">
        <f>[4]Curves!$K44</f>
        <v>1.04</v>
      </c>
      <c r="H38" s="40">
        <f t="shared" si="2"/>
        <v>4.5120000000000005</v>
      </c>
      <c r="I38" s="40">
        <f>[4]Curves!$G44</f>
        <v>1.6</v>
      </c>
      <c r="J38" s="40">
        <f t="shared" si="3"/>
        <v>5.0720000000000001</v>
      </c>
    </row>
    <row r="39" spans="1:10" x14ac:dyDescent="0.25">
      <c r="A39" s="50">
        <f>[4]Curves!$A45</f>
        <v>38047</v>
      </c>
      <c r="B39" s="40">
        <f>[4]Curves!$E45</f>
        <v>3.472</v>
      </c>
      <c r="C39" s="118">
        <f>[4]Curves!$B45</f>
        <v>0.65</v>
      </c>
      <c r="D39" s="40">
        <f t="shared" si="0"/>
        <v>4.1219999999999999</v>
      </c>
      <c r="E39" s="40">
        <f>[4]Curves!$J45</f>
        <v>3.5000000000000003E-2</v>
      </c>
      <c r="F39" s="40">
        <f t="shared" si="1"/>
        <v>3.5070000000000001</v>
      </c>
      <c r="G39" s="40">
        <f>[4]Curves!$K45</f>
        <v>0.54</v>
      </c>
      <c r="H39" s="40">
        <f t="shared" si="2"/>
        <v>4.0120000000000005</v>
      </c>
      <c r="I39" s="40">
        <f>[4]Curves!$G45</f>
        <v>0.71</v>
      </c>
      <c r="J39" s="40">
        <f t="shared" si="3"/>
        <v>4.1820000000000004</v>
      </c>
    </row>
    <row r="40" spans="1:10" x14ac:dyDescent="0.25">
      <c r="A40" s="50">
        <f>[4]Curves!$A46</f>
        <v>38078</v>
      </c>
      <c r="B40" s="40">
        <f>[4]Curves!$E46</f>
        <v>3.4870000000000001</v>
      </c>
      <c r="C40" s="118">
        <f>[4]Curves!$B46</f>
        <v>0.435</v>
      </c>
      <c r="D40" s="40">
        <f t="shared" si="0"/>
        <v>3.9220000000000002</v>
      </c>
      <c r="E40" s="40">
        <f>[4]Curves!$J46</f>
        <v>3.5000000000000003E-2</v>
      </c>
      <c r="F40" s="40">
        <f t="shared" si="1"/>
        <v>3.5220000000000002</v>
      </c>
      <c r="G40" s="40">
        <f>[4]Curves!$K46</f>
        <v>0.36</v>
      </c>
      <c r="H40" s="40">
        <f t="shared" si="2"/>
        <v>3.847</v>
      </c>
      <c r="I40" s="40">
        <f>[4]Curves!$G46</f>
        <v>0.38</v>
      </c>
      <c r="J40" s="40">
        <f t="shared" si="3"/>
        <v>3.867</v>
      </c>
    </row>
    <row r="41" spans="1:10" x14ac:dyDescent="0.25">
      <c r="A41" s="50">
        <f>[4]Curves!$A47</f>
        <v>38108</v>
      </c>
      <c r="B41" s="40">
        <f>[4]Curves!$E47</f>
        <v>3.65</v>
      </c>
      <c r="C41" s="118">
        <f>[4]Curves!$B47</f>
        <v>0.38500000000000001</v>
      </c>
      <c r="D41" s="40">
        <f t="shared" si="0"/>
        <v>4.0350000000000001</v>
      </c>
      <c r="E41" s="40">
        <f>[4]Curves!$J47</f>
        <v>3.5000000000000003E-2</v>
      </c>
      <c r="F41" s="40">
        <f t="shared" si="1"/>
        <v>3.6850000000000001</v>
      </c>
      <c r="G41" s="40">
        <f>[4]Curves!$K47</f>
        <v>0.32500000000000001</v>
      </c>
      <c r="H41" s="40">
        <f t="shared" si="2"/>
        <v>3.9750000000000001</v>
      </c>
      <c r="I41" s="40">
        <f>[4]Curves!$G47</f>
        <v>0.33</v>
      </c>
      <c r="J41" s="40">
        <f t="shared" si="3"/>
        <v>3.98</v>
      </c>
    </row>
    <row r="42" spans="1:10" x14ac:dyDescent="0.25">
      <c r="A42" s="50">
        <f>[4]Curves!$A48</f>
        <v>38139</v>
      </c>
      <c r="B42" s="40">
        <f>[4]Curves!$E48</f>
        <v>3.7970000000000002</v>
      </c>
      <c r="C42" s="118">
        <f>[4]Curves!$B48</f>
        <v>0.38500000000000001</v>
      </c>
      <c r="D42" s="40">
        <f t="shared" si="0"/>
        <v>4.1820000000000004</v>
      </c>
      <c r="E42" s="40">
        <f>[4]Curves!$J48</f>
        <v>3.5000000000000003E-2</v>
      </c>
      <c r="F42" s="40">
        <f t="shared" si="1"/>
        <v>3.8320000000000003</v>
      </c>
      <c r="G42" s="40">
        <f>[4]Curves!$K48</f>
        <v>0.33500000000000002</v>
      </c>
      <c r="H42" s="40">
        <f t="shared" si="2"/>
        <v>4.1320000000000006</v>
      </c>
      <c r="I42" s="40">
        <f>[4]Curves!$G48</f>
        <v>0.37</v>
      </c>
      <c r="J42" s="40">
        <f t="shared" si="3"/>
        <v>4.1669999999999998</v>
      </c>
    </row>
    <row r="43" spans="1:10" x14ac:dyDescent="0.25">
      <c r="A43" s="50">
        <f>[4]Curves!$A49</f>
        <v>38169</v>
      </c>
      <c r="B43" s="40">
        <f>[4]Curves!$E49</f>
        <v>3.8370000000000002</v>
      </c>
      <c r="C43" s="118">
        <f>[4]Curves!$B49</f>
        <v>0.39750000000000002</v>
      </c>
      <c r="D43" s="40">
        <f t="shared" si="0"/>
        <v>4.2345000000000006</v>
      </c>
      <c r="E43" s="40">
        <f>[4]Curves!$J49</f>
        <v>3.5000000000000003E-2</v>
      </c>
      <c r="F43" s="40">
        <f t="shared" si="1"/>
        <v>3.8720000000000003</v>
      </c>
      <c r="G43" s="40">
        <f>[4]Curves!$K49</f>
        <v>0.35</v>
      </c>
      <c r="H43" s="40">
        <f t="shared" si="2"/>
        <v>4.1870000000000003</v>
      </c>
      <c r="I43" s="40">
        <f>[4]Curves!$G49</f>
        <v>0.41</v>
      </c>
      <c r="J43" s="40">
        <f t="shared" si="3"/>
        <v>4.2469999999999999</v>
      </c>
    </row>
    <row r="44" spans="1:10" x14ac:dyDescent="0.25">
      <c r="A44" s="50">
        <f>[4]Curves!$A50</f>
        <v>38200</v>
      </c>
      <c r="B44" s="40">
        <f>[4]Curves!$E50</f>
        <v>3.75</v>
      </c>
      <c r="C44" s="118">
        <f>[4]Curves!$B50</f>
        <v>0.4</v>
      </c>
      <c r="D44" s="40">
        <f t="shared" si="0"/>
        <v>4.1500000000000004</v>
      </c>
      <c r="E44" s="40">
        <f>[4]Curves!$J50</f>
        <v>0.13</v>
      </c>
      <c r="F44" s="40">
        <f t="shared" si="1"/>
        <v>3.88</v>
      </c>
      <c r="G44" s="40">
        <f>[4]Curves!$K50</f>
        <v>0.35</v>
      </c>
      <c r="H44" s="40">
        <f t="shared" si="2"/>
        <v>4.0999999999999996</v>
      </c>
      <c r="I44" s="40">
        <f>[4]Curves!$G50</f>
        <v>0.41</v>
      </c>
      <c r="J44" s="40">
        <f t="shared" si="3"/>
        <v>4.16</v>
      </c>
    </row>
    <row r="45" spans="1:10" x14ac:dyDescent="0.25">
      <c r="A45" s="50">
        <f>[4]Curves!$A51</f>
        <v>38231</v>
      </c>
      <c r="B45" s="40">
        <f>[4]Curves!$E51</f>
        <v>3.6110000000000002</v>
      </c>
      <c r="C45" s="118">
        <f>[4]Curves!$B51</f>
        <v>0.39750000000000002</v>
      </c>
      <c r="D45" s="40">
        <f t="shared" si="0"/>
        <v>4.0085000000000006</v>
      </c>
      <c r="E45" s="40">
        <f>[4]Curves!$J51</f>
        <v>0.13</v>
      </c>
      <c r="F45" s="40">
        <f t="shared" si="1"/>
        <v>3.7410000000000001</v>
      </c>
      <c r="G45" s="40">
        <f>[4]Curves!$K51</f>
        <v>0.315</v>
      </c>
      <c r="H45" s="40">
        <f t="shared" si="2"/>
        <v>3.9260000000000002</v>
      </c>
      <c r="I45" s="40">
        <f>[4]Curves!$G51</f>
        <v>0.36</v>
      </c>
      <c r="J45" s="40">
        <f t="shared" si="3"/>
        <v>3.9710000000000001</v>
      </c>
    </row>
    <row r="46" spans="1:10" x14ac:dyDescent="0.25">
      <c r="A46" s="50">
        <f>[4]Curves!$A52</f>
        <v>38261</v>
      </c>
      <c r="B46" s="40">
        <f>[4]Curves!$E52</f>
        <v>3.4570000000000003</v>
      </c>
      <c r="C46" s="118">
        <f>[4]Curves!$B52</f>
        <v>0.4</v>
      </c>
      <c r="D46" s="40">
        <f t="shared" si="0"/>
        <v>3.8570000000000002</v>
      </c>
      <c r="E46" s="40">
        <f>[4]Curves!$J52</f>
        <v>0.13</v>
      </c>
      <c r="F46" s="40">
        <f t="shared" si="1"/>
        <v>3.5870000000000002</v>
      </c>
      <c r="G46" s="40">
        <f>[4]Curves!$K52</f>
        <v>0.36</v>
      </c>
      <c r="H46" s="40">
        <f t="shared" si="2"/>
        <v>3.8170000000000002</v>
      </c>
      <c r="I46" s="40">
        <f>[4]Curves!$G52</f>
        <v>0.4</v>
      </c>
      <c r="J46" s="40">
        <f t="shared" si="3"/>
        <v>3.8570000000000002</v>
      </c>
    </row>
    <row r="47" spans="1:10" x14ac:dyDescent="0.25">
      <c r="A47" s="50">
        <f>[4]Curves!$A53</f>
        <v>38292</v>
      </c>
      <c r="B47" s="40">
        <f>[4]Curves!$E53</f>
        <v>3.4620000000000002</v>
      </c>
      <c r="C47" s="118">
        <f>[4]Curves!$B53</f>
        <v>0.55000000000000004</v>
      </c>
      <c r="D47" s="40">
        <f t="shared" si="0"/>
        <v>4.0120000000000005</v>
      </c>
      <c r="E47" s="40">
        <f>[4]Curves!$J53</f>
        <v>0.13</v>
      </c>
      <c r="F47" s="40">
        <f t="shared" si="1"/>
        <v>3.5920000000000001</v>
      </c>
      <c r="G47" s="40">
        <f>[4]Curves!$K53</f>
        <v>0.46</v>
      </c>
      <c r="H47" s="40">
        <f t="shared" si="2"/>
        <v>3.9220000000000002</v>
      </c>
      <c r="I47" s="40">
        <f>[4]Curves!$G53</f>
        <v>0.72499999999999998</v>
      </c>
      <c r="J47" s="40">
        <f t="shared" si="3"/>
        <v>4.1870000000000003</v>
      </c>
    </row>
    <row r="48" spans="1:10" x14ac:dyDescent="0.25">
      <c r="A48" s="50">
        <f>[4]Curves!$A54</f>
        <v>38322</v>
      </c>
      <c r="B48" s="40">
        <f>[4]Curves!$E54</f>
        <v>3.5</v>
      </c>
      <c r="C48" s="118">
        <f>[4]Curves!$B54</f>
        <v>0.9</v>
      </c>
      <c r="D48" s="40">
        <f t="shared" si="0"/>
        <v>4.4000000000000004</v>
      </c>
      <c r="E48" s="40">
        <f>[4]Curves!$J54</f>
        <v>0.13</v>
      </c>
      <c r="F48" s="40">
        <f t="shared" si="1"/>
        <v>3.63</v>
      </c>
      <c r="G48" s="40">
        <f>[4]Curves!$K54</f>
        <v>0.77</v>
      </c>
      <c r="H48" s="40">
        <f t="shared" si="2"/>
        <v>4.2699999999999996</v>
      </c>
      <c r="I48" s="40">
        <f>[4]Curves!$G54</f>
        <v>0.98</v>
      </c>
      <c r="J48" s="40">
        <f t="shared" si="3"/>
        <v>4.4800000000000004</v>
      </c>
    </row>
    <row r="49" spans="1:10" x14ac:dyDescent="0.25">
      <c r="A49" s="50">
        <f>[4]Curves!$A55</f>
        <v>38353</v>
      </c>
      <c r="B49" s="40">
        <f>[4]Curves!$E55</f>
        <v>3.5449999999999999</v>
      </c>
      <c r="C49" s="118">
        <f>[4]Curves!$B55</f>
        <v>1.2</v>
      </c>
      <c r="D49" s="40">
        <f t="shared" si="0"/>
        <v>4.7450000000000001</v>
      </c>
      <c r="E49" s="40">
        <f>[4]Curves!$J55</f>
        <v>4.4999999999999998E-2</v>
      </c>
      <c r="F49" s="40">
        <f t="shared" si="1"/>
        <v>3.59</v>
      </c>
      <c r="G49" s="40">
        <f>[4]Curves!$K55</f>
        <v>1.04</v>
      </c>
      <c r="H49" s="40">
        <f t="shared" si="2"/>
        <v>4.585</v>
      </c>
      <c r="I49" s="40">
        <f>[4]Curves!$G55</f>
        <v>1.615</v>
      </c>
      <c r="J49" s="40">
        <f t="shared" si="3"/>
        <v>5.16</v>
      </c>
    </row>
    <row r="50" spans="1:10" x14ac:dyDescent="0.25">
      <c r="A50" s="50">
        <f>[4]Curves!$A56</f>
        <v>38384</v>
      </c>
      <c r="B50" s="40">
        <f>[4]Curves!$E56</f>
        <v>3.5830000000000002</v>
      </c>
      <c r="C50" s="118">
        <f>[4]Curves!$B56</f>
        <v>1.2</v>
      </c>
      <c r="D50" s="40">
        <f t="shared" si="0"/>
        <v>4.7830000000000004</v>
      </c>
      <c r="E50" s="40">
        <f>[4]Curves!$J56</f>
        <v>4.4999999999999998E-2</v>
      </c>
      <c r="F50" s="40">
        <f t="shared" si="1"/>
        <v>3.6280000000000001</v>
      </c>
      <c r="G50" s="40">
        <f>[4]Curves!$K56</f>
        <v>1.04</v>
      </c>
      <c r="H50" s="40">
        <f t="shared" si="2"/>
        <v>4.6230000000000002</v>
      </c>
      <c r="I50" s="40">
        <f>[4]Curves!$G56</f>
        <v>1.615</v>
      </c>
      <c r="J50" s="40">
        <f t="shared" si="3"/>
        <v>5.1980000000000004</v>
      </c>
    </row>
    <row r="51" spans="1:10" x14ac:dyDescent="0.25">
      <c r="A51" s="50">
        <f>[4]Curves!$A57</f>
        <v>38412</v>
      </c>
      <c r="B51" s="40">
        <f>[4]Curves!$E57</f>
        <v>3.577</v>
      </c>
      <c r="C51" s="118">
        <f>[4]Curves!$B57</f>
        <v>0.65</v>
      </c>
      <c r="D51" s="40">
        <f t="shared" si="0"/>
        <v>4.2270000000000003</v>
      </c>
      <c r="E51" s="40">
        <f>[4]Curves!$J57</f>
        <v>4.4999999999999998E-2</v>
      </c>
      <c r="F51" s="40">
        <f t="shared" si="1"/>
        <v>3.6219999999999999</v>
      </c>
      <c r="G51" s="40">
        <f>[4]Curves!$K57</f>
        <v>0.54</v>
      </c>
      <c r="H51" s="40">
        <f t="shared" si="2"/>
        <v>4.117</v>
      </c>
      <c r="I51" s="40">
        <f>[4]Curves!$G57</f>
        <v>0.71499999999999997</v>
      </c>
      <c r="J51" s="40">
        <f t="shared" si="3"/>
        <v>4.2919999999999998</v>
      </c>
    </row>
    <row r="52" spans="1:10" x14ac:dyDescent="0.25">
      <c r="A52" s="50">
        <f>[4]Curves!$A58</f>
        <v>38443</v>
      </c>
      <c r="B52" s="40">
        <f>[4]Curves!$E58</f>
        <v>3.577</v>
      </c>
      <c r="C52" s="118">
        <f>[4]Curves!$B58</f>
        <v>0.435</v>
      </c>
      <c r="D52" s="40">
        <f t="shared" si="0"/>
        <v>4.0119999999999996</v>
      </c>
      <c r="E52" s="40">
        <f>[4]Curves!$J58</f>
        <v>4.4999999999999998E-2</v>
      </c>
      <c r="F52" s="40">
        <f t="shared" si="1"/>
        <v>3.6219999999999999</v>
      </c>
      <c r="G52" s="40">
        <f>[4]Curves!$K58</f>
        <v>0.36</v>
      </c>
      <c r="H52" s="40">
        <f t="shared" si="2"/>
        <v>3.9369999999999998</v>
      </c>
      <c r="I52" s="40">
        <f>[4]Curves!$G58</f>
        <v>0.38</v>
      </c>
      <c r="J52" s="40">
        <f t="shared" si="3"/>
        <v>3.9569999999999999</v>
      </c>
    </row>
    <row r="53" spans="1:10" x14ac:dyDescent="0.25">
      <c r="A53" s="50">
        <f>[4]Curves!$A59</f>
        <v>38473</v>
      </c>
      <c r="B53" s="40">
        <f>[4]Curves!$E59</f>
        <v>3.7250000000000001</v>
      </c>
      <c r="C53" s="118">
        <f>[4]Curves!$B59</f>
        <v>0.38500000000000001</v>
      </c>
      <c r="D53" s="40">
        <f t="shared" si="0"/>
        <v>4.1100000000000003</v>
      </c>
      <c r="E53" s="40">
        <f>[4]Curves!$J59</f>
        <v>4.4999999999999998E-2</v>
      </c>
      <c r="F53" s="40">
        <f t="shared" si="1"/>
        <v>3.77</v>
      </c>
      <c r="G53" s="40">
        <f>[4]Curves!$K59</f>
        <v>0.32500000000000001</v>
      </c>
      <c r="H53" s="40">
        <f t="shared" si="2"/>
        <v>4.05</v>
      </c>
      <c r="I53" s="40">
        <f>[4]Curves!$G59</f>
        <v>0.33</v>
      </c>
      <c r="J53" s="40">
        <f t="shared" si="3"/>
        <v>4.0549999999999997</v>
      </c>
    </row>
    <row r="54" spans="1:10" x14ac:dyDescent="0.25">
      <c r="A54" s="50">
        <f>[4]Curves!$A60</f>
        <v>38504</v>
      </c>
      <c r="B54" s="40">
        <f>[4]Curves!$E60</f>
        <v>3.8770000000000002</v>
      </c>
      <c r="C54" s="118">
        <f>[4]Curves!$B60</f>
        <v>0.38500000000000001</v>
      </c>
      <c r="D54" s="40">
        <f t="shared" si="0"/>
        <v>4.2620000000000005</v>
      </c>
      <c r="E54" s="40">
        <f>[4]Curves!$J60</f>
        <v>4.4999999999999998E-2</v>
      </c>
      <c r="F54" s="40">
        <f t="shared" si="1"/>
        <v>3.9220000000000002</v>
      </c>
      <c r="G54" s="40">
        <f>[4]Curves!$K60</f>
        <v>0.33500000000000002</v>
      </c>
      <c r="H54" s="40">
        <f t="shared" si="2"/>
        <v>4.2120000000000006</v>
      </c>
      <c r="I54" s="40">
        <f>[4]Curves!$G60</f>
        <v>0.37</v>
      </c>
      <c r="J54" s="40">
        <f t="shared" si="3"/>
        <v>4.2469999999999999</v>
      </c>
    </row>
    <row r="55" spans="1:10" x14ac:dyDescent="0.25">
      <c r="A55" s="50">
        <f>[4]Curves!$A61</f>
        <v>38534</v>
      </c>
      <c r="B55" s="40">
        <f>[4]Curves!$E61</f>
        <v>3.9370000000000003</v>
      </c>
      <c r="C55" s="118">
        <f>[4]Curves!$B61</f>
        <v>0.39750000000000002</v>
      </c>
      <c r="D55" s="40">
        <f t="shared" si="0"/>
        <v>4.3345000000000002</v>
      </c>
      <c r="E55" s="40">
        <f>[4]Curves!$J61</f>
        <v>4.4999999999999998E-2</v>
      </c>
      <c r="F55" s="40">
        <f t="shared" si="1"/>
        <v>3.9820000000000002</v>
      </c>
      <c r="G55" s="40">
        <f>[4]Curves!$K61</f>
        <v>0.35</v>
      </c>
      <c r="H55" s="40">
        <f t="shared" si="2"/>
        <v>4.2869999999999999</v>
      </c>
      <c r="I55" s="40">
        <f>[4]Curves!$G61</f>
        <v>0.41</v>
      </c>
      <c r="J55" s="40">
        <f t="shared" si="3"/>
        <v>4.3470000000000004</v>
      </c>
    </row>
    <row r="56" spans="1:10" x14ac:dyDescent="0.25">
      <c r="A56" s="50">
        <f>[4]Curves!$A62</f>
        <v>38565</v>
      </c>
      <c r="B56" s="40">
        <f>[4]Curves!$E62</f>
        <v>3.85</v>
      </c>
      <c r="C56" s="118">
        <f>[4]Curves!$B62</f>
        <v>0.4</v>
      </c>
      <c r="D56" s="40">
        <f t="shared" si="0"/>
        <v>4.25</v>
      </c>
      <c r="E56" s="40">
        <f>[4]Curves!$J62</f>
        <v>0.13</v>
      </c>
      <c r="F56" s="40">
        <f t="shared" si="1"/>
        <v>3.98</v>
      </c>
      <c r="G56" s="40">
        <f>[4]Curves!$K62</f>
        <v>0.35</v>
      </c>
      <c r="H56" s="40">
        <f t="shared" si="2"/>
        <v>4.2</v>
      </c>
      <c r="I56" s="40">
        <f>[4]Curves!$G62</f>
        <v>0.41</v>
      </c>
      <c r="J56" s="40">
        <f t="shared" si="3"/>
        <v>4.26</v>
      </c>
    </row>
    <row r="57" spans="1:10" x14ac:dyDescent="0.25">
      <c r="A57" s="50">
        <f>[4]Curves!$A63</f>
        <v>38596</v>
      </c>
      <c r="B57" s="40">
        <f>[4]Curves!$E63</f>
        <v>3.7110000000000003</v>
      </c>
      <c r="C57" s="118">
        <f>[4]Curves!$B63</f>
        <v>0.39750000000000002</v>
      </c>
      <c r="D57" s="40">
        <f t="shared" si="0"/>
        <v>4.1085000000000003</v>
      </c>
      <c r="E57" s="40">
        <f>[4]Curves!$J63</f>
        <v>0.13</v>
      </c>
      <c r="F57" s="40">
        <f t="shared" si="1"/>
        <v>3.8410000000000002</v>
      </c>
      <c r="G57" s="40">
        <f>[4]Curves!$K63</f>
        <v>0.315</v>
      </c>
      <c r="H57" s="40">
        <f t="shared" si="2"/>
        <v>4.0260000000000007</v>
      </c>
      <c r="I57" s="40">
        <f>[4]Curves!$G63</f>
        <v>0.36</v>
      </c>
      <c r="J57" s="40">
        <f t="shared" si="3"/>
        <v>4.0710000000000006</v>
      </c>
    </row>
    <row r="58" spans="1:10" x14ac:dyDescent="0.25">
      <c r="A58" s="50">
        <f>[4]Curves!$A64</f>
        <v>38626</v>
      </c>
      <c r="B58" s="40">
        <f>[4]Curves!$E64</f>
        <v>3.5570000000000004</v>
      </c>
      <c r="C58" s="118">
        <f>[4]Curves!$B64</f>
        <v>0.4</v>
      </c>
      <c r="D58" s="40">
        <f t="shared" si="0"/>
        <v>3.9570000000000003</v>
      </c>
      <c r="E58" s="40">
        <f>[4]Curves!$J64</f>
        <v>0.13</v>
      </c>
      <c r="F58" s="40">
        <f t="shared" si="1"/>
        <v>3.6870000000000003</v>
      </c>
      <c r="G58" s="40">
        <f>[4]Curves!$K64</f>
        <v>0.36</v>
      </c>
      <c r="H58" s="40">
        <f t="shared" si="2"/>
        <v>3.9170000000000003</v>
      </c>
      <c r="I58" s="40">
        <f>[4]Curves!$G64</f>
        <v>0.4</v>
      </c>
      <c r="J58" s="40">
        <f t="shared" si="3"/>
        <v>3.9570000000000003</v>
      </c>
    </row>
    <row r="59" spans="1:10" x14ac:dyDescent="0.25">
      <c r="A59" s="50">
        <f>[4]Curves!$A65</f>
        <v>38657</v>
      </c>
      <c r="B59" s="40">
        <f>[4]Curves!$E65</f>
        <v>3.5620000000000003</v>
      </c>
      <c r="C59" s="118">
        <f>[4]Curves!$B65</f>
        <v>0.55500000000000005</v>
      </c>
      <c r="D59" s="40">
        <f t="shared" si="0"/>
        <v>4.117</v>
      </c>
      <c r="E59" s="40">
        <f>[4]Curves!$J65</f>
        <v>0.13</v>
      </c>
      <c r="F59" s="40">
        <f t="shared" si="1"/>
        <v>3.6920000000000002</v>
      </c>
      <c r="G59" s="40">
        <f>[4]Curves!$K65</f>
        <v>0.46</v>
      </c>
      <c r="H59" s="40">
        <f t="shared" si="2"/>
        <v>4.0220000000000002</v>
      </c>
      <c r="I59" s="40">
        <f>[4]Curves!$G65</f>
        <v>0.73</v>
      </c>
      <c r="J59" s="40">
        <f t="shared" si="3"/>
        <v>4.2919999999999998</v>
      </c>
    </row>
    <row r="60" spans="1:10" x14ac:dyDescent="0.25">
      <c r="A60" s="50">
        <f>[4]Curves!$A66</f>
        <v>38687</v>
      </c>
      <c r="B60" s="40">
        <f>[4]Curves!$E66</f>
        <v>3.6</v>
      </c>
      <c r="C60" s="118">
        <f>[4]Curves!$B66</f>
        <v>0.91</v>
      </c>
      <c r="D60" s="40">
        <f t="shared" si="0"/>
        <v>4.51</v>
      </c>
      <c r="E60" s="40">
        <f>[4]Curves!$J66</f>
        <v>0.13</v>
      </c>
      <c r="F60" s="40">
        <f t="shared" si="1"/>
        <v>3.73</v>
      </c>
      <c r="G60" s="40">
        <f>[4]Curves!$K66</f>
        <v>0.77</v>
      </c>
      <c r="H60" s="40">
        <f t="shared" si="2"/>
        <v>4.37</v>
      </c>
      <c r="I60" s="40">
        <f>[4]Curves!$G66</f>
        <v>0.98</v>
      </c>
      <c r="J60" s="40">
        <f t="shared" si="3"/>
        <v>4.58</v>
      </c>
    </row>
    <row r="61" spans="1:10" x14ac:dyDescent="0.25">
      <c r="A61" s="50">
        <f>[4]Curves!$A67</f>
        <v>38718</v>
      </c>
      <c r="B61" s="40">
        <f>[4]Curves!$E67</f>
        <v>3.645</v>
      </c>
      <c r="C61" s="118">
        <f>[4]Curves!$B67</f>
        <v>1.2150000000000001</v>
      </c>
      <c r="D61" s="40">
        <f t="shared" si="0"/>
        <v>4.8600000000000003</v>
      </c>
      <c r="E61" s="40">
        <f>[4]Curves!$J67</f>
        <v>4.4999999999999998E-2</v>
      </c>
      <c r="F61" s="40">
        <f t="shared" si="1"/>
        <v>3.69</v>
      </c>
      <c r="G61" s="40">
        <f>[4]Curves!$K67</f>
        <v>1.04</v>
      </c>
      <c r="H61" s="40">
        <f t="shared" si="2"/>
        <v>4.6850000000000005</v>
      </c>
      <c r="I61" s="40">
        <f>[4]Curves!$G67</f>
        <v>1.6</v>
      </c>
      <c r="J61" s="40">
        <f t="shared" si="3"/>
        <v>5.2450000000000001</v>
      </c>
    </row>
    <row r="62" spans="1:10" x14ac:dyDescent="0.25">
      <c r="A62" s="50">
        <f>[4]Curves!$A68</f>
        <v>38749</v>
      </c>
      <c r="B62" s="40">
        <f>[4]Curves!$E68</f>
        <v>3.6830000000000003</v>
      </c>
      <c r="C62" s="118">
        <f>[4]Curves!$B68</f>
        <v>1.2150000000000001</v>
      </c>
      <c r="D62" s="40">
        <f t="shared" si="0"/>
        <v>4.8980000000000006</v>
      </c>
      <c r="E62" s="40">
        <f>[4]Curves!$J68</f>
        <v>4.4999999999999998E-2</v>
      </c>
      <c r="F62" s="40">
        <f t="shared" si="1"/>
        <v>3.7280000000000002</v>
      </c>
      <c r="G62" s="40">
        <f>[4]Curves!$K68</f>
        <v>1.04</v>
      </c>
      <c r="H62" s="40">
        <f t="shared" si="2"/>
        <v>4.7230000000000008</v>
      </c>
      <c r="I62" s="40">
        <f>[4]Curves!$G68</f>
        <v>1.6</v>
      </c>
      <c r="J62" s="40">
        <f t="shared" si="3"/>
        <v>5.2830000000000004</v>
      </c>
    </row>
    <row r="63" spans="1:10" x14ac:dyDescent="0.25">
      <c r="A63" s="50">
        <f>[4]Curves!$A69</f>
        <v>38777</v>
      </c>
      <c r="B63" s="40">
        <f>[4]Curves!$E69</f>
        <v>3.677</v>
      </c>
      <c r="C63" s="118">
        <f>[4]Curves!$B69</f>
        <v>0.65500000000000003</v>
      </c>
      <c r="D63" s="40">
        <f t="shared" si="0"/>
        <v>4.3319999999999999</v>
      </c>
      <c r="E63" s="40">
        <f>[4]Curves!$J69</f>
        <v>4.4999999999999998E-2</v>
      </c>
      <c r="F63" s="40">
        <f t="shared" si="1"/>
        <v>3.722</v>
      </c>
      <c r="G63" s="40">
        <f>[4]Curves!$K69</f>
        <v>0.54</v>
      </c>
      <c r="H63" s="40">
        <f t="shared" si="2"/>
        <v>4.2170000000000005</v>
      </c>
      <c r="I63" s="40">
        <f>[4]Curves!$G69</f>
        <v>0.72</v>
      </c>
      <c r="J63" s="40">
        <f t="shared" si="3"/>
        <v>4.3970000000000002</v>
      </c>
    </row>
    <row r="64" spans="1:10" x14ac:dyDescent="0.25">
      <c r="A64" s="50">
        <f>[4]Curves!$A70</f>
        <v>38808</v>
      </c>
      <c r="B64" s="40">
        <f>[4]Curves!$E70</f>
        <v>3.677</v>
      </c>
      <c r="C64" s="118">
        <f>[4]Curves!$B70</f>
        <v>0.435</v>
      </c>
      <c r="D64" s="40">
        <f t="shared" si="0"/>
        <v>4.1120000000000001</v>
      </c>
      <c r="E64" s="40">
        <f>[4]Curves!$J70</f>
        <v>4.4999999999999998E-2</v>
      </c>
      <c r="F64" s="40">
        <f t="shared" si="1"/>
        <v>3.722</v>
      </c>
      <c r="G64" s="40">
        <f>[4]Curves!$K70</f>
        <v>0.36</v>
      </c>
      <c r="H64" s="40">
        <f t="shared" si="2"/>
        <v>4.0369999999999999</v>
      </c>
      <c r="I64" s="40">
        <f>[4]Curves!$G70</f>
        <v>0.38</v>
      </c>
      <c r="J64" s="40">
        <f t="shared" si="3"/>
        <v>4.0570000000000004</v>
      </c>
    </row>
    <row r="65" spans="1:10" x14ac:dyDescent="0.25">
      <c r="A65" s="50">
        <f>[4]Curves!$A71</f>
        <v>38838</v>
      </c>
      <c r="B65" s="40">
        <f>[4]Curves!$E71</f>
        <v>3.8250000000000002</v>
      </c>
      <c r="C65" s="118">
        <f>[4]Curves!$B71</f>
        <v>0.38500000000000001</v>
      </c>
      <c r="D65" s="40">
        <f t="shared" si="0"/>
        <v>4.21</v>
      </c>
      <c r="E65" s="40">
        <f>[4]Curves!$J71</f>
        <v>4.4999999999999998E-2</v>
      </c>
      <c r="F65" s="40">
        <f t="shared" si="1"/>
        <v>3.87</v>
      </c>
      <c r="G65" s="40">
        <f>[4]Curves!$K71</f>
        <v>0.32500000000000001</v>
      </c>
      <c r="H65" s="40">
        <f t="shared" si="2"/>
        <v>4.1500000000000004</v>
      </c>
      <c r="I65" s="40">
        <f>[4]Curves!$G71</f>
        <v>0.33</v>
      </c>
      <c r="J65" s="40">
        <f t="shared" si="3"/>
        <v>4.1550000000000002</v>
      </c>
    </row>
    <row r="66" spans="1:10" x14ac:dyDescent="0.25">
      <c r="A66" s="50">
        <f>[4]Curves!$A72</f>
        <v>38869</v>
      </c>
      <c r="B66" s="40">
        <f>[4]Curves!$E72</f>
        <v>3.9770000000000003</v>
      </c>
      <c r="C66" s="118">
        <f>[4]Curves!$B72</f>
        <v>0.38500000000000001</v>
      </c>
      <c r="D66" s="40">
        <f t="shared" si="0"/>
        <v>4.3620000000000001</v>
      </c>
      <c r="E66" s="40">
        <f>[4]Curves!$J72</f>
        <v>4.4999999999999998E-2</v>
      </c>
      <c r="F66" s="40">
        <f t="shared" si="1"/>
        <v>4.0220000000000002</v>
      </c>
      <c r="G66" s="40">
        <f>[4]Curves!$K72</f>
        <v>0.33500000000000002</v>
      </c>
      <c r="H66" s="40">
        <f t="shared" si="2"/>
        <v>4.3120000000000003</v>
      </c>
      <c r="I66" s="40">
        <f>[4]Curves!$G72</f>
        <v>0.37</v>
      </c>
      <c r="J66" s="40">
        <f t="shared" si="3"/>
        <v>4.3470000000000004</v>
      </c>
    </row>
    <row r="67" spans="1:10" x14ac:dyDescent="0.25">
      <c r="A67" s="50">
        <f>[4]Curves!$A73</f>
        <v>38899</v>
      </c>
      <c r="B67" s="40">
        <f>[4]Curves!$E73</f>
        <v>4.0395000000000003</v>
      </c>
      <c r="C67" s="118">
        <f>[4]Curves!$B73</f>
        <v>0.39750000000000002</v>
      </c>
      <c r="D67" s="40">
        <f t="shared" si="0"/>
        <v>4.4370000000000003</v>
      </c>
      <c r="E67" s="40">
        <f>[4]Curves!$J73</f>
        <v>4.4999999999999998E-2</v>
      </c>
      <c r="F67" s="40">
        <f t="shared" si="1"/>
        <v>4.0845000000000002</v>
      </c>
      <c r="G67" s="40">
        <f>[4]Curves!$K73</f>
        <v>0.35</v>
      </c>
      <c r="H67" s="40">
        <f t="shared" si="2"/>
        <v>4.3895</v>
      </c>
      <c r="I67" s="40">
        <f>[4]Curves!$G73</f>
        <v>0.41</v>
      </c>
      <c r="J67" s="40">
        <f t="shared" si="3"/>
        <v>4.4495000000000005</v>
      </c>
    </row>
    <row r="68" spans="1:10" x14ac:dyDescent="0.25">
      <c r="A68" s="50">
        <f>[4]Curves!$A74</f>
        <v>38930</v>
      </c>
      <c r="B68" s="40">
        <f>[4]Curves!$E74</f>
        <v>3.9525000000000001</v>
      </c>
      <c r="C68" s="118">
        <f>[4]Curves!$B74</f>
        <v>0.4</v>
      </c>
      <c r="D68" s="40">
        <f t="shared" si="0"/>
        <v>4.3525</v>
      </c>
      <c r="E68" s="40">
        <f>[4]Curves!$J74</f>
        <v>0.13</v>
      </c>
      <c r="F68" s="40">
        <f t="shared" si="1"/>
        <v>4.0825000000000005</v>
      </c>
      <c r="G68" s="40">
        <f>[4]Curves!$K74</f>
        <v>0.35</v>
      </c>
      <c r="H68" s="40">
        <f t="shared" si="2"/>
        <v>4.3025000000000002</v>
      </c>
      <c r="I68" s="40">
        <f>[4]Curves!$G74</f>
        <v>0.41</v>
      </c>
      <c r="J68" s="40">
        <f t="shared" si="3"/>
        <v>4.3624999999999998</v>
      </c>
    </row>
    <row r="69" spans="1:10" x14ac:dyDescent="0.25">
      <c r="A69" s="50">
        <f>[4]Curves!$A75</f>
        <v>38961</v>
      </c>
      <c r="B69" s="40">
        <f>[4]Curves!$E75</f>
        <v>3.8135000000000003</v>
      </c>
      <c r="C69" s="118">
        <f>[4]Curves!$B75</f>
        <v>0.39750000000000002</v>
      </c>
      <c r="D69" s="40">
        <f t="shared" si="0"/>
        <v>4.2110000000000003</v>
      </c>
      <c r="E69" s="40">
        <f>[4]Curves!$J75</f>
        <v>0.13</v>
      </c>
      <c r="F69" s="40">
        <f t="shared" si="1"/>
        <v>3.9435000000000002</v>
      </c>
      <c r="G69" s="40">
        <f>[4]Curves!$K75</f>
        <v>0.315</v>
      </c>
      <c r="H69" s="40">
        <f t="shared" si="2"/>
        <v>4.1285000000000007</v>
      </c>
      <c r="I69" s="40">
        <f>[4]Curves!$G75</f>
        <v>0.36</v>
      </c>
      <c r="J69" s="40">
        <f t="shared" si="3"/>
        <v>4.1735000000000007</v>
      </c>
    </row>
    <row r="70" spans="1:10" x14ac:dyDescent="0.25">
      <c r="A70" s="50">
        <f>[4]Curves!$A76</f>
        <v>38991</v>
      </c>
      <c r="B70" s="40">
        <f>[4]Curves!$E76</f>
        <v>3.6595</v>
      </c>
      <c r="C70" s="118">
        <f>[4]Curves!$B76</f>
        <v>0.4</v>
      </c>
      <c r="D70" s="40">
        <f t="shared" si="0"/>
        <v>4.0594999999999999</v>
      </c>
      <c r="E70" s="40">
        <f>[4]Curves!$J76</f>
        <v>0.13</v>
      </c>
      <c r="F70" s="40">
        <f t="shared" si="1"/>
        <v>3.7894999999999999</v>
      </c>
      <c r="G70" s="40">
        <f>[4]Curves!$K76</f>
        <v>0.36</v>
      </c>
      <c r="H70" s="40">
        <f t="shared" si="2"/>
        <v>4.0194999999999999</v>
      </c>
      <c r="I70" s="40">
        <f>[4]Curves!$G76</f>
        <v>0.4</v>
      </c>
      <c r="J70" s="40">
        <f t="shared" si="3"/>
        <v>4.0594999999999999</v>
      </c>
    </row>
    <row r="71" spans="1:10" x14ac:dyDescent="0.25">
      <c r="A71" s="50">
        <f>[4]Curves!$A77</f>
        <v>39022</v>
      </c>
      <c r="B71" s="40">
        <f>[4]Curves!$E77</f>
        <v>3.6645000000000003</v>
      </c>
      <c r="C71" s="118">
        <f>[4]Curves!$B77</f>
        <v>0.55500000000000005</v>
      </c>
      <c r="D71" s="40">
        <f t="shared" si="0"/>
        <v>4.2195</v>
      </c>
      <c r="E71" s="40">
        <f>[4]Curves!$J77</f>
        <v>0.13</v>
      </c>
      <c r="F71" s="40">
        <f t="shared" si="1"/>
        <v>3.7945000000000002</v>
      </c>
      <c r="G71" s="40">
        <f>[4]Curves!$K77</f>
        <v>0.46</v>
      </c>
      <c r="H71" s="40">
        <f t="shared" si="2"/>
        <v>4.1245000000000003</v>
      </c>
      <c r="I71" s="40">
        <f>[4]Curves!$G77</f>
        <v>0.73</v>
      </c>
      <c r="J71" s="40">
        <f t="shared" si="3"/>
        <v>4.3945000000000007</v>
      </c>
    </row>
    <row r="72" spans="1:10" x14ac:dyDescent="0.25">
      <c r="A72" s="50">
        <f>[4]Curves!$A78</f>
        <v>39052</v>
      </c>
      <c r="B72" s="40">
        <f>[4]Curves!$E78</f>
        <v>3.7025000000000001</v>
      </c>
      <c r="C72" s="118">
        <f>[4]Curves!$B78</f>
        <v>0.91</v>
      </c>
      <c r="D72" s="40">
        <f t="shared" ref="D72:D124" si="4">B72+C72</f>
        <v>4.6124999999999998</v>
      </c>
      <c r="E72" s="40">
        <f>[4]Curves!$J78</f>
        <v>0.13</v>
      </c>
      <c r="F72" s="40">
        <f t="shared" ref="F72:F124" si="5">B72+E72</f>
        <v>3.8325</v>
      </c>
      <c r="G72" s="40">
        <f>[4]Curves!$K78</f>
        <v>0.77</v>
      </c>
      <c r="H72" s="40">
        <f t="shared" ref="H72:H124" si="6">B72+G72</f>
        <v>4.4725000000000001</v>
      </c>
      <c r="I72" s="40">
        <f>[4]Curves!$G78</f>
        <v>0.98</v>
      </c>
      <c r="J72" s="40">
        <f t="shared" ref="J72:J124" si="7">B72+I72</f>
        <v>4.6825000000000001</v>
      </c>
    </row>
    <row r="73" spans="1:10" x14ac:dyDescent="0.25">
      <c r="A73" s="50">
        <f>[4]Curves!$A79</f>
        <v>39083</v>
      </c>
      <c r="B73" s="40">
        <f>[4]Curves!$E79</f>
        <v>3.7475000000000001</v>
      </c>
      <c r="C73" s="118">
        <f>[4]Curves!$B79</f>
        <v>1.2150000000000001</v>
      </c>
      <c r="D73" s="40">
        <f t="shared" si="4"/>
        <v>4.9625000000000004</v>
      </c>
      <c r="E73" s="40">
        <f>[4]Curves!$J79</f>
        <v>4.4999999999999998E-2</v>
      </c>
      <c r="F73" s="40">
        <f t="shared" si="5"/>
        <v>3.7925</v>
      </c>
      <c r="G73" s="40">
        <f>[4]Curves!$K79</f>
        <v>1.04</v>
      </c>
      <c r="H73" s="40">
        <f t="shared" si="6"/>
        <v>4.7874999999999996</v>
      </c>
      <c r="I73" s="40">
        <f>[4]Curves!$G79</f>
        <v>1.6</v>
      </c>
      <c r="J73" s="40">
        <f t="shared" si="7"/>
        <v>5.3475000000000001</v>
      </c>
    </row>
    <row r="74" spans="1:10" x14ac:dyDescent="0.25">
      <c r="A74" s="50">
        <f>[4]Curves!$A80</f>
        <v>39114</v>
      </c>
      <c r="B74" s="40">
        <f>[4]Curves!$E80</f>
        <v>3.7855000000000003</v>
      </c>
      <c r="C74" s="118">
        <f>[4]Curves!$B80</f>
        <v>1.2150000000000001</v>
      </c>
      <c r="D74" s="40">
        <f t="shared" si="4"/>
        <v>5.0005000000000006</v>
      </c>
      <c r="E74" s="40">
        <f>[4]Curves!$J80</f>
        <v>4.4999999999999998E-2</v>
      </c>
      <c r="F74" s="40">
        <f t="shared" si="5"/>
        <v>3.8305000000000002</v>
      </c>
      <c r="G74" s="40">
        <f>[4]Curves!$K80</f>
        <v>1.04</v>
      </c>
      <c r="H74" s="40">
        <f t="shared" si="6"/>
        <v>4.8254999999999999</v>
      </c>
      <c r="I74" s="40">
        <f>[4]Curves!$G80</f>
        <v>1.6</v>
      </c>
      <c r="J74" s="40">
        <f t="shared" si="7"/>
        <v>5.3855000000000004</v>
      </c>
    </row>
    <row r="75" spans="1:10" x14ac:dyDescent="0.25">
      <c r="A75" s="50">
        <f>[4]Curves!$A81</f>
        <v>39142</v>
      </c>
      <c r="B75" s="40">
        <f>[4]Curves!$E81</f>
        <v>3.7795000000000001</v>
      </c>
      <c r="C75" s="118">
        <f>[4]Curves!$B81</f>
        <v>0.65500000000000003</v>
      </c>
      <c r="D75" s="40">
        <f t="shared" si="4"/>
        <v>4.4344999999999999</v>
      </c>
      <c r="E75" s="40">
        <f>[4]Curves!$J81</f>
        <v>4.4999999999999998E-2</v>
      </c>
      <c r="F75" s="40">
        <f t="shared" si="5"/>
        <v>3.8245</v>
      </c>
      <c r="G75" s="40">
        <f>[4]Curves!$K81</f>
        <v>0.54</v>
      </c>
      <c r="H75" s="40">
        <f t="shared" si="6"/>
        <v>4.3194999999999997</v>
      </c>
      <c r="I75" s="40">
        <f>[4]Curves!$G81</f>
        <v>0.72</v>
      </c>
      <c r="J75" s="40">
        <f t="shared" si="7"/>
        <v>4.4995000000000003</v>
      </c>
    </row>
    <row r="76" spans="1:10" x14ac:dyDescent="0.25">
      <c r="A76" s="50">
        <f>[4]Curves!$A82</f>
        <v>39173</v>
      </c>
      <c r="B76" s="40">
        <f>[4]Curves!$E82</f>
        <v>3.7795000000000001</v>
      </c>
      <c r="C76" s="118">
        <f>[4]Curves!$B82</f>
        <v>0.435</v>
      </c>
      <c r="D76" s="40">
        <f t="shared" si="4"/>
        <v>4.2145000000000001</v>
      </c>
      <c r="E76" s="40">
        <f>[4]Curves!$J82</f>
        <v>4.4999999999999998E-2</v>
      </c>
      <c r="F76" s="40">
        <f t="shared" si="5"/>
        <v>3.8245</v>
      </c>
      <c r="G76" s="40">
        <f>[4]Curves!$K82</f>
        <v>0.36</v>
      </c>
      <c r="H76" s="40">
        <f t="shared" si="6"/>
        <v>4.1395</v>
      </c>
      <c r="I76" s="40">
        <f>[4]Curves!$G82</f>
        <v>0.38</v>
      </c>
      <c r="J76" s="40">
        <f t="shared" si="7"/>
        <v>4.1595000000000004</v>
      </c>
    </row>
    <row r="77" spans="1:10" x14ac:dyDescent="0.25">
      <c r="A77" s="50">
        <f>[4]Curves!$A83</f>
        <v>39203</v>
      </c>
      <c r="B77" s="40">
        <f>[4]Curves!$E83</f>
        <v>3.9275000000000002</v>
      </c>
      <c r="C77" s="118">
        <f>[4]Curves!$B83</f>
        <v>0.38500000000000001</v>
      </c>
      <c r="D77" s="40">
        <f t="shared" si="4"/>
        <v>4.3125</v>
      </c>
      <c r="E77" s="40">
        <f>[4]Curves!$J83</f>
        <v>4.4999999999999998E-2</v>
      </c>
      <c r="F77" s="40">
        <f t="shared" si="5"/>
        <v>3.9725000000000001</v>
      </c>
      <c r="G77" s="40">
        <f>[4]Curves!$K83</f>
        <v>0.32500000000000001</v>
      </c>
      <c r="H77" s="40">
        <f t="shared" si="6"/>
        <v>4.2525000000000004</v>
      </c>
      <c r="I77" s="40">
        <f>[4]Curves!$G83</f>
        <v>0.33</v>
      </c>
      <c r="J77" s="40">
        <f t="shared" si="7"/>
        <v>4.2575000000000003</v>
      </c>
    </row>
    <row r="78" spans="1:10" x14ac:dyDescent="0.25">
      <c r="A78" s="50">
        <f>[4]Curves!$A84</f>
        <v>39234</v>
      </c>
      <c r="B78" s="40">
        <f>[4]Curves!$E84</f>
        <v>4.0795000000000003</v>
      </c>
      <c r="C78" s="118">
        <f>[4]Curves!$B84</f>
        <v>0.38500000000000001</v>
      </c>
      <c r="D78" s="40">
        <f t="shared" si="4"/>
        <v>4.4645000000000001</v>
      </c>
      <c r="E78" s="40">
        <f>[4]Curves!$J84</f>
        <v>4.4999999999999998E-2</v>
      </c>
      <c r="F78" s="40">
        <f t="shared" si="5"/>
        <v>4.1245000000000003</v>
      </c>
      <c r="G78" s="40">
        <f>[4]Curves!$K84</f>
        <v>0.33500000000000002</v>
      </c>
      <c r="H78" s="40">
        <f t="shared" si="6"/>
        <v>4.4145000000000003</v>
      </c>
      <c r="I78" s="40">
        <f>[4]Curves!$G84</f>
        <v>0.37</v>
      </c>
      <c r="J78" s="40">
        <f t="shared" si="7"/>
        <v>4.4495000000000005</v>
      </c>
    </row>
    <row r="79" spans="1:10" x14ac:dyDescent="0.25">
      <c r="A79" s="50">
        <f>[4]Curves!$A85</f>
        <v>39264</v>
      </c>
      <c r="B79" s="40">
        <f>[4]Curves!$E85</f>
        <v>4.1444999999999999</v>
      </c>
      <c r="C79" s="118">
        <f>[4]Curves!$B85</f>
        <v>0.39750000000000002</v>
      </c>
      <c r="D79" s="40">
        <f t="shared" si="4"/>
        <v>4.5419999999999998</v>
      </c>
      <c r="E79" s="40">
        <f>[4]Curves!$J85</f>
        <v>4.4999999999999998E-2</v>
      </c>
      <c r="F79" s="40">
        <f t="shared" si="5"/>
        <v>4.1894999999999998</v>
      </c>
      <c r="G79" s="40">
        <f>[4]Curves!$K85</f>
        <v>0.35</v>
      </c>
      <c r="H79" s="40">
        <f t="shared" si="6"/>
        <v>4.4944999999999995</v>
      </c>
      <c r="I79" s="40">
        <f>[4]Curves!$G85</f>
        <v>0.41</v>
      </c>
      <c r="J79" s="40">
        <f t="shared" si="7"/>
        <v>4.5545</v>
      </c>
    </row>
    <row r="80" spans="1:10" x14ac:dyDescent="0.25">
      <c r="A80" s="50">
        <f>[4]Curves!$A86</f>
        <v>39295</v>
      </c>
      <c r="B80" s="40">
        <f>[4]Curves!$E86</f>
        <v>4.0575000000000001</v>
      </c>
      <c r="C80" s="118">
        <f>[4]Curves!$B86</f>
        <v>0.4</v>
      </c>
      <c r="D80" s="40">
        <f t="shared" si="4"/>
        <v>4.4575000000000005</v>
      </c>
      <c r="E80" s="40">
        <f>[4]Curves!$J86</f>
        <v>0.13</v>
      </c>
      <c r="F80" s="40">
        <f t="shared" si="5"/>
        <v>4.1875</v>
      </c>
      <c r="G80" s="40">
        <f>[4]Curves!$K86</f>
        <v>0.35</v>
      </c>
      <c r="H80" s="40">
        <f t="shared" si="6"/>
        <v>4.4074999999999998</v>
      </c>
      <c r="I80" s="40">
        <f>[4]Curves!$G86</f>
        <v>0.41</v>
      </c>
      <c r="J80" s="40">
        <f t="shared" si="7"/>
        <v>4.4675000000000002</v>
      </c>
    </row>
    <row r="81" spans="1:10" x14ac:dyDescent="0.25">
      <c r="A81" s="50">
        <f>[4]Curves!$A87</f>
        <v>39326</v>
      </c>
      <c r="B81" s="40">
        <f>[4]Curves!$E87</f>
        <v>3.9185000000000003</v>
      </c>
      <c r="C81" s="118">
        <f>[4]Curves!$B87</f>
        <v>0.39750000000000002</v>
      </c>
      <c r="D81" s="40">
        <f t="shared" si="4"/>
        <v>4.3160000000000007</v>
      </c>
      <c r="E81" s="40">
        <f>[4]Curves!$J87</f>
        <v>0.13</v>
      </c>
      <c r="F81" s="40">
        <f t="shared" si="5"/>
        <v>4.0485000000000007</v>
      </c>
      <c r="G81" s="40">
        <f>[4]Curves!$K87</f>
        <v>0.315</v>
      </c>
      <c r="H81" s="40">
        <f t="shared" si="6"/>
        <v>4.2335000000000003</v>
      </c>
      <c r="I81" s="40">
        <f>[4]Curves!$G87</f>
        <v>0.36</v>
      </c>
      <c r="J81" s="40">
        <f t="shared" si="7"/>
        <v>4.2785000000000002</v>
      </c>
    </row>
    <row r="82" spans="1:10" x14ac:dyDescent="0.25">
      <c r="A82" s="50">
        <f>[4]Curves!$A88</f>
        <v>39356</v>
      </c>
      <c r="B82" s="40">
        <f>[4]Curves!$E88</f>
        <v>3.7645000000000004</v>
      </c>
      <c r="C82" s="118">
        <f>[4]Curves!$B88</f>
        <v>0.4</v>
      </c>
      <c r="D82" s="40">
        <f t="shared" si="4"/>
        <v>4.1645000000000003</v>
      </c>
      <c r="E82" s="40">
        <f>[4]Curves!$J88</f>
        <v>0.13</v>
      </c>
      <c r="F82" s="40">
        <f t="shared" si="5"/>
        <v>3.8945000000000003</v>
      </c>
      <c r="G82" s="40">
        <f>[4]Curves!$K88</f>
        <v>0.36</v>
      </c>
      <c r="H82" s="40">
        <f t="shared" si="6"/>
        <v>4.1245000000000003</v>
      </c>
      <c r="I82" s="40">
        <f>[4]Curves!$G88</f>
        <v>0.4</v>
      </c>
      <c r="J82" s="40">
        <f t="shared" si="7"/>
        <v>4.1645000000000003</v>
      </c>
    </row>
    <row r="83" spans="1:10" x14ac:dyDescent="0.25">
      <c r="A83" s="50">
        <f>[4]Curves!$A89</f>
        <v>39387</v>
      </c>
      <c r="B83" s="40">
        <f>[4]Curves!$E89</f>
        <v>3.7695000000000003</v>
      </c>
      <c r="C83" s="118">
        <f>[4]Curves!$B89</f>
        <v>0.55500000000000005</v>
      </c>
      <c r="D83" s="40">
        <f t="shared" si="4"/>
        <v>4.3245000000000005</v>
      </c>
      <c r="E83" s="40">
        <f>[4]Curves!$J89</f>
        <v>0.13</v>
      </c>
      <c r="F83" s="40">
        <f t="shared" si="5"/>
        <v>3.8995000000000002</v>
      </c>
      <c r="G83" s="40">
        <f>[4]Curves!$K89</f>
        <v>0.46</v>
      </c>
      <c r="H83" s="40">
        <f t="shared" si="6"/>
        <v>4.2295000000000007</v>
      </c>
      <c r="I83" s="40">
        <f>[4]Curves!$G89</f>
        <v>0.73</v>
      </c>
      <c r="J83" s="40">
        <f t="shared" si="7"/>
        <v>4.4995000000000003</v>
      </c>
    </row>
    <row r="84" spans="1:10" x14ac:dyDescent="0.25">
      <c r="A84" s="50">
        <f>[4]Curves!$A90</f>
        <v>39417</v>
      </c>
      <c r="B84" s="40">
        <f>[4]Curves!$E90</f>
        <v>3.8075000000000001</v>
      </c>
      <c r="C84" s="118">
        <f>[4]Curves!$B90</f>
        <v>0.91</v>
      </c>
      <c r="D84" s="40">
        <f t="shared" si="4"/>
        <v>4.7175000000000002</v>
      </c>
      <c r="E84" s="40">
        <f>[4]Curves!$J90</f>
        <v>0.13</v>
      </c>
      <c r="F84" s="40">
        <f t="shared" si="5"/>
        <v>3.9375</v>
      </c>
      <c r="G84" s="40">
        <f>[4]Curves!$K90</f>
        <v>0.77</v>
      </c>
      <c r="H84" s="40">
        <f t="shared" si="6"/>
        <v>4.5775000000000006</v>
      </c>
      <c r="I84" s="40">
        <f>[4]Curves!$G90</f>
        <v>0.98</v>
      </c>
      <c r="J84" s="40">
        <f t="shared" si="7"/>
        <v>4.7874999999999996</v>
      </c>
    </row>
    <row r="85" spans="1:10" x14ac:dyDescent="0.25">
      <c r="A85" s="50">
        <f>[4]Curves!$A91</f>
        <v>39448</v>
      </c>
      <c r="B85" s="40">
        <f>[4]Curves!$E91</f>
        <v>3.8525</v>
      </c>
      <c r="C85" s="118">
        <f>[4]Curves!$B91</f>
        <v>1.2150000000000001</v>
      </c>
      <c r="D85" s="40">
        <f t="shared" si="4"/>
        <v>5.0674999999999999</v>
      </c>
      <c r="E85" s="40">
        <f>[4]Curves!$J91</f>
        <v>4.4999999999999998E-2</v>
      </c>
      <c r="F85" s="40">
        <f t="shared" si="5"/>
        <v>3.8975</v>
      </c>
      <c r="G85" s="40">
        <f>[4]Curves!$K91</f>
        <v>1.04</v>
      </c>
      <c r="H85" s="40">
        <f t="shared" si="6"/>
        <v>4.8925000000000001</v>
      </c>
      <c r="I85" s="40">
        <f>[4]Curves!$G91</f>
        <v>1.6</v>
      </c>
      <c r="J85" s="40">
        <f t="shared" si="7"/>
        <v>5.4525000000000006</v>
      </c>
    </row>
    <row r="86" spans="1:10" x14ac:dyDescent="0.25">
      <c r="A86" s="50">
        <f>[4]Curves!$A92</f>
        <v>39479</v>
      </c>
      <c r="B86" s="40">
        <f>[4]Curves!$E92</f>
        <v>3.8905000000000003</v>
      </c>
      <c r="C86" s="118">
        <f>[4]Curves!$B92</f>
        <v>1.2150000000000001</v>
      </c>
      <c r="D86" s="40">
        <f t="shared" si="4"/>
        <v>5.1055000000000001</v>
      </c>
      <c r="E86" s="40">
        <f>[4]Curves!$J92</f>
        <v>4.4999999999999998E-2</v>
      </c>
      <c r="F86" s="40">
        <f t="shared" si="5"/>
        <v>3.9355000000000002</v>
      </c>
      <c r="G86" s="40">
        <f>[4]Curves!$K92</f>
        <v>1.04</v>
      </c>
      <c r="H86" s="40">
        <f t="shared" si="6"/>
        <v>4.9305000000000003</v>
      </c>
      <c r="I86" s="40">
        <f>[4]Curves!$G92</f>
        <v>1.6</v>
      </c>
      <c r="J86" s="40">
        <f t="shared" si="7"/>
        <v>5.4905000000000008</v>
      </c>
    </row>
    <row r="87" spans="1:10" x14ac:dyDescent="0.25">
      <c r="A87" s="50">
        <f>[4]Curves!$A93</f>
        <v>39508</v>
      </c>
      <c r="B87" s="40">
        <f>[4]Curves!$E93</f>
        <v>3.8845000000000001</v>
      </c>
      <c r="C87" s="118">
        <f>[4]Curves!$B93</f>
        <v>0.65500000000000003</v>
      </c>
      <c r="D87" s="40">
        <f t="shared" si="4"/>
        <v>4.5395000000000003</v>
      </c>
      <c r="E87" s="40">
        <f>[4]Curves!$J93</f>
        <v>4.4999999999999998E-2</v>
      </c>
      <c r="F87" s="40">
        <f t="shared" si="5"/>
        <v>3.9295</v>
      </c>
      <c r="G87" s="40">
        <f>[4]Curves!$K93</f>
        <v>0.54</v>
      </c>
      <c r="H87" s="40">
        <f t="shared" si="6"/>
        <v>4.4245000000000001</v>
      </c>
      <c r="I87" s="40">
        <f>[4]Curves!$G93</f>
        <v>0.72</v>
      </c>
      <c r="J87" s="40">
        <f t="shared" si="7"/>
        <v>4.6044999999999998</v>
      </c>
    </row>
    <row r="88" spans="1:10" x14ac:dyDescent="0.25">
      <c r="A88" s="50">
        <f>[4]Curves!$A94</f>
        <v>39539</v>
      </c>
      <c r="B88" s="40">
        <f>[4]Curves!$E94</f>
        <v>3.8845000000000001</v>
      </c>
      <c r="C88" s="118">
        <f>[4]Curves!$B94</f>
        <v>0.435</v>
      </c>
      <c r="D88" s="40">
        <f t="shared" si="4"/>
        <v>4.3194999999999997</v>
      </c>
      <c r="E88" s="40">
        <f>[4]Curves!$J94</f>
        <v>4.4999999999999998E-2</v>
      </c>
      <c r="F88" s="40">
        <f t="shared" si="5"/>
        <v>3.9295</v>
      </c>
      <c r="G88" s="40">
        <f>[4]Curves!$K94</f>
        <v>0.36</v>
      </c>
      <c r="H88" s="40">
        <f t="shared" si="6"/>
        <v>4.2445000000000004</v>
      </c>
      <c r="I88" s="40">
        <f>[4]Curves!$G94</f>
        <v>0.38</v>
      </c>
      <c r="J88" s="40">
        <f t="shared" si="7"/>
        <v>4.2645</v>
      </c>
    </row>
    <row r="89" spans="1:10" x14ac:dyDescent="0.25">
      <c r="A89" s="50">
        <f>[4]Curves!$A95</f>
        <v>39569</v>
      </c>
      <c r="B89" s="40">
        <f>[4]Curves!$E95</f>
        <v>4.0324999999999998</v>
      </c>
      <c r="C89" s="118">
        <f>[4]Curves!$B95</f>
        <v>0.38500000000000001</v>
      </c>
      <c r="D89" s="40">
        <f t="shared" si="4"/>
        <v>4.4174999999999995</v>
      </c>
      <c r="E89" s="40">
        <f>[4]Curves!$J95</f>
        <v>4.4999999999999998E-2</v>
      </c>
      <c r="F89" s="40">
        <f t="shared" si="5"/>
        <v>4.0774999999999997</v>
      </c>
      <c r="G89" s="40">
        <f>[4]Curves!$K95</f>
        <v>0.32500000000000001</v>
      </c>
      <c r="H89" s="40">
        <f t="shared" si="6"/>
        <v>4.3574999999999999</v>
      </c>
      <c r="I89" s="40">
        <f>[4]Curves!$G95</f>
        <v>0.33</v>
      </c>
      <c r="J89" s="40">
        <f t="shared" si="7"/>
        <v>4.3624999999999998</v>
      </c>
    </row>
    <row r="90" spans="1:10" x14ac:dyDescent="0.25">
      <c r="A90" s="50">
        <f>[4]Curves!$A96</f>
        <v>39600</v>
      </c>
      <c r="B90" s="40">
        <f>[4]Curves!$E96</f>
        <v>4.1844999999999999</v>
      </c>
      <c r="C90" s="118">
        <f>[4]Curves!$B96</f>
        <v>0.38500000000000001</v>
      </c>
      <c r="D90" s="40">
        <f t="shared" si="4"/>
        <v>4.5694999999999997</v>
      </c>
      <c r="E90" s="40">
        <f>[4]Curves!$J96</f>
        <v>4.4999999999999998E-2</v>
      </c>
      <c r="F90" s="40">
        <f t="shared" si="5"/>
        <v>4.2294999999999998</v>
      </c>
      <c r="G90" s="40">
        <f>[4]Curves!$K96</f>
        <v>0.33500000000000002</v>
      </c>
      <c r="H90" s="40">
        <f t="shared" si="6"/>
        <v>4.5194999999999999</v>
      </c>
      <c r="I90" s="40">
        <f>[4]Curves!$G96</f>
        <v>0.37</v>
      </c>
      <c r="J90" s="40">
        <f t="shared" si="7"/>
        <v>4.5545</v>
      </c>
    </row>
    <row r="91" spans="1:10" x14ac:dyDescent="0.25">
      <c r="A91" s="50">
        <f>[4]Curves!$A97</f>
        <v>39630</v>
      </c>
      <c r="B91" s="40">
        <f>[4]Curves!$E97</f>
        <v>4.2519999999999998</v>
      </c>
      <c r="C91" s="118">
        <f>[4]Curves!$B97</f>
        <v>0.39750000000000002</v>
      </c>
      <c r="D91" s="40">
        <f t="shared" si="4"/>
        <v>4.6494999999999997</v>
      </c>
      <c r="E91" s="40">
        <f>[4]Curves!$J97</f>
        <v>4.4999999999999998E-2</v>
      </c>
      <c r="F91" s="40">
        <f t="shared" si="5"/>
        <v>4.2969999999999997</v>
      </c>
      <c r="G91" s="40">
        <f>[4]Curves!$K97</f>
        <v>0.35</v>
      </c>
      <c r="H91" s="40">
        <f t="shared" si="6"/>
        <v>4.6019999999999994</v>
      </c>
      <c r="I91" s="40">
        <f>[4]Curves!$G97</f>
        <v>0.41</v>
      </c>
      <c r="J91" s="40">
        <f t="shared" si="7"/>
        <v>4.6619999999999999</v>
      </c>
    </row>
    <row r="92" spans="1:10" x14ac:dyDescent="0.25">
      <c r="A92" s="50">
        <f>[4]Curves!$A98</f>
        <v>39661</v>
      </c>
      <c r="B92" s="40">
        <f>[4]Curves!$E98</f>
        <v>4.165</v>
      </c>
      <c r="C92" s="118">
        <f>[4]Curves!$B98</f>
        <v>0.4</v>
      </c>
      <c r="D92" s="40">
        <f t="shared" si="4"/>
        <v>4.5650000000000004</v>
      </c>
      <c r="E92" s="40">
        <f>[4]Curves!$J98</f>
        <v>0.13</v>
      </c>
      <c r="F92" s="40">
        <f t="shared" si="5"/>
        <v>4.2949999999999999</v>
      </c>
      <c r="G92" s="40">
        <f>[4]Curves!$K98</f>
        <v>0.35</v>
      </c>
      <c r="H92" s="40">
        <f t="shared" si="6"/>
        <v>4.5149999999999997</v>
      </c>
      <c r="I92" s="40">
        <f>[4]Curves!$G98</f>
        <v>0.41</v>
      </c>
      <c r="J92" s="40">
        <f t="shared" si="7"/>
        <v>4.5750000000000002</v>
      </c>
    </row>
    <row r="93" spans="1:10" x14ac:dyDescent="0.25">
      <c r="A93" s="50">
        <f>[4]Curves!$A99</f>
        <v>39692</v>
      </c>
      <c r="B93" s="40">
        <f>[4]Curves!$E99</f>
        <v>4.0259999999999998</v>
      </c>
      <c r="C93" s="118">
        <f>[4]Curves!$B99</f>
        <v>0.39750000000000002</v>
      </c>
      <c r="D93" s="40">
        <f t="shared" si="4"/>
        <v>4.4234999999999998</v>
      </c>
      <c r="E93" s="40">
        <f>[4]Curves!$J99</f>
        <v>0.13</v>
      </c>
      <c r="F93" s="40">
        <f t="shared" si="5"/>
        <v>4.1559999999999997</v>
      </c>
      <c r="G93" s="40">
        <f>[4]Curves!$K99</f>
        <v>0.315</v>
      </c>
      <c r="H93" s="40">
        <f t="shared" si="6"/>
        <v>4.3410000000000002</v>
      </c>
      <c r="I93" s="40">
        <f>[4]Curves!$G99</f>
        <v>0.36</v>
      </c>
      <c r="J93" s="40">
        <f t="shared" si="7"/>
        <v>4.3860000000000001</v>
      </c>
    </row>
    <row r="94" spans="1:10" x14ac:dyDescent="0.25">
      <c r="A94" s="50">
        <f>[4]Curves!$A100</f>
        <v>39722</v>
      </c>
      <c r="B94" s="40">
        <f>[4]Curves!$E100</f>
        <v>3.8720000000000003</v>
      </c>
      <c r="C94" s="118">
        <f>[4]Curves!$B100</f>
        <v>0.4</v>
      </c>
      <c r="D94" s="40">
        <f t="shared" si="4"/>
        <v>4.2720000000000002</v>
      </c>
      <c r="E94" s="40">
        <f>[4]Curves!$J100</f>
        <v>0.13</v>
      </c>
      <c r="F94" s="40">
        <f t="shared" si="5"/>
        <v>4.0020000000000007</v>
      </c>
      <c r="G94" s="40">
        <f>[4]Curves!$K100</f>
        <v>0.36</v>
      </c>
      <c r="H94" s="40">
        <f t="shared" si="6"/>
        <v>4.2320000000000002</v>
      </c>
      <c r="I94" s="40">
        <f>[4]Curves!$G100</f>
        <v>0.4</v>
      </c>
      <c r="J94" s="40">
        <f t="shared" si="7"/>
        <v>4.2720000000000002</v>
      </c>
    </row>
    <row r="95" spans="1:10" x14ac:dyDescent="0.25">
      <c r="A95" s="50">
        <f>[4]Curves!$A101</f>
        <v>39753</v>
      </c>
      <c r="B95" s="40">
        <f>[4]Curves!$E101</f>
        <v>3.8770000000000002</v>
      </c>
      <c r="C95" s="118">
        <f>[4]Curves!$B101</f>
        <v>0.55500000000000005</v>
      </c>
      <c r="D95" s="40">
        <f t="shared" si="4"/>
        <v>4.4320000000000004</v>
      </c>
      <c r="E95" s="40">
        <f>[4]Curves!$J101</f>
        <v>0.13</v>
      </c>
      <c r="F95" s="40">
        <f t="shared" si="5"/>
        <v>4.0070000000000006</v>
      </c>
      <c r="G95" s="40">
        <f>[4]Curves!$K101</f>
        <v>0.46</v>
      </c>
      <c r="H95" s="40">
        <f t="shared" si="6"/>
        <v>4.3370000000000006</v>
      </c>
      <c r="I95" s="40">
        <f>[4]Curves!$G101</f>
        <v>0.73</v>
      </c>
      <c r="J95" s="40">
        <f t="shared" si="7"/>
        <v>4.6070000000000002</v>
      </c>
    </row>
    <row r="96" spans="1:10" x14ac:dyDescent="0.25">
      <c r="A96" s="50">
        <f>[4]Curves!$A102</f>
        <v>39783</v>
      </c>
      <c r="B96" s="40">
        <f>[4]Curves!$E102</f>
        <v>3.915</v>
      </c>
      <c r="C96" s="118">
        <f>[4]Curves!$B102</f>
        <v>0.91</v>
      </c>
      <c r="D96" s="40">
        <f t="shared" si="4"/>
        <v>4.8250000000000002</v>
      </c>
      <c r="E96" s="40">
        <f>[4]Curves!$J102</f>
        <v>0.13</v>
      </c>
      <c r="F96" s="40">
        <f t="shared" si="5"/>
        <v>4.0449999999999999</v>
      </c>
      <c r="G96" s="40">
        <f>[4]Curves!$K102</f>
        <v>0.77</v>
      </c>
      <c r="H96" s="40">
        <f t="shared" si="6"/>
        <v>4.6850000000000005</v>
      </c>
      <c r="I96" s="40">
        <f>[4]Curves!$G102</f>
        <v>0.98</v>
      </c>
      <c r="J96" s="40">
        <f t="shared" si="7"/>
        <v>4.8949999999999996</v>
      </c>
    </row>
    <row r="97" spans="1:10" x14ac:dyDescent="0.25">
      <c r="A97" s="50">
        <f>[4]Curves!$A103</f>
        <v>39814</v>
      </c>
      <c r="B97" s="40">
        <f>[4]Curves!$E103</f>
        <v>3.96</v>
      </c>
      <c r="C97" s="118">
        <f>[4]Curves!$B103</f>
        <v>1.2150000000000001</v>
      </c>
      <c r="D97" s="40">
        <f t="shared" si="4"/>
        <v>5.1749999999999998</v>
      </c>
      <c r="E97" s="40">
        <f>[4]Curves!$J103</f>
        <v>4.4999999999999998E-2</v>
      </c>
      <c r="F97" s="40">
        <f t="shared" si="5"/>
        <v>4.0049999999999999</v>
      </c>
      <c r="G97" s="40">
        <f>[4]Curves!$K103</f>
        <v>1.04</v>
      </c>
      <c r="H97" s="40">
        <f t="shared" si="6"/>
        <v>5</v>
      </c>
      <c r="I97" s="40">
        <f>[4]Curves!$G103</f>
        <v>1.6</v>
      </c>
      <c r="J97" s="40">
        <f t="shared" si="7"/>
        <v>5.5600000000000005</v>
      </c>
    </row>
    <row r="98" spans="1:10" x14ac:dyDescent="0.25">
      <c r="A98" s="50">
        <f>[4]Curves!$A104</f>
        <v>39845</v>
      </c>
      <c r="B98" s="40">
        <f>[4]Curves!$E104</f>
        <v>3.9980000000000002</v>
      </c>
      <c r="C98" s="118">
        <f>[4]Curves!$B104</f>
        <v>1.2150000000000001</v>
      </c>
      <c r="D98" s="40">
        <f t="shared" si="4"/>
        <v>5.2130000000000001</v>
      </c>
      <c r="E98" s="40">
        <f>[4]Curves!$J104</f>
        <v>4.4999999999999998E-2</v>
      </c>
      <c r="F98" s="40">
        <f t="shared" si="5"/>
        <v>4.0430000000000001</v>
      </c>
      <c r="G98" s="40">
        <f>[4]Curves!$K104</f>
        <v>1.04</v>
      </c>
      <c r="H98" s="40">
        <f t="shared" si="6"/>
        <v>5.0380000000000003</v>
      </c>
      <c r="I98" s="40">
        <f>[4]Curves!$G104</f>
        <v>1.6</v>
      </c>
      <c r="J98" s="40">
        <f t="shared" si="7"/>
        <v>5.5980000000000008</v>
      </c>
    </row>
    <row r="99" spans="1:10" x14ac:dyDescent="0.25">
      <c r="A99" s="50">
        <f>[4]Curves!$A105</f>
        <v>39873</v>
      </c>
      <c r="B99" s="40">
        <f>[4]Curves!$E105</f>
        <v>3.992</v>
      </c>
      <c r="C99" s="118">
        <f>[4]Curves!$B105</f>
        <v>0.65500000000000003</v>
      </c>
      <c r="D99" s="40">
        <f t="shared" si="4"/>
        <v>4.6470000000000002</v>
      </c>
      <c r="E99" s="40">
        <f>[4]Curves!$J105</f>
        <v>4.4999999999999998E-2</v>
      </c>
      <c r="F99" s="40">
        <f t="shared" si="5"/>
        <v>4.0369999999999999</v>
      </c>
      <c r="G99" s="40">
        <f>[4]Curves!$K105</f>
        <v>0.54</v>
      </c>
      <c r="H99" s="40">
        <f t="shared" si="6"/>
        <v>4.532</v>
      </c>
      <c r="I99" s="40">
        <f>[4]Curves!$G105</f>
        <v>0.72</v>
      </c>
      <c r="J99" s="40">
        <f t="shared" si="7"/>
        <v>4.7119999999999997</v>
      </c>
    </row>
    <row r="100" spans="1:10" x14ac:dyDescent="0.25">
      <c r="A100" s="50">
        <f>[4]Curves!$A106</f>
        <v>39904</v>
      </c>
      <c r="B100" s="40">
        <f>[4]Curves!$E106</f>
        <v>3.992</v>
      </c>
      <c r="C100" s="118">
        <f>[4]Curves!$B106</f>
        <v>0.435</v>
      </c>
      <c r="D100" s="40">
        <f t="shared" si="4"/>
        <v>4.4269999999999996</v>
      </c>
      <c r="E100" s="40">
        <f>[4]Curves!$J106</f>
        <v>4.4999999999999998E-2</v>
      </c>
      <c r="F100" s="40">
        <f t="shared" si="5"/>
        <v>4.0369999999999999</v>
      </c>
      <c r="G100" s="40">
        <f>[4]Curves!$K106</f>
        <v>0.36</v>
      </c>
      <c r="H100" s="40">
        <f t="shared" si="6"/>
        <v>4.3520000000000003</v>
      </c>
      <c r="I100" s="40">
        <f>[4]Curves!$G106</f>
        <v>0.38</v>
      </c>
      <c r="J100" s="40">
        <f t="shared" si="7"/>
        <v>4.3719999999999999</v>
      </c>
    </row>
    <row r="101" spans="1:10" x14ac:dyDescent="0.25">
      <c r="A101" s="50">
        <f>[4]Curves!$A107</f>
        <v>39934</v>
      </c>
      <c r="B101" s="40">
        <f>[4]Curves!$E107</f>
        <v>4.1399999999999997</v>
      </c>
      <c r="C101" s="118">
        <f>[4]Curves!$B107</f>
        <v>0.38500000000000001</v>
      </c>
      <c r="D101" s="40">
        <f t="shared" si="4"/>
        <v>4.5249999999999995</v>
      </c>
      <c r="E101" s="40">
        <f>[4]Curves!$J107</f>
        <v>4.4999999999999998E-2</v>
      </c>
      <c r="F101" s="40">
        <f t="shared" si="5"/>
        <v>4.1849999999999996</v>
      </c>
      <c r="G101" s="40">
        <f>[4]Curves!$K107</f>
        <v>0.32500000000000001</v>
      </c>
      <c r="H101" s="40">
        <f t="shared" si="6"/>
        <v>4.4649999999999999</v>
      </c>
      <c r="I101" s="40">
        <f>[4]Curves!$G107</f>
        <v>0.33</v>
      </c>
      <c r="J101" s="40">
        <f t="shared" si="7"/>
        <v>4.47</v>
      </c>
    </row>
    <row r="102" spans="1:10" x14ac:dyDescent="0.25">
      <c r="A102" s="50">
        <f>[4]Curves!$A108</f>
        <v>39965</v>
      </c>
      <c r="B102" s="40">
        <f>[4]Curves!$E108</f>
        <v>4.2919999999999998</v>
      </c>
      <c r="C102" s="118">
        <f>[4]Curves!$B108</f>
        <v>0.38500000000000001</v>
      </c>
      <c r="D102" s="40">
        <f t="shared" si="4"/>
        <v>4.6769999999999996</v>
      </c>
      <c r="E102" s="40">
        <f>[4]Curves!$J108</f>
        <v>4.4999999999999998E-2</v>
      </c>
      <c r="F102" s="40">
        <f t="shared" si="5"/>
        <v>4.3369999999999997</v>
      </c>
      <c r="G102" s="40">
        <f>[4]Curves!$K108</f>
        <v>0.33500000000000002</v>
      </c>
      <c r="H102" s="40">
        <f t="shared" si="6"/>
        <v>4.6269999999999998</v>
      </c>
      <c r="I102" s="40">
        <f>[4]Curves!$G108</f>
        <v>0.37</v>
      </c>
      <c r="J102" s="40">
        <f t="shared" si="7"/>
        <v>4.6619999999999999</v>
      </c>
    </row>
    <row r="103" spans="1:10" x14ac:dyDescent="0.25">
      <c r="A103" s="50">
        <f>[4]Curves!$A109</f>
        <v>39995</v>
      </c>
      <c r="B103" s="40">
        <f>[4]Curves!$E109</f>
        <v>4.3620000000000001</v>
      </c>
      <c r="C103" s="118">
        <f>[4]Curves!$B109</f>
        <v>0.39750000000000002</v>
      </c>
      <c r="D103" s="40">
        <f t="shared" si="4"/>
        <v>4.7595000000000001</v>
      </c>
      <c r="E103" s="40">
        <f>[4]Curves!$J109</f>
        <v>4.4999999999999998E-2</v>
      </c>
      <c r="F103" s="40">
        <f t="shared" si="5"/>
        <v>4.407</v>
      </c>
      <c r="G103" s="40">
        <f>[4]Curves!$K109</f>
        <v>0.35</v>
      </c>
      <c r="H103" s="40">
        <f t="shared" si="6"/>
        <v>4.7119999999999997</v>
      </c>
      <c r="I103" s="40">
        <f>[4]Curves!$G109</f>
        <v>0.41</v>
      </c>
      <c r="J103" s="40">
        <f t="shared" si="7"/>
        <v>4.7720000000000002</v>
      </c>
    </row>
    <row r="104" spans="1:10" x14ac:dyDescent="0.25">
      <c r="A104" s="50">
        <f>[4]Curves!$A110</f>
        <v>40026</v>
      </c>
      <c r="B104" s="40">
        <f>[4]Curves!$E110</f>
        <v>4.2750000000000004</v>
      </c>
      <c r="C104" s="118">
        <f>[4]Curves!$B110</f>
        <v>0.4</v>
      </c>
      <c r="D104" s="40">
        <f t="shared" si="4"/>
        <v>4.6750000000000007</v>
      </c>
      <c r="E104" s="40">
        <f>[4]Curves!$J110</f>
        <v>0.13</v>
      </c>
      <c r="F104" s="40">
        <f t="shared" si="5"/>
        <v>4.4050000000000002</v>
      </c>
      <c r="G104" s="40">
        <f>[4]Curves!$K110</f>
        <v>0.35</v>
      </c>
      <c r="H104" s="40">
        <f t="shared" si="6"/>
        <v>4.625</v>
      </c>
      <c r="I104" s="40">
        <f>[4]Curves!$G110</f>
        <v>0.41</v>
      </c>
      <c r="J104" s="40">
        <f t="shared" si="7"/>
        <v>4.6850000000000005</v>
      </c>
    </row>
    <row r="105" spans="1:10" x14ac:dyDescent="0.25">
      <c r="A105" s="50">
        <f>[4]Curves!$A111</f>
        <v>40057</v>
      </c>
      <c r="B105" s="40">
        <f>[4]Curves!$E111</f>
        <v>4.1360000000000001</v>
      </c>
      <c r="C105" s="118">
        <f>[4]Curves!$B111</f>
        <v>0.39750000000000002</v>
      </c>
      <c r="D105" s="40">
        <f t="shared" si="4"/>
        <v>4.5335000000000001</v>
      </c>
      <c r="E105" s="40">
        <f>[4]Curves!$J111</f>
        <v>0.13</v>
      </c>
      <c r="F105" s="40">
        <f t="shared" si="5"/>
        <v>4.266</v>
      </c>
      <c r="G105" s="40">
        <f>[4]Curves!$K111</f>
        <v>0.315</v>
      </c>
      <c r="H105" s="40">
        <f t="shared" si="6"/>
        <v>4.4510000000000005</v>
      </c>
      <c r="I105" s="40">
        <f>[4]Curves!$G111</f>
        <v>0.36</v>
      </c>
      <c r="J105" s="40">
        <f t="shared" si="7"/>
        <v>4.4960000000000004</v>
      </c>
    </row>
    <row r="106" spans="1:10" x14ac:dyDescent="0.25">
      <c r="A106" s="50">
        <f>[4]Curves!$A112</f>
        <v>40087</v>
      </c>
      <c r="B106" s="40">
        <f>[4]Curves!$E112</f>
        <v>3.9820000000000002</v>
      </c>
      <c r="C106" s="118">
        <f>[4]Curves!$B112</f>
        <v>0.4</v>
      </c>
      <c r="D106" s="40">
        <f t="shared" si="4"/>
        <v>4.3820000000000006</v>
      </c>
      <c r="E106" s="40">
        <f>[4]Curves!$J112</f>
        <v>0.13</v>
      </c>
      <c r="F106" s="40">
        <f t="shared" si="5"/>
        <v>4.1120000000000001</v>
      </c>
      <c r="G106" s="40">
        <f>[4]Curves!$K112</f>
        <v>0.36</v>
      </c>
      <c r="H106" s="40">
        <f t="shared" si="6"/>
        <v>4.3420000000000005</v>
      </c>
      <c r="I106" s="40">
        <f>[4]Curves!$G112</f>
        <v>0.4</v>
      </c>
      <c r="J106" s="40">
        <f t="shared" si="7"/>
        <v>4.3820000000000006</v>
      </c>
    </row>
    <row r="107" spans="1:10" x14ac:dyDescent="0.25">
      <c r="A107" s="50">
        <f>[4]Curves!$A113</f>
        <v>40118</v>
      </c>
      <c r="B107" s="40">
        <f>[4]Curves!$E113</f>
        <v>3.9870000000000001</v>
      </c>
      <c r="C107" s="118">
        <f>[4]Curves!$B113</f>
        <v>0.55500000000000005</v>
      </c>
      <c r="D107" s="40">
        <f t="shared" si="4"/>
        <v>4.5419999999999998</v>
      </c>
      <c r="E107" s="40">
        <f>[4]Curves!$J113</f>
        <v>0.13</v>
      </c>
      <c r="F107" s="40">
        <f t="shared" si="5"/>
        <v>4.117</v>
      </c>
      <c r="G107" s="40">
        <f>[4]Curves!$K113</f>
        <v>0.46</v>
      </c>
      <c r="H107" s="40">
        <f t="shared" si="6"/>
        <v>4.4470000000000001</v>
      </c>
      <c r="I107" s="40">
        <f>[4]Curves!$G113</f>
        <v>0.73</v>
      </c>
      <c r="J107" s="40">
        <f t="shared" si="7"/>
        <v>4.7170000000000005</v>
      </c>
    </row>
    <row r="108" spans="1:10" x14ac:dyDescent="0.25">
      <c r="A108" s="50">
        <f>[4]Curves!$A114</f>
        <v>40148</v>
      </c>
      <c r="B108" s="40">
        <f>[4]Curves!$E114</f>
        <v>4.0250000000000004</v>
      </c>
      <c r="C108" s="118">
        <f>[4]Curves!$B114</f>
        <v>0.91</v>
      </c>
      <c r="D108" s="40">
        <f t="shared" si="4"/>
        <v>4.9350000000000005</v>
      </c>
      <c r="E108" s="40">
        <f>[4]Curves!$J114</f>
        <v>0.13</v>
      </c>
      <c r="F108" s="40">
        <f t="shared" si="5"/>
        <v>4.1550000000000002</v>
      </c>
      <c r="G108" s="40">
        <f>[4]Curves!$K114</f>
        <v>0.77</v>
      </c>
      <c r="H108" s="40">
        <f t="shared" si="6"/>
        <v>4.7949999999999999</v>
      </c>
      <c r="I108" s="40">
        <f>[4]Curves!$G114</f>
        <v>0.98</v>
      </c>
      <c r="J108" s="40">
        <f t="shared" si="7"/>
        <v>5.0050000000000008</v>
      </c>
    </row>
    <row r="109" spans="1:10" x14ac:dyDescent="0.25">
      <c r="A109" s="50">
        <f>[4]Curves!$A115</f>
        <v>40179</v>
      </c>
      <c r="B109" s="40">
        <f>[4]Curves!$E115</f>
        <v>4.07</v>
      </c>
      <c r="C109" s="118">
        <f>[4]Curves!$B115</f>
        <v>1.2150000000000001</v>
      </c>
      <c r="D109" s="40">
        <f t="shared" si="4"/>
        <v>5.2850000000000001</v>
      </c>
      <c r="E109" s="40">
        <f>[4]Curves!$J115</f>
        <v>4.4999999999999998E-2</v>
      </c>
      <c r="F109" s="40">
        <f t="shared" si="5"/>
        <v>4.1150000000000002</v>
      </c>
      <c r="G109" s="40">
        <f>[4]Curves!$K115</f>
        <v>1.04</v>
      </c>
      <c r="H109" s="40">
        <f t="shared" si="6"/>
        <v>5.1100000000000003</v>
      </c>
      <c r="I109" s="40">
        <f>[4]Curves!$G115</f>
        <v>1.6</v>
      </c>
      <c r="J109" s="40">
        <f t="shared" si="7"/>
        <v>5.67</v>
      </c>
    </row>
    <row r="110" spans="1:10" x14ac:dyDescent="0.25">
      <c r="A110" s="50">
        <f>[4]Curves!$A116</f>
        <v>40210</v>
      </c>
      <c r="B110" s="40">
        <f>[4]Curves!$E116</f>
        <v>4.1080000000000005</v>
      </c>
      <c r="C110" s="118">
        <f>[4]Curves!$B116</f>
        <v>1.2150000000000001</v>
      </c>
      <c r="D110" s="40">
        <f t="shared" si="4"/>
        <v>5.3230000000000004</v>
      </c>
      <c r="E110" s="40">
        <f>[4]Curves!$J116</f>
        <v>4.4999999999999998E-2</v>
      </c>
      <c r="F110" s="40">
        <f t="shared" si="5"/>
        <v>4.1530000000000005</v>
      </c>
      <c r="G110" s="40">
        <f>[4]Curves!$K116</f>
        <v>1.04</v>
      </c>
      <c r="H110" s="40">
        <f t="shared" si="6"/>
        <v>5.1480000000000006</v>
      </c>
      <c r="I110" s="40">
        <f>[4]Curves!$G116</f>
        <v>1.6</v>
      </c>
      <c r="J110" s="40">
        <f t="shared" si="7"/>
        <v>5.7080000000000002</v>
      </c>
    </row>
    <row r="111" spans="1:10" x14ac:dyDescent="0.25">
      <c r="A111" s="50">
        <f>[4]Curves!$A117</f>
        <v>40238</v>
      </c>
      <c r="B111" s="40">
        <f>[4]Curves!$E117</f>
        <v>4.1020000000000003</v>
      </c>
      <c r="C111" s="118">
        <f>[4]Curves!$B117</f>
        <v>0.65500000000000003</v>
      </c>
      <c r="D111" s="40">
        <f t="shared" si="4"/>
        <v>4.7570000000000006</v>
      </c>
      <c r="E111" s="40">
        <f>[4]Curves!$J117</f>
        <v>4.4999999999999998E-2</v>
      </c>
      <c r="F111" s="40">
        <f t="shared" si="5"/>
        <v>4.1470000000000002</v>
      </c>
      <c r="G111" s="40">
        <f>[4]Curves!$K117</f>
        <v>0.54</v>
      </c>
      <c r="H111" s="40">
        <f t="shared" si="6"/>
        <v>4.6420000000000003</v>
      </c>
      <c r="I111" s="40">
        <f>[4]Curves!$G117</f>
        <v>0.72</v>
      </c>
      <c r="J111" s="40">
        <f t="shared" si="7"/>
        <v>4.8220000000000001</v>
      </c>
    </row>
    <row r="112" spans="1:10" x14ac:dyDescent="0.25">
      <c r="A112" s="50">
        <f>[4]Curves!$A118</f>
        <v>40269</v>
      </c>
      <c r="B112" s="40">
        <f>[4]Curves!$E118</f>
        <v>4.1020000000000003</v>
      </c>
      <c r="C112" s="118">
        <f>[4]Curves!$B118</f>
        <v>0.435</v>
      </c>
      <c r="D112" s="40">
        <f t="shared" si="4"/>
        <v>4.5369999999999999</v>
      </c>
      <c r="E112" s="40">
        <f>[4]Curves!$J118</f>
        <v>4.4999999999999998E-2</v>
      </c>
      <c r="F112" s="40">
        <f t="shared" si="5"/>
        <v>4.1470000000000002</v>
      </c>
      <c r="G112" s="40">
        <f>[4]Curves!$K118</f>
        <v>0.36</v>
      </c>
      <c r="H112" s="40">
        <f t="shared" si="6"/>
        <v>4.4620000000000006</v>
      </c>
      <c r="I112" s="40">
        <f>[4]Curves!$G118</f>
        <v>0.38</v>
      </c>
      <c r="J112" s="40">
        <f t="shared" si="7"/>
        <v>4.4820000000000002</v>
      </c>
    </row>
    <row r="113" spans="1:10" x14ac:dyDescent="0.25">
      <c r="A113" s="50">
        <f>[4]Curves!$A119</f>
        <v>40299</v>
      </c>
      <c r="B113" s="40">
        <f>[4]Curves!$E119</f>
        <v>4.25</v>
      </c>
      <c r="C113" s="118">
        <f>[4]Curves!$B119</f>
        <v>0.38500000000000001</v>
      </c>
      <c r="D113" s="40">
        <f t="shared" si="4"/>
        <v>4.6349999999999998</v>
      </c>
      <c r="E113" s="40">
        <f>[4]Curves!$J119</f>
        <v>4.4999999999999998E-2</v>
      </c>
      <c r="F113" s="40">
        <f t="shared" si="5"/>
        <v>4.2949999999999999</v>
      </c>
      <c r="G113" s="40">
        <f>[4]Curves!$K119</f>
        <v>0.32500000000000001</v>
      </c>
      <c r="H113" s="40">
        <f t="shared" si="6"/>
        <v>4.5750000000000002</v>
      </c>
      <c r="I113" s="40">
        <f>[4]Curves!$G119</f>
        <v>0.33</v>
      </c>
      <c r="J113" s="40">
        <f t="shared" si="7"/>
        <v>4.58</v>
      </c>
    </row>
    <row r="114" spans="1:10" x14ac:dyDescent="0.25">
      <c r="A114" s="50">
        <f>[4]Curves!$A120</f>
        <v>40330</v>
      </c>
      <c r="B114" s="40">
        <f>[4]Curves!$E120</f>
        <v>4.4020000000000001</v>
      </c>
      <c r="C114" s="118">
        <f>[4]Curves!$B120</f>
        <v>0.38500000000000001</v>
      </c>
      <c r="D114" s="40">
        <f t="shared" si="4"/>
        <v>4.7869999999999999</v>
      </c>
      <c r="E114" s="40">
        <f>[4]Curves!$J120</f>
        <v>4.4999999999999998E-2</v>
      </c>
      <c r="F114" s="40">
        <f t="shared" si="5"/>
        <v>4.4470000000000001</v>
      </c>
      <c r="G114" s="40">
        <f>[4]Curves!$K120</f>
        <v>0.33500000000000002</v>
      </c>
      <c r="H114" s="40">
        <f t="shared" si="6"/>
        <v>4.7370000000000001</v>
      </c>
      <c r="I114" s="40">
        <f>[4]Curves!$G120</f>
        <v>0.37</v>
      </c>
      <c r="J114" s="40">
        <f t="shared" si="7"/>
        <v>4.7720000000000002</v>
      </c>
    </row>
    <row r="115" spans="1:10" x14ac:dyDescent="0.25">
      <c r="A115" s="50">
        <f>[4]Curves!$A121</f>
        <v>40360</v>
      </c>
      <c r="B115" s="40">
        <f>[4]Curves!$E121</f>
        <v>4.4744999999999999</v>
      </c>
      <c r="C115" s="118">
        <f>[4]Curves!$B121</f>
        <v>0.39750000000000002</v>
      </c>
      <c r="D115" s="40">
        <f t="shared" si="4"/>
        <v>4.8719999999999999</v>
      </c>
      <c r="E115" s="40">
        <f>[4]Curves!$J121</f>
        <v>4.4999999999999998E-2</v>
      </c>
      <c r="F115" s="40">
        <f t="shared" si="5"/>
        <v>4.5194999999999999</v>
      </c>
      <c r="G115" s="40">
        <f>[4]Curves!$K121</f>
        <v>0.35</v>
      </c>
      <c r="H115" s="40">
        <f t="shared" si="6"/>
        <v>4.8244999999999996</v>
      </c>
      <c r="I115" s="40">
        <f>[4]Curves!$G121</f>
        <v>0.41</v>
      </c>
      <c r="J115" s="40">
        <f t="shared" si="7"/>
        <v>4.8845000000000001</v>
      </c>
    </row>
    <row r="116" spans="1:10" x14ac:dyDescent="0.25">
      <c r="A116" s="50">
        <f>[4]Curves!$A122</f>
        <v>40391</v>
      </c>
      <c r="B116" s="40">
        <f>[4]Curves!$E122</f>
        <v>4.3875000000000002</v>
      </c>
      <c r="C116" s="118">
        <f>[4]Curves!$B122</f>
        <v>0.4</v>
      </c>
      <c r="D116" s="40">
        <f t="shared" si="4"/>
        <v>4.7875000000000005</v>
      </c>
      <c r="E116" s="40">
        <f>[4]Curves!$J122</f>
        <v>0.13</v>
      </c>
      <c r="F116" s="40">
        <f t="shared" si="5"/>
        <v>4.5175000000000001</v>
      </c>
      <c r="G116" s="40">
        <f>[4]Curves!$K122</f>
        <v>0.35</v>
      </c>
      <c r="H116" s="40">
        <f t="shared" si="6"/>
        <v>4.7374999999999998</v>
      </c>
      <c r="I116" s="40">
        <f>[4]Curves!$G122</f>
        <v>0.41</v>
      </c>
      <c r="J116" s="40">
        <f t="shared" si="7"/>
        <v>4.7975000000000003</v>
      </c>
    </row>
    <row r="117" spans="1:10" x14ac:dyDescent="0.25">
      <c r="A117" s="50">
        <f>[4]Curves!$A123</f>
        <v>40422</v>
      </c>
      <c r="B117" s="40">
        <f>[4]Curves!$E123</f>
        <v>4.2484999999999999</v>
      </c>
      <c r="C117" s="118">
        <f>[4]Curves!$B123</f>
        <v>0.39750000000000002</v>
      </c>
      <c r="D117" s="40">
        <f t="shared" si="4"/>
        <v>4.6459999999999999</v>
      </c>
      <c r="E117" s="40">
        <f>[4]Curves!$J123</f>
        <v>0.13</v>
      </c>
      <c r="F117" s="40">
        <f t="shared" si="5"/>
        <v>4.3784999999999998</v>
      </c>
      <c r="G117" s="40">
        <f>[4]Curves!$K123</f>
        <v>0.315</v>
      </c>
      <c r="H117" s="40">
        <f t="shared" si="6"/>
        <v>4.5635000000000003</v>
      </c>
      <c r="I117" s="40">
        <f>[4]Curves!$G123</f>
        <v>0.36</v>
      </c>
      <c r="J117" s="40">
        <f t="shared" si="7"/>
        <v>4.6085000000000003</v>
      </c>
    </row>
    <row r="118" spans="1:10" x14ac:dyDescent="0.25">
      <c r="A118" s="50">
        <f>[4]Curves!$A124</f>
        <v>40452</v>
      </c>
      <c r="B118" s="40">
        <f>[4]Curves!$E124</f>
        <v>4.0945</v>
      </c>
      <c r="C118" s="118">
        <f>[4]Curves!$B124</f>
        <v>0.4</v>
      </c>
      <c r="D118" s="40">
        <f t="shared" si="4"/>
        <v>4.4945000000000004</v>
      </c>
      <c r="E118" s="40">
        <f>[4]Curves!$J124</f>
        <v>0.13</v>
      </c>
      <c r="F118" s="40">
        <f t="shared" si="5"/>
        <v>4.2244999999999999</v>
      </c>
      <c r="G118" s="40">
        <f>[4]Curves!$K124</f>
        <v>0.36</v>
      </c>
      <c r="H118" s="40">
        <f t="shared" si="6"/>
        <v>4.4545000000000003</v>
      </c>
      <c r="I118" s="40">
        <f>[4]Curves!$G124</f>
        <v>0.4</v>
      </c>
      <c r="J118" s="40">
        <f t="shared" si="7"/>
        <v>4.4945000000000004</v>
      </c>
    </row>
    <row r="119" spans="1:10" x14ac:dyDescent="0.25">
      <c r="A119" s="50">
        <f>[4]Curves!$A125</f>
        <v>40483</v>
      </c>
      <c r="B119" s="40">
        <f>[4]Curves!$E125</f>
        <v>4.0994999999999999</v>
      </c>
      <c r="C119" s="118">
        <f>[4]Curves!$B125</f>
        <v>0.55500000000000005</v>
      </c>
      <c r="D119" s="40">
        <f t="shared" si="4"/>
        <v>4.6544999999999996</v>
      </c>
      <c r="E119" s="40">
        <f>[4]Curves!$J125</f>
        <v>0.13</v>
      </c>
      <c r="F119" s="40">
        <f t="shared" si="5"/>
        <v>4.2294999999999998</v>
      </c>
      <c r="G119" s="40">
        <f>[4]Curves!$K125</f>
        <v>0.46</v>
      </c>
      <c r="H119" s="40">
        <f t="shared" si="6"/>
        <v>4.5594999999999999</v>
      </c>
      <c r="I119" s="40">
        <f>[4]Curves!$G125</f>
        <v>0.73</v>
      </c>
      <c r="J119" s="40">
        <f t="shared" si="7"/>
        <v>4.8294999999999995</v>
      </c>
    </row>
    <row r="120" spans="1:10" x14ac:dyDescent="0.25">
      <c r="A120" s="50">
        <f>[4]Curves!$A126</f>
        <v>40513</v>
      </c>
      <c r="B120" s="40">
        <f>[4]Curves!$E126</f>
        <v>4.1375000000000002</v>
      </c>
      <c r="C120" s="118">
        <f>[4]Curves!$B126</f>
        <v>0.91</v>
      </c>
      <c r="D120" s="40">
        <f t="shared" si="4"/>
        <v>5.0475000000000003</v>
      </c>
      <c r="E120" s="40">
        <f>[4]Curves!$J126</f>
        <v>0.13</v>
      </c>
      <c r="F120" s="40">
        <f t="shared" si="5"/>
        <v>4.2675000000000001</v>
      </c>
      <c r="G120" s="40">
        <f>[4]Curves!$K126</f>
        <v>0.77</v>
      </c>
      <c r="H120" s="40">
        <f t="shared" si="6"/>
        <v>4.9075000000000006</v>
      </c>
      <c r="I120" s="40">
        <f>[4]Curves!$G126</f>
        <v>0.98</v>
      </c>
      <c r="J120" s="40">
        <f t="shared" si="7"/>
        <v>5.1174999999999997</v>
      </c>
    </row>
    <row r="121" spans="1:10" x14ac:dyDescent="0.25">
      <c r="A121" s="50">
        <f>[4]Curves!$A127</f>
        <v>40544</v>
      </c>
      <c r="B121" s="40">
        <f>[4]Curves!$E127</f>
        <v>4.1825000000000001</v>
      </c>
      <c r="C121" s="118">
        <f>[4]Curves!$B127</f>
        <v>1.2150000000000001</v>
      </c>
      <c r="D121" s="40">
        <f t="shared" si="4"/>
        <v>5.3975</v>
      </c>
      <c r="E121" s="40">
        <f>[4]Curves!$J127</f>
        <v>4.4999999999999998E-2</v>
      </c>
      <c r="F121" s="40">
        <f t="shared" si="5"/>
        <v>4.2275</v>
      </c>
      <c r="G121" s="40">
        <f>[4]Curves!$K127</f>
        <v>1.04</v>
      </c>
      <c r="H121" s="40">
        <f t="shared" si="6"/>
        <v>5.2225000000000001</v>
      </c>
      <c r="I121" s="40">
        <f>[4]Curves!$G127</f>
        <v>1.6</v>
      </c>
      <c r="J121" s="40">
        <f t="shared" si="7"/>
        <v>5.7825000000000006</v>
      </c>
    </row>
    <row r="122" spans="1:10" x14ac:dyDescent="0.25">
      <c r="A122" s="50">
        <f>[4]Curves!$A128</f>
        <v>40575</v>
      </c>
      <c r="B122" s="40">
        <f>[4]Curves!$E128</f>
        <v>4.2205000000000004</v>
      </c>
      <c r="C122" s="118">
        <f>[4]Curves!$B128</f>
        <v>1.2150000000000001</v>
      </c>
      <c r="D122" s="40">
        <f t="shared" si="4"/>
        <v>5.4355000000000002</v>
      </c>
      <c r="E122" s="40">
        <f>[4]Curves!$J128</f>
        <v>4.4999999999999998E-2</v>
      </c>
      <c r="F122" s="40">
        <f t="shared" si="5"/>
        <v>4.2655000000000003</v>
      </c>
      <c r="G122" s="40">
        <f>[4]Curves!$K128</f>
        <v>1.04</v>
      </c>
      <c r="H122" s="40">
        <f t="shared" si="6"/>
        <v>5.2605000000000004</v>
      </c>
      <c r="I122" s="40">
        <f>[4]Curves!$G128</f>
        <v>1.6</v>
      </c>
      <c r="J122" s="40">
        <f t="shared" si="7"/>
        <v>5.8205000000000009</v>
      </c>
    </row>
    <row r="123" spans="1:10" x14ac:dyDescent="0.25">
      <c r="A123" s="50">
        <f>[4]Curves!$A129</f>
        <v>40603</v>
      </c>
      <c r="B123" s="40">
        <f>[4]Curves!$E129</f>
        <v>4.2145000000000001</v>
      </c>
      <c r="C123" s="118">
        <f>[4]Curves!$B129</f>
        <v>0.65500000000000003</v>
      </c>
      <c r="D123" s="40">
        <f t="shared" si="4"/>
        <v>4.8695000000000004</v>
      </c>
      <c r="E123" s="40">
        <f>[4]Curves!$J129</f>
        <v>4.4999999999999998E-2</v>
      </c>
      <c r="F123" s="40">
        <f t="shared" si="5"/>
        <v>4.2595000000000001</v>
      </c>
      <c r="G123" s="40">
        <f>[4]Curves!$K129</f>
        <v>0.54</v>
      </c>
      <c r="H123" s="40">
        <f t="shared" si="6"/>
        <v>4.7545000000000002</v>
      </c>
      <c r="I123" s="40">
        <f>[4]Curves!$G129</f>
        <v>0.72</v>
      </c>
      <c r="J123" s="40">
        <f t="shared" si="7"/>
        <v>4.9344999999999999</v>
      </c>
    </row>
    <row r="124" spans="1:10" x14ac:dyDescent="0.25">
      <c r="A124" s="50">
        <f>[4]Curves!$A130</f>
        <v>40634</v>
      </c>
      <c r="B124" s="40">
        <f>[4]Curves!$E130</f>
        <v>4.2145000000000001</v>
      </c>
      <c r="C124" s="118">
        <f>[4]Curves!$B130</f>
        <v>0.435</v>
      </c>
      <c r="D124" s="40">
        <f t="shared" si="4"/>
        <v>4.6494999999999997</v>
      </c>
      <c r="E124" s="40">
        <f>[4]Curves!$J130</f>
        <v>4.4999999999999998E-2</v>
      </c>
      <c r="F124" s="40">
        <f t="shared" si="5"/>
        <v>4.2595000000000001</v>
      </c>
      <c r="G124" s="40">
        <f>[4]Curves!$K130</f>
        <v>0.36</v>
      </c>
      <c r="H124" s="40">
        <f t="shared" si="6"/>
        <v>4.5745000000000005</v>
      </c>
      <c r="I124" s="40">
        <f>[4]Curves!$G130</f>
        <v>0.38</v>
      </c>
      <c r="J124" s="40">
        <f t="shared" si="7"/>
        <v>4.5945</v>
      </c>
    </row>
    <row r="125" spans="1:10" x14ac:dyDescent="0.25">
      <c r="F125" s="40"/>
    </row>
    <row r="126" spans="1:10" x14ac:dyDescent="0.25">
      <c r="F126" s="40"/>
    </row>
    <row r="127" spans="1:10" x14ac:dyDescent="0.25">
      <c r="F127" s="40"/>
    </row>
    <row r="128" spans="1:10" x14ac:dyDescent="0.25">
      <c r="F128" s="40"/>
    </row>
    <row r="129" spans="1:1" x14ac:dyDescent="0.25">
      <c r="A129" s="50"/>
    </row>
    <row r="130" spans="1:1" x14ac:dyDescent="0.25">
      <c r="A130" s="50"/>
    </row>
    <row r="131" spans="1:1" x14ac:dyDescent="0.25">
      <c r="A131" s="50"/>
    </row>
    <row r="132" spans="1:1" x14ac:dyDescent="0.25">
      <c r="A132" s="50"/>
    </row>
    <row r="133" spans="1:1" x14ac:dyDescent="0.25">
      <c r="A133" s="50"/>
    </row>
    <row r="134" spans="1:1" x14ac:dyDescent="0.25">
      <c r="A134" s="50"/>
    </row>
    <row r="135" spans="1:1" x14ac:dyDescent="0.25">
      <c r="A135" s="50"/>
    </row>
    <row r="136" spans="1:1" x14ac:dyDescent="0.25">
      <c r="A136" s="50"/>
    </row>
    <row r="137" spans="1:1" x14ac:dyDescent="0.25">
      <c r="A137" s="50"/>
    </row>
    <row r="138" spans="1:1" x14ac:dyDescent="0.25">
      <c r="A138" s="50"/>
    </row>
    <row r="139" spans="1:1" x14ac:dyDescent="0.25">
      <c r="A139" s="50"/>
    </row>
    <row r="140" spans="1:1" x14ac:dyDescent="0.25">
      <c r="A140" s="50"/>
    </row>
    <row r="141" spans="1:1" x14ac:dyDescent="0.25">
      <c r="A141" s="50"/>
    </row>
    <row r="142" spans="1:1" x14ac:dyDescent="0.25">
      <c r="A142" s="50"/>
    </row>
    <row r="143" spans="1:1" x14ac:dyDescent="0.25">
      <c r="A143" s="50"/>
    </row>
    <row r="144" spans="1:1" x14ac:dyDescent="0.25">
      <c r="A144" s="50"/>
    </row>
    <row r="145" spans="1:1" x14ac:dyDescent="0.25">
      <c r="A145" s="50"/>
    </row>
    <row r="146" spans="1:1" x14ac:dyDescent="0.25">
      <c r="A146" s="50"/>
    </row>
    <row r="147" spans="1:1" x14ac:dyDescent="0.25">
      <c r="A147" s="50"/>
    </row>
    <row r="148" spans="1:1" x14ac:dyDescent="0.25">
      <c r="A148" s="50"/>
    </row>
    <row r="149" spans="1:1" x14ac:dyDescent="0.25">
      <c r="A149" s="50"/>
    </row>
    <row r="150" spans="1:1" x14ac:dyDescent="0.25">
      <c r="A150" s="50"/>
    </row>
    <row r="151" spans="1:1" x14ac:dyDescent="0.25">
      <c r="A151" s="50"/>
    </row>
    <row r="152" spans="1:1" x14ac:dyDescent="0.25">
      <c r="A152" s="50"/>
    </row>
    <row r="153" spans="1:1" x14ac:dyDescent="0.25">
      <c r="A153" s="50"/>
    </row>
    <row r="154" spans="1:1" x14ac:dyDescent="0.25">
      <c r="A154" s="50"/>
    </row>
    <row r="155" spans="1:1" x14ac:dyDescent="0.25">
      <c r="A155" s="50"/>
    </row>
    <row r="156" spans="1:1" x14ac:dyDescent="0.25">
      <c r="A156" s="50"/>
    </row>
    <row r="157" spans="1:1" x14ac:dyDescent="0.25">
      <c r="A157" s="50"/>
    </row>
    <row r="158" spans="1:1" x14ac:dyDescent="0.25">
      <c r="A158" s="50"/>
    </row>
    <row r="159" spans="1:1" x14ac:dyDescent="0.25">
      <c r="A159" s="50"/>
    </row>
    <row r="160" spans="1:1" x14ac:dyDescent="0.25">
      <c r="A160" s="50"/>
    </row>
    <row r="161" spans="1:1" ht="12" customHeight="1" x14ac:dyDescent="0.25">
      <c r="A161" s="50"/>
    </row>
  </sheetData>
  <pageMargins left="0.75" right="0.75" top="1" bottom="1" header="0.5" footer="0.5"/>
  <pageSetup scale="33" orientation="landscape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EE73"/>
  <sheetViews>
    <sheetView workbookViewId="0">
      <selection activeCell="E9" sqref="E9:E25"/>
    </sheetView>
  </sheetViews>
  <sheetFormatPr defaultColWidth="9.125" defaultRowHeight="10.199999999999999" x14ac:dyDescent="0.2"/>
  <cols>
    <col min="1" max="1" width="15.125" style="3" customWidth="1"/>
    <col min="2" max="2" width="7.875" style="3" hidden="1" customWidth="1"/>
    <col min="3" max="6" width="9.125" style="3"/>
    <col min="7" max="10" width="9.875" style="3" customWidth="1"/>
    <col min="11" max="12" width="9.875" style="3" hidden="1" customWidth="1"/>
    <col min="13" max="15" width="9.875" style="3" customWidth="1"/>
    <col min="16" max="17" width="9.875" style="3" hidden="1" customWidth="1"/>
    <col min="18" max="19" width="9.875" style="3" customWidth="1"/>
    <col min="20" max="22" width="10.375" style="3" customWidth="1"/>
    <col min="23" max="23" width="14.75" style="3" customWidth="1"/>
    <col min="24" max="24" width="10.75" style="3" customWidth="1"/>
    <col min="25" max="25" width="9.875" style="31" customWidth="1"/>
    <col min="26" max="26" width="14.875" style="36" customWidth="1"/>
    <col min="27" max="27" width="13" style="3" customWidth="1"/>
    <col min="28" max="16384" width="9.125" style="3"/>
  </cols>
  <sheetData>
    <row r="1" spans="1:135" x14ac:dyDescent="0.2">
      <c r="A1" s="2" t="s">
        <v>41</v>
      </c>
    </row>
    <row r="2" spans="1:135" x14ac:dyDescent="0.2">
      <c r="A2" s="4">
        <f>PrReportDate</f>
        <v>37187</v>
      </c>
      <c r="B2" s="5"/>
    </row>
    <row r="3" spans="1:135" ht="10.5" customHeight="1" x14ac:dyDescent="0.2">
      <c r="A3" s="4" t="s">
        <v>74</v>
      </c>
      <c r="B3" s="5"/>
    </row>
    <row r="4" spans="1:135" x14ac:dyDescent="0.2">
      <c r="A4" s="7"/>
      <c r="B4" s="5"/>
    </row>
    <row r="5" spans="1:135" x14ac:dyDescent="0.2">
      <c r="A5" s="7"/>
      <c r="B5" s="5"/>
    </row>
    <row r="6" spans="1:135" hidden="1" x14ac:dyDescent="0.2">
      <c r="A6" s="132" t="s">
        <v>96</v>
      </c>
    </row>
    <row r="7" spans="1:135" x14ac:dyDescent="0.2">
      <c r="C7" s="9"/>
      <c r="D7" s="9">
        <v>37165</v>
      </c>
      <c r="E7" s="9">
        <v>37196</v>
      </c>
      <c r="F7" s="9">
        <v>37226</v>
      </c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9"/>
      <c r="U7" s="9"/>
      <c r="V7" s="9"/>
      <c r="W7" s="11">
        <v>40544</v>
      </c>
      <c r="AB7" s="63">
        <v>37257</v>
      </c>
      <c r="AC7" s="63">
        <v>37288</v>
      </c>
      <c r="AD7" s="63">
        <v>37316</v>
      </c>
      <c r="AE7" s="63">
        <v>37347</v>
      </c>
      <c r="AF7" s="63">
        <v>37377</v>
      </c>
      <c r="AG7" s="63">
        <v>37408</v>
      </c>
      <c r="AH7" s="63">
        <v>37438</v>
      </c>
      <c r="AI7" s="63">
        <v>37469</v>
      </c>
      <c r="AJ7" s="63">
        <v>37500</v>
      </c>
      <c r="AK7" s="63">
        <v>37530</v>
      </c>
      <c r="AL7" s="63">
        <v>37561</v>
      </c>
      <c r="AM7" s="63">
        <v>37591</v>
      </c>
      <c r="AN7" s="63">
        <v>37622</v>
      </c>
      <c r="AO7" s="63">
        <v>37653</v>
      </c>
      <c r="AP7" s="63">
        <v>37681</v>
      </c>
      <c r="AQ7" s="63">
        <v>37712</v>
      </c>
      <c r="AR7" s="63">
        <v>37742</v>
      </c>
      <c r="AS7" s="63">
        <v>37773</v>
      </c>
      <c r="AT7" s="63">
        <v>37803</v>
      </c>
      <c r="AU7" s="63">
        <v>37834</v>
      </c>
      <c r="AV7" s="63">
        <v>37865</v>
      </c>
      <c r="AW7" s="63">
        <v>37895</v>
      </c>
      <c r="AX7" s="63">
        <v>37926</v>
      </c>
      <c r="AY7" s="63">
        <v>37956</v>
      </c>
      <c r="AZ7" s="63">
        <v>37987</v>
      </c>
      <c r="BA7" s="63">
        <v>38018</v>
      </c>
      <c r="BB7" s="63">
        <v>38047</v>
      </c>
      <c r="BC7" s="63">
        <v>38078</v>
      </c>
      <c r="BD7" s="63">
        <v>38108</v>
      </c>
      <c r="BE7" s="63">
        <v>38139</v>
      </c>
      <c r="BF7" s="63">
        <v>38169</v>
      </c>
      <c r="BG7" s="63">
        <v>38200</v>
      </c>
      <c r="BH7" s="63">
        <v>38231</v>
      </c>
      <c r="BI7" s="63">
        <v>38261</v>
      </c>
      <c r="BJ7" s="63">
        <v>38292</v>
      </c>
      <c r="BK7" s="63">
        <v>38322</v>
      </c>
      <c r="BL7" s="63">
        <v>38353</v>
      </c>
      <c r="BM7" s="63">
        <v>38384</v>
      </c>
      <c r="BN7" s="63">
        <v>38412</v>
      </c>
      <c r="BO7" s="63">
        <v>38443</v>
      </c>
      <c r="BP7" s="63">
        <v>38473</v>
      </c>
      <c r="BQ7" s="63">
        <v>38504</v>
      </c>
      <c r="BR7" s="63">
        <v>38534</v>
      </c>
      <c r="BS7" s="63">
        <v>38565</v>
      </c>
      <c r="BT7" s="63">
        <v>38596</v>
      </c>
      <c r="BU7" s="63">
        <v>38626</v>
      </c>
      <c r="BV7" s="63">
        <v>38657</v>
      </c>
      <c r="BW7" s="63">
        <v>38687</v>
      </c>
      <c r="BX7" s="63">
        <v>38718</v>
      </c>
      <c r="BY7" s="63">
        <v>38749</v>
      </c>
      <c r="BZ7" s="63">
        <v>38777</v>
      </c>
      <c r="CA7" s="63">
        <v>38808</v>
      </c>
      <c r="CB7" s="63">
        <v>38838</v>
      </c>
      <c r="CC7" s="63">
        <v>38869</v>
      </c>
      <c r="CD7" s="63">
        <v>38899</v>
      </c>
      <c r="CE7" s="63">
        <v>38930</v>
      </c>
      <c r="CF7" s="63">
        <v>38961</v>
      </c>
      <c r="CG7" s="63">
        <v>38991</v>
      </c>
      <c r="CH7" s="63">
        <v>39022</v>
      </c>
      <c r="CI7" s="63">
        <v>39052</v>
      </c>
      <c r="CJ7" s="63">
        <v>39083</v>
      </c>
      <c r="CK7" s="63">
        <v>39114</v>
      </c>
      <c r="CL7" s="63">
        <v>39142</v>
      </c>
      <c r="CM7" s="63">
        <v>39173</v>
      </c>
      <c r="CN7" s="63">
        <v>39203</v>
      </c>
      <c r="CO7" s="63">
        <v>39234</v>
      </c>
      <c r="CP7" s="63">
        <v>39264</v>
      </c>
      <c r="CQ7" s="63">
        <v>39295</v>
      </c>
      <c r="CR7" s="63">
        <v>39326</v>
      </c>
      <c r="CS7" s="63">
        <v>39356</v>
      </c>
      <c r="CT7" s="63">
        <v>39387</v>
      </c>
      <c r="CU7" s="63">
        <v>39417</v>
      </c>
      <c r="CV7" s="63">
        <v>39448</v>
      </c>
      <c r="CW7" s="63">
        <v>39479</v>
      </c>
      <c r="CX7" s="63">
        <v>39508</v>
      </c>
      <c r="CY7" s="63">
        <v>39539</v>
      </c>
      <c r="CZ7" s="63">
        <v>39569</v>
      </c>
      <c r="DA7" s="63">
        <v>39600</v>
      </c>
      <c r="DB7" s="63">
        <v>39630</v>
      </c>
      <c r="DC7" s="63">
        <v>39661</v>
      </c>
      <c r="DD7" s="63">
        <v>39692</v>
      </c>
      <c r="DE7" s="63">
        <v>39722</v>
      </c>
      <c r="DF7" s="63">
        <v>39753</v>
      </c>
      <c r="DG7" s="63">
        <v>39783</v>
      </c>
      <c r="DH7" s="63">
        <v>39814</v>
      </c>
      <c r="DI7" s="63">
        <v>39845</v>
      </c>
      <c r="DJ7" s="63">
        <v>39873</v>
      </c>
      <c r="DK7" s="63">
        <v>39904</v>
      </c>
      <c r="DL7" s="63">
        <v>39934</v>
      </c>
      <c r="DM7" s="63">
        <v>39965</v>
      </c>
      <c r="DN7" s="63">
        <v>39995</v>
      </c>
      <c r="DO7" s="63">
        <v>40026</v>
      </c>
      <c r="DP7" s="63">
        <v>40057</v>
      </c>
      <c r="DQ7" s="63">
        <v>40087</v>
      </c>
      <c r="DR7" s="63">
        <v>40118</v>
      </c>
      <c r="DS7" s="63">
        <v>40148</v>
      </c>
      <c r="DT7" s="63">
        <v>40179</v>
      </c>
      <c r="DU7" s="63">
        <v>40210</v>
      </c>
      <c r="DV7" s="63">
        <v>40238</v>
      </c>
      <c r="DW7" s="63">
        <v>40269</v>
      </c>
      <c r="DX7" s="63">
        <v>40299</v>
      </c>
      <c r="DY7" s="63">
        <v>40330</v>
      </c>
      <c r="DZ7" s="63">
        <v>40360</v>
      </c>
      <c r="EA7" s="63">
        <v>40391</v>
      </c>
      <c r="EB7" s="63">
        <v>40422</v>
      </c>
      <c r="EC7" s="63">
        <v>40452</v>
      </c>
      <c r="ED7" s="63">
        <v>40483</v>
      </c>
      <c r="EE7" s="63">
        <v>40513</v>
      </c>
    </row>
    <row r="8" spans="1:135" ht="10.8" thickBot="1" x14ac:dyDescent="0.25">
      <c r="A8" s="6" t="s">
        <v>89</v>
      </c>
      <c r="B8" s="67"/>
      <c r="C8" s="19" t="s">
        <v>49</v>
      </c>
      <c r="D8" s="19"/>
      <c r="E8" s="19"/>
      <c r="F8" s="19"/>
      <c r="G8" s="20" t="s">
        <v>50</v>
      </c>
      <c r="H8" s="139">
        <f t="shared" ref="H8:S8" si="0">AB8</f>
        <v>37257</v>
      </c>
      <c r="I8" s="139">
        <f t="shared" si="0"/>
        <v>37288</v>
      </c>
      <c r="J8" s="139">
        <f t="shared" si="0"/>
        <v>37316</v>
      </c>
      <c r="K8" s="139">
        <f t="shared" si="0"/>
        <v>37347</v>
      </c>
      <c r="L8" s="139">
        <f t="shared" si="0"/>
        <v>37377</v>
      </c>
      <c r="M8" s="139">
        <f t="shared" si="0"/>
        <v>37408</v>
      </c>
      <c r="N8" s="139">
        <f t="shared" si="0"/>
        <v>37438</v>
      </c>
      <c r="O8" s="139">
        <f t="shared" si="0"/>
        <v>37469</v>
      </c>
      <c r="P8" s="139">
        <f t="shared" si="0"/>
        <v>37500</v>
      </c>
      <c r="Q8" s="139">
        <f t="shared" si="0"/>
        <v>37530</v>
      </c>
      <c r="R8" s="139">
        <f t="shared" si="0"/>
        <v>37561</v>
      </c>
      <c r="S8" s="139">
        <f t="shared" si="0"/>
        <v>37591</v>
      </c>
      <c r="T8" s="19" t="s">
        <v>75</v>
      </c>
      <c r="U8" s="19" t="s">
        <v>76</v>
      </c>
      <c r="V8" s="19" t="s">
        <v>51</v>
      </c>
      <c r="W8" s="19" t="s">
        <v>53</v>
      </c>
      <c r="X8" s="20" t="s">
        <v>52</v>
      </c>
      <c r="Y8" s="37"/>
      <c r="AB8" s="11">
        <f>AB7</f>
        <v>37257</v>
      </c>
      <c r="AC8" s="11">
        <f t="shared" ref="AC8:CN8" si="1">AC7</f>
        <v>37288</v>
      </c>
      <c r="AD8" s="11">
        <f t="shared" si="1"/>
        <v>37316</v>
      </c>
      <c r="AE8" s="11">
        <f t="shared" si="1"/>
        <v>37347</v>
      </c>
      <c r="AF8" s="11">
        <f t="shared" si="1"/>
        <v>37377</v>
      </c>
      <c r="AG8" s="11">
        <f t="shared" si="1"/>
        <v>37408</v>
      </c>
      <c r="AH8" s="11">
        <f t="shared" si="1"/>
        <v>37438</v>
      </c>
      <c r="AI8" s="11">
        <f t="shared" si="1"/>
        <v>37469</v>
      </c>
      <c r="AJ8" s="11">
        <f t="shared" si="1"/>
        <v>37500</v>
      </c>
      <c r="AK8" s="11">
        <f t="shared" si="1"/>
        <v>37530</v>
      </c>
      <c r="AL8" s="11">
        <f t="shared" si="1"/>
        <v>37561</v>
      </c>
      <c r="AM8" s="11">
        <f t="shared" si="1"/>
        <v>37591</v>
      </c>
      <c r="AN8" s="11">
        <f t="shared" si="1"/>
        <v>37622</v>
      </c>
      <c r="AO8" s="11">
        <f t="shared" si="1"/>
        <v>37653</v>
      </c>
      <c r="AP8" s="11">
        <f t="shared" si="1"/>
        <v>37681</v>
      </c>
      <c r="AQ8" s="11">
        <f t="shared" si="1"/>
        <v>37712</v>
      </c>
      <c r="AR8" s="11">
        <f t="shared" si="1"/>
        <v>37742</v>
      </c>
      <c r="AS8" s="11">
        <f t="shared" si="1"/>
        <v>37773</v>
      </c>
      <c r="AT8" s="11">
        <f t="shared" si="1"/>
        <v>37803</v>
      </c>
      <c r="AU8" s="11">
        <f t="shared" si="1"/>
        <v>37834</v>
      </c>
      <c r="AV8" s="11">
        <f t="shared" si="1"/>
        <v>37865</v>
      </c>
      <c r="AW8" s="11">
        <f t="shared" si="1"/>
        <v>37895</v>
      </c>
      <c r="AX8" s="11">
        <f t="shared" si="1"/>
        <v>37926</v>
      </c>
      <c r="AY8" s="11">
        <f t="shared" si="1"/>
        <v>37956</v>
      </c>
      <c r="AZ8" s="11">
        <f t="shared" si="1"/>
        <v>37987</v>
      </c>
      <c r="BA8" s="11">
        <f t="shared" si="1"/>
        <v>38018</v>
      </c>
      <c r="BB8" s="11">
        <f t="shared" si="1"/>
        <v>38047</v>
      </c>
      <c r="BC8" s="11">
        <f t="shared" si="1"/>
        <v>38078</v>
      </c>
      <c r="BD8" s="11">
        <f t="shared" si="1"/>
        <v>38108</v>
      </c>
      <c r="BE8" s="11">
        <f t="shared" si="1"/>
        <v>38139</v>
      </c>
      <c r="BF8" s="11">
        <f t="shared" si="1"/>
        <v>38169</v>
      </c>
      <c r="BG8" s="11">
        <f t="shared" si="1"/>
        <v>38200</v>
      </c>
      <c r="BH8" s="11">
        <f t="shared" si="1"/>
        <v>38231</v>
      </c>
      <c r="BI8" s="11">
        <f t="shared" si="1"/>
        <v>38261</v>
      </c>
      <c r="BJ8" s="11">
        <f t="shared" si="1"/>
        <v>38292</v>
      </c>
      <c r="BK8" s="11">
        <f t="shared" si="1"/>
        <v>38322</v>
      </c>
      <c r="BL8" s="11">
        <f t="shared" si="1"/>
        <v>38353</v>
      </c>
      <c r="BM8" s="11">
        <f t="shared" si="1"/>
        <v>38384</v>
      </c>
      <c r="BN8" s="11">
        <f t="shared" si="1"/>
        <v>38412</v>
      </c>
      <c r="BO8" s="11">
        <f t="shared" si="1"/>
        <v>38443</v>
      </c>
      <c r="BP8" s="11">
        <f t="shared" si="1"/>
        <v>38473</v>
      </c>
      <c r="BQ8" s="11">
        <f t="shared" si="1"/>
        <v>38504</v>
      </c>
      <c r="BR8" s="11">
        <f t="shared" si="1"/>
        <v>38534</v>
      </c>
      <c r="BS8" s="11">
        <f t="shared" si="1"/>
        <v>38565</v>
      </c>
      <c r="BT8" s="11">
        <f t="shared" si="1"/>
        <v>38596</v>
      </c>
      <c r="BU8" s="11">
        <f t="shared" si="1"/>
        <v>38626</v>
      </c>
      <c r="BV8" s="11">
        <f t="shared" si="1"/>
        <v>38657</v>
      </c>
      <c r="BW8" s="11">
        <f t="shared" si="1"/>
        <v>38687</v>
      </c>
      <c r="BX8" s="11">
        <f t="shared" si="1"/>
        <v>38718</v>
      </c>
      <c r="BY8" s="11">
        <f t="shared" si="1"/>
        <v>38749</v>
      </c>
      <c r="BZ8" s="11">
        <f t="shared" si="1"/>
        <v>38777</v>
      </c>
      <c r="CA8" s="11">
        <f t="shared" si="1"/>
        <v>38808</v>
      </c>
      <c r="CB8" s="11">
        <f t="shared" si="1"/>
        <v>38838</v>
      </c>
      <c r="CC8" s="11">
        <f t="shared" si="1"/>
        <v>38869</v>
      </c>
      <c r="CD8" s="11">
        <f t="shared" si="1"/>
        <v>38899</v>
      </c>
      <c r="CE8" s="11">
        <f t="shared" si="1"/>
        <v>38930</v>
      </c>
      <c r="CF8" s="11">
        <f t="shared" si="1"/>
        <v>38961</v>
      </c>
      <c r="CG8" s="11">
        <f t="shared" si="1"/>
        <v>38991</v>
      </c>
      <c r="CH8" s="11">
        <f t="shared" si="1"/>
        <v>39022</v>
      </c>
      <c r="CI8" s="11">
        <f t="shared" si="1"/>
        <v>39052</v>
      </c>
      <c r="CJ8" s="11">
        <f t="shared" si="1"/>
        <v>39083</v>
      </c>
      <c r="CK8" s="11">
        <f t="shared" si="1"/>
        <v>39114</v>
      </c>
      <c r="CL8" s="11">
        <f t="shared" si="1"/>
        <v>39142</v>
      </c>
      <c r="CM8" s="11">
        <f t="shared" si="1"/>
        <v>39173</v>
      </c>
      <c r="CN8" s="11">
        <f t="shared" si="1"/>
        <v>39203</v>
      </c>
      <c r="CO8" s="11">
        <f t="shared" ref="CO8:EE8" si="2">CO7</f>
        <v>39234</v>
      </c>
      <c r="CP8" s="11">
        <f t="shared" si="2"/>
        <v>39264</v>
      </c>
      <c r="CQ8" s="11">
        <f t="shared" si="2"/>
        <v>39295</v>
      </c>
      <c r="CR8" s="11">
        <f t="shared" si="2"/>
        <v>39326</v>
      </c>
      <c r="CS8" s="11">
        <f t="shared" si="2"/>
        <v>39356</v>
      </c>
      <c r="CT8" s="11">
        <f t="shared" si="2"/>
        <v>39387</v>
      </c>
      <c r="CU8" s="11">
        <f t="shared" si="2"/>
        <v>39417</v>
      </c>
      <c r="CV8" s="11">
        <f t="shared" si="2"/>
        <v>39448</v>
      </c>
      <c r="CW8" s="11">
        <f t="shared" si="2"/>
        <v>39479</v>
      </c>
      <c r="CX8" s="11">
        <f t="shared" si="2"/>
        <v>39508</v>
      </c>
      <c r="CY8" s="11">
        <f t="shared" si="2"/>
        <v>39539</v>
      </c>
      <c r="CZ8" s="11">
        <f t="shared" si="2"/>
        <v>39569</v>
      </c>
      <c r="DA8" s="11">
        <f t="shared" si="2"/>
        <v>39600</v>
      </c>
      <c r="DB8" s="11">
        <f t="shared" si="2"/>
        <v>39630</v>
      </c>
      <c r="DC8" s="11">
        <f t="shared" si="2"/>
        <v>39661</v>
      </c>
      <c r="DD8" s="11">
        <f t="shared" si="2"/>
        <v>39692</v>
      </c>
      <c r="DE8" s="11">
        <f t="shared" si="2"/>
        <v>39722</v>
      </c>
      <c r="DF8" s="11">
        <f t="shared" si="2"/>
        <v>39753</v>
      </c>
      <c r="DG8" s="11">
        <f t="shared" si="2"/>
        <v>39783</v>
      </c>
      <c r="DH8" s="11">
        <f t="shared" si="2"/>
        <v>39814</v>
      </c>
      <c r="DI8" s="11">
        <f t="shared" si="2"/>
        <v>39845</v>
      </c>
      <c r="DJ8" s="11">
        <f t="shared" si="2"/>
        <v>39873</v>
      </c>
      <c r="DK8" s="11">
        <f t="shared" si="2"/>
        <v>39904</v>
      </c>
      <c r="DL8" s="11">
        <f t="shared" si="2"/>
        <v>39934</v>
      </c>
      <c r="DM8" s="11">
        <f t="shared" si="2"/>
        <v>39965</v>
      </c>
      <c r="DN8" s="11">
        <f t="shared" si="2"/>
        <v>39995</v>
      </c>
      <c r="DO8" s="11">
        <f t="shared" si="2"/>
        <v>40026</v>
      </c>
      <c r="DP8" s="11">
        <f t="shared" si="2"/>
        <v>40057</v>
      </c>
      <c r="DQ8" s="11">
        <f t="shared" si="2"/>
        <v>40087</v>
      </c>
      <c r="DR8" s="11">
        <f t="shared" si="2"/>
        <v>40118</v>
      </c>
      <c r="DS8" s="11">
        <f t="shared" si="2"/>
        <v>40148</v>
      </c>
      <c r="DT8" s="11">
        <f t="shared" si="2"/>
        <v>40179</v>
      </c>
      <c r="DU8" s="11">
        <f t="shared" si="2"/>
        <v>40210</v>
      </c>
      <c r="DV8" s="11">
        <f t="shared" si="2"/>
        <v>40238</v>
      </c>
      <c r="DW8" s="11">
        <f t="shared" si="2"/>
        <v>40269</v>
      </c>
      <c r="DX8" s="11">
        <f t="shared" si="2"/>
        <v>40299</v>
      </c>
      <c r="DY8" s="11">
        <f t="shared" si="2"/>
        <v>40330</v>
      </c>
      <c r="DZ8" s="11">
        <f t="shared" si="2"/>
        <v>40360</v>
      </c>
      <c r="EA8" s="11">
        <f t="shared" si="2"/>
        <v>40391</v>
      </c>
      <c r="EB8" s="11">
        <f t="shared" si="2"/>
        <v>40422</v>
      </c>
      <c r="EC8" s="11">
        <f t="shared" si="2"/>
        <v>40452</v>
      </c>
      <c r="ED8" s="11">
        <f t="shared" si="2"/>
        <v>40483</v>
      </c>
      <c r="EE8" s="11">
        <f t="shared" si="2"/>
        <v>40513</v>
      </c>
    </row>
    <row r="9" spans="1:135" s="36" customFormat="1" ht="14.1" customHeight="1" x14ac:dyDescent="0.2">
      <c r="A9" s="68" t="s">
        <v>139</v>
      </c>
      <c r="B9" s="15" t="s">
        <v>54</v>
      </c>
      <c r="C9" s="22">
        <f t="shared" ref="C9:C15" ca="1" si="3">AVERAGE(D9:F9)</f>
        <v>26.13718888888889</v>
      </c>
      <c r="D9" s="22">
        <f ca="1">IF(ISERROR(AVERAGE(OFFSET('Off Peak Curve Sum'!$D$6,1,0,8,1))),0,AVERAGE(OFFSET('Off Peak Curve Sum'!$D$6,1,0,8,1)))</f>
        <v>23.9375</v>
      </c>
      <c r="E9" s="22">
        <f ca="1">IF(ISERROR((SUM(OFFSET('Off Peak Curve Sum'!$D$6,10,0,23,1))+ 7* 'Off Peak Curve Sum'!$D$38)/30), 'Off Peak Curve Sum'!$D$38,(SUM(OFFSET('Off Peak Curve Sum'!$D$6,10,0,23,1))+ 7* 'Off Peak Curve Sum'!$D$38)/30)</f>
        <v>24.86106666666667</v>
      </c>
      <c r="F9" s="22">
        <f>VLOOKUP(F$7,'Off Peak Curve Sum'!$A$7:$AG$161,4)</f>
        <v>29.613000000000003</v>
      </c>
      <c r="G9" s="23">
        <f t="shared" ref="G9:G15" ca="1" si="4">AVERAGE(D9,E9,F9)</f>
        <v>26.13718888888889</v>
      </c>
      <c r="H9" s="130">
        <f t="shared" ref="H9:H15" si="5">AB9</f>
        <v>27.899000000000001</v>
      </c>
      <c r="I9" s="130">
        <f t="shared" ref="I9:S9" si="6">AC9</f>
        <v>25.446000000000002</v>
      </c>
      <c r="J9" s="130">
        <f t="shared" si="6"/>
        <v>22.496000000000002</v>
      </c>
      <c r="K9" s="130">
        <f t="shared" si="6"/>
        <v>18.600000000000001</v>
      </c>
      <c r="L9" s="130">
        <f t="shared" si="6"/>
        <v>19.556000000000001</v>
      </c>
      <c r="M9" s="130">
        <f t="shared" si="6"/>
        <v>20.625</v>
      </c>
      <c r="N9" s="130">
        <f t="shared" si="6"/>
        <v>29.395</v>
      </c>
      <c r="O9" s="130">
        <f t="shared" si="6"/>
        <v>33.194000000000003</v>
      </c>
      <c r="P9" s="130">
        <f t="shared" si="6"/>
        <v>28.7</v>
      </c>
      <c r="Q9" s="130">
        <f t="shared" si="6"/>
        <v>26.468</v>
      </c>
      <c r="R9" s="130">
        <f t="shared" si="6"/>
        <v>23.125</v>
      </c>
      <c r="S9" s="130">
        <f t="shared" si="6"/>
        <v>29.484000000000002</v>
      </c>
      <c r="T9" s="23">
        <f t="shared" ref="T9:T15" si="7">AVERAGE(AB9:AM9)</f>
        <v>25.415666666666667</v>
      </c>
      <c r="U9" s="23">
        <f t="shared" ref="U9:U15" si="8">AVERAGE(AN9:AY9)</f>
        <v>26.918416666666673</v>
      </c>
      <c r="V9" s="23">
        <f t="shared" ref="V9:V15" si="9">AVERAGE(AZ9:EE9)</f>
        <v>27.703654761904772</v>
      </c>
      <c r="W9" s="14"/>
      <c r="X9" s="64">
        <f t="shared" ref="X9:X15" ca="1" si="10">AVERAGE(D9:F9,AB9:EE9)</f>
        <v>27.329077177177179</v>
      </c>
      <c r="Y9" s="16"/>
      <c r="Z9" s="39"/>
      <c r="AB9" s="22">
        <f>VLOOKUP(AB$7,'Off Peak Curve Sum'!$A$7:$AG$161,4)</f>
        <v>27.899000000000001</v>
      </c>
      <c r="AC9" s="22">
        <f>VLOOKUP(AC$7,'Off Peak Curve Sum'!$A$7:$AG$161,4)</f>
        <v>25.446000000000002</v>
      </c>
      <c r="AD9" s="22">
        <f>VLOOKUP(AD$7,'Off Peak Curve Sum'!$A$7:$AG$161,4)</f>
        <v>22.496000000000002</v>
      </c>
      <c r="AE9" s="22">
        <f>VLOOKUP(AE$7,'Off Peak Curve Sum'!$A$7:$AG$161,4)</f>
        <v>18.600000000000001</v>
      </c>
      <c r="AF9" s="22">
        <f>VLOOKUP(AF$7,'Off Peak Curve Sum'!$A$7:$AG$161,4)</f>
        <v>19.556000000000001</v>
      </c>
      <c r="AG9" s="22">
        <f>VLOOKUP(AG$7,'Off Peak Curve Sum'!$A$7:$AG$161,4)</f>
        <v>20.625</v>
      </c>
      <c r="AH9" s="22">
        <f>VLOOKUP(AH$7,'Off Peak Curve Sum'!$A$7:$AG$161,4)</f>
        <v>29.395</v>
      </c>
      <c r="AI9" s="22">
        <f>VLOOKUP(AI$7,'Off Peak Curve Sum'!$A$7:$AG$161,4)</f>
        <v>33.194000000000003</v>
      </c>
      <c r="AJ9" s="22">
        <f>VLOOKUP(AJ$7,'Off Peak Curve Sum'!$A$7:$AG$161,4)</f>
        <v>28.7</v>
      </c>
      <c r="AK9" s="22">
        <f>VLOOKUP(AK$7,'Off Peak Curve Sum'!$A$7:$AG$161,4)</f>
        <v>26.468</v>
      </c>
      <c r="AL9" s="22">
        <f>VLOOKUP(AL$7,'Off Peak Curve Sum'!$A$7:$AG$161,4)</f>
        <v>23.125</v>
      </c>
      <c r="AM9" s="22">
        <f>VLOOKUP(AM$7,'Off Peak Curve Sum'!$A$7:$AG$161,4)</f>
        <v>29.484000000000002</v>
      </c>
      <c r="AN9" s="22">
        <f>VLOOKUP(AN$7,'Off Peak Curve Sum'!$A$7:$AG$161,4)</f>
        <v>28.914999999999999</v>
      </c>
      <c r="AO9" s="22">
        <f>VLOOKUP(AO$7,'Off Peak Curve Sum'!$A$7:$AG$161,4)</f>
        <v>27.911000000000001</v>
      </c>
      <c r="AP9" s="22">
        <f>VLOOKUP(AP$7,'Off Peak Curve Sum'!$A$7:$AG$161,4)</f>
        <v>25.919</v>
      </c>
      <c r="AQ9" s="22">
        <f>VLOOKUP(AQ$7,'Off Peak Curve Sum'!$A$7:$AG$161,4)</f>
        <v>22.733000000000001</v>
      </c>
      <c r="AR9" s="22">
        <f>VLOOKUP(AR$7,'Off Peak Curve Sum'!$A$7:$AG$161,4)</f>
        <v>12.282</v>
      </c>
      <c r="AS9" s="22">
        <f>VLOOKUP(AS$7,'Off Peak Curve Sum'!$A$7:$AG$161,4)</f>
        <v>15.292000000000002</v>
      </c>
      <c r="AT9" s="22">
        <f>VLOOKUP(AT$7,'Off Peak Curve Sum'!$A$7:$AG$161,4)</f>
        <v>36</v>
      </c>
      <c r="AU9" s="22">
        <f>VLOOKUP(AU$7,'Off Peak Curve Sum'!$A$7:$AG$161,4)</f>
        <v>38.032000000000004</v>
      </c>
      <c r="AV9" s="22">
        <f>VLOOKUP(AV$7,'Off Peak Curve Sum'!$A$7:$AG$161,4)</f>
        <v>32.438000000000002</v>
      </c>
      <c r="AW9" s="22">
        <f>VLOOKUP(AW$7,'Off Peak Curve Sum'!$A$7:$AG$161,4)</f>
        <v>28.694000000000003</v>
      </c>
      <c r="AX9" s="22">
        <f>VLOOKUP(AX$7,'Off Peak Curve Sum'!$A$7:$AG$161,4)</f>
        <v>24.2</v>
      </c>
      <c r="AY9" s="22">
        <f>VLOOKUP(AY$7,'Off Peak Curve Sum'!$A$7:$AG$161,4)</f>
        <v>30.605</v>
      </c>
      <c r="AZ9" s="22">
        <f>VLOOKUP(AZ$7,'Off Peak Curve Sum'!$A$7:$AG$161,4)</f>
        <v>28.226000000000003</v>
      </c>
      <c r="BA9" s="22">
        <f>VLOOKUP(BA$7,'Off Peak Curve Sum'!$A$7:$AG$161,4)</f>
        <v>27.347000000000001</v>
      </c>
      <c r="BB9" s="22">
        <f>VLOOKUP(BB$7,'Off Peak Curve Sum'!$A$7:$AG$161,4)</f>
        <v>25.979000000000003</v>
      </c>
      <c r="BC9" s="22">
        <f>VLOOKUP(BC$7,'Off Peak Curve Sum'!$A$7:$AG$161,4)</f>
        <v>23.423000000000002</v>
      </c>
      <c r="BD9" s="22">
        <f>VLOOKUP(BD$7,'Off Peak Curve Sum'!$A$7:$AG$161,4)</f>
        <v>14.51</v>
      </c>
      <c r="BE9" s="22">
        <f>VLOOKUP(BE$7,'Off Peak Curve Sum'!$A$7:$AG$161,4)</f>
        <v>17.682000000000002</v>
      </c>
      <c r="BF9" s="22">
        <f>VLOOKUP(BF$7,'Off Peak Curve Sum'!$A$7:$AG$161,4)</f>
        <v>34.229999999999997</v>
      </c>
      <c r="BG9" s="22">
        <f>VLOOKUP(BG$7,'Off Peak Curve Sum'!$A$7:$AG$161,4)</f>
        <v>35.888000000000005</v>
      </c>
      <c r="BH9" s="22">
        <f>VLOOKUP(BH$7,'Off Peak Curve Sum'!$A$7:$AG$161,4)</f>
        <v>31.409000000000002</v>
      </c>
      <c r="BI9" s="22">
        <f>VLOOKUP(BI$7,'Off Peak Curve Sum'!$A$7:$AG$161,4)</f>
        <v>28.366</v>
      </c>
      <c r="BJ9" s="22">
        <f>VLOOKUP(BJ$7,'Off Peak Curve Sum'!$A$7:$AG$161,4)</f>
        <v>24.902000000000001</v>
      </c>
      <c r="BK9" s="22">
        <f>VLOOKUP(BK$7,'Off Peak Curve Sum'!$A$7:$AG$161,4)</f>
        <v>30.114999999999998</v>
      </c>
      <c r="BL9" s="22">
        <f>VLOOKUP(BL$7,'Off Peak Curve Sum'!$A$7:$AG$161,4)</f>
        <v>28.381</v>
      </c>
      <c r="BM9" s="22">
        <f>VLOOKUP(BM$7,'Off Peak Curve Sum'!$A$7:$AG$161,4)</f>
        <v>27.846</v>
      </c>
      <c r="BN9" s="22">
        <f>VLOOKUP(BN$7,'Off Peak Curve Sum'!$A$7:$AG$161,4)</f>
        <v>26.414999999999999</v>
      </c>
      <c r="BO9" s="22">
        <f>VLOOKUP(BO$7,'Off Peak Curve Sum'!$A$7:$AG$161,4)</f>
        <v>24.036000000000001</v>
      </c>
      <c r="BP9" s="22">
        <f>VLOOKUP(BP$7,'Off Peak Curve Sum'!$A$7:$AG$161,4)</f>
        <v>15.829000000000001</v>
      </c>
      <c r="BQ9" s="22">
        <f>VLOOKUP(BQ$7,'Off Peak Curve Sum'!$A$7:$AG$161,4)</f>
        <v>18.78</v>
      </c>
      <c r="BR9" s="22">
        <f>VLOOKUP(BR$7,'Off Peak Curve Sum'!$A$7:$AG$161,4)</f>
        <v>34.006</v>
      </c>
      <c r="BS9" s="22">
        <f>VLOOKUP(BS$7,'Off Peak Curve Sum'!$A$7:$AG$161,4)</f>
        <v>35.812000000000005</v>
      </c>
      <c r="BT9" s="22">
        <f>VLOOKUP(BT$7,'Off Peak Curve Sum'!$A$7:$AG$161,4)</f>
        <v>31.454000000000001</v>
      </c>
      <c r="BU9" s="22">
        <f>VLOOKUP(BU$7,'Off Peak Curve Sum'!$A$7:$AG$161,4)</f>
        <v>28.613000000000003</v>
      </c>
      <c r="BV9" s="22">
        <f>VLOOKUP(BV$7,'Off Peak Curve Sum'!$A$7:$AG$161,4)</f>
        <v>25.406000000000002</v>
      </c>
      <c r="BW9" s="22">
        <f>VLOOKUP(BW$7,'Off Peak Curve Sum'!$A$7:$AG$161,4)</f>
        <v>30.162000000000003</v>
      </c>
      <c r="BX9" s="22">
        <f>VLOOKUP(BX$7,'Off Peak Curve Sum'!$A$7:$AG$161,4)</f>
        <v>28.578000000000003</v>
      </c>
      <c r="BY9" s="22">
        <f>VLOOKUP(BY$7,'Off Peak Curve Sum'!$A$7:$AG$161,4)</f>
        <v>28.104000000000003</v>
      </c>
      <c r="BZ9" s="22">
        <f>VLOOKUP(BZ$7,'Off Peak Curve Sum'!$A$7:$AG$161,4)</f>
        <v>26.797000000000001</v>
      </c>
      <c r="CA9" s="22">
        <f>VLOOKUP(CA$7,'Off Peak Curve Sum'!$A$7:$AG$161,4)</f>
        <v>24.537000000000003</v>
      </c>
      <c r="CB9" s="22">
        <f>VLOOKUP(CB$7,'Off Peak Curve Sum'!$A$7:$AG$161,4)</f>
        <v>17.502000000000002</v>
      </c>
      <c r="CC9" s="22">
        <f>VLOOKUP(CC$7,'Off Peak Curve Sum'!$A$7:$AG$161,4)</f>
        <v>19.847000000000001</v>
      </c>
      <c r="CD9" s="22">
        <f>VLOOKUP(CD$7,'Off Peak Curve Sum'!$A$7:$AG$161,4)</f>
        <v>33.686</v>
      </c>
      <c r="CE9" s="22">
        <f>VLOOKUP(CE$7,'Off Peak Curve Sum'!$A$7:$AG$161,4)</f>
        <v>35.347999999999999</v>
      </c>
      <c r="CF9" s="22">
        <f>VLOOKUP(CF$7,'Off Peak Curve Sum'!$A$7:$AG$161,4)</f>
        <v>31.349</v>
      </c>
      <c r="CG9" s="22">
        <f>VLOOKUP(CG$7,'Off Peak Curve Sum'!$A$7:$AG$161,4)</f>
        <v>28.771000000000001</v>
      </c>
      <c r="CH9" s="22">
        <f>VLOOKUP(CH$7,'Off Peak Curve Sum'!$A$7:$AG$161,4)</f>
        <v>25.851000000000003</v>
      </c>
      <c r="CI9" s="22">
        <f>VLOOKUP(CI$7,'Off Peak Curve Sum'!$A$7:$AG$161,4)</f>
        <v>30.215</v>
      </c>
      <c r="CJ9" s="22">
        <f>VLOOKUP(CJ$7,'Off Peak Curve Sum'!$A$7:$AG$161,4)</f>
        <v>28.83</v>
      </c>
      <c r="CK9" s="22">
        <f>VLOOKUP(CK$7,'Off Peak Curve Sum'!$A$7:$AG$161,4)</f>
        <v>28.281000000000002</v>
      </c>
      <c r="CL9" s="22">
        <f>VLOOKUP(CL$7,'Off Peak Curve Sum'!$A$7:$AG$161,4)</f>
        <v>27.111000000000001</v>
      </c>
      <c r="CM9" s="22">
        <f>VLOOKUP(CM$7,'Off Peak Curve Sum'!$A$7:$AG$161,4)</f>
        <v>25.033000000000001</v>
      </c>
      <c r="CN9" s="22">
        <f>VLOOKUP(CN$7,'Off Peak Curve Sum'!$A$7:$AG$161,4)</f>
        <v>18.661000000000001</v>
      </c>
      <c r="CO9" s="22">
        <f>VLOOKUP(CO$7,'Off Peak Curve Sum'!$A$7:$AG$161,4)</f>
        <v>20.8</v>
      </c>
      <c r="CP9" s="22">
        <f>VLOOKUP(CP$7,'Off Peak Curve Sum'!$A$7:$AG$161,4)</f>
        <v>33.332999999999998</v>
      </c>
      <c r="CQ9" s="22">
        <f>VLOOKUP(CQ$7,'Off Peak Curve Sum'!$A$7:$AG$161,4)</f>
        <v>34.875</v>
      </c>
      <c r="CR9" s="22">
        <f>VLOOKUP(CR$7,'Off Peak Curve Sum'!$A$7:$AG$161,4)</f>
        <v>31.105</v>
      </c>
      <c r="CS9" s="22">
        <f>VLOOKUP(CS$7,'Off Peak Curve Sum'!$A$7:$AG$161,4)</f>
        <v>29.004000000000001</v>
      </c>
      <c r="CT9" s="22">
        <f>VLOOKUP(CT$7,'Off Peak Curve Sum'!$A$7:$AG$161,4)</f>
        <v>26.245000000000001</v>
      </c>
      <c r="CU9" s="22">
        <f>VLOOKUP(CU$7,'Off Peak Curve Sum'!$A$7:$AG$161,4)</f>
        <v>30.189</v>
      </c>
      <c r="CV9" s="22">
        <f>VLOOKUP(CV$7,'Off Peak Curve Sum'!$A$7:$AG$161,4)</f>
        <v>28.958000000000002</v>
      </c>
      <c r="CW9" s="22">
        <f>VLOOKUP(CW$7,'Off Peak Curve Sum'!$A$7:$AG$161,4)</f>
        <v>28.483000000000001</v>
      </c>
      <c r="CX9" s="22">
        <f>VLOOKUP(CX$7,'Off Peak Curve Sum'!$A$7:$AG$161,4)</f>
        <v>27.29</v>
      </c>
      <c r="CY9" s="22">
        <f>VLOOKUP(CY$7,'Off Peak Curve Sum'!$A$7:$AG$161,4)</f>
        <v>25.555</v>
      </c>
      <c r="CZ9" s="22">
        <f>VLOOKUP(CZ$7,'Off Peak Curve Sum'!$A$7:$AG$161,4)</f>
        <v>19.515000000000001</v>
      </c>
      <c r="DA9" s="22">
        <f>VLOOKUP(DA$7,'Off Peak Curve Sum'!$A$7:$AG$161,4)</f>
        <v>21.25</v>
      </c>
      <c r="DB9" s="22">
        <f>VLOOKUP(DB$7,'Off Peak Curve Sum'!$A$7:$AG$161,4)</f>
        <v>33.189</v>
      </c>
      <c r="DC9" s="22">
        <f>VLOOKUP(DC$7,'Off Peak Curve Sum'!$A$7:$AG$161,4)</f>
        <v>34.405000000000001</v>
      </c>
      <c r="DD9" s="22">
        <f>VLOOKUP(DD$7,'Off Peak Curve Sum'!$A$7:$AG$161,4)</f>
        <v>31.195</v>
      </c>
      <c r="DE9" s="22">
        <f>VLOOKUP(DE$7,'Off Peak Curve Sum'!$A$7:$AG$161,4)</f>
        <v>29.142000000000003</v>
      </c>
      <c r="DF9" s="22">
        <f>VLOOKUP(DF$7,'Off Peak Curve Sum'!$A$7:$AG$161,4)</f>
        <v>26.412000000000003</v>
      </c>
      <c r="DG9" s="22">
        <f>VLOOKUP(DG$7,'Off Peak Curve Sum'!$A$7:$AG$161,4)</f>
        <v>30.22</v>
      </c>
      <c r="DH9" s="22">
        <f>VLOOKUP(DH$7,'Off Peak Curve Sum'!$A$7:$AG$161,4)</f>
        <v>29.073</v>
      </c>
      <c r="DI9" s="22">
        <f>VLOOKUP(DI$7,'Off Peak Curve Sum'!$A$7:$AG$161,4)</f>
        <v>28.633000000000003</v>
      </c>
      <c r="DJ9" s="22">
        <f>VLOOKUP(DJ$7,'Off Peak Curve Sum'!$A$7:$AG$161,4)</f>
        <v>27.538</v>
      </c>
      <c r="DK9" s="22">
        <f>VLOOKUP(DK$7,'Off Peak Curve Sum'!$A$7:$AG$161,4)</f>
        <v>25.956</v>
      </c>
      <c r="DL9" s="22">
        <f>VLOOKUP(DL$7,'Off Peak Curve Sum'!$A$7:$AG$161,4)</f>
        <v>20.007000000000001</v>
      </c>
      <c r="DM9" s="22">
        <f>VLOOKUP(DM$7,'Off Peak Curve Sum'!$A$7:$AG$161,4)</f>
        <v>22.228000000000002</v>
      </c>
      <c r="DN9" s="22">
        <f>VLOOKUP(DN$7,'Off Peak Curve Sum'!$A$7:$AG$161,4)</f>
        <v>33.018000000000001</v>
      </c>
      <c r="DO9" s="22">
        <f>VLOOKUP(DO$7,'Off Peak Curve Sum'!$A$7:$AG$161,4)</f>
        <v>34.137</v>
      </c>
      <c r="DP9" s="22">
        <f>VLOOKUP(DP$7,'Off Peak Curve Sum'!$A$7:$AG$161,4)</f>
        <v>31.164000000000001</v>
      </c>
      <c r="DQ9" s="22">
        <f>VLOOKUP(DQ$7,'Off Peak Curve Sum'!$A$7:$AG$161,4)</f>
        <v>29.29</v>
      </c>
      <c r="DR9" s="22">
        <f>VLOOKUP(DR$7,'Off Peak Curve Sum'!$A$7:$AG$161,4)</f>
        <v>26.727</v>
      </c>
      <c r="DS9" s="22">
        <f>VLOOKUP(DS$7,'Off Peak Curve Sum'!$A$7:$AG$161,4)</f>
        <v>30.28</v>
      </c>
      <c r="DT9" s="22">
        <f>VLOOKUP(DT$7,'Off Peak Curve Sum'!$A$7:$AG$161,4)</f>
        <v>29.045000000000002</v>
      </c>
      <c r="DU9" s="22">
        <f>VLOOKUP(DU$7,'Off Peak Curve Sum'!$A$7:$AG$161,4)</f>
        <v>28.809000000000001</v>
      </c>
      <c r="DV9" s="22">
        <f>VLOOKUP(DV$7,'Off Peak Curve Sum'!$A$7:$AG$161,4)</f>
        <v>27.907</v>
      </c>
      <c r="DW9" s="22">
        <f>VLOOKUP(DW$7,'Off Peak Curve Sum'!$A$7:$AG$161,4)</f>
        <v>26.336000000000002</v>
      </c>
      <c r="DX9" s="22">
        <f>VLOOKUP(DX$7,'Off Peak Curve Sum'!$A$7:$AG$161,4)</f>
        <v>20.789000000000001</v>
      </c>
      <c r="DY9" s="22">
        <f>VLOOKUP(DY$7,'Off Peak Curve Sum'!$A$7:$AG$161,4)</f>
        <v>22.881</v>
      </c>
      <c r="DZ9" s="22">
        <f>VLOOKUP(DZ$7,'Off Peak Curve Sum'!$A$7:$AG$161,4)</f>
        <v>32.882000000000005</v>
      </c>
      <c r="EA9" s="22">
        <f>VLOOKUP(EA$7,'Off Peak Curve Sum'!$A$7:$AG$161,4)</f>
        <v>33.913000000000004</v>
      </c>
      <c r="EB9" s="22">
        <f>VLOOKUP(EB$7,'Off Peak Curve Sum'!$A$7:$AG$161,4)</f>
        <v>31.157</v>
      </c>
      <c r="EC9" s="22">
        <f>VLOOKUP(EC$7,'Off Peak Curve Sum'!$A$7:$AG$161,4)</f>
        <v>29.315000000000001</v>
      </c>
      <c r="ED9" s="22">
        <f>VLOOKUP(ED$7,'Off Peak Curve Sum'!$A$7:$AG$161,4)</f>
        <v>27.199000000000002</v>
      </c>
      <c r="EE9" s="22">
        <f>VLOOKUP(EE$7,'Off Peak Curve Sum'!$A$7:$AG$161,4)</f>
        <v>30.34</v>
      </c>
    </row>
    <row r="10" spans="1:135" s="36" customFormat="1" ht="14.1" customHeight="1" x14ac:dyDescent="0.2">
      <c r="A10" s="18" t="s">
        <v>140</v>
      </c>
      <c r="B10" s="24" t="s">
        <v>55</v>
      </c>
      <c r="C10" s="22">
        <f t="shared" ca="1" si="3"/>
        <v>25.770399999999999</v>
      </c>
      <c r="D10" s="22">
        <f ca="1">IF(ISERROR(AVERAGE(OFFSET('Off Peak Curve Sum'!$C$6,1,0,8,1))),0,AVERAGE(OFFSET('Off Peak Curve Sum'!$C$6,1,0,8,1)))</f>
        <v>24</v>
      </c>
      <c r="E10" s="22">
        <f ca="1">IF(ISERROR((SUM(OFFSET('Off Peak Curve Sum'!$C$6,10,0,23,1))+ 7* 'Off Peak Curve Sum'!$C$38)/30), 'Off Peak Curve Sum'!$C$38,(SUM(OFFSET('Off Peak Curve Sum'!$C$6,10,0,23,1))+ 7* 'Off Peak Curve Sum'!$C$38)/30)</f>
        <v>24.811199999999999</v>
      </c>
      <c r="F10" s="22">
        <f>VLOOKUP(F$7,'Off Peak Curve Sum'!$A$7:$AG$161,3)</f>
        <v>28.5</v>
      </c>
      <c r="G10" s="23">
        <f t="shared" ca="1" si="4"/>
        <v>25.770399999999999</v>
      </c>
      <c r="H10" s="131">
        <f t="shared" si="5"/>
        <v>27.238</v>
      </c>
      <c r="I10" s="131">
        <f t="shared" ref="I10:S15" si="11">AC10</f>
        <v>24.824999999999999</v>
      </c>
      <c r="J10" s="131">
        <f t="shared" si="11"/>
        <v>23.157</v>
      </c>
      <c r="K10" s="131">
        <f t="shared" si="11"/>
        <v>19.467000000000002</v>
      </c>
      <c r="L10" s="131">
        <f t="shared" si="11"/>
        <v>20.934999999999999</v>
      </c>
      <c r="M10" s="131">
        <f t="shared" si="11"/>
        <v>22</v>
      </c>
      <c r="N10" s="131">
        <f t="shared" si="11"/>
        <v>30.653000000000002</v>
      </c>
      <c r="O10" s="131">
        <f t="shared" si="11"/>
        <v>34.597000000000001</v>
      </c>
      <c r="P10" s="131">
        <f t="shared" si="11"/>
        <v>29.75</v>
      </c>
      <c r="Q10" s="131">
        <f t="shared" si="11"/>
        <v>28.355</v>
      </c>
      <c r="R10" s="131">
        <f t="shared" si="11"/>
        <v>21.792000000000002</v>
      </c>
      <c r="S10" s="131">
        <f t="shared" si="11"/>
        <v>28.097000000000001</v>
      </c>
      <c r="T10" s="23">
        <f t="shared" si="7"/>
        <v>25.9055</v>
      </c>
      <c r="U10" s="23">
        <f t="shared" si="8"/>
        <v>28.559250000000002</v>
      </c>
      <c r="V10" s="23">
        <f t="shared" si="9"/>
        <v>30.213404761904773</v>
      </c>
      <c r="W10" s="71"/>
      <c r="X10" s="74">
        <f t="shared" ca="1" si="10"/>
        <v>29.44877657657657</v>
      </c>
      <c r="Y10" s="16"/>
      <c r="Z10" s="39"/>
      <c r="AB10" s="25">
        <f>VLOOKUP(AB$7,'Off Peak Curve Sum'!$A$7:$AG$161,3)</f>
        <v>27.238</v>
      </c>
      <c r="AC10" s="25">
        <f>VLOOKUP(AC$7,'Off Peak Curve Sum'!$A$7:$AG$161,3)</f>
        <v>24.824999999999999</v>
      </c>
      <c r="AD10" s="25">
        <f>VLOOKUP(AD$7,'Off Peak Curve Sum'!$A$7:$AG$161,3)</f>
        <v>23.157</v>
      </c>
      <c r="AE10" s="25">
        <f>VLOOKUP(AE$7,'Off Peak Curve Sum'!$A$7:$AG$161,3)</f>
        <v>19.467000000000002</v>
      </c>
      <c r="AF10" s="25">
        <f>VLOOKUP(AF$7,'Off Peak Curve Sum'!$A$7:$AG$161,3)</f>
        <v>20.934999999999999</v>
      </c>
      <c r="AG10" s="25">
        <f>VLOOKUP(AG$7,'Off Peak Curve Sum'!$A$7:$AG$161,3)</f>
        <v>22</v>
      </c>
      <c r="AH10" s="25">
        <f>VLOOKUP(AH$7,'Off Peak Curve Sum'!$A$7:$AG$161,3)</f>
        <v>30.653000000000002</v>
      </c>
      <c r="AI10" s="25">
        <f>VLOOKUP(AI$7,'Off Peak Curve Sum'!$A$7:$AG$161,3)</f>
        <v>34.597000000000001</v>
      </c>
      <c r="AJ10" s="25">
        <f>VLOOKUP(AJ$7,'Off Peak Curve Sum'!$A$7:$AG$161,3)</f>
        <v>29.75</v>
      </c>
      <c r="AK10" s="25">
        <f>VLOOKUP(AK$7,'Off Peak Curve Sum'!$A$7:$AG$161,3)</f>
        <v>28.355</v>
      </c>
      <c r="AL10" s="25">
        <f>VLOOKUP(AL$7,'Off Peak Curve Sum'!$A$7:$AG$161,3)</f>
        <v>21.792000000000002</v>
      </c>
      <c r="AM10" s="25">
        <f>VLOOKUP(AM$7,'Off Peak Curve Sum'!$A$7:$AG$161,3)</f>
        <v>28.097000000000001</v>
      </c>
      <c r="AN10" s="25">
        <f>VLOOKUP(AN$7,'Off Peak Curve Sum'!$A$7:$AG$161,3)</f>
        <v>27.532</v>
      </c>
      <c r="AO10" s="25">
        <f>VLOOKUP(AO$7,'Off Peak Curve Sum'!$A$7:$AG$161,3)</f>
        <v>27.482000000000003</v>
      </c>
      <c r="AP10" s="25">
        <f>VLOOKUP(AP$7,'Off Peak Curve Sum'!$A$7:$AG$161,3)</f>
        <v>26.399000000000001</v>
      </c>
      <c r="AQ10" s="25">
        <f>VLOOKUP(AQ$7,'Off Peak Curve Sum'!$A$7:$AG$161,3)</f>
        <v>24.883000000000003</v>
      </c>
      <c r="AR10" s="25">
        <f>VLOOKUP(AR$7,'Off Peak Curve Sum'!$A$7:$AG$161,3)</f>
        <v>15.403</v>
      </c>
      <c r="AS10" s="25">
        <f>VLOOKUP(AS$7,'Off Peak Curve Sum'!$A$7:$AG$161,3)</f>
        <v>19.771000000000001</v>
      </c>
      <c r="AT10" s="25">
        <f>VLOOKUP(AT$7,'Off Peak Curve Sum'!$A$7:$AG$161,3)</f>
        <v>37.556000000000004</v>
      </c>
      <c r="AU10" s="25">
        <f>VLOOKUP(AU$7,'Off Peak Curve Sum'!$A$7:$AG$161,3)</f>
        <v>39.632000000000005</v>
      </c>
      <c r="AV10" s="25">
        <f>VLOOKUP(AV$7,'Off Peak Curve Sum'!$A$7:$AG$161,3)</f>
        <v>33.896000000000001</v>
      </c>
      <c r="AW10" s="25">
        <f>VLOOKUP(AW$7,'Off Peak Curve Sum'!$A$7:$AG$161,3)</f>
        <v>30.798000000000002</v>
      </c>
      <c r="AX10" s="25">
        <f>VLOOKUP(AX$7,'Off Peak Curve Sum'!$A$7:$AG$161,3)</f>
        <v>26.5</v>
      </c>
      <c r="AY10" s="25">
        <f>VLOOKUP(AY$7,'Off Peak Curve Sum'!$A$7:$AG$161,3)</f>
        <v>32.859000000000002</v>
      </c>
      <c r="AZ10" s="25">
        <f>VLOOKUP(AZ$7,'Off Peak Curve Sum'!$A$7:$AG$161,3)</f>
        <v>27.427</v>
      </c>
      <c r="BA10" s="25">
        <f>VLOOKUP(BA$7,'Off Peak Curve Sum'!$A$7:$AG$161,3)</f>
        <v>27.279</v>
      </c>
      <c r="BB10" s="25">
        <f>VLOOKUP(BB$7,'Off Peak Curve Sum'!$A$7:$AG$161,3)</f>
        <v>26.684999999999999</v>
      </c>
      <c r="BC10" s="25">
        <f>VLOOKUP(BC$7,'Off Peak Curve Sum'!$A$7:$AG$161,3)</f>
        <v>25.454000000000001</v>
      </c>
      <c r="BD10" s="25">
        <f>VLOOKUP(BD$7,'Off Peak Curve Sum'!$A$7:$AG$161,3)</f>
        <v>17.364999999999998</v>
      </c>
      <c r="BE10" s="25">
        <f>VLOOKUP(BE$7,'Off Peak Curve Sum'!$A$7:$AG$161,3)</f>
        <v>21.492000000000001</v>
      </c>
      <c r="BF10" s="25">
        <f>VLOOKUP(BF$7,'Off Peak Curve Sum'!$A$7:$AG$161,3)</f>
        <v>35.786000000000001</v>
      </c>
      <c r="BG10" s="25">
        <f>VLOOKUP(BG$7,'Off Peak Curve Sum'!$A$7:$AG$161,3)</f>
        <v>37.463999999999999</v>
      </c>
      <c r="BH10" s="25">
        <f>VLOOKUP(BH$7,'Off Peak Curve Sum'!$A$7:$AG$161,3)</f>
        <v>32.884999999999998</v>
      </c>
      <c r="BI10" s="25">
        <f>VLOOKUP(BI$7,'Off Peak Curve Sum'!$A$7:$AG$161,3)</f>
        <v>30.474</v>
      </c>
      <c r="BJ10" s="25">
        <f>VLOOKUP(BJ$7,'Off Peak Curve Sum'!$A$7:$AG$161,3)</f>
        <v>27.021000000000001</v>
      </c>
      <c r="BK10" s="25">
        <f>VLOOKUP(BK$7,'Off Peak Curve Sum'!$A$7:$AG$161,3)</f>
        <v>32.26</v>
      </c>
      <c r="BL10" s="25">
        <f>VLOOKUP(BL$7,'Off Peak Curve Sum'!$A$7:$AG$161,3)</f>
        <v>27.652000000000001</v>
      </c>
      <c r="BM10" s="25">
        <f>VLOOKUP(BM$7,'Off Peak Curve Sum'!$A$7:$AG$161,3)</f>
        <v>27.881</v>
      </c>
      <c r="BN10" s="25">
        <f>VLOOKUP(BN$7,'Off Peak Curve Sum'!$A$7:$AG$161,3)</f>
        <v>27.146000000000001</v>
      </c>
      <c r="BO10" s="25">
        <f>VLOOKUP(BO$7,'Off Peak Curve Sum'!$A$7:$AG$161,3)</f>
        <v>26.033000000000001</v>
      </c>
      <c r="BP10" s="25">
        <f>VLOOKUP(BP$7,'Off Peak Curve Sum'!$A$7:$AG$161,3)</f>
        <v>18.567</v>
      </c>
      <c r="BQ10" s="25">
        <f>VLOOKUP(BQ$7,'Off Peak Curve Sum'!$A$7:$AG$161,3)</f>
        <v>22.371000000000002</v>
      </c>
      <c r="BR10" s="25">
        <f>VLOOKUP(BR$7,'Off Peak Curve Sum'!$A$7:$AG$161,3)</f>
        <v>35.489000000000004</v>
      </c>
      <c r="BS10" s="25">
        <f>VLOOKUP(BS$7,'Off Peak Curve Sum'!$A$7:$AG$161,3)</f>
        <v>37.420999999999999</v>
      </c>
      <c r="BT10" s="25">
        <f>VLOOKUP(BT$7,'Off Peak Curve Sum'!$A$7:$AG$161,3)</f>
        <v>32.922000000000004</v>
      </c>
      <c r="BU10" s="25">
        <f>VLOOKUP(BU$7,'Off Peak Curve Sum'!$A$7:$AG$161,3)</f>
        <v>30.641000000000002</v>
      </c>
      <c r="BV10" s="25">
        <f>VLOOKUP(BV$7,'Off Peak Curve Sum'!$A$7:$AG$161,3)</f>
        <v>27.46</v>
      </c>
      <c r="BW10" s="25">
        <f>VLOOKUP(BW$7,'Off Peak Curve Sum'!$A$7:$AG$161,3)</f>
        <v>32.247</v>
      </c>
      <c r="BX10" s="25">
        <f>VLOOKUP(BX$7,'Off Peak Curve Sum'!$A$7:$AG$161,3)</f>
        <v>27.934999999999999</v>
      </c>
      <c r="BY10" s="25">
        <f>VLOOKUP(BY$7,'Off Peak Curve Sum'!$A$7:$AG$161,3)</f>
        <v>28.209</v>
      </c>
      <c r="BZ10" s="25">
        <f>VLOOKUP(BZ$7,'Off Peak Curve Sum'!$A$7:$AG$161,3)</f>
        <v>27.566000000000003</v>
      </c>
      <c r="CA10" s="25">
        <f>VLOOKUP(CA$7,'Off Peak Curve Sum'!$A$7:$AG$161,3)</f>
        <v>26.42</v>
      </c>
      <c r="CB10" s="25">
        <f>VLOOKUP(CB$7,'Off Peak Curve Sum'!$A$7:$AG$161,3)</f>
        <v>20.096</v>
      </c>
      <c r="CC10" s="25">
        <f>VLOOKUP(CC$7,'Off Peak Curve Sum'!$A$7:$AG$161,3)</f>
        <v>23.253</v>
      </c>
      <c r="CD10" s="25">
        <f>VLOOKUP(CD$7,'Off Peak Curve Sum'!$A$7:$AG$161,3)</f>
        <v>35.140999999999998</v>
      </c>
      <c r="CE10" s="25">
        <f>VLOOKUP(CE$7,'Off Peak Curve Sum'!$A$7:$AG$161,3)</f>
        <v>36.979999999999997</v>
      </c>
      <c r="CF10" s="25">
        <f>VLOOKUP(CF$7,'Off Peak Curve Sum'!$A$7:$AG$161,3)</f>
        <v>32.869</v>
      </c>
      <c r="CG10" s="25">
        <f>VLOOKUP(CG$7,'Off Peak Curve Sum'!$A$7:$AG$161,3)</f>
        <v>30.811</v>
      </c>
      <c r="CH10" s="25">
        <f>VLOOKUP(CH$7,'Off Peak Curve Sum'!$A$7:$AG$161,3)</f>
        <v>27.92</v>
      </c>
      <c r="CI10" s="25">
        <f>VLOOKUP(CI$7,'Off Peak Curve Sum'!$A$7:$AG$161,3)</f>
        <v>32.398000000000003</v>
      </c>
      <c r="CJ10" s="25">
        <f>VLOOKUP(CJ$7,'Off Peak Curve Sum'!$A$7:$AG$161,3)</f>
        <v>28.35</v>
      </c>
      <c r="CK10" s="25">
        <f>VLOOKUP(CK$7,'Off Peak Curve Sum'!$A$7:$AG$161,3)</f>
        <v>28.487000000000002</v>
      </c>
      <c r="CL10" s="25">
        <f>VLOOKUP(CL$7,'Off Peak Curve Sum'!$A$7:$AG$161,3)</f>
        <v>27.965</v>
      </c>
      <c r="CM10" s="25">
        <f>VLOOKUP(CM$7,'Off Peak Curve Sum'!$A$7:$AG$161,3)</f>
        <v>26.952000000000002</v>
      </c>
      <c r="CN10" s="25">
        <f>VLOOKUP(CN$7,'Off Peak Curve Sum'!$A$7:$AG$161,3)</f>
        <v>21.244</v>
      </c>
      <c r="CO10" s="25">
        <f>VLOOKUP(CO$7,'Off Peak Curve Sum'!$A$7:$AG$161,3)</f>
        <v>24.195</v>
      </c>
      <c r="CP10" s="25">
        <f>VLOOKUP(CP$7,'Off Peak Curve Sum'!$A$7:$AG$161,3)</f>
        <v>35.085000000000001</v>
      </c>
      <c r="CQ10" s="25">
        <f>VLOOKUP(CQ$7,'Off Peak Curve Sum'!$A$7:$AG$161,3)</f>
        <v>36.86</v>
      </c>
      <c r="CR10" s="25">
        <f>VLOOKUP(CR$7,'Off Peak Curve Sum'!$A$7:$AG$161,3)</f>
        <v>32.975000000000001</v>
      </c>
      <c r="CS10" s="25">
        <f>VLOOKUP(CS$7,'Off Peak Curve Sum'!$A$7:$AG$161,3)</f>
        <v>31.383000000000003</v>
      </c>
      <c r="CT10" s="25">
        <f>VLOOKUP(CT$7,'Off Peak Curve Sum'!$A$7:$AG$161,3)</f>
        <v>28.718</v>
      </c>
      <c r="CU10" s="25">
        <f>VLOOKUP(CU$7,'Off Peak Curve Sum'!$A$7:$AG$161,3)</f>
        <v>32.899000000000001</v>
      </c>
      <c r="CV10" s="25">
        <f>VLOOKUP(CV$7,'Off Peak Curve Sum'!$A$7:$AG$161,3)</f>
        <v>29.406000000000002</v>
      </c>
      <c r="CW10" s="25">
        <f>VLOOKUP(CW$7,'Off Peak Curve Sum'!$A$7:$AG$161,3)</f>
        <v>29.566000000000003</v>
      </c>
      <c r="CX10" s="25">
        <f>VLOOKUP(CX$7,'Off Peak Curve Sum'!$A$7:$AG$161,3)</f>
        <v>28.957000000000001</v>
      </c>
      <c r="CY10" s="25">
        <f>VLOOKUP(CY$7,'Off Peak Curve Sum'!$A$7:$AG$161,3)</f>
        <v>28.242000000000001</v>
      </c>
      <c r="CZ10" s="25">
        <f>VLOOKUP(CZ$7,'Off Peak Curve Sum'!$A$7:$AG$161,3)</f>
        <v>22.708000000000002</v>
      </c>
      <c r="DA10" s="25">
        <f>VLOOKUP(DA$7,'Off Peak Curve Sum'!$A$7:$AG$161,3)</f>
        <v>25.348000000000003</v>
      </c>
      <c r="DB10" s="25">
        <f>VLOOKUP(DB$7,'Off Peak Curve Sum'!$A$7:$AG$161,3)</f>
        <v>36.044000000000004</v>
      </c>
      <c r="DC10" s="25">
        <f>VLOOKUP(DC$7,'Off Peak Curve Sum'!$A$7:$AG$161,3)</f>
        <v>37.427</v>
      </c>
      <c r="DD10" s="25">
        <f>VLOOKUP(DD$7,'Off Peak Curve Sum'!$A$7:$AG$161,3)</f>
        <v>34.115000000000002</v>
      </c>
      <c r="DE10" s="25">
        <f>VLOOKUP(DE$7,'Off Peak Curve Sum'!$A$7:$AG$161,3)</f>
        <v>32.404000000000003</v>
      </c>
      <c r="DF10" s="25">
        <f>VLOOKUP(DF$7,'Off Peak Curve Sum'!$A$7:$AG$161,3)</f>
        <v>29.847000000000001</v>
      </c>
      <c r="DG10" s="25">
        <f>VLOOKUP(DG$7,'Off Peak Curve Sum'!$A$7:$AG$161,3)</f>
        <v>33.82</v>
      </c>
      <c r="DH10" s="25">
        <f>VLOOKUP(DH$7,'Off Peak Curve Sum'!$A$7:$AG$161,3)</f>
        <v>30.652000000000001</v>
      </c>
      <c r="DI10" s="25">
        <f>VLOOKUP(DI$7,'Off Peak Curve Sum'!$A$7:$AG$161,3)</f>
        <v>30.756</v>
      </c>
      <c r="DJ10" s="25">
        <f>VLOOKUP(DJ$7,'Off Peak Curve Sum'!$A$7:$AG$161,3)</f>
        <v>30.224</v>
      </c>
      <c r="DK10" s="25">
        <f>VLOOKUP(DK$7,'Off Peak Curve Sum'!$A$7:$AG$161,3)</f>
        <v>29.519000000000002</v>
      </c>
      <c r="DL10" s="25">
        <f>VLOOKUP(DL$7,'Off Peak Curve Sum'!$A$7:$AG$161,3)</f>
        <v>23.987000000000002</v>
      </c>
      <c r="DM10" s="25">
        <f>VLOOKUP(DM$7,'Off Peak Curve Sum'!$A$7:$AG$161,3)</f>
        <v>26.919</v>
      </c>
      <c r="DN10" s="25">
        <f>VLOOKUP(DN$7,'Off Peak Curve Sum'!$A$7:$AG$161,3)</f>
        <v>37.009</v>
      </c>
      <c r="DO10" s="25">
        <f>VLOOKUP(DO$7,'Off Peak Curve Sum'!$A$7:$AG$161,3)</f>
        <v>38.335000000000001</v>
      </c>
      <c r="DP10" s="25">
        <f>VLOOKUP(DP$7,'Off Peak Curve Sum'!$A$7:$AG$161,3)</f>
        <v>35.178000000000004</v>
      </c>
      <c r="DQ10" s="25">
        <f>VLOOKUP(DQ$7,'Off Peak Curve Sum'!$A$7:$AG$161,3)</f>
        <v>33.511000000000003</v>
      </c>
      <c r="DR10" s="25">
        <f>VLOOKUP(DR$7,'Off Peak Curve Sum'!$A$7:$AG$161,3)</f>
        <v>31.133000000000003</v>
      </c>
      <c r="DS10" s="25">
        <f>VLOOKUP(DS$7,'Off Peak Curve Sum'!$A$7:$AG$161,3)</f>
        <v>34.884999999999998</v>
      </c>
      <c r="DT10" s="25">
        <f>VLOOKUP(DT$7,'Off Peak Curve Sum'!$A$7:$AG$161,3)</f>
        <v>31.673000000000002</v>
      </c>
      <c r="DU10" s="25">
        <f>VLOOKUP(DU$7,'Off Peak Curve Sum'!$A$7:$AG$161,3)</f>
        <v>31.931000000000001</v>
      </c>
      <c r="DV10" s="25">
        <f>VLOOKUP(DV$7,'Off Peak Curve Sum'!$A$7:$AG$161,3)</f>
        <v>31.472000000000001</v>
      </c>
      <c r="DW10" s="25">
        <f>VLOOKUP(DW$7,'Off Peak Curve Sum'!$A$7:$AG$161,3)</f>
        <v>30.753</v>
      </c>
      <c r="DX10" s="25">
        <f>VLOOKUP(DX$7,'Off Peak Curve Sum'!$A$7:$AG$161,3)</f>
        <v>25.527000000000001</v>
      </c>
      <c r="DY10" s="25">
        <f>VLOOKUP(DY$7,'Off Peak Curve Sum'!$A$7:$AG$161,3)</f>
        <v>28.295000000000002</v>
      </c>
      <c r="DZ10" s="25">
        <f>VLOOKUP(DZ$7,'Off Peak Curve Sum'!$A$7:$AG$161,3)</f>
        <v>37.914999999999999</v>
      </c>
      <c r="EA10" s="25">
        <f>VLOOKUP(EA$7,'Off Peak Curve Sum'!$A$7:$AG$161,3)</f>
        <v>39.191000000000003</v>
      </c>
      <c r="EB10" s="25">
        <f>VLOOKUP(EB$7,'Off Peak Curve Sum'!$A$7:$AG$161,3)</f>
        <v>36.185000000000002</v>
      </c>
      <c r="EC10" s="25">
        <f>VLOOKUP(EC$7,'Off Peak Curve Sum'!$A$7:$AG$161,3)</f>
        <v>34.582000000000001</v>
      </c>
      <c r="ED10" s="25">
        <f>VLOOKUP(ED$7,'Off Peak Curve Sum'!$A$7:$AG$161,3)</f>
        <v>32.377000000000002</v>
      </c>
      <c r="EE10" s="25">
        <f>VLOOKUP(EE$7,'Off Peak Curve Sum'!$A$7:$AG$161,3)</f>
        <v>35.9</v>
      </c>
    </row>
    <row r="11" spans="1:135" s="36" customFormat="1" ht="14.1" customHeight="1" x14ac:dyDescent="0.2">
      <c r="A11" s="18" t="s">
        <v>142</v>
      </c>
      <c r="B11" s="15"/>
      <c r="C11" s="22">
        <f t="shared" ca="1" si="3"/>
        <v>25.798222222222222</v>
      </c>
      <c r="D11" s="22">
        <f ca="1">IF(ISERROR(AVERAGE(OFFSET('Off Peak Curve Sum'!$E$6,1,0,8,1))),0,AVERAGE(OFFSET('Off Peak Curve Sum'!$E$6,1,0,8,1)))</f>
        <v>23.734999999999999</v>
      </c>
      <c r="E11" s="22">
        <f ca="1">IF(ISERROR((SUM(OFFSET('Off Peak Curve Sum'!$E$6,10,0,23,1))+ 7* 'Off Peak Curve Sum'!$E$38)/30), 'Off Peak Curve Sum'!$E$38,(SUM(OFFSET('Off Peak Curve Sum'!$E$6,10,0,23,1))+ 7* 'Off Peak Curve Sum'!$E$38)/30)</f>
        <v>24.465666666666667</v>
      </c>
      <c r="F11" s="22">
        <f>VLOOKUP(F$7,'Off Peak Curve Sum'!$A$7:$AG$161,5)</f>
        <v>29.194000000000003</v>
      </c>
      <c r="G11" s="23">
        <f t="shared" ca="1" si="4"/>
        <v>25.798222222222222</v>
      </c>
      <c r="H11" s="131">
        <f t="shared" si="5"/>
        <v>28.952000000000002</v>
      </c>
      <c r="I11" s="131">
        <f t="shared" si="11"/>
        <v>28.232000000000003</v>
      </c>
      <c r="J11" s="131">
        <f t="shared" si="11"/>
        <v>26.581</v>
      </c>
      <c r="K11" s="131">
        <f t="shared" si="11"/>
        <v>21.633000000000003</v>
      </c>
      <c r="L11" s="131">
        <f t="shared" si="11"/>
        <v>23.879000000000001</v>
      </c>
      <c r="M11" s="131">
        <f t="shared" si="11"/>
        <v>25.583000000000002</v>
      </c>
      <c r="N11" s="131">
        <f t="shared" si="11"/>
        <v>30.048000000000002</v>
      </c>
      <c r="O11" s="131">
        <f t="shared" si="11"/>
        <v>31.016000000000002</v>
      </c>
      <c r="P11" s="131">
        <f t="shared" si="11"/>
        <v>30</v>
      </c>
      <c r="Q11" s="131">
        <f t="shared" si="11"/>
        <v>26.008000000000003</v>
      </c>
      <c r="R11" s="131">
        <f t="shared" si="11"/>
        <v>27.375</v>
      </c>
      <c r="S11" s="131">
        <f t="shared" si="11"/>
        <v>29.161000000000001</v>
      </c>
      <c r="T11" s="23">
        <f t="shared" si="7"/>
        <v>27.37233333333333</v>
      </c>
      <c r="U11" s="23">
        <f t="shared" si="8"/>
        <v>27.772583333333333</v>
      </c>
      <c r="V11" s="23">
        <f t="shared" si="9"/>
        <v>28.281785714285725</v>
      </c>
      <c r="W11" s="71"/>
      <c r="X11" s="74">
        <f t="shared" ca="1" si="10"/>
        <v>28.061294294294303</v>
      </c>
      <c r="Y11" s="16"/>
      <c r="Z11" s="39"/>
      <c r="AB11" s="25">
        <f>VLOOKUP(AB$7,'Off Peak Curve Sum'!$A$7:$AG$161,5)</f>
        <v>28.952000000000002</v>
      </c>
      <c r="AC11" s="25">
        <f>VLOOKUP(AC$7,'Off Peak Curve Sum'!$A$7:$AG$161,5)</f>
        <v>28.232000000000003</v>
      </c>
      <c r="AD11" s="25">
        <f>VLOOKUP(AD$7,'Off Peak Curve Sum'!$A$7:$AG$161,5)</f>
        <v>26.581</v>
      </c>
      <c r="AE11" s="25">
        <f>VLOOKUP(AE$7,'Off Peak Curve Sum'!$A$7:$AG$161,5)</f>
        <v>21.633000000000003</v>
      </c>
      <c r="AF11" s="25">
        <f>VLOOKUP(AF$7,'Off Peak Curve Sum'!$A$7:$AG$161,5)</f>
        <v>23.879000000000001</v>
      </c>
      <c r="AG11" s="25">
        <f>VLOOKUP(AG$7,'Off Peak Curve Sum'!$A$7:$AG$161,5)</f>
        <v>25.583000000000002</v>
      </c>
      <c r="AH11" s="25">
        <f>VLOOKUP(AH$7,'Off Peak Curve Sum'!$A$7:$AG$161,5)</f>
        <v>30.048000000000002</v>
      </c>
      <c r="AI11" s="25">
        <f>VLOOKUP(AI$7,'Off Peak Curve Sum'!$A$7:$AG$161,5)</f>
        <v>31.016000000000002</v>
      </c>
      <c r="AJ11" s="25">
        <f>VLOOKUP(AJ$7,'Off Peak Curve Sum'!$A$7:$AG$161,5)</f>
        <v>30</v>
      </c>
      <c r="AK11" s="25">
        <f>VLOOKUP(AK$7,'Off Peak Curve Sum'!$A$7:$AG$161,5)</f>
        <v>26.008000000000003</v>
      </c>
      <c r="AL11" s="25">
        <f>VLOOKUP(AL$7,'Off Peak Curve Sum'!$A$7:$AG$161,5)</f>
        <v>27.375</v>
      </c>
      <c r="AM11" s="25">
        <f>VLOOKUP(AM$7,'Off Peak Curve Sum'!$A$7:$AG$161,5)</f>
        <v>29.161000000000001</v>
      </c>
      <c r="AN11" s="25">
        <f>VLOOKUP(AN$7,'Off Peak Curve Sum'!$A$7:$AG$161,5)</f>
        <v>28.552</v>
      </c>
      <c r="AO11" s="25">
        <f>VLOOKUP(AO$7,'Off Peak Curve Sum'!$A$7:$AG$161,5)</f>
        <v>26.839000000000002</v>
      </c>
      <c r="AP11" s="25">
        <f>VLOOKUP(AP$7,'Off Peak Curve Sum'!$A$7:$AG$161,5)</f>
        <v>25.883000000000003</v>
      </c>
      <c r="AQ11" s="25">
        <f>VLOOKUP(AQ$7,'Off Peak Curve Sum'!$A$7:$AG$161,5)</f>
        <v>24.883000000000003</v>
      </c>
      <c r="AR11" s="25">
        <f>VLOOKUP(AR$7,'Off Peak Curve Sum'!$A$7:$AG$161,5)</f>
        <v>25.677</v>
      </c>
      <c r="AS11" s="25">
        <f>VLOOKUP(AS$7,'Off Peak Curve Sum'!$A$7:$AG$161,5)</f>
        <v>27.417000000000002</v>
      </c>
      <c r="AT11" s="25">
        <f>VLOOKUP(AT$7,'Off Peak Curve Sum'!$A$7:$AG$161,5)</f>
        <v>30.254000000000001</v>
      </c>
      <c r="AU11" s="25">
        <f>VLOOKUP(AU$7,'Off Peak Curve Sum'!$A$7:$AG$161,5)</f>
        <v>30.181000000000001</v>
      </c>
      <c r="AV11" s="25">
        <f>VLOOKUP(AV$7,'Off Peak Curve Sum'!$A$7:$AG$161,5)</f>
        <v>29.313000000000002</v>
      </c>
      <c r="AW11" s="25">
        <f>VLOOKUP(AW$7,'Off Peak Curve Sum'!$A$7:$AG$161,5)</f>
        <v>27.798000000000002</v>
      </c>
      <c r="AX11" s="25">
        <f>VLOOKUP(AX$7,'Off Peak Curve Sum'!$A$7:$AG$161,5)</f>
        <v>27.2</v>
      </c>
      <c r="AY11" s="25">
        <f>VLOOKUP(AY$7,'Off Peak Curve Sum'!$A$7:$AG$161,5)</f>
        <v>29.274000000000001</v>
      </c>
      <c r="AZ11" s="25">
        <f>VLOOKUP(AZ$7,'Off Peak Curve Sum'!$A$7:$AG$161,5)</f>
        <v>28.184999999999999</v>
      </c>
      <c r="BA11" s="25">
        <f>VLOOKUP(BA$7,'Off Peak Curve Sum'!$A$7:$AG$161,5)</f>
        <v>26.721</v>
      </c>
      <c r="BB11" s="25">
        <f>VLOOKUP(BB$7,'Off Peak Curve Sum'!$A$7:$AG$161,5)</f>
        <v>26.357000000000003</v>
      </c>
      <c r="BC11" s="25">
        <f>VLOOKUP(BC$7,'Off Peak Curve Sum'!$A$7:$AG$161,5)</f>
        <v>25.346</v>
      </c>
      <c r="BD11" s="25">
        <f>VLOOKUP(BD$7,'Off Peak Curve Sum'!$A$7:$AG$161,5)</f>
        <v>25.854000000000003</v>
      </c>
      <c r="BE11" s="25">
        <f>VLOOKUP(BE$7,'Off Peak Curve Sum'!$A$7:$AG$161,5)</f>
        <v>27.626000000000001</v>
      </c>
      <c r="BF11" s="25">
        <f>VLOOKUP(BF$7,'Off Peak Curve Sum'!$A$7:$AG$161,5)</f>
        <v>29.168000000000003</v>
      </c>
      <c r="BG11" s="25">
        <f>VLOOKUP(BG$7,'Off Peak Curve Sum'!$A$7:$AG$161,5)</f>
        <v>29.838000000000001</v>
      </c>
      <c r="BH11" s="25">
        <f>VLOOKUP(BH$7,'Off Peak Curve Sum'!$A$7:$AG$161,5)</f>
        <v>28.97</v>
      </c>
      <c r="BI11" s="25">
        <f>VLOOKUP(BI$7,'Off Peak Curve Sum'!$A$7:$AG$161,5)</f>
        <v>27.803000000000001</v>
      </c>
      <c r="BJ11" s="25">
        <f>VLOOKUP(BJ$7,'Off Peak Curve Sum'!$A$7:$AG$161,5)</f>
        <v>27.599</v>
      </c>
      <c r="BK11" s="25">
        <f>VLOOKUP(BK$7,'Off Peak Curve Sum'!$A$7:$AG$161,5)</f>
        <v>29.015000000000001</v>
      </c>
      <c r="BL11" s="25">
        <f>VLOOKUP(BL$7,'Off Peak Curve Sum'!$A$7:$AG$161,5)</f>
        <v>28.074000000000002</v>
      </c>
      <c r="BM11" s="25">
        <f>VLOOKUP(BM$7,'Off Peak Curve Sum'!$A$7:$AG$161,5)</f>
        <v>27.202000000000002</v>
      </c>
      <c r="BN11" s="25">
        <f>VLOOKUP(BN$7,'Off Peak Curve Sum'!$A$7:$AG$161,5)</f>
        <v>26.684000000000001</v>
      </c>
      <c r="BO11" s="25">
        <f>VLOOKUP(BO$7,'Off Peak Curve Sum'!$A$7:$AG$161,5)</f>
        <v>25.673999999999999</v>
      </c>
      <c r="BP11" s="25">
        <f>VLOOKUP(BP$7,'Off Peak Curve Sum'!$A$7:$AG$161,5)</f>
        <v>26.056000000000001</v>
      </c>
      <c r="BQ11" s="25">
        <f>VLOOKUP(BQ$7,'Off Peak Curve Sum'!$A$7:$AG$161,5)</f>
        <v>27.816000000000003</v>
      </c>
      <c r="BR11" s="25">
        <f>VLOOKUP(BR$7,'Off Peak Curve Sum'!$A$7:$AG$161,5)</f>
        <v>28.628</v>
      </c>
      <c r="BS11" s="25">
        <f>VLOOKUP(BS$7,'Off Peak Curve Sum'!$A$7:$AG$161,5)</f>
        <v>30.724</v>
      </c>
      <c r="BT11" s="25">
        <f>VLOOKUP(BT$7,'Off Peak Curve Sum'!$A$7:$AG$161,5)</f>
        <v>29.184000000000001</v>
      </c>
      <c r="BU11" s="25">
        <f>VLOOKUP(BU$7,'Off Peak Curve Sum'!$A$7:$AG$161,5)</f>
        <v>27.996000000000002</v>
      </c>
      <c r="BV11" s="25">
        <f>VLOOKUP(BV$7,'Off Peak Curve Sum'!$A$7:$AG$161,5)</f>
        <v>27.802</v>
      </c>
      <c r="BW11" s="25">
        <f>VLOOKUP(BW$7,'Off Peak Curve Sum'!$A$7:$AG$161,5)</f>
        <v>29.004000000000001</v>
      </c>
      <c r="BX11" s="25">
        <f>VLOOKUP(BX$7,'Off Peak Curve Sum'!$A$7:$AG$161,5)</f>
        <v>28.239000000000001</v>
      </c>
      <c r="BY11" s="25">
        <f>VLOOKUP(BY$7,'Off Peak Curve Sum'!$A$7:$AG$161,5)</f>
        <v>27.51</v>
      </c>
      <c r="BZ11" s="25">
        <f>VLOOKUP(BZ$7,'Off Peak Curve Sum'!$A$7:$AG$161,5)</f>
        <v>27.057000000000002</v>
      </c>
      <c r="CA11" s="25">
        <f>VLOOKUP(CA$7,'Off Peak Curve Sum'!$A$7:$AG$161,5)</f>
        <v>25.897000000000002</v>
      </c>
      <c r="CB11" s="25">
        <f>VLOOKUP(CB$7,'Off Peak Curve Sum'!$A$7:$AG$161,5)</f>
        <v>26.511000000000003</v>
      </c>
      <c r="CC11" s="25">
        <f>VLOOKUP(CC$7,'Off Peak Curve Sum'!$A$7:$AG$161,5)</f>
        <v>28.047000000000001</v>
      </c>
      <c r="CD11" s="25">
        <f>VLOOKUP(CD$7,'Off Peak Curve Sum'!$A$7:$AG$161,5)</f>
        <v>28.467000000000002</v>
      </c>
      <c r="CE11" s="25">
        <f>VLOOKUP(CE$7,'Off Peak Curve Sum'!$A$7:$AG$161,5)</f>
        <v>30.816000000000003</v>
      </c>
      <c r="CF11" s="25">
        <f>VLOOKUP(CF$7,'Off Peak Curve Sum'!$A$7:$AG$161,5)</f>
        <v>29.262</v>
      </c>
      <c r="CG11" s="25">
        <f>VLOOKUP(CG$7,'Off Peak Curve Sum'!$A$7:$AG$161,5)</f>
        <v>28.183</v>
      </c>
      <c r="CH11" s="25">
        <f>VLOOKUP(CH$7,'Off Peak Curve Sum'!$A$7:$AG$161,5)</f>
        <v>28.024000000000001</v>
      </c>
      <c r="CI11" s="25">
        <f>VLOOKUP(CI$7,'Off Peak Curve Sum'!$A$7:$AG$161,5)</f>
        <v>28.785</v>
      </c>
      <c r="CJ11" s="25">
        <f>VLOOKUP(CJ$7,'Off Peak Curve Sum'!$A$7:$AG$161,5)</f>
        <v>28.503</v>
      </c>
      <c r="CK11" s="25">
        <f>VLOOKUP(CK$7,'Off Peak Curve Sum'!$A$7:$AG$161,5)</f>
        <v>27.668000000000003</v>
      </c>
      <c r="CL11" s="25">
        <f>VLOOKUP(CL$7,'Off Peak Curve Sum'!$A$7:$AG$161,5)</f>
        <v>27.269000000000002</v>
      </c>
      <c r="CM11" s="25">
        <f>VLOOKUP(CM$7,'Off Peak Curve Sum'!$A$7:$AG$161,5)</f>
        <v>26.254999999999999</v>
      </c>
      <c r="CN11" s="25">
        <f>VLOOKUP(CN$7,'Off Peak Curve Sum'!$A$7:$AG$161,5)</f>
        <v>26.823</v>
      </c>
      <c r="CO11" s="25">
        <f>VLOOKUP(CO$7,'Off Peak Curve Sum'!$A$7:$AG$161,5)</f>
        <v>28.217000000000002</v>
      </c>
      <c r="CP11" s="25">
        <f>VLOOKUP(CP$7,'Off Peak Curve Sum'!$A$7:$AG$161,5)</f>
        <v>28.253</v>
      </c>
      <c r="CQ11" s="25">
        <f>VLOOKUP(CQ$7,'Off Peak Curve Sum'!$A$7:$AG$161,5)</f>
        <v>30.851000000000003</v>
      </c>
      <c r="CR11" s="25">
        <f>VLOOKUP(CR$7,'Off Peak Curve Sum'!$A$7:$AG$161,5)</f>
        <v>28.836000000000002</v>
      </c>
      <c r="CS11" s="25">
        <f>VLOOKUP(CS$7,'Off Peak Curve Sum'!$A$7:$AG$161,5)</f>
        <v>28.555</v>
      </c>
      <c r="CT11" s="25">
        <f>VLOOKUP(CT$7,'Off Peak Curve Sum'!$A$7:$AG$161,5)</f>
        <v>28.148</v>
      </c>
      <c r="CU11" s="25">
        <f>VLOOKUP(CU$7,'Off Peak Curve Sum'!$A$7:$AG$161,5)</f>
        <v>28.828000000000003</v>
      </c>
      <c r="CV11" s="25">
        <f>VLOOKUP(CV$7,'Off Peak Curve Sum'!$A$7:$AG$161,5)</f>
        <v>28.73</v>
      </c>
      <c r="CW11" s="25">
        <f>VLOOKUP(CW$7,'Off Peak Curve Sum'!$A$7:$AG$161,5)</f>
        <v>28.043000000000003</v>
      </c>
      <c r="CX11" s="25">
        <f>VLOOKUP(CX$7,'Off Peak Curve Sum'!$A$7:$AG$161,5)</f>
        <v>27.391000000000002</v>
      </c>
      <c r="CY11" s="25">
        <f>VLOOKUP(CY$7,'Off Peak Curve Sum'!$A$7:$AG$161,5)</f>
        <v>26.831</v>
      </c>
      <c r="CZ11" s="25">
        <f>VLOOKUP(CZ$7,'Off Peak Curve Sum'!$A$7:$AG$161,5)</f>
        <v>27.168000000000003</v>
      </c>
      <c r="DA11" s="25">
        <f>VLOOKUP(DA$7,'Off Peak Curve Sum'!$A$7:$AG$161,5)</f>
        <v>28.254999999999999</v>
      </c>
      <c r="DB11" s="25">
        <f>VLOOKUP(DB$7,'Off Peak Curve Sum'!$A$7:$AG$161,5)</f>
        <v>28.691000000000003</v>
      </c>
      <c r="DC11" s="25">
        <f>VLOOKUP(DC$7,'Off Peak Curve Sum'!$A$7:$AG$161,5)</f>
        <v>30.545000000000002</v>
      </c>
      <c r="DD11" s="25">
        <f>VLOOKUP(DD$7,'Off Peak Curve Sum'!$A$7:$AG$161,5)</f>
        <v>29.504999999999999</v>
      </c>
      <c r="DE11" s="25">
        <f>VLOOKUP(DE$7,'Off Peak Curve Sum'!$A$7:$AG$161,5)</f>
        <v>28.832000000000001</v>
      </c>
      <c r="DF11" s="25">
        <f>VLOOKUP(DF$7,'Off Peak Curve Sum'!$A$7:$AG$161,5)</f>
        <v>28.247</v>
      </c>
      <c r="DG11" s="25">
        <f>VLOOKUP(DG$7,'Off Peak Curve Sum'!$A$7:$AG$161,5)</f>
        <v>29.234000000000002</v>
      </c>
      <c r="DH11" s="25">
        <f>VLOOKUP(DH$7,'Off Peak Curve Sum'!$A$7:$AG$161,5)</f>
        <v>28.957000000000001</v>
      </c>
      <c r="DI11" s="25">
        <f>VLOOKUP(DI$7,'Off Peak Curve Sum'!$A$7:$AG$161,5)</f>
        <v>28.307000000000002</v>
      </c>
      <c r="DJ11" s="25">
        <f>VLOOKUP(DJ$7,'Off Peak Curve Sum'!$A$7:$AG$161,5)</f>
        <v>27.739000000000001</v>
      </c>
      <c r="DK11" s="25">
        <f>VLOOKUP(DK$7,'Off Peak Curve Sum'!$A$7:$AG$161,5)</f>
        <v>27.204000000000001</v>
      </c>
      <c r="DL11" s="25">
        <f>VLOOKUP(DL$7,'Off Peak Curve Sum'!$A$7:$AG$161,5)</f>
        <v>27.311</v>
      </c>
      <c r="DM11" s="25">
        <f>VLOOKUP(DM$7,'Off Peak Curve Sum'!$A$7:$AG$161,5)</f>
        <v>28.761000000000003</v>
      </c>
      <c r="DN11" s="25">
        <f>VLOOKUP(DN$7,'Off Peak Curve Sum'!$A$7:$AG$161,5)</f>
        <v>28.719000000000001</v>
      </c>
      <c r="DO11" s="25">
        <f>VLOOKUP(DO$7,'Off Peak Curve Sum'!$A$7:$AG$161,5)</f>
        <v>30.747</v>
      </c>
      <c r="DP11" s="25">
        <f>VLOOKUP(DP$7,'Off Peak Curve Sum'!$A$7:$AG$161,5)</f>
        <v>29.69</v>
      </c>
      <c r="DQ11" s="25">
        <f>VLOOKUP(DQ$7,'Off Peak Curve Sum'!$A$7:$AG$161,5)</f>
        <v>29.103000000000002</v>
      </c>
      <c r="DR11" s="25">
        <f>VLOOKUP(DR$7,'Off Peak Curve Sum'!$A$7:$AG$161,5)</f>
        <v>28.531000000000002</v>
      </c>
      <c r="DS11" s="25">
        <f>VLOOKUP(DS$7,'Off Peak Curve Sum'!$A$7:$AG$161,5)</f>
        <v>29.384</v>
      </c>
      <c r="DT11" s="25">
        <f>VLOOKUP(DT$7,'Off Peak Curve Sum'!$A$7:$AG$161,5)</f>
        <v>28.918000000000003</v>
      </c>
      <c r="DU11" s="25">
        <f>VLOOKUP(DU$7,'Off Peak Curve Sum'!$A$7:$AG$161,5)</f>
        <v>28.611000000000001</v>
      </c>
      <c r="DV11" s="25">
        <f>VLOOKUP(DV$7,'Off Peak Curve Sum'!$A$7:$AG$161,5)</f>
        <v>28.313000000000002</v>
      </c>
      <c r="DW11" s="25">
        <f>VLOOKUP(DW$7,'Off Peak Curve Sum'!$A$7:$AG$161,5)</f>
        <v>27.566000000000003</v>
      </c>
      <c r="DX11" s="25">
        <f>VLOOKUP(DX$7,'Off Peak Curve Sum'!$A$7:$AG$161,5)</f>
        <v>27.621000000000002</v>
      </c>
      <c r="DY11" s="25">
        <f>VLOOKUP(DY$7,'Off Peak Curve Sum'!$A$7:$AG$161,5)</f>
        <v>29.024999999999999</v>
      </c>
      <c r="DZ11" s="25">
        <f>VLOOKUP(DZ$7,'Off Peak Curve Sum'!$A$7:$AG$161,5)</f>
        <v>28.754999999999999</v>
      </c>
      <c r="EA11" s="25">
        <f>VLOOKUP(EA$7,'Off Peak Curve Sum'!$A$7:$AG$161,5)</f>
        <v>30.956000000000003</v>
      </c>
      <c r="EB11" s="25">
        <f>VLOOKUP(EB$7,'Off Peak Curve Sum'!$A$7:$AG$161,5)</f>
        <v>29.883000000000003</v>
      </c>
      <c r="EC11" s="25">
        <f>VLOOKUP(EC$7,'Off Peak Curve Sum'!$A$7:$AG$161,5)</f>
        <v>29.202000000000002</v>
      </c>
      <c r="ED11" s="25">
        <f>VLOOKUP(ED$7,'Off Peak Curve Sum'!$A$7:$AG$161,5)</f>
        <v>29.014000000000003</v>
      </c>
      <c r="EE11" s="25">
        <f>VLOOKUP(EE$7,'Off Peak Curve Sum'!$A$7:$AG$161,5)</f>
        <v>29.551000000000002</v>
      </c>
    </row>
    <row r="12" spans="1:135" s="36" customFormat="1" ht="14.1" customHeight="1" x14ac:dyDescent="0.2">
      <c r="A12" s="18" t="s">
        <v>144</v>
      </c>
      <c r="B12" s="15"/>
      <c r="C12" s="22">
        <f t="shared" ca="1" si="3"/>
        <v>23.444273454284655</v>
      </c>
      <c r="D12" s="22">
        <f ca="1">IF(ISERROR(AVERAGE(OFFSET('Off Peak Curve Sum'!$I$6,1,0,8,1))),0,AVERAGE(OFFSET('Off Peak Curve Sum'!$I$6,1,0,8,1)))</f>
        <v>25.564687499999998</v>
      </c>
      <c r="E12" s="22">
        <f ca="1">IF(ISERROR((SUM(OFFSET('Off Peak Curve Sum'!$I$6,10,0,23,1))+ 7* 'Off Peak Curve Sum'!$I$38)/30), 'Off Peak Curve Sum'!$I$38,(SUM(OFFSET('Off Peak Curve Sum'!$I$6,10,0,23,1))+ 7* 'Off Peak Curve Sum'!$I$38)/30)</f>
        <v>20.873132862853975</v>
      </c>
      <c r="F12" s="22">
        <f>VLOOKUP(F$7,'Off Peak Curve Sum'!$A$7:$AG$161,9)</f>
        <v>23.895</v>
      </c>
      <c r="G12" s="23">
        <f t="shared" ca="1" si="4"/>
        <v>23.444273454284655</v>
      </c>
      <c r="H12" s="131">
        <f t="shared" si="5"/>
        <v>26.581</v>
      </c>
      <c r="I12" s="131">
        <f t="shared" si="11"/>
        <v>25.446000000000002</v>
      </c>
      <c r="J12" s="131">
        <f t="shared" si="11"/>
        <v>24.298000000000002</v>
      </c>
      <c r="K12" s="131">
        <f t="shared" si="11"/>
        <v>21.733000000000001</v>
      </c>
      <c r="L12" s="131">
        <f t="shared" si="11"/>
        <v>23.879000000000001</v>
      </c>
      <c r="M12" s="131">
        <f t="shared" si="11"/>
        <v>25.583000000000002</v>
      </c>
      <c r="N12" s="131">
        <f t="shared" si="11"/>
        <v>30.048000000000002</v>
      </c>
      <c r="O12" s="131">
        <f t="shared" si="11"/>
        <v>31.016000000000002</v>
      </c>
      <c r="P12" s="131">
        <f t="shared" si="11"/>
        <v>27.425000000000001</v>
      </c>
      <c r="Q12" s="131">
        <f t="shared" si="11"/>
        <v>25.887</v>
      </c>
      <c r="R12" s="131">
        <f t="shared" si="11"/>
        <v>23.958000000000002</v>
      </c>
      <c r="S12" s="131">
        <f t="shared" si="11"/>
        <v>27.371000000000002</v>
      </c>
      <c r="T12" s="23">
        <f t="shared" si="7"/>
        <v>26.102083333333336</v>
      </c>
      <c r="U12" s="23">
        <f t="shared" si="8"/>
        <v>15.993333333333334</v>
      </c>
      <c r="V12" s="23">
        <f t="shared" si="9"/>
        <v>18.29388095238096</v>
      </c>
      <c r="W12" s="71"/>
      <c r="X12" s="74">
        <f t="shared" ca="1" si="10"/>
        <v>19.028502886151838</v>
      </c>
      <c r="Y12" s="16"/>
      <c r="Z12" s="39"/>
      <c r="AB12" s="25">
        <f>VLOOKUP(AB$7,'Off Peak Curve Sum'!$A$7:$AG$161,9)</f>
        <v>26.581</v>
      </c>
      <c r="AC12" s="25">
        <f>VLOOKUP(AC$7,'Off Peak Curve Sum'!$A$7:$AG$161,9)</f>
        <v>25.446000000000002</v>
      </c>
      <c r="AD12" s="25">
        <f>VLOOKUP(AD$7,'Off Peak Curve Sum'!$A$7:$AG$161,9)</f>
        <v>24.298000000000002</v>
      </c>
      <c r="AE12" s="25">
        <f>VLOOKUP(AE$7,'Off Peak Curve Sum'!$A$7:$AG$161,9)</f>
        <v>21.733000000000001</v>
      </c>
      <c r="AF12" s="25">
        <f>VLOOKUP(AF$7,'Off Peak Curve Sum'!$A$7:$AG$161,9)</f>
        <v>23.879000000000001</v>
      </c>
      <c r="AG12" s="25">
        <f>VLOOKUP(AG$7,'Off Peak Curve Sum'!$A$7:$AG$161,9)</f>
        <v>25.583000000000002</v>
      </c>
      <c r="AH12" s="25">
        <f>VLOOKUP(AH$7,'Off Peak Curve Sum'!$A$7:$AG$161,9)</f>
        <v>30.048000000000002</v>
      </c>
      <c r="AI12" s="25">
        <f>VLOOKUP(AI$7,'Off Peak Curve Sum'!$A$7:$AG$161,9)</f>
        <v>31.016000000000002</v>
      </c>
      <c r="AJ12" s="25">
        <f>VLOOKUP(AJ$7,'Off Peak Curve Sum'!$A$7:$AG$161,9)</f>
        <v>27.425000000000001</v>
      </c>
      <c r="AK12" s="25">
        <f>VLOOKUP(AK$7,'Off Peak Curve Sum'!$A$7:$AG$161,9)</f>
        <v>25.887</v>
      </c>
      <c r="AL12" s="25">
        <f>VLOOKUP(AL$7,'Off Peak Curve Sum'!$A$7:$AG$161,9)</f>
        <v>23.958000000000002</v>
      </c>
      <c r="AM12" s="25">
        <f>VLOOKUP(AM$7,'Off Peak Curve Sum'!$A$7:$AG$161,9)</f>
        <v>27.371000000000002</v>
      </c>
      <c r="AN12" s="25">
        <f>VLOOKUP(AN$7,'Off Peak Curve Sum'!$A$7:$AG$161,9)</f>
        <v>15.375</v>
      </c>
      <c r="AO12" s="25">
        <f>VLOOKUP(AO$7,'Off Peak Curve Sum'!$A$7:$AG$161,9)</f>
        <v>15.268000000000001</v>
      </c>
      <c r="AP12" s="25">
        <f>VLOOKUP(AP$7,'Off Peak Curve Sum'!$A$7:$AG$161,9)</f>
        <v>14.597000000000001</v>
      </c>
      <c r="AQ12" s="25">
        <f>VLOOKUP(AQ$7,'Off Peak Curve Sum'!$A$7:$AG$161,9)</f>
        <v>14.217000000000001</v>
      </c>
      <c r="AR12" s="25">
        <f>VLOOKUP(AR$7,'Off Peak Curve Sum'!$A$7:$AG$161,9)</f>
        <v>14.54</v>
      </c>
      <c r="AS12" s="25">
        <f>VLOOKUP(AS$7,'Off Peak Curve Sum'!$A$7:$AG$161,9)</f>
        <v>15.25</v>
      </c>
      <c r="AT12" s="25">
        <f>VLOOKUP(AT$7,'Off Peak Curve Sum'!$A$7:$AG$161,9)</f>
        <v>18.786000000000001</v>
      </c>
      <c r="AU12" s="25">
        <f>VLOOKUP(AU$7,'Off Peak Curve Sum'!$A$7:$AG$161,9)</f>
        <v>19.375</v>
      </c>
      <c r="AV12" s="25">
        <f>VLOOKUP(AV$7,'Off Peak Curve Sum'!$A$7:$AG$161,9)</f>
        <v>19.728999999999999</v>
      </c>
      <c r="AW12" s="25">
        <f>VLOOKUP(AW$7,'Off Peak Curve Sum'!$A$7:$AG$161,9)</f>
        <v>14.419</v>
      </c>
      <c r="AX12" s="25">
        <f>VLOOKUP(AX$7,'Off Peak Curve Sum'!$A$7:$AG$161,9)</f>
        <v>13.275</v>
      </c>
      <c r="AY12" s="25">
        <f>VLOOKUP(AY$7,'Off Peak Curve Sum'!$A$7:$AG$161,9)</f>
        <v>17.089000000000002</v>
      </c>
      <c r="AZ12" s="25">
        <f>VLOOKUP(AZ$7,'Off Peak Curve Sum'!$A$7:$AG$161,9)</f>
        <v>15.74</v>
      </c>
      <c r="BA12" s="25">
        <f>VLOOKUP(BA$7,'Off Peak Curve Sum'!$A$7:$AG$161,9)</f>
        <v>16.315000000000001</v>
      </c>
      <c r="BB12" s="25">
        <f>VLOOKUP(BB$7,'Off Peak Curve Sum'!$A$7:$AG$161,9)</f>
        <v>15.228000000000002</v>
      </c>
      <c r="BC12" s="25">
        <f>VLOOKUP(BC$7,'Off Peak Curve Sum'!$A$7:$AG$161,9)</f>
        <v>15.334000000000001</v>
      </c>
      <c r="BD12" s="25">
        <f>VLOOKUP(BD$7,'Off Peak Curve Sum'!$A$7:$AG$161,9)</f>
        <v>12.941000000000001</v>
      </c>
      <c r="BE12" s="25">
        <f>VLOOKUP(BE$7,'Off Peak Curve Sum'!$A$7:$AG$161,9)</f>
        <v>13.3</v>
      </c>
      <c r="BF12" s="25">
        <f>VLOOKUP(BF$7,'Off Peak Curve Sum'!$A$7:$AG$161,9)</f>
        <v>14.542</v>
      </c>
      <c r="BG12" s="25">
        <f>VLOOKUP(BG$7,'Off Peak Curve Sum'!$A$7:$AG$161,9)</f>
        <v>18.067</v>
      </c>
      <c r="BH12" s="25">
        <f>VLOOKUP(BH$7,'Off Peak Curve Sum'!$A$7:$AG$161,9)</f>
        <v>20.323</v>
      </c>
      <c r="BI12" s="25">
        <f>VLOOKUP(BI$7,'Off Peak Curve Sum'!$A$7:$AG$161,9)</f>
        <v>14.457000000000001</v>
      </c>
      <c r="BJ12" s="25">
        <f>VLOOKUP(BJ$7,'Off Peak Curve Sum'!$A$7:$AG$161,9)</f>
        <v>12.822000000000001</v>
      </c>
      <c r="BK12" s="25">
        <f>VLOOKUP(BK$7,'Off Peak Curve Sum'!$A$7:$AG$161,9)</f>
        <v>16.382999999999999</v>
      </c>
      <c r="BL12" s="25">
        <f>VLOOKUP(BL$7,'Off Peak Curve Sum'!$A$7:$AG$161,9)</f>
        <v>17.297000000000001</v>
      </c>
      <c r="BM12" s="25">
        <f>VLOOKUP(BM$7,'Off Peak Curve Sum'!$A$7:$AG$161,9)</f>
        <v>18.079000000000001</v>
      </c>
      <c r="BN12" s="25">
        <f>VLOOKUP(BN$7,'Off Peak Curve Sum'!$A$7:$AG$161,9)</f>
        <v>16.934999999999999</v>
      </c>
      <c r="BO12" s="25">
        <f>VLOOKUP(BO$7,'Off Peak Curve Sum'!$A$7:$AG$161,9)</f>
        <v>16.387</v>
      </c>
      <c r="BP12" s="25">
        <f>VLOOKUP(BP$7,'Off Peak Curve Sum'!$A$7:$AG$161,9)</f>
        <v>13.946000000000002</v>
      </c>
      <c r="BQ12" s="25">
        <f>VLOOKUP(BQ$7,'Off Peak Curve Sum'!$A$7:$AG$161,9)</f>
        <v>11.631</v>
      </c>
      <c r="BR12" s="25">
        <f>VLOOKUP(BR$7,'Off Peak Curve Sum'!$A$7:$AG$161,9)</f>
        <v>15.535</v>
      </c>
      <c r="BS12" s="25">
        <f>VLOOKUP(BS$7,'Off Peak Curve Sum'!$A$7:$AG$161,9)</f>
        <v>19.690000000000001</v>
      </c>
      <c r="BT12" s="25">
        <f>VLOOKUP(BT$7,'Off Peak Curve Sum'!$A$7:$AG$161,9)</f>
        <v>20.509</v>
      </c>
      <c r="BU12" s="25">
        <f>VLOOKUP(BU$7,'Off Peak Curve Sum'!$A$7:$AG$161,9)</f>
        <v>13.966000000000001</v>
      </c>
      <c r="BV12" s="25">
        <f>VLOOKUP(BV$7,'Off Peak Curve Sum'!$A$7:$AG$161,9)</f>
        <v>13.257000000000001</v>
      </c>
      <c r="BW12" s="25">
        <f>VLOOKUP(BW$7,'Off Peak Curve Sum'!$A$7:$AG$161,9)</f>
        <v>16.792999999999999</v>
      </c>
      <c r="BX12" s="25">
        <f>VLOOKUP(BX$7,'Off Peak Curve Sum'!$A$7:$AG$161,9)</f>
        <v>17.437000000000001</v>
      </c>
      <c r="BY12" s="25">
        <f>VLOOKUP(BY$7,'Off Peak Curve Sum'!$A$7:$AG$161,9)</f>
        <v>18.209</v>
      </c>
      <c r="BZ12" s="25">
        <f>VLOOKUP(BZ$7,'Off Peak Curve Sum'!$A$7:$AG$161,9)</f>
        <v>17.074999999999999</v>
      </c>
      <c r="CA12" s="25">
        <f>VLOOKUP(CA$7,'Off Peak Curve Sum'!$A$7:$AG$161,9)</f>
        <v>16.335000000000001</v>
      </c>
      <c r="CB12" s="25">
        <f>VLOOKUP(CB$7,'Off Peak Curve Sum'!$A$7:$AG$161,9)</f>
        <v>14.345000000000001</v>
      </c>
      <c r="CC12" s="25">
        <f>VLOOKUP(CC$7,'Off Peak Curve Sum'!$A$7:$AG$161,9)</f>
        <v>11.771000000000001</v>
      </c>
      <c r="CD12" s="25">
        <f>VLOOKUP(CD$7,'Off Peak Curve Sum'!$A$7:$AG$161,9)</f>
        <v>15.675000000000001</v>
      </c>
      <c r="CE12" s="25">
        <f>VLOOKUP(CE$7,'Off Peak Curve Sum'!$A$7:$AG$161,9)</f>
        <v>19.829999999999998</v>
      </c>
      <c r="CF12" s="25">
        <f>VLOOKUP(CF$7,'Off Peak Curve Sum'!$A$7:$AG$161,9)</f>
        <v>20.626000000000001</v>
      </c>
      <c r="CG12" s="25">
        <f>VLOOKUP(CG$7,'Off Peak Curve Sum'!$A$7:$AG$161,9)</f>
        <v>13.984999999999999</v>
      </c>
      <c r="CH12" s="25">
        <f>VLOOKUP(CH$7,'Off Peak Curve Sum'!$A$7:$AG$161,9)</f>
        <v>13.272</v>
      </c>
      <c r="CI12" s="25">
        <f>VLOOKUP(CI$7,'Off Peak Curve Sum'!$A$7:$AG$161,9)</f>
        <v>16.542999999999999</v>
      </c>
      <c r="CJ12" s="25">
        <f>VLOOKUP(CJ$7,'Off Peak Curve Sum'!$A$7:$AG$161,9)</f>
        <v>19.154</v>
      </c>
      <c r="CK12" s="25">
        <f>VLOOKUP(CK$7,'Off Peak Curve Sum'!$A$7:$AG$161,9)</f>
        <v>20.006</v>
      </c>
      <c r="CL12" s="25">
        <f>VLOOKUP(CL$7,'Off Peak Curve Sum'!$A$7:$AG$161,9)</f>
        <v>18.959</v>
      </c>
      <c r="CM12" s="25">
        <f>VLOOKUP(CM$7,'Off Peak Curve Sum'!$A$7:$AG$161,9)</f>
        <v>17.973000000000003</v>
      </c>
      <c r="CN12" s="25">
        <f>VLOOKUP(CN$7,'Off Peak Curve Sum'!$A$7:$AG$161,9)</f>
        <v>16.016000000000002</v>
      </c>
      <c r="CO12" s="25">
        <f>VLOOKUP(CO$7,'Off Peak Curve Sum'!$A$7:$AG$161,9)</f>
        <v>16.36</v>
      </c>
      <c r="CP12" s="25">
        <f>VLOOKUP(CP$7,'Off Peak Curve Sum'!$A$7:$AG$161,9)</f>
        <v>21.532</v>
      </c>
      <c r="CQ12" s="25">
        <f>VLOOKUP(CQ$7,'Off Peak Curve Sum'!$A$7:$AG$161,9)</f>
        <v>27.229000000000003</v>
      </c>
      <c r="CR12" s="25">
        <f>VLOOKUP(CR$7,'Off Peak Curve Sum'!$A$7:$AG$161,9)</f>
        <v>25.868000000000002</v>
      </c>
      <c r="CS12" s="25">
        <f>VLOOKUP(CS$7,'Off Peak Curve Sum'!$A$7:$AG$161,9)</f>
        <v>18.727</v>
      </c>
      <c r="CT12" s="25">
        <f>VLOOKUP(CT$7,'Off Peak Curve Sum'!$A$7:$AG$161,9)</f>
        <v>16.121000000000002</v>
      </c>
      <c r="CU12" s="25">
        <f>VLOOKUP(CU$7,'Off Peak Curve Sum'!$A$7:$AG$161,9)</f>
        <v>19.170999999999999</v>
      </c>
      <c r="CV12" s="25">
        <f>VLOOKUP(CV$7,'Off Peak Curve Sum'!$A$7:$AG$161,9)</f>
        <v>19.334</v>
      </c>
      <c r="CW12" s="25">
        <f>VLOOKUP(CW$7,'Off Peak Curve Sum'!$A$7:$AG$161,9)</f>
        <v>20.221</v>
      </c>
      <c r="CX12" s="25">
        <f>VLOOKUP(CX$7,'Off Peak Curve Sum'!$A$7:$AG$161,9)</f>
        <v>18.874000000000002</v>
      </c>
      <c r="CY12" s="25">
        <f>VLOOKUP(CY$7,'Off Peak Curve Sum'!$A$7:$AG$161,9)</f>
        <v>18.648</v>
      </c>
      <c r="CZ12" s="25">
        <f>VLOOKUP(CZ$7,'Off Peak Curve Sum'!$A$7:$AG$161,9)</f>
        <v>16.196000000000002</v>
      </c>
      <c r="DA12" s="25">
        <f>VLOOKUP(DA$7,'Off Peak Curve Sum'!$A$7:$AG$161,9)</f>
        <v>15.346</v>
      </c>
      <c r="DB12" s="25">
        <f>VLOOKUP(DB$7,'Off Peak Curve Sum'!$A$7:$AG$161,9)</f>
        <v>22.476000000000003</v>
      </c>
      <c r="DC12" s="25">
        <f>VLOOKUP(DC$7,'Off Peak Curve Sum'!$A$7:$AG$161,9)</f>
        <v>27.092000000000002</v>
      </c>
      <c r="DD12" s="25">
        <f>VLOOKUP(DD$7,'Off Peak Curve Sum'!$A$7:$AG$161,9)</f>
        <v>26.918000000000003</v>
      </c>
      <c r="DE12" s="25">
        <f>VLOOKUP(DE$7,'Off Peak Curve Sum'!$A$7:$AG$161,9)</f>
        <v>18.906000000000002</v>
      </c>
      <c r="DF12" s="25">
        <f>VLOOKUP(DF$7,'Off Peak Curve Sum'!$A$7:$AG$161,9)</f>
        <v>15.592000000000001</v>
      </c>
      <c r="DG12" s="25">
        <f>VLOOKUP(DG$7,'Off Peak Curve Sum'!$A$7:$AG$161,9)</f>
        <v>19.945</v>
      </c>
      <c r="DH12" s="25">
        <f>VLOOKUP(DH$7,'Off Peak Curve Sum'!$A$7:$AG$161,9)</f>
        <v>19.474</v>
      </c>
      <c r="DI12" s="25">
        <f>VLOOKUP(DI$7,'Off Peak Curve Sum'!$A$7:$AG$161,9)</f>
        <v>20.336000000000002</v>
      </c>
      <c r="DJ12" s="25">
        <f>VLOOKUP(DJ$7,'Off Peak Curve Sum'!$A$7:$AG$161,9)</f>
        <v>19.013999999999999</v>
      </c>
      <c r="DK12" s="25">
        <f>VLOOKUP(DK$7,'Off Peak Curve Sum'!$A$7:$AG$161,9)</f>
        <v>18.798000000000002</v>
      </c>
      <c r="DL12" s="25">
        <f>VLOOKUP(DL$7,'Off Peak Curve Sum'!$A$7:$AG$161,9)</f>
        <v>15.753</v>
      </c>
      <c r="DM12" s="25">
        <f>VLOOKUP(DM$7,'Off Peak Curve Sum'!$A$7:$AG$161,9)</f>
        <v>16.690000000000001</v>
      </c>
      <c r="DN12" s="25">
        <f>VLOOKUP(DN$7,'Off Peak Curve Sum'!$A$7:$AG$161,9)</f>
        <v>22.606000000000002</v>
      </c>
      <c r="DO12" s="25">
        <f>VLOOKUP(DO$7,'Off Peak Curve Sum'!$A$7:$AG$161,9)</f>
        <v>27.22</v>
      </c>
      <c r="DP12" s="25">
        <f>VLOOKUP(DP$7,'Off Peak Curve Sum'!$A$7:$AG$161,9)</f>
        <v>27.006</v>
      </c>
      <c r="DQ12" s="25">
        <f>VLOOKUP(DQ$7,'Off Peak Curve Sum'!$A$7:$AG$161,9)</f>
        <v>19.056000000000001</v>
      </c>
      <c r="DR12" s="25">
        <f>VLOOKUP(DR$7,'Off Peak Curve Sum'!$A$7:$AG$161,9)</f>
        <v>15.712000000000002</v>
      </c>
      <c r="DS12" s="25">
        <f>VLOOKUP(DS$7,'Off Peak Curve Sum'!$A$7:$AG$161,9)</f>
        <v>20.085000000000001</v>
      </c>
      <c r="DT12" s="25">
        <f>VLOOKUP(DT$7,'Off Peak Curve Sum'!$A$7:$AG$161,9)</f>
        <v>19.314</v>
      </c>
      <c r="DU12" s="25">
        <f>VLOOKUP(DU$7,'Off Peak Curve Sum'!$A$7:$AG$161,9)</f>
        <v>20.545999999999999</v>
      </c>
      <c r="DV12" s="25">
        <f>VLOOKUP(DV$7,'Off Peak Curve Sum'!$A$7:$AG$161,9)</f>
        <v>19.509</v>
      </c>
      <c r="DW12" s="25">
        <f>VLOOKUP(DW$7,'Off Peak Curve Sum'!$A$7:$AG$161,9)</f>
        <v>18.958000000000002</v>
      </c>
      <c r="DX12" s="25">
        <f>VLOOKUP(DX$7,'Off Peak Curve Sum'!$A$7:$AG$161,9)</f>
        <v>15.883000000000001</v>
      </c>
      <c r="DY12" s="25">
        <f>VLOOKUP(DY$7,'Off Peak Curve Sum'!$A$7:$AG$161,9)</f>
        <v>16.91</v>
      </c>
      <c r="DZ12" s="25">
        <f>VLOOKUP(DZ$7,'Off Peak Curve Sum'!$A$7:$AG$161,9)</f>
        <v>22.756</v>
      </c>
      <c r="EA12" s="25">
        <f>VLOOKUP(EA$7,'Off Peak Curve Sum'!$A$7:$AG$161,9)</f>
        <v>27.371000000000002</v>
      </c>
      <c r="EB12" s="25">
        <f>VLOOKUP(EB$7,'Off Peak Curve Sum'!$A$7:$AG$161,9)</f>
        <v>27.104000000000003</v>
      </c>
      <c r="EC12" s="25">
        <f>VLOOKUP(EC$7,'Off Peak Curve Sum'!$A$7:$AG$161,9)</f>
        <v>18.545999999999999</v>
      </c>
      <c r="ED12" s="25">
        <f>VLOOKUP(ED$7,'Off Peak Curve Sum'!$A$7:$AG$161,9)</f>
        <v>16.57</v>
      </c>
      <c r="EE12" s="25">
        <f>VLOOKUP(EE$7,'Off Peak Curve Sum'!$A$7:$AG$161,9)</f>
        <v>20.225000000000001</v>
      </c>
    </row>
    <row r="13" spans="1:135" s="36" customFormat="1" ht="14.1" customHeight="1" x14ac:dyDescent="0.2">
      <c r="A13" s="18" t="s">
        <v>143</v>
      </c>
      <c r="B13" s="13" t="s">
        <v>48</v>
      </c>
      <c r="C13" s="22">
        <f t="shared" ca="1" si="3"/>
        <v>22.362777777777776</v>
      </c>
      <c r="D13" s="22">
        <f ca="1">IF(ISERROR(AVERAGE(OFFSET('Off Peak Curve Sum'!$F$6,1,0,8,1))),0,AVERAGE(OFFSET('Off Peak Curve Sum'!$F$6,1,0,8,1)))</f>
        <v>22.259999999999998</v>
      </c>
      <c r="E13" s="22">
        <f ca="1">IF(ISERROR((SUM(OFFSET('Off Peak Curve Sum'!$F$6,10,0,23,1))+ 7* 'Off Peak Curve Sum'!$F$38)/30), 'Off Peak Curve Sum'!$F$38,(SUM(OFFSET('Off Peak Curve Sum'!$F$6,10,0,23,1))+ 7* 'Off Peak Curve Sum'!$F$38)/30)</f>
        <v>20.933333333333334</v>
      </c>
      <c r="F13" s="22">
        <f>VLOOKUP(F$7,'Off Peak Curve Sum'!$A$7:$AG$161,6)</f>
        <v>23.895</v>
      </c>
      <c r="G13" s="23">
        <f t="shared" ca="1" si="4"/>
        <v>22.362777777777776</v>
      </c>
      <c r="H13" s="131">
        <f t="shared" si="5"/>
        <v>26.581</v>
      </c>
      <c r="I13" s="131">
        <f t="shared" si="11"/>
        <v>25.446000000000002</v>
      </c>
      <c r="J13" s="131">
        <f t="shared" si="11"/>
        <v>24.298000000000002</v>
      </c>
      <c r="K13" s="131">
        <f t="shared" si="11"/>
        <v>24.583000000000002</v>
      </c>
      <c r="L13" s="131">
        <f t="shared" si="11"/>
        <v>25.23</v>
      </c>
      <c r="M13" s="131">
        <f t="shared" si="11"/>
        <v>25.729000000000003</v>
      </c>
      <c r="N13" s="131">
        <f t="shared" si="11"/>
        <v>31.129000000000001</v>
      </c>
      <c r="O13" s="131">
        <f t="shared" si="11"/>
        <v>32.177</v>
      </c>
      <c r="P13" s="131">
        <f t="shared" si="11"/>
        <v>27.425000000000001</v>
      </c>
      <c r="Q13" s="131">
        <f t="shared" si="11"/>
        <v>25.887</v>
      </c>
      <c r="R13" s="131">
        <f t="shared" si="11"/>
        <v>23.958000000000002</v>
      </c>
      <c r="S13" s="131">
        <f t="shared" si="11"/>
        <v>27.371000000000002</v>
      </c>
      <c r="T13" s="23">
        <f t="shared" si="7"/>
        <v>26.651166666666668</v>
      </c>
      <c r="U13" s="23">
        <f t="shared" si="8"/>
        <v>26.783749999999998</v>
      </c>
      <c r="V13" s="23">
        <f t="shared" si="9"/>
        <v>27.562952380952392</v>
      </c>
      <c r="W13" s="71"/>
      <c r="X13" s="74">
        <f t="shared" ca="1" si="10"/>
        <v>27.239597597597612</v>
      </c>
      <c r="Y13" s="12"/>
      <c r="Z13" s="39"/>
      <c r="AA13" s="39"/>
      <c r="AB13" s="25">
        <f>VLOOKUP(AB$7,'Off Peak Curve Sum'!$A$7:$AG$161,6)</f>
        <v>26.581</v>
      </c>
      <c r="AC13" s="25">
        <f>VLOOKUP(AC$7,'Off Peak Curve Sum'!$A$7:$AG$161,6)</f>
        <v>25.446000000000002</v>
      </c>
      <c r="AD13" s="25">
        <f>VLOOKUP(AD$7,'Off Peak Curve Sum'!$A$7:$AG$161,6)</f>
        <v>24.298000000000002</v>
      </c>
      <c r="AE13" s="25">
        <f>VLOOKUP(AE$7,'Off Peak Curve Sum'!$A$7:$AG$161,6)</f>
        <v>24.583000000000002</v>
      </c>
      <c r="AF13" s="25">
        <f>VLOOKUP(AF$7,'Off Peak Curve Sum'!$A$7:$AG$161,6)</f>
        <v>25.23</v>
      </c>
      <c r="AG13" s="25">
        <f>VLOOKUP(AG$7,'Off Peak Curve Sum'!$A$7:$AG$161,6)</f>
        <v>25.729000000000003</v>
      </c>
      <c r="AH13" s="25">
        <f>VLOOKUP(AH$7,'Off Peak Curve Sum'!$A$7:$AG$161,6)</f>
        <v>31.129000000000001</v>
      </c>
      <c r="AI13" s="25">
        <f>VLOOKUP(AI$7,'Off Peak Curve Sum'!$A$7:$AG$161,6)</f>
        <v>32.177</v>
      </c>
      <c r="AJ13" s="25">
        <f>VLOOKUP(AJ$7,'Off Peak Curve Sum'!$A$7:$AG$161,6)</f>
        <v>27.425000000000001</v>
      </c>
      <c r="AK13" s="25">
        <f>VLOOKUP(AK$7,'Off Peak Curve Sum'!$A$7:$AG$161,6)</f>
        <v>25.887</v>
      </c>
      <c r="AL13" s="25">
        <f>VLOOKUP(AL$7,'Off Peak Curve Sum'!$A$7:$AG$161,6)</f>
        <v>23.958000000000002</v>
      </c>
      <c r="AM13" s="25">
        <f>VLOOKUP(AM$7,'Off Peak Curve Sum'!$A$7:$AG$161,6)</f>
        <v>27.371000000000002</v>
      </c>
      <c r="AN13" s="25">
        <f>VLOOKUP(AN$7,'Off Peak Curve Sum'!$A$7:$AG$161,6)</f>
        <v>26.181000000000001</v>
      </c>
      <c r="AO13" s="25">
        <f>VLOOKUP(AO$7,'Off Peak Curve Sum'!$A$7:$AG$161,6)</f>
        <v>25.982000000000003</v>
      </c>
      <c r="AP13" s="25">
        <f>VLOOKUP(AP$7,'Off Peak Curve Sum'!$A$7:$AG$161,6)</f>
        <v>25.403000000000002</v>
      </c>
      <c r="AQ13" s="25">
        <f>VLOOKUP(AQ$7,'Off Peak Curve Sum'!$A$7:$AG$161,6)</f>
        <v>25.167000000000002</v>
      </c>
      <c r="AR13" s="25">
        <f>VLOOKUP(AR$7,'Off Peak Curve Sum'!$A$7:$AG$161,6)</f>
        <v>24.863</v>
      </c>
      <c r="AS13" s="25">
        <f>VLOOKUP(AS$7,'Off Peak Curve Sum'!$A$7:$AG$161,6)</f>
        <v>25.708000000000002</v>
      </c>
      <c r="AT13" s="25">
        <f>VLOOKUP(AT$7,'Off Peak Curve Sum'!$A$7:$AG$161,6)</f>
        <v>28.202000000000002</v>
      </c>
      <c r="AU13" s="25">
        <f>VLOOKUP(AU$7,'Off Peak Curve Sum'!$A$7:$AG$161,6)</f>
        <v>32.100999999999999</v>
      </c>
      <c r="AV13" s="25">
        <f>VLOOKUP(AV$7,'Off Peak Curve Sum'!$A$7:$AG$161,6)</f>
        <v>30.563000000000002</v>
      </c>
      <c r="AW13" s="25">
        <f>VLOOKUP(AW$7,'Off Peak Curve Sum'!$A$7:$AG$161,6)</f>
        <v>25.065000000000001</v>
      </c>
      <c r="AX13" s="25">
        <f>VLOOKUP(AX$7,'Off Peak Curve Sum'!$A$7:$AG$161,6)</f>
        <v>24.274999999999999</v>
      </c>
      <c r="AY13" s="25">
        <f>VLOOKUP(AY$7,'Off Peak Curve Sum'!$A$7:$AG$161,6)</f>
        <v>27.895</v>
      </c>
      <c r="AZ13" s="25">
        <f>VLOOKUP(AZ$7,'Off Peak Curve Sum'!$A$7:$AG$161,6)</f>
        <v>26.655000000000001</v>
      </c>
      <c r="BA13" s="25">
        <f>VLOOKUP(BA$7,'Off Peak Curve Sum'!$A$7:$AG$161,6)</f>
        <v>26.271000000000001</v>
      </c>
      <c r="BB13" s="25">
        <f>VLOOKUP(BB$7,'Off Peak Curve Sum'!$A$7:$AG$161,6)</f>
        <v>26.111000000000001</v>
      </c>
      <c r="BC13" s="25">
        <f>VLOOKUP(BC$7,'Off Peak Curve Sum'!$A$7:$AG$161,6)</f>
        <v>25.813000000000002</v>
      </c>
      <c r="BD13" s="25">
        <f>VLOOKUP(BD$7,'Off Peak Curve Sum'!$A$7:$AG$161,6)</f>
        <v>25.348000000000003</v>
      </c>
      <c r="BE13" s="25">
        <f>VLOOKUP(BE$7,'Off Peak Curve Sum'!$A$7:$AG$161,6)</f>
        <v>26.404</v>
      </c>
      <c r="BF13" s="25">
        <f>VLOOKUP(BF$7,'Off Peak Curve Sum'!$A$7:$AG$161,6)</f>
        <v>27.812000000000001</v>
      </c>
      <c r="BG13" s="25">
        <f>VLOOKUP(BG$7,'Off Peak Curve Sum'!$A$7:$AG$161,6)</f>
        <v>30.91</v>
      </c>
      <c r="BH13" s="25">
        <f>VLOOKUP(BH$7,'Off Peak Curve Sum'!$A$7:$AG$161,6)</f>
        <v>29.945</v>
      </c>
      <c r="BI13" s="25">
        <f>VLOOKUP(BI$7,'Off Peak Curve Sum'!$A$7:$AG$161,6)</f>
        <v>24.958000000000002</v>
      </c>
      <c r="BJ13" s="25">
        <f>VLOOKUP(BJ$7,'Off Peak Curve Sum'!$A$7:$AG$161,6)</f>
        <v>25.202000000000002</v>
      </c>
      <c r="BK13" s="25">
        <f>VLOOKUP(BK$7,'Off Peak Curve Sum'!$A$7:$AG$161,6)</f>
        <v>28.399000000000001</v>
      </c>
      <c r="BL13" s="25">
        <f>VLOOKUP(BL$7,'Off Peak Curve Sum'!$A$7:$AG$161,6)</f>
        <v>26.793000000000003</v>
      </c>
      <c r="BM13" s="25">
        <f>VLOOKUP(BM$7,'Off Peak Curve Sum'!$A$7:$AG$161,6)</f>
        <v>26.769000000000002</v>
      </c>
      <c r="BN13" s="25">
        <f>VLOOKUP(BN$7,'Off Peak Curve Sum'!$A$7:$AG$161,6)</f>
        <v>26.501000000000001</v>
      </c>
      <c r="BO13" s="25">
        <f>VLOOKUP(BO$7,'Off Peak Curve Sum'!$A$7:$AG$161,6)</f>
        <v>26.254999999999999</v>
      </c>
      <c r="BP13" s="25">
        <f>VLOOKUP(BP$7,'Off Peak Curve Sum'!$A$7:$AG$161,6)</f>
        <v>25.813000000000002</v>
      </c>
      <c r="BQ13" s="25">
        <f>VLOOKUP(BQ$7,'Off Peak Curve Sum'!$A$7:$AG$161,6)</f>
        <v>26.701000000000001</v>
      </c>
      <c r="BR13" s="25">
        <f>VLOOKUP(BR$7,'Off Peak Curve Sum'!$A$7:$AG$161,6)</f>
        <v>26.899000000000001</v>
      </c>
      <c r="BS13" s="25">
        <f>VLOOKUP(BS$7,'Off Peak Curve Sum'!$A$7:$AG$161,6)</f>
        <v>31.099</v>
      </c>
      <c r="BT13" s="25">
        <f>VLOOKUP(BT$7,'Off Peak Curve Sum'!$A$7:$AG$161,6)</f>
        <v>29.726000000000003</v>
      </c>
      <c r="BU13" s="25">
        <f>VLOOKUP(BU$7,'Off Peak Curve Sum'!$A$7:$AG$161,6)</f>
        <v>25.17</v>
      </c>
      <c r="BV13" s="25">
        <f>VLOOKUP(BV$7,'Off Peak Curve Sum'!$A$7:$AG$161,6)</f>
        <v>25.668000000000003</v>
      </c>
      <c r="BW13" s="25">
        <f>VLOOKUP(BW$7,'Off Peak Curve Sum'!$A$7:$AG$161,6)</f>
        <v>28.754999999999999</v>
      </c>
      <c r="BX13" s="25">
        <f>VLOOKUP(BX$7,'Off Peak Curve Sum'!$A$7:$AG$161,6)</f>
        <v>27.128</v>
      </c>
      <c r="BY13" s="25">
        <f>VLOOKUP(BY$7,'Off Peak Curve Sum'!$A$7:$AG$161,6)</f>
        <v>27.096</v>
      </c>
      <c r="BZ13" s="25">
        <f>VLOOKUP(BZ$7,'Off Peak Curve Sum'!$A$7:$AG$161,6)</f>
        <v>26.878</v>
      </c>
      <c r="CA13" s="25">
        <f>VLOOKUP(CA$7,'Off Peak Curve Sum'!$A$7:$AG$161,6)</f>
        <v>26.554000000000002</v>
      </c>
      <c r="CB13" s="25">
        <f>VLOOKUP(CB$7,'Off Peak Curve Sum'!$A$7:$AG$161,6)</f>
        <v>26.413</v>
      </c>
      <c r="CC13" s="25">
        <f>VLOOKUP(CC$7,'Off Peak Curve Sum'!$A$7:$AG$161,6)</f>
        <v>26.984999999999999</v>
      </c>
      <c r="CD13" s="25">
        <f>VLOOKUP(CD$7,'Off Peak Curve Sum'!$A$7:$AG$161,6)</f>
        <v>26.734000000000002</v>
      </c>
      <c r="CE13" s="25">
        <f>VLOOKUP(CE$7,'Off Peak Curve Sum'!$A$7:$AG$161,6)</f>
        <v>30.613000000000003</v>
      </c>
      <c r="CF13" s="25">
        <f>VLOOKUP(CF$7,'Off Peak Curve Sum'!$A$7:$AG$161,6)</f>
        <v>29.535</v>
      </c>
      <c r="CG13" s="25">
        <f>VLOOKUP(CG$7,'Off Peak Curve Sum'!$A$7:$AG$161,6)</f>
        <v>25.369</v>
      </c>
      <c r="CH13" s="25">
        <f>VLOOKUP(CH$7,'Off Peak Curve Sum'!$A$7:$AG$161,6)</f>
        <v>26.104000000000003</v>
      </c>
      <c r="CI13" s="25">
        <f>VLOOKUP(CI$7,'Off Peak Curve Sum'!$A$7:$AG$161,6)</f>
        <v>29.023</v>
      </c>
      <c r="CJ13" s="25">
        <f>VLOOKUP(CJ$7,'Off Peak Curve Sum'!$A$7:$AG$161,6)</f>
        <v>27.64</v>
      </c>
      <c r="CK13" s="25">
        <f>VLOOKUP(CK$7,'Off Peak Curve Sum'!$A$7:$AG$161,6)</f>
        <v>27.411000000000001</v>
      </c>
      <c r="CL13" s="25">
        <f>VLOOKUP(CL$7,'Off Peak Curve Sum'!$A$7:$AG$161,6)</f>
        <v>27.23</v>
      </c>
      <c r="CM13" s="25">
        <f>VLOOKUP(CM$7,'Off Peak Curve Sum'!$A$7:$AG$161,6)</f>
        <v>26.969000000000001</v>
      </c>
      <c r="CN13" s="25">
        <f>VLOOKUP(CN$7,'Off Peak Curve Sum'!$A$7:$AG$161,6)</f>
        <v>26.826000000000001</v>
      </c>
      <c r="CO13" s="25">
        <f>VLOOKUP(CO$7,'Off Peak Curve Sum'!$A$7:$AG$161,6)</f>
        <v>27.256</v>
      </c>
      <c r="CP13" s="25">
        <f>VLOOKUP(CP$7,'Off Peak Curve Sum'!$A$7:$AG$161,6)</f>
        <v>26.593</v>
      </c>
      <c r="CQ13" s="25">
        <f>VLOOKUP(CQ$7,'Off Peak Curve Sum'!$A$7:$AG$161,6)</f>
        <v>30.192</v>
      </c>
      <c r="CR13" s="25">
        <f>VLOOKUP(CR$7,'Off Peak Curve Sum'!$A$7:$AG$161,6)</f>
        <v>28.953000000000003</v>
      </c>
      <c r="CS13" s="25">
        <f>VLOOKUP(CS$7,'Off Peak Curve Sum'!$A$7:$AG$161,6)</f>
        <v>25.832000000000001</v>
      </c>
      <c r="CT13" s="25">
        <f>VLOOKUP(CT$7,'Off Peak Curve Sum'!$A$7:$AG$161,6)</f>
        <v>26.517000000000003</v>
      </c>
      <c r="CU13" s="25">
        <f>VLOOKUP(CU$7,'Off Peak Curve Sum'!$A$7:$AG$161,6)</f>
        <v>29.371000000000002</v>
      </c>
      <c r="CV13" s="25">
        <f>VLOOKUP(CV$7,'Off Peak Curve Sum'!$A$7:$AG$161,6)</f>
        <v>27.916</v>
      </c>
      <c r="CW13" s="25">
        <f>VLOOKUP(CW$7,'Off Peak Curve Sum'!$A$7:$AG$161,6)</f>
        <v>27.724</v>
      </c>
      <c r="CX13" s="25">
        <f>VLOOKUP(CX$7,'Off Peak Curve Sum'!$A$7:$AG$161,6)</f>
        <v>27.406000000000002</v>
      </c>
      <c r="CY13" s="25">
        <f>VLOOKUP(CY$7,'Off Peak Curve Sum'!$A$7:$AG$161,6)</f>
        <v>27.416</v>
      </c>
      <c r="CZ13" s="25">
        <f>VLOOKUP(CZ$7,'Off Peak Curve Sum'!$A$7:$AG$161,6)</f>
        <v>27.17</v>
      </c>
      <c r="DA13" s="25">
        <f>VLOOKUP(DA$7,'Off Peak Curve Sum'!$A$7:$AG$161,6)</f>
        <v>27.224</v>
      </c>
      <c r="DB13" s="25">
        <f>VLOOKUP(DB$7,'Off Peak Curve Sum'!$A$7:$AG$161,6)</f>
        <v>27.323</v>
      </c>
      <c r="DC13" s="25">
        <f>VLOOKUP(DC$7,'Off Peak Curve Sum'!$A$7:$AG$161,6)</f>
        <v>29.033000000000001</v>
      </c>
      <c r="DD13" s="25">
        <f>VLOOKUP(DD$7,'Off Peak Curve Sum'!$A$7:$AG$161,6)</f>
        <v>29.324999999999999</v>
      </c>
      <c r="DE13" s="25">
        <f>VLOOKUP(DE$7,'Off Peak Curve Sum'!$A$7:$AG$161,6)</f>
        <v>26.029</v>
      </c>
      <c r="DF13" s="25">
        <f>VLOOKUP(DF$7,'Off Peak Curve Sum'!$A$7:$AG$161,6)</f>
        <v>26.722000000000001</v>
      </c>
      <c r="DG13" s="25">
        <f>VLOOKUP(DG$7,'Off Peak Curve Sum'!$A$7:$AG$161,6)</f>
        <v>29.729000000000003</v>
      </c>
      <c r="DH13" s="25">
        <f>VLOOKUP(DH$7,'Off Peak Curve Sum'!$A$7:$AG$161,6)</f>
        <v>28.19</v>
      </c>
      <c r="DI13" s="25">
        <f>VLOOKUP(DI$7,'Off Peak Curve Sum'!$A$7:$AG$161,6)</f>
        <v>27.975000000000001</v>
      </c>
      <c r="DJ13" s="25">
        <f>VLOOKUP(DJ$7,'Off Peak Curve Sum'!$A$7:$AG$161,6)</f>
        <v>27.713000000000001</v>
      </c>
      <c r="DK13" s="25">
        <f>VLOOKUP(DK$7,'Off Peak Curve Sum'!$A$7:$AG$161,6)</f>
        <v>27.744</v>
      </c>
      <c r="DL13" s="25">
        <f>VLOOKUP(DL$7,'Off Peak Curve Sum'!$A$7:$AG$161,6)</f>
        <v>27.381</v>
      </c>
      <c r="DM13" s="25">
        <f>VLOOKUP(DM$7,'Off Peak Curve Sum'!$A$7:$AG$161,6)</f>
        <v>27.761000000000003</v>
      </c>
      <c r="DN13" s="25">
        <f>VLOOKUP(DN$7,'Off Peak Curve Sum'!$A$7:$AG$161,6)</f>
        <v>27.31</v>
      </c>
      <c r="DO13" s="25">
        <f>VLOOKUP(DO$7,'Off Peak Curve Sum'!$A$7:$AG$161,6)</f>
        <v>28.786000000000001</v>
      </c>
      <c r="DP13" s="25">
        <f>VLOOKUP(DP$7,'Off Peak Curve Sum'!$A$7:$AG$161,6)</f>
        <v>29.293000000000003</v>
      </c>
      <c r="DQ13" s="25">
        <f>VLOOKUP(DQ$7,'Off Peak Curve Sum'!$A$7:$AG$161,6)</f>
        <v>26.229000000000003</v>
      </c>
      <c r="DR13" s="25">
        <f>VLOOKUP(DR$7,'Off Peak Curve Sum'!$A$7:$AG$161,6)</f>
        <v>27.072000000000003</v>
      </c>
      <c r="DS13" s="25">
        <f>VLOOKUP(DS$7,'Off Peak Curve Sum'!$A$7:$AG$161,6)</f>
        <v>30.018000000000001</v>
      </c>
      <c r="DT13" s="25">
        <f>VLOOKUP(DT$7,'Off Peak Curve Sum'!$A$7:$AG$161,6)</f>
        <v>28.27</v>
      </c>
      <c r="DU13" s="25">
        <f>VLOOKUP(DU$7,'Off Peak Curve Sum'!$A$7:$AG$161,6)</f>
        <v>28.239000000000001</v>
      </c>
      <c r="DV13" s="25">
        <f>VLOOKUP(DV$7,'Off Peak Curve Sum'!$A$7:$AG$161,6)</f>
        <v>28.147000000000002</v>
      </c>
      <c r="DW13" s="25">
        <f>VLOOKUP(DW$7,'Off Peak Curve Sum'!$A$7:$AG$161,6)</f>
        <v>28.072000000000003</v>
      </c>
      <c r="DX13" s="25">
        <f>VLOOKUP(DX$7,'Off Peak Curve Sum'!$A$7:$AG$161,6)</f>
        <v>27.722000000000001</v>
      </c>
      <c r="DY13" s="25">
        <f>VLOOKUP(DY$7,'Off Peak Curve Sum'!$A$7:$AG$161,6)</f>
        <v>28.004999999999999</v>
      </c>
      <c r="DZ13" s="25">
        <f>VLOOKUP(DZ$7,'Off Peak Curve Sum'!$A$7:$AG$161,6)</f>
        <v>27.298000000000002</v>
      </c>
      <c r="EA13" s="25">
        <f>VLOOKUP(EA$7,'Off Peak Curve Sum'!$A$7:$AG$161,6)</f>
        <v>28.563000000000002</v>
      </c>
      <c r="EB13" s="25">
        <f>VLOOKUP(EB$7,'Off Peak Curve Sum'!$A$7:$AG$161,6)</f>
        <v>29.261000000000003</v>
      </c>
      <c r="EC13" s="25">
        <f>VLOOKUP(EC$7,'Off Peak Curve Sum'!$A$7:$AG$161,6)</f>
        <v>26.177</v>
      </c>
      <c r="ED13" s="25">
        <f>VLOOKUP(ED$7,'Off Peak Curve Sum'!$A$7:$AG$161,6)</f>
        <v>27.552</v>
      </c>
      <c r="EE13" s="25">
        <f>VLOOKUP(EE$7,'Off Peak Curve Sum'!$A$7:$AG$161,6)</f>
        <v>30.294</v>
      </c>
    </row>
    <row r="14" spans="1:135" s="36" customFormat="1" ht="14.1" customHeight="1" x14ac:dyDescent="0.2">
      <c r="A14" s="18" t="s">
        <v>141</v>
      </c>
      <c r="B14" s="13" t="s">
        <v>48</v>
      </c>
      <c r="C14" s="22">
        <f t="shared" ca="1" si="3"/>
        <v>20.626811111111113</v>
      </c>
      <c r="D14" s="22">
        <f ca="1">IF(ISERROR(AVERAGE(OFFSET('Off Peak Curve Sum'!$B$6,1,0,8,1))),0,AVERAGE(OFFSET('Off Peak Curve Sum'!$B$6,1,0,8,1)))</f>
        <v>21.412500000000001</v>
      </c>
      <c r="E14" s="22">
        <f ca="1">IF(ISERROR((SUM(OFFSET('Off Peak Curve Sum'!$B$6,10,0,23,1))+ 7* 'Off Peak Curve Sum'!$B$38)/30), 'Off Peak Curve Sum'!$B$38,(SUM(OFFSET('Off Peak Curve Sum'!$B$6,10,0,23,1))+ 7* 'Off Peak Curve Sum'!$B$38)/30)</f>
        <v>18.838933333333333</v>
      </c>
      <c r="F14" s="22">
        <f>VLOOKUP(F$7,'Off Peak Curve Sum'!$A$7:$AG$161,2)</f>
        <v>21.629000000000001</v>
      </c>
      <c r="G14" s="23">
        <f t="shared" ca="1" si="4"/>
        <v>20.626811111111113</v>
      </c>
      <c r="H14" s="131">
        <f t="shared" si="5"/>
        <v>22.375</v>
      </c>
      <c r="I14" s="131">
        <f t="shared" si="11"/>
        <v>22.231999999999999</v>
      </c>
      <c r="J14" s="131">
        <f t="shared" si="11"/>
        <v>22.016000000000002</v>
      </c>
      <c r="K14" s="131">
        <f t="shared" si="11"/>
        <v>22.4</v>
      </c>
      <c r="L14" s="131">
        <f t="shared" si="11"/>
        <v>21.169</v>
      </c>
      <c r="M14" s="131">
        <f t="shared" si="11"/>
        <v>20.125</v>
      </c>
      <c r="N14" s="131">
        <f t="shared" si="11"/>
        <v>29.742000000000001</v>
      </c>
      <c r="O14" s="131">
        <f t="shared" si="11"/>
        <v>30.968</v>
      </c>
      <c r="P14" s="131">
        <f t="shared" si="11"/>
        <v>25.6</v>
      </c>
      <c r="Q14" s="131">
        <f t="shared" si="11"/>
        <v>24.29</v>
      </c>
      <c r="R14" s="131">
        <f t="shared" si="11"/>
        <v>21.917000000000002</v>
      </c>
      <c r="S14" s="131">
        <f t="shared" si="11"/>
        <v>21.451000000000001</v>
      </c>
      <c r="T14" s="23">
        <f t="shared" si="7"/>
        <v>23.690416666666664</v>
      </c>
      <c r="U14" s="23">
        <f t="shared" si="8"/>
        <v>24.844416666666671</v>
      </c>
      <c r="V14" s="23">
        <f t="shared" si="9"/>
        <v>25.642107142857135</v>
      </c>
      <c r="W14" s="71"/>
      <c r="X14" s="74">
        <f t="shared" ca="1" si="10"/>
        <v>25.20932822822823</v>
      </c>
      <c r="Y14" s="12"/>
      <c r="Z14" s="39"/>
      <c r="AA14" s="39"/>
      <c r="AB14" s="25">
        <f>VLOOKUP(AB$7,'Off Peak Curve Sum'!$A$7:$AG$161,2)</f>
        <v>22.375</v>
      </c>
      <c r="AC14" s="25">
        <f>VLOOKUP(AC$7,'Off Peak Curve Sum'!$A$7:$AG$161,2)</f>
        <v>22.231999999999999</v>
      </c>
      <c r="AD14" s="25">
        <f>VLOOKUP(AD$7,'Off Peak Curve Sum'!$A$7:$AG$161,2)</f>
        <v>22.016000000000002</v>
      </c>
      <c r="AE14" s="25">
        <f>VLOOKUP(AE$7,'Off Peak Curve Sum'!$A$7:$AG$161,2)</f>
        <v>22.4</v>
      </c>
      <c r="AF14" s="25">
        <f>VLOOKUP(AF$7,'Off Peak Curve Sum'!$A$7:$AG$161,2)</f>
        <v>21.169</v>
      </c>
      <c r="AG14" s="25">
        <f>VLOOKUP(AG$7,'Off Peak Curve Sum'!$A$7:$AG$161,2)</f>
        <v>20.125</v>
      </c>
      <c r="AH14" s="25">
        <f>VLOOKUP(AH$7,'Off Peak Curve Sum'!$A$7:$AG$161,2)</f>
        <v>29.742000000000001</v>
      </c>
      <c r="AI14" s="25">
        <f>VLOOKUP(AI$7,'Off Peak Curve Sum'!$A$7:$AG$161,2)</f>
        <v>30.968</v>
      </c>
      <c r="AJ14" s="25">
        <f>VLOOKUP(AJ$7,'Off Peak Curve Sum'!$A$7:$AG$161,2)</f>
        <v>25.6</v>
      </c>
      <c r="AK14" s="25">
        <f>VLOOKUP(AK$7,'Off Peak Curve Sum'!$A$7:$AG$161,2)</f>
        <v>24.29</v>
      </c>
      <c r="AL14" s="25">
        <f>VLOOKUP(AL$7,'Off Peak Curve Sum'!$A$7:$AG$161,2)</f>
        <v>21.917000000000002</v>
      </c>
      <c r="AM14" s="25">
        <f>VLOOKUP(AM$7,'Off Peak Curve Sum'!$A$7:$AG$161,2)</f>
        <v>21.451000000000001</v>
      </c>
      <c r="AN14" s="25">
        <f>VLOOKUP(AN$7,'Off Peak Curve Sum'!$A$7:$AG$161,2)</f>
        <v>23.694000000000003</v>
      </c>
      <c r="AO14" s="25">
        <f>VLOOKUP(AO$7,'Off Peak Curve Sum'!$A$7:$AG$161,2)</f>
        <v>23.786000000000001</v>
      </c>
      <c r="AP14" s="25">
        <f>VLOOKUP(AP$7,'Off Peak Curve Sum'!$A$7:$AG$161,2)</f>
        <v>23.153000000000002</v>
      </c>
      <c r="AQ14" s="25">
        <f>VLOOKUP(AQ$7,'Off Peak Curve Sum'!$A$7:$AG$161,2)</f>
        <v>22.766999999999999</v>
      </c>
      <c r="AR14" s="25">
        <f>VLOOKUP(AR$7,'Off Peak Curve Sum'!$A$7:$AG$161,2)</f>
        <v>22.371000000000002</v>
      </c>
      <c r="AS14" s="25">
        <f>VLOOKUP(AS$7,'Off Peak Curve Sum'!$A$7:$AG$161,2)</f>
        <v>22.583000000000002</v>
      </c>
      <c r="AT14" s="25">
        <f>VLOOKUP(AT$7,'Off Peak Curve Sum'!$A$7:$AG$161,2)</f>
        <v>28.177</v>
      </c>
      <c r="AU14" s="25">
        <f>VLOOKUP(AU$7,'Off Peak Curve Sum'!$A$7:$AG$161,2)</f>
        <v>31.532</v>
      </c>
      <c r="AV14" s="25">
        <f>VLOOKUP(AV$7,'Off Peak Curve Sum'!$A$7:$AG$161,2)</f>
        <v>29.375</v>
      </c>
      <c r="AW14" s="25">
        <f>VLOOKUP(AW$7,'Off Peak Curve Sum'!$A$7:$AG$161,2)</f>
        <v>25.984000000000002</v>
      </c>
      <c r="AX14" s="25">
        <f>VLOOKUP(AX$7,'Off Peak Curve Sum'!$A$7:$AG$161,2)</f>
        <v>21.8</v>
      </c>
      <c r="AY14" s="25">
        <f>VLOOKUP(AY$7,'Off Peak Curve Sum'!$A$7:$AG$161,2)</f>
        <v>22.911000000000001</v>
      </c>
      <c r="AZ14" s="25">
        <f>VLOOKUP(AZ$7,'Off Peak Curve Sum'!$A$7:$AG$161,2)</f>
        <v>24.199000000000002</v>
      </c>
      <c r="BA14" s="25">
        <f>VLOOKUP(BA$7,'Off Peak Curve Sum'!$A$7:$AG$161,2)</f>
        <v>24.143000000000001</v>
      </c>
      <c r="BB14" s="25">
        <f>VLOOKUP(BB$7,'Off Peak Curve Sum'!$A$7:$AG$161,2)</f>
        <v>23.934000000000001</v>
      </c>
      <c r="BC14" s="25">
        <f>VLOOKUP(BC$7,'Off Peak Curve Sum'!$A$7:$AG$161,2)</f>
        <v>23.484999999999999</v>
      </c>
      <c r="BD14" s="25">
        <f>VLOOKUP(BD$7,'Off Peak Curve Sum'!$A$7:$AG$161,2)</f>
        <v>22.912000000000003</v>
      </c>
      <c r="BE14" s="25">
        <f>VLOOKUP(BE$7,'Off Peak Curve Sum'!$A$7:$AG$161,2)</f>
        <v>23.586000000000002</v>
      </c>
      <c r="BF14" s="25">
        <f>VLOOKUP(BF$7,'Off Peak Curve Sum'!$A$7:$AG$161,2)</f>
        <v>27.514000000000003</v>
      </c>
      <c r="BG14" s="25">
        <f>VLOOKUP(BG$7,'Off Peak Curve Sum'!$A$7:$AG$161,2)</f>
        <v>30.1</v>
      </c>
      <c r="BH14" s="25">
        <f>VLOOKUP(BH$7,'Off Peak Curve Sum'!$A$7:$AG$161,2)</f>
        <v>28.559000000000001</v>
      </c>
      <c r="BI14" s="25">
        <f>VLOOKUP(BI$7,'Off Peak Curve Sum'!$A$7:$AG$161,2)</f>
        <v>25.97</v>
      </c>
      <c r="BJ14" s="25">
        <f>VLOOKUP(BJ$7,'Off Peak Curve Sum'!$A$7:$AG$161,2)</f>
        <v>22.873000000000001</v>
      </c>
      <c r="BK14" s="25">
        <f>VLOOKUP(BK$7,'Off Peak Curve Sum'!$A$7:$AG$161,2)</f>
        <v>23.582000000000001</v>
      </c>
      <c r="BL14" s="25">
        <f>VLOOKUP(BL$7,'Off Peak Curve Sum'!$A$7:$AG$161,2)</f>
        <v>24.432000000000002</v>
      </c>
      <c r="BM14" s="25">
        <f>VLOOKUP(BM$7,'Off Peak Curve Sum'!$A$7:$AG$161,2)</f>
        <v>24.671000000000003</v>
      </c>
      <c r="BN14" s="25">
        <f>VLOOKUP(BN$7,'Off Peak Curve Sum'!$A$7:$AG$161,2)</f>
        <v>24.362000000000002</v>
      </c>
      <c r="BO14" s="25">
        <f>VLOOKUP(BO$7,'Off Peak Curve Sum'!$A$7:$AG$161,2)</f>
        <v>23.967000000000002</v>
      </c>
      <c r="BP14" s="25">
        <f>VLOOKUP(BP$7,'Off Peak Curve Sum'!$A$7:$AG$161,2)</f>
        <v>23.418000000000003</v>
      </c>
      <c r="BQ14" s="25">
        <f>VLOOKUP(BQ$7,'Off Peak Curve Sum'!$A$7:$AG$161,2)</f>
        <v>23.904</v>
      </c>
      <c r="BR14" s="25">
        <f>VLOOKUP(BR$7,'Off Peak Curve Sum'!$A$7:$AG$161,2)</f>
        <v>26.608000000000001</v>
      </c>
      <c r="BS14" s="25">
        <f>VLOOKUP(BS$7,'Off Peak Curve Sum'!$A$7:$AG$161,2)</f>
        <v>30.159000000000002</v>
      </c>
      <c r="BT14" s="25">
        <f>VLOOKUP(BT$7,'Off Peak Curve Sum'!$A$7:$AG$161,2)</f>
        <v>28.215</v>
      </c>
      <c r="BU14" s="25">
        <f>VLOOKUP(BU$7,'Off Peak Curve Sum'!$A$7:$AG$161,2)</f>
        <v>26.17</v>
      </c>
      <c r="BV14" s="25">
        <f>VLOOKUP(BV$7,'Off Peak Curve Sum'!$A$7:$AG$161,2)</f>
        <v>23.378</v>
      </c>
      <c r="BW14" s="25">
        <f>VLOOKUP(BW$7,'Off Peak Curve Sum'!$A$7:$AG$161,2)</f>
        <v>24.036000000000001</v>
      </c>
      <c r="BX14" s="25">
        <f>VLOOKUP(BX$7,'Off Peak Curve Sum'!$A$7:$AG$161,2)</f>
        <v>24.798000000000002</v>
      </c>
      <c r="BY14" s="25">
        <f>VLOOKUP(BY$7,'Off Peak Curve Sum'!$A$7:$AG$161,2)</f>
        <v>25.04</v>
      </c>
      <c r="BZ14" s="25">
        <f>VLOOKUP(BZ$7,'Off Peak Curve Sum'!$A$7:$AG$161,2)</f>
        <v>24.777000000000001</v>
      </c>
      <c r="CA14" s="25">
        <f>VLOOKUP(CA$7,'Off Peak Curve Sum'!$A$7:$AG$161,2)</f>
        <v>24.274999999999999</v>
      </c>
      <c r="CB14" s="25">
        <f>VLOOKUP(CB$7,'Off Peak Curve Sum'!$A$7:$AG$161,2)</f>
        <v>24.083000000000002</v>
      </c>
      <c r="CC14" s="25">
        <f>VLOOKUP(CC$7,'Off Peak Curve Sum'!$A$7:$AG$161,2)</f>
        <v>24.222000000000001</v>
      </c>
      <c r="CD14" s="25">
        <f>VLOOKUP(CD$7,'Off Peak Curve Sum'!$A$7:$AG$161,2)</f>
        <v>26.331</v>
      </c>
      <c r="CE14" s="25">
        <f>VLOOKUP(CE$7,'Off Peak Curve Sum'!$A$7:$AG$161,2)</f>
        <v>29.56</v>
      </c>
      <c r="CF14" s="25">
        <f>VLOOKUP(CF$7,'Off Peak Curve Sum'!$A$7:$AG$161,2)</f>
        <v>27.912000000000003</v>
      </c>
      <c r="CG14" s="25">
        <f>VLOOKUP(CG$7,'Off Peak Curve Sum'!$A$7:$AG$161,2)</f>
        <v>26.353000000000002</v>
      </c>
      <c r="CH14" s="25">
        <f>VLOOKUP(CH$7,'Off Peak Curve Sum'!$A$7:$AG$161,2)</f>
        <v>23.857000000000003</v>
      </c>
      <c r="CI14" s="25">
        <f>VLOOKUP(CI$7,'Off Peak Curve Sum'!$A$7:$AG$161,2)</f>
        <v>24.273</v>
      </c>
      <c r="CJ14" s="25">
        <f>VLOOKUP(CJ$7,'Off Peak Curve Sum'!$A$7:$AG$161,2)</f>
        <v>25.303000000000001</v>
      </c>
      <c r="CK14" s="25">
        <f>VLOOKUP(CK$7,'Off Peak Curve Sum'!$A$7:$AG$161,2)</f>
        <v>25.382000000000001</v>
      </c>
      <c r="CL14" s="25">
        <f>VLOOKUP(CL$7,'Off Peak Curve Sum'!$A$7:$AG$161,2)</f>
        <v>25.154</v>
      </c>
      <c r="CM14" s="25">
        <f>VLOOKUP(CM$7,'Off Peak Curve Sum'!$A$7:$AG$161,2)</f>
        <v>24.716000000000001</v>
      </c>
      <c r="CN14" s="25">
        <f>VLOOKUP(CN$7,'Off Peak Curve Sum'!$A$7:$AG$161,2)</f>
        <v>24.523</v>
      </c>
      <c r="CO14" s="25">
        <f>VLOOKUP(CO$7,'Off Peak Curve Sum'!$A$7:$AG$161,2)</f>
        <v>24.527000000000001</v>
      </c>
      <c r="CP14" s="25">
        <f>VLOOKUP(CP$7,'Off Peak Curve Sum'!$A$7:$AG$161,2)</f>
        <v>26.096</v>
      </c>
      <c r="CQ14" s="25">
        <f>VLOOKUP(CQ$7,'Off Peak Curve Sum'!$A$7:$AG$161,2)</f>
        <v>29.049000000000003</v>
      </c>
      <c r="CR14" s="25">
        <f>VLOOKUP(CR$7,'Off Peak Curve Sum'!$A$7:$AG$161,2)</f>
        <v>27.124000000000002</v>
      </c>
      <c r="CS14" s="25">
        <f>VLOOKUP(CS$7,'Off Peak Curve Sum'!$A$7:$AG$161,2)</f>
        <v>26.696000000000002</v>
      </c>
      <c r="CT14" s="25">
        <f>VLOOKUP(CT$7,'Off Peak Curve Sum'!$A$7:$AG$161,2)</f>
        <v>24.31</v>
      </c>
      <c r="CU14" s="25">
        <f>VLOOKUP(CU$7,'Off Peak Curve Sum'!$A$7:$AG$161,2)</f>
        <v>24.694000000000003</v>
      </c>
      <c r="CV14" s="25">
        <f>VLOOKUP(CV$7,'Off Peak Curve Sum'!$A$7:$AG$161,2)</f>
        <v>25.608000000000001</v>
      </c>
      <c r="CW14" s="25">
        <f>VLOOKUP(CW$7,'Off Peak Curve Sum'!$A$7:$AG$161,2)</f>
        <v>25.717000000000002</v>
      </c>
      <c r="CX14" s="25">
        <f>VLOOKUP(CX$7,'Off Peak Curve Sum'!$A$7:$AG$161,2)</f>
        <v>25.367000000000001</v>
      </c>
      <c r="CY14" s="25">
        <f>VLOOKUP(CY$7,'Off Peak Curve Sum'!$A$7:$AG$161,2)</f>
        <v>25.219000000000001</v>
      </c>
      <c r="CZ14" s="25">
        <f>VLOOKUP(CZ$7,'Off Peak Curve Sum'!$A$7:$AG$161,2)</f>
        <v>24.894000000000002</v>
      </c>
      <c r="DA14" s="25">
        <f>VLOOKUP(DA$7,'Off Peak Curve Sum'!$A$7:$AG$161,2)</f>
        <v>24.346</v>
      </c>
      <c r="DB14" s="25">
        <f>VLOOKUP(DB$7,'Off Peak Curve Sum'!$A$7:$AG$161,2)</f>
        <v>26.649000000000001</v>
      </c>
      <c r="DC14" s="25">
        <f>VLOOKUP(DC$7,'Off Peak Curve Sum'!$A$7:$AG$161,2)</f>
        <v>27.832000000000001</v>
      </c>
      <c r="DD14" s="25">
        <f>VLOOKUP(DD$7,'Off Peak Curve Sum'!$A$7:$AG$161,2)</f>
        <v>27.532</v>
      </c>
      <c r="DE14" s="25">
        <f>VLOOKUP(DE$7,'Off Peak Curve Sum'!$A$7:$AG$161,2)</f>
        <v>26.883000000000003</v>
      </c>
      <c r="DF14" s="25">
        <f>VLOOKUP(DF$7,'Off Peak Curve Sum'!$A$7:$AG$161,2)</f>
        <v>24.465</v>
      </c>
      <c r="DG14" s="25">
        <f>VLOOKUP(DG$7,'Off Peak Curve Sum'!$A$7:$AG$161,2)</f>
        <v>25.215</v>
      </c>
      <c r="DH14" s="25">
        <f>VLOOKUP(DH$7,'Off Peak Curve Sum'!$A$7:$AG$161,2)</f>
        <v>25.903000000000002</v>
      </c>
      <c r="DI14" s="25">
        <f>VLOOKUP(DI$7,'Off Peak Curve Sum'!$A$7:$AG$161,2)</f>
        <v>25.989000000000001</v>
      </c>
      <c r="DJ14" s="25">
        <f>VLOOKUP(DJ$7,'Off Peak Curve Sum'!$A$7:$AG$161,2)</f>
        <v>25.702000000000002</v>
      </c>
      <c r="DK14" s="25">
        <f>VLOOKUP(DK$7,'Off Peak Curve Sum'!$A$7:$AG$161,2)</f>
        <v>25.572000000000003</v>
      </c>
      <c r="DL14" s="25">
        <f>VLOOKUP(DL$7,'Off Peak Curve Sum'!$A$7:$AG$161,2)</f>
        <v>25.096</v>
      </c>
      <c r="DM14" s="25">
        <f>VLOOKUP(DM$7,'Off Peak Curve Sum'!$A$7:$AG$161,2)</f>
        <v>25.062000000000001</v>
      </c>
      <c r="DN14" s="25">
        <f>VLOOKUP(DN$7,'Off Peak Curve Sum'!$A$7:$AG$161,2)</f>
        <v>26.57</v>
      </c>
      <c r="DO14" s="25">
        <f>VLOOKUP(DO$7,'Off Peak Curve Sum'!$A$7:$AG$161,2)</f>
        <v>27.516000000000002</v>
      </c>
      <c r="DP14" s="25">
        <f>VLOOKUP(DP$7,'Off Peak Curve Sum'!$A$7:$AG$161,2)</f>
        <v>27.428000000000001</v>
      </c>
      <c r="DQ14" s="25">
        <f>VLOOKUP(DQ$7,'Off Peak Curve Sum'!$A$7:$AG$161,2)</f>
        <v>27.08</v>
      </c>
      <c r="DR14" s="25">
        <f>VLOOKUP(DR$7,'Off Peak Curve Sum'!$A$7:$AG$161,2)</f>
        <v>24.832000000000001</v>
      </c>
      <c r="DS14" s="25">
        <f>VLOOKUP(DS$7,'Off Peak Curve Sum'!$A$7:$AG$161,2)</f>
        <v>25.562000000000001</v>
      </c>
      <c r="DT14" s="25">
        <f>VLOOKUP(DT$7,'Off Peak Curve Sum'!$A$7:$AG$161,2)</f>
        <v>26.074000000000002</v>
      </c>
      <c r="DU14" s="25">
        <f>VLOOKUP(DU$7,'Off Peak Curve Sum'!$A$7:$AG$161,2)</f>
        <v>26.28</v>
      </c>
      <c r="DV14" s="25">
        <f>VLOOKUP(DV$7,'Off Peak Curve Sum'!$A$7:$AG$161,2)</f>
        <v>26.136000000000003</v>
      </c>
      <c r="DW14" s="25">
        <f>VLOOKUP(DW$7,'Off Peak Curve Sum'!$A$7:$AG$161,2)</f>
        <v>25.913</v>
      </c>
      <c r="DX14" s="25">
        <f>VLOOKUP(DX$7,'Off Peak Curve Sum'!$A$7:$AG$161,2)</f>
        <v>25.451000000000001</v>
      </c>
      <c r="DY14" s="25">
        <f>VLOOKUP(DY$7,'Off Peak Curve Sum'!$A$7:$AG$161,2)</f>
        <v>25.317</v>
      </c>
      <c r="DZ14" s="25">
        <f>VLOOKUP(DZ$7,'Off Peak Curve Sum'!$A$7:$AG$161,2)</f>
        <v>26.504999999999999</v>
      </c>
      <c r="EA14" s="25">
        <f>VLOOKUP(EA$7,'Off Peak Curve Sum'!$A$7:$AG$161,2)</f>
        <v>27.24</v>
      </c>
      <c r="EB14" s="25">
        <f>VLOOKUP(EB$7,'Off Peak Curve Sum'!$A$7:$AG$161,2)</f>
        <v>27.339000000000002</v>
      </c>
      <c r="EC14" s="25">
        <f>VLOOKUP(EC$7,'Off Peak Curve Sum'!$A$7:$AG$161,2)</f>
        <v>27.13</v>
      </c>
      <c r="ED14" s="25">
        <f>VLOOKUP(ED$7,'Off Peak Curve Sum'!$A$7:$AG$161,2)</f>
        <v>25.4</v>
      </c>
      <c r="EE14" s="25">
        <f>VLOOKUP(EE$7,'Off Peak Curve Sum'!$A$7:$AG$161,2)</f>
        <v>25.881</v>
      </c>
    </row>
    <row r="15" spans="1:135" s="36" customFormat="1" ht="14.1" customHeight="1" x14ac:dyDescent="0.2">
      <c r="A15" s="18" t="s">
        <v>145</v>
      </c>
      <c r="B15" s="3" t="s">
        <v>47</v>
      </c>
      <c r="C15" s="22">
        <f t="shared" ca="1" si="3"/>
        <v>21.293477777777781</v>
      </c>
      <c r="D15" s="22">
        <f ca="1">IF(ISERROR(AVERAGE(OFFSET('Off Peak Curve Sum'!$G$6,1,0,8,1))),0,AVERAGE(OFFSET('Off Peak Curve Sum'!$G$6,1,0,8,1)))</f>
        <v>21.912500000000001</v>
      </c>
      <c r="E15" s="22">
        <f ca="1">IF(ISERROR((SUM(OFFSET('Off Peak Curve Sum'!$G$6,10,0,23,1))+ 7* 'Off Peak Curve Sum'!$G$38)/30), 'Off Peak Curve Sum'!$G$38,(SUM(OFFSET('Off Peak Curve Sum'!$G$6,10,0,23,1))+ 7* 'Off Peak Curve Sum'!$G$38)/30)</f>
        <v>19.338933333333333</v>
      </c>
      <c r="F15" s="22">
        <f>VLOOKUP(F$7,'Off Peak Curve Sum'!$A$7:$AG$161,7)</f>
        <v>22.629000000000001</v>
      </c>
      <c r="G15" s="23">
        <f t="shared" ca="1" si="4"/>
        <v>21.293477777777781</v>
      </c>
      <c r="H15" s="131">
        <f t="shared" si="5"/>
        <v>23.125</v>
      </c>
      <c r="I15" s="131">
        <f t="shared" si="11"/>
        <v>22.862000000000002</v>
      </c>
      <c r="J15" s="131">
        <f t="shared" si="11"/>
        <v>22.646000000000001</v>
      </c>
      <c r="K15" s="131">
        <f t="shared" si="11"/>
        <v>23.4</v>
      </c>
      <c r="L15" s="131">
        <f t="shared" si="11"/>
        <v>22.669</v>
      </c>
      <c r="M15" s="131">
        <f t="shared" si="11"/>
        <v>22.625</v>
      </c>
      <c r="N15" s="131">
        <f t="shared" si="11"/>
        <v>33.242000000000004</v>
      </c>
      <c r="O15" s="131">
        <f t="shared" si="11"/>
        <v>35.968000000000004</v>
      </c>
      <c r="P15" s="131">
        <f t="shared" si="11"/>
        <v>29.1</v>
      </c>
      <c r="Q15" s="131">
        <f t="shared" si="11"/>
        <v>25.54</v>
      </c>
      <c r="R15" s="131">
        <f t="shared" si="11"/>
        <v>22.917000000000002</v>
      </c>
      <c r="S15" s="131">
        <f t="shared" si="11"/>
        <v>22.451000000000001</v>
      </c>
      <c r="T15" s="23">
        <f t="shared" si="7"/>
        <v>25.545416666666672</v>
      </c>
      <c r="U15" s="23">
        <f t="shared" si="8"/>
        <v>26.511916666666668</v>
      </c>
      <c r="V15" s="23">
        <f t="shared" si="9"/>
        <v>27.229607142857141</v>
      </c>
      <c r="W15" s="78"/>
      <c r="X15" s="65">
        <f t="shared" ca="1" si="10"/>
        <v>26.809508408408409</v>
      </c>
      <c r="Y15" s="12"/>
      <c r="Z15" s="39"/>
      <c r="AB15" s="22">
        <f>VLOOKUP(AB$7,'Off Peak Curve Sum'!$A$7:$AG$161,7)</f>
        <v>23.125</v>
      </c>
      <c r="AC15" s="22">
        <f>VLOOKUP(AC$7,'Off Peak Curve Sum'!$A$7:$AG$161,7)</f>
        <v>22.862000000000002</v>
      </c>
      <c r="AD15" s="22">
        <f>VLOOKUP(AD$7,'Off Peak Curve Sum'!$A$7:$AG$161,7)</f>
        <v>22.646000000000001</v>
      </c>
      <c r="AE15" s="22">
        <f>VLOOKUP(AE$7,'Off Peak Curve Sum'!$A$7:$AG$161,7)</f>
        <v>23.4</v>
      </c>
      <c r="AF15" s="22">
        <f>VLOOKUP(AF$7,'Off Peak Curve Sum'!$A$7:$AG$161,7)</f>
        <v>22.669</v>
      </c>
      <c r="AG15" s="22">
        <f>VLOOKUP(AG$7,'Off Peak Curve Sum'!$A$7:$AG$161,7)</f>
        <v>22.625</v>
      </c>
      <c r="AH15" s="22">
        <f>VLOOKUP(AH$7,'Off Peak Curve Sum'!$A$7:$AG$161,7)</f>
        <v>33.242000000000004</v>
      </c>
      <c r="AI15" s="22">
        <f>VLOOKUP(AI$7,'Off Peak Curve Sum'!$A$7:$AG$161,7)</f>
        <v>35.968000000000004</v>
      </c>
      <c r="AJ15" s="22">
        <f>VLOOKUP(AJ$7,'Off Peak Curve Sum'!$A$7:$AG$161,7)</f>
        <v>29.1</v>
      </c>
      <c r="AK15" s="22">
        <f>VLOOKUP(AK$7,'Off Peak Curve Sum'!$A$7:$AG$161,7)</f>
        <v>25.54</v>
      </c>
      <c r="AL15" s="22">
        <f>VLOOKUP(AL$7,'Off Peak Curve Sum'!$A$7:$AG$161,7)</f>
        <v>22.917000000000002</v>
      </c>
      <c r="AM15" s="22">
        <f>VLOOKUP(AM$7,'Off Peak Curve Sum'!$A$7:$AG$161,7)</f>
        <v>22.451000000000001</v>
      </c>
      <c r="AN15" s="22">
        <f>VLOOKUP(AN$7,'Off Peak Curve Sum'!$A$7:$AG$161,7)</f>
        <v>24.694000000000003</v>
      </c>
      <c r="AO15" s="22">
        <f>VLOOKUP(AO$7,'Off Peak Curve Sum'!$A$7:$AG$161,7)</f>
        <v>24.786000000000001</v>
      </c>
      <c r="AP15" s="22">
        <f>VLOOKUP(AP$7,'Off Peak Curve Sum'!$A$7:$AG$161,7)</f>
        <v>24.153000000000002</v>
      </c>
      <c r="AQ15" s="22">
        <f>VLOOKUP(AQ$7,'Off Peak Curve Sum'!$A$7:$AG$161,7)</f>
        <v>23.766999999999999</v>
      </c>
      <c r="AR15" s="22">
        <f>VLOOKUP(AR$7,'Off Peak Curve Sum'!$A$7:$AG$161,7)</f>
        <v>23.371000000000002</v>
      </c>
      <c r="AS15" s="22">
        <f>VLOOKUP(AS$7,'Off Peak Curve Sum'!$A$7:$AG$161,7)</f>
        <v>24.833000000000002</v>
      </c>
      <c r="AT15" s="22">
        <f>VLOOKUP(AT$7,'Off Peak Curve Sum'!$A$7:$AG$161,7)</f>
        <v>31.177000000000003</v>
      </c>
      <c r="AU15" s="22">
        <f>VLOOKUP(AU$7,'Off Peak Curve Sum'!$A$7:$AG$161,7)</f>
        <v>35.532000000000004</v>
      </c>
      <c r="AV15" s="22">
        <f>VLOOKUP(AV$7,'Off Peak Curve Sum'!$A$7:$AG$161,7)</f>
        <v>32.375</v>
      </c>
      <c r="AW15" s="22">
        <f>VLOOKUP(AW$7,'Off Peak Curve Sum'!$A$7:$AG$161,7)</f>
        <v>27.114000000000001</v>
      </c>
      <c r="AX15" s="22">
        <f>VLOOKUP(AX$7,'Off Peak Curve Sum'!$A$7:$AG$161,7)</f>
        <v>22.68</v>
      </c>
      <c r="AY15" s="22">
        <f>VLOOKUP(AY$7,'Off Peak Curve Sum'!$A$7:$AG$161,7)</f>
        <v>23.661000000000001</v>
      </c>
      <c r="AZ15" s="22">
        <f>VLOOKUP(AZ$7,'Off Peak Curve Sum'!$A$7:$AG$161,7)</f>
        <v>25.298999999999999</v>
      </c>
      <c r="BA15" s="22">
        <f>VLOOKUP(BA$7,'Off Peak Curve Sum'!$A$7:$AG$161,7)</f>
        <v>25.243000000000002</v>
      </c>
      <c r="BB15" s="22">
        <f>VLOOKUP(BB$7,'Off Peak Curve Sum'!$A$7:$AG$161,7)</f>
        <v>25.034000000000002</v>
      </c>
      <c r="BC15" s="22">
        <f>VLOOKUP(BC$7,'Off Peak Curve Sum'!$A$7:$AG$161,7)</f>
        <v>24.585000000000001</v>
      </c>
      <c r="BD15" s="22">
        <f>VLOOKUP(BD$7,'Off Peak Curve Sum'!$A$7:$AG$161,7)</f>
        <v>24.012</v>
      </c>
      <c r="BE15" s="22">
        <f>VLOOKUP(BE$7,'Off Peak Curve Sum'!$A$7:$AG$161,7)</f>
        <v>25.746000000000002</v>
      </c>
      <c r="BF15" s="22">
        <f>VLOOKUP(BF$7,'Off Peak Curve Sum'!$A$7:$AG$161,7)</f>
        <v>30.314</v>
      </c>
      <c r="BG15" s="22">
        <f>VLOOKUP(BG$7,'Off Peak Curve Sum'!$A$7:$AG$161,7)</f>
        <v>33.75</v>
      </c>
      <c r="BH15" s="22">
        <f>VLOOKUP(BH$7,'Off Peak Curve Sum'!$A$7:$AG$161,7)</f>
        <v>31.359000000000002</v>
      </c>
      <c r="BI15" s="22">
        <f>VLOOKUP(BI$7,'Off Peak Curve Sum'!$A$7:$AG$161,7)</f>
        <v>27.17</v>
      </c>
      <c r="BJ15" s="22">
        <f>VLOOKUP(BJ$7,'Off Peak Curve Sum'!$A$7:$AG$161,7)</f>
        <v>23.863</v>
      </c>
      <c r="BK15" s="22">
        <f>VLOOKUP(BK$7,'Off Peak Curve Sum'!$A$7:$AG$161,7)</f>
        <v>24.472000000000001</v>
      </c>
      <c r="BL15" s="22">
        <f>VLOOKUP(BL$7,'Off Peak Curve Sum'!$A$7:$AG$161,7)</f>
        <v>25.592000000000002</v>
      </c>
      <c r="BM15" s="22">
        <f>VLOOKUP(BM$7,'Off Peak Curve Sum'!$A$7:$AG$161,7)</f>
        <v>25.831</v>
      </c>
      <c r="BN15" s="22">
        <f>VLOOKUP(BN$7,'Off Peak Curve Sum'!$A$7:$AG$161,7)</f>
        <v>25.522000000000002</v>
      </c>
      <c r="BO15" s="22">
        <f>VLOOKUP(BO$7,'Off Peak Curve Sum'!$A$7:$AG$161,7)</f>
        <v>25.127000000000002</v>
      </c>
      <c r="BP15" s="22">
        <f>VLOOKUP(BP$7,'Off Peak Curve Sum'!$A$7:$AG$161,7)</f>
        <v>24.577999999999999</v>
      </c>
      <c r="BQ15" s="22">
        <f>VLOOKUP(BQ$7,'Off Peak Curve Sum'!$A$7:$AG$161,7)</f>
        <v>25.974</v>
      </c>
      <c r="BR15" s="22">
        <f>VLOOKUP(BR$7,'Off Peak Curve Sum'!$A$7:$AG$161,7)</f>
        <v>29.208000000000002</v>
      </c>
      <c r="BS15" s="22">
        <f>VLOOKUP(BS$7,'Off Peak Curve Sum'!$A$7:$AG$161,7)</f>
        <v>33.478999999999999</v>
      </c>
      <c r="BT15" s="22">
        <f>VLOOKUP(BT$7,'Off Peak Curve Sum'!$A$7:$AG$161,7)</f>
        <v>30.815000000000001</v>
      </c>
      <c r="BU15" s="22">
        <f>VLOOKUP(BU$7,'Off Peak Curve Sum'!$A$7:$AG$161,7)</f>
        <v>27.42</v>
      </c>
      <c r="BV15" s="22">
        <f>VLOOKUP(BV$7,'Off Peak Curve Sum'!$A$7:$AG$161,7)</f>
        <v>24.448</v>
      </c>
      <c r="BW15" s="22">
        <f>VLOOKUP(BW$7,'Off Peak Curve Sum'!$A$7:$AG$161,7)</f>
        <v>25.016000000000002</v>
      </c>
      <c r="BX15" s="22">
        <f>VLOOKUP(BX$7,'Off Peak Curve Sum'!$A$7:$AG$161,7)</f>
        <v>26.008000000000003</v>
      </c>
      <c r="BY15" s="22">
        <f>VLOOKUP(BY$7,'Off Peak Curve Sum'!$A$7:$AG$161,7)</f>
        <v>26.25</v>
      </c>
      <c r="BZ15" s="22">
        <f>VLOOKUP(BZ$7,'Off Peak Curve Sum'!$A$7:$AG$161,7)</f>
        <v>25.987000000000002</v>
      </c>
      <c r="CA15" s="22">
        <f>VLOOKUP(CA$7,'Off Peak Curve Sum'!$A$7:$AG$161,7)</f>
        <v>25.484999999999999</v>
      </c>
      <c r="CB15" s="22">
        <f>VLOOKUP(CB$7,'Off Peak Curve Sum'!$A$7:$AG$161,7)</f>
        <v>25.293000000000003</v>
      </c>
      <c r="CC15" s="22">
        <f>VLOOKUP(CC$7,'Off Peak Curve Sum'!$A$7:$AG$161,7)</f>
        <v>26.202000000000002</v>
      </c>
      <c r="CD15" s="22">
        <f>VLOOKUP(CD$7,'Off Peak Curve Sum'!$A$7:$AG$161,7)</f>
        <v>28.761000000000003</v>
      </c>
      <c r="CE15" s="22">
        <f>VLOOKUP(CE$7,'Off Peak Curve Sum'!$A$7:$AG$161,7)</f>
        <v>32.6</v>
      </c>
      <c r="CF15" s="22">
        <f>VLOOKUP(CF$7,'Off Peak Curve Sum'!$A$7:$AG$161,7)</f>
        <v>30.342000000000002</v>
      </c>
      <c r="CG15" s="22">
        <f>VLOOKUP(CG$7,'Off Peak Curve Sum'!$A$7:$AG$161,7)</f>
        <v>27.633000000000003</v>
      </c>
      <c r="CH15" s="22">
        <f>VLOOKUP(CH$7,'Off Peak Curve Sum'!$A$7:$AG$161,7)</f>
        <v>24.987000000000002</v>
      </c>
      <c r="CI15" s="22">
        <f>VLOOKUP(CI$7,'Off Peak Curve Sum'!$A$7:$AG$161,7)</f>
        <v>25.323</v>
      </c>
      <c r="CJ15" s="22">
        <f>VLOOKUP(CJ$7,'Off Peak Curve Sum'!$A$7:$AG$161,7)</f>
        <v>26.533000000000001</v>
      </c>
      <c r="CK15" s="22">
        <f>VLOOKUP(CK$7,'Off Peak Curve Sum'!$A$7:$AG$161,7)</f>
        <v>26.612000000000002</v>
      </c>
      <c r="CL15" s="22">
        <f>VLOOKUP(CL$7,'Off Peak Curve Sum'!$A$7:$AG$161,7)</f>
        <v>26.384</v>
      </c>
      <c r="CM15" s="22">
        <f>VLOOKUP(CM$7,'Off Peak Curve Sum'!$A$7:$AG$161,7)</f>
        <v>25.946000000000002</v>
      </c>
      <c r="CN15" s="22">
        <f>VLOOKUP(CN$7,'Off Peak Curve Sum'!$A$7:$AG$161,7)</f>
        <v>25.753</v>
      </c>
      <c r="CO15" s="22">
        <f>VLOOKUP(CO$7,'Off Peak Curve Sum'!$A$7:$AG$161,7)</f>
        <v>26.447000000000003</v>
      </c>
      <c r="CP15" s="22">
        <f>VLOOKUP(CP$7,'Off Peak Curve Sum'!$A$7:$AG$161,7)</f>
        <v>28.416</v>
      </c>
      <c r="CQ15" s="22">
        <f>VLOOKUP(CQ$7,'Off Peak Curve Sum'!$A$7:$AG$161,7)</f>
        <v>31.919</v>
      </c>
      <c r="CR15" s="22">
        <f>VLOOKUP(CR$7,'Off Peak Curve Sum'!$A$7:$AG$161,7)</f>
        <v>29.444000000000003</v>
      </c>
      <c r="CS15" s="22">
        <f>VLOOKUP(CS$7,'Off Peak Curve Sum'!$A$7:$AG$161,7)</f>
        <v>27.986000000000001</v>
      </c>
      <c r="CT15" s="22">
        <f>VLOOKUP(CT$7,'Off Peak Curve Sum'!$A$7:$AG$161,7)</f>
        <v>25.47</v>
      </c>
      <c r="CU15" s="22">
        <f>VLOOKUP(CU$7,'Off Peak Curve Sum'!$A$7:$AG$161,7)</f>
        <v>25.774000000000001</v>
      </c>
      <c r="CV15" s="22">
        <f>VLOOKUP(CV$7,'Off Peak Curve Sum'!$A$7:$AG$161,7)</f>
        <v>26.838000000000001</v>
      </c>
      <c r="CW15" s="22">
        <f>VLOOKUP(CW$7,'Off Peak Curve Sum'!$A$7:$AG$161,7)</f>
        <v>26.947000000000003</v>
      </c>
      <c r="CX15" s="22">
        <f>VLOOKUP(CX$7,'Off Peak Curve Sum'!$A$7:$AG$161,7)</f>
        <v>26.597000000000001</v>
      </c>
      <c r="CY15" s="22">
        <f>VLOOKUP(CY$7,'Off Peak Curve Sum'!$A$7:$AG$161,7)</f>
        <v>26.449000000000002</v>
      </c>
      <c r="CZ15" s="22">
        <f>VLOOKUP(CZ$7,'Off Peak Curve Sum'!$A$7:$AG$161,7)</f>
        <v>26.124000000000002</v>
      </c>
      <c r="DA15" s="22">
        <f>VLOOKUP(DA$7,'Off Peak Curve Sum'!$A$7:$AG$161,7)</f>
        <v>26.216000000000001</v>
      </c>
      <c r="DB15" s="22">
        <f>VLOOKUP(DB$7,'Off Peak Curve Sum'!$A$7:$AG$161,7)</f>
        <v>28.879000000000001</v>
      </c>
      <c r="DC15" s="22">
        <f>VLOOKUP(DC$7,'Off Peak Curve Sum'!$A$7:$AG$161,7)</f>
        <v>30.572000000000003</v>
      </c>
      <c r="DD15" s="22">
        <f>VLOOKUP(DD$7,'Off Peak Curve Sum'!$A$7:$AG$161,7)</f>
        <v>29.772000000000002</v>
      </c>
      <c r="DE15" s="22">
        <f>VLOOKUP(DE$7,'Off Peak Curve Sum'!$A$7:$AG$161,7)</f>
        <v>28.173000000000002</v>
      </c>
      <c r="DF15" s="22">
        <f>VLOOKUP(DF$7,'Off Peak Curve Sum'!$A$7:$AG$161,7)</f>
        <v>25.635000000000002</v>
      </c>
      <c r="DG15" s="22">
        <f>VLOOKUP(DG$7,'Off Peak Curve Sum'!$A$7:$AG$161,7)</f>
        <v>26.315000000000001</v>
      </c>
      <c r="DH15" s="22">
        <f>VLOOKUP(DH$7,'Off Peak Curve Sum'!$A$7:$AG$161,7)</f>
        <v>27.133000000000003</v>
      </c>
      <c r="DI15" s="22">
        <f>VLOOKUP(DI$7,'Off Peak Curve Sum'!$A$7:$AG$161,7)</f>
        <v>27.219000000000001</v>
      </c>
      <c r="DJ15" s="22">
        <f>VLOOKUP(DJ$7,'Off Peak Curve Sum'!$A$7:$AG$161,7)</f>
        <v>26.942</v>
      </c>
      <c r="DK15" s="22">
        <f>VLOOKUP(DK$7,'Off Peak Curve Sum'!$A$7:$AG$161,7)</f>
        <v>26.812000000000001</v>
      </c>
      <c r="DL15" s="22">
        <f>VLOOKUP(DL$7,'Off Peak Curve Sum'!$A$7:$AG$161,7)</f>
        <v>26.336000000000002</v>
      </c>
      <c r="DM15" s="22">
        <f>VLOOKUP(DM$7,'Off Peak Curve Sum'!$A$7:$AG$161,7)</f>
        <v>26.882000000000001</v>
      </c>
      <c r="DN15" s="22">
        <f>VLOOKUP(DN$7,'Off Peak Curve Sum'!$A$7:$AG$161,7)</f>
        <v>28.72</v>
      </c>
      <c r="DO15" s="22">
        <f>VLOOKUP(DO$7,'Off Peak Curve Sum'!$A$7:$AG$161,7)</f>
        <v>30.136000000000003</v>
      </c>
      <c r="DP15" s="22">
        <f>VLOOKUP(DP$7,'Off Peak Curve Sum'!$A$7:$AG$161,7)</f>
        <v>29.588000000000001</v>
      </c>
      <c r="DQ15" s="22">
        <f>VLOOKUP(DQ$7,'Off Peak Curve Sum'!$A$7:$AG$161,7)</f>
        <v>28.37</v>
      </c>
      <c r="DR15" s="22">
        <f>VLOOKUP(DR$7,'Off Peak Curve Sum'!$A$7:$AG$161,7)</f>
        <v>26.002000000000002</v>
      </c>
      <c r="DS15" s="22">
        <f>VLOOKUP(DS$7,'Off Peak Curve Sum'!$A$7:$AG$161,7)</f>
        <v>26.672000000000001</v>
      </c>
      <c r="DT15" s="22">
        <f>VLOOKUP(DT$7,'Off Peak Curve Sum'!$A$7:$AG$161,7)</f>
        <v>27.284000000000002</v>
      </c>
      <c r="DU15" s="22">
        <f>VLOOKUP(DU$7,'Off Peak Curve Sum'!$A$7:$AG$161,7)</f>
        <v>27.49</v>
      </c>
      <c r="DV15" s="22">
        <f>VLOOKUP(DV$7,'Off Peak Curve Sum'!$A$7:$AG$161,7)</f>
        <v>27.346</v>
      </c>
      <c r="DW15" s="22">
        <f>VLOOKUP(DW$7,'Off Peak Curve Sum'!$A$7:$AG$161,7)</f>
        <v>27.123000000000001</v>
      </c>
      <c r="DX15" s="22">
        <f>VLOOKUP(DX$7,'Off Peak Curve Sum'!$A$7:$AG$161,7)</f>
        <v>26.661000000000001</v>
      </c>
      <c r="DY15" s="22">
        <f>VLOOKUP(DY$7,'Off Peak Curve Sum'!$A$7:$AG$161,7)</f>
        <v>27.067</v>
      </c>
      <c r="DZ15" s="22">
        <f>VLOOKUP(DZ$7,'Off Peak Curve Sum'!$A$7:$AG$161,7)</f>
        <v>28.555</v>
      </c>
      <c r="EA15" s="22">
        <f>VLOOKUP(EA$7,'Off Peak Curve Sum'!$A$7:$AG$161,7)</f>
        <v>29.71</v>
      </c>
      <c r="EB15" s="22">
        <f>VLOOKUP(EB$7,'Off Peak Curve Sum'!$A$7:$AG$161,7)</f>
        <v>29.389000000000003</v>
      </c>
      <c r="EC15" s="22">
        <f>VLOOKUP(EC$7,'Off Peak Curve Sum'!$A$7:$AG$161,7)</f>
        <v>28.39</v>
      </c>
      <c r="ED15" s="22">
        <f>VLOOKUP(ED$7,'Off Peak Curve Sum'!$A$7:$AG$161,7)</f>
        <v>26.55</v>
      </c>
      <c r="EE15" s="22">
        <f>VLOOKUP(EE$7,'Off Peak Curve Sum'!$A$7:$AG$161,7)</f>
        <v>26.981000000000002</v>
      </c>
    </row>
    <row r="16" spans="1:135" s="36" customFormat="1" ht="14.1" customHeight="1" x14ac:dyDescent="0.2">
      <c r="A16" s="17"/>
      <c r="B16" s="3"/>
      <c r="C16" s="22"/>
      <c r="D16" s="22"/>
      <c r="E16" s="22"/>
      <c r="F16" s="22"/>
      <c r="G16" s="23"/>
      <c r="H16" s="131"/>
      <c r="I16" s="131"/>
      <c r="J16" s="131"/>
      <c r="K16" s="131"/>
      <c r="L16" s="131"/>
      <c r="M16" s="131"/>
      <c r="N16" s="131"/>
      <c r="O16" s="131"/>
      <c r="P16" s="131"/>
      <c r="Q16" s="131"/>
      <c r="R16" s="131"/>
      <c r="S16" s="131"/>
      <c r="T16" s="23"/>
      <c r="U16" s="23"/>
      <c r="V16" s="23"/>
      <c r="W16" s="78"/>
      <c r="X16" s="65"/>
      <c r="Y16" s="12"/>
      <c r="Z16" s="39"/>
      <c r="AB16" s="22"/>
      <c r="AC16" s="22"/>
      <c r="AD16" s="22"/>
      <c r="AE16" s="22"/>
      <c r="AF16" s="22"/>
      <c r="AG16" s="22"/>
      <c r="AH16" s="22"/>
      <c r="AI16" s="22"/>
      <c r="AJ16" s="22"/>
      <c r="AK16" s="22"/>
      <c r="AL16" s="22"/>
      <c r="AM16" s="22"/>
      <c r="AN16" s="22"/>
      <c r="AO16" s="22"/>
      <c r="AP16" s="22"/>
      <c r="AQ16" s="22"/>
      <c r="AR16" s="22"/>
      <c r="AS16" s="22"/>
      <c r="AT16" s="22"/>
      <c r="AU16" s="22"/>
      <c r="AV16" s="22"/>
      <c r="AW16" s="22"/>
      <c r="AX16" s="22"/>
      <c r="AY16" s="22"/>
      <c r="AZ16" s="22"/>
      <c r="BA16" s="22"/>
      <c r="BB16" s="22"/>
      <c r="BC16" s="22"/>
      <c r="BD16" s="22"/>
      <c r="BE16" s="22"/>
      <c r="BF16" s="22"/>
      <c r="BG16" s="22"/>
      <c r="BH16" s="22"/>
      <c r="BI16" s="22"/>
      <c r="BJ16" s="22"/>
      <c r="BK16" s="22"/>
      <c r="BL16" s="22"/>
      <c r="BM16" s="22"/>
      <c r="BN16" s="22"/>
      <c r="BO16" s="22"/>
      <c r="BP16" s="22"/>
      <c r="BQ16" s="22"/>
      <c r="BR16" s="22"/>
      <c r="BS16" s="22"/>
      <c r="BT16" s="22"/>
      <c r="BU16" s="22"/>
      <c r="BV16" s="22"/>
      <c r="BW16" s="22"/>
      <c r="BX16" s="22"/>
      <c r="BY16" s="22"/>
      <c r="BZ16" s="22"/>
      <c r="CA16" s="22"/>
      <c r="CB16" s="22"/>
      <c r="CC16" s="22"/>
      <c r="CD16" s="22"/>
      <c r="CE16" s="22"/>
      <c r="CF16" s="22"/>
      <c r="CG16" s="22"/>
      <c r="CH16" s="22"/>
      <c r="CI16" s="22"/>
      <c r="CJ16" s="22"/>
      <c r="CK16" s="22"/>
      <c r="CL16" s="22"/>
      <c r="CM16" s="22"/>
      <c r="CN16" s="22"/>
      <c r="CO16" s="22"/>
      <c r="CP16" s="22"/>
      <c r="CQ16" s="22"/>
      <c r="CR16" s="22"/>
      <c r="CS16" s="22"/>
      <c r="CT16" s="22"/>
      <c r="CU16" s="22"/>
      <c r="CV16" s="22"/>
      <c r="CW16" s="22"/>
      <c r="CX16" s="22"/>
      <c r="CY16" s="22"/>
      <c r="CZ16" s="22"/>
      <c r="DA16" s="22"/>
      <c r="DB16" s="22"/>
      <c r="DC16" s="22"/>
      <c r="DD16" s="22"/>
      <c r="DE16" s="22"/>
      <c r="DF16" s="22"/>
      <c r="DG16" s="22"/>
      <c r="DH16" s="22"/>
      <c r="DI16" s="22"/>
      <c r="DJ16" s="22"/>
      <c r="DK16" s="22"/>
      <c r="DL16" s="22"/>
      <c r="DM16" s="22"/>
      <c r="DN16" s="22"/>
      <c r="DO16" s="22"/>
      <c r="DP16" s="22"/>
      <c r="DQ16" s="22"/>
      <c r="DR16" s="22"/>
      <c r="DS16" s="22"/>
      <c r="DT16" s="22"/>
      <c r="DU16" s="22"/>
      <c r="DV16" s="22"/>
      <c r="DW16" s="22"/>
      <c r="DX16" s="22"/>
      <c r="DY16" s="22"/>
      <c r="DZ16" s="22"/>
      <c r="EA16" s="22"/>
      <c r="EB16" s="22"/>
      <c r="EC16" s="22"/>
      <c r="ED16" s="22"/>
      <c r="EE16" s="22"/>
    </row>
    <row r="17" spans="1:135" s="36" customFormat="1" ht="14.1" customHeight="1" x14ac:dyDescent="0.2">
      <c r="A17" s="17" t="s">
        <v>138</v>
      </c>
      <c r="B17" s="3"/>
      <c r="C17" s="22"/>
      <c r="D17" s="22"/>
      <c r="E17" s="22"/>
      <c r="F17" s="22"/>
      <c r="G17" s="23"/>
      <c r="H17" s="131"/>
      <c r="I17" s="131"/>
      <c r="J17" s="131"/>
      <c r="K17" s="131"/>
      <c r="L17" s="131"/>
      <c r="M17" s="131"/>
      <c r="N17" s="131"/>
      <c r="O17" s="131"/>
      <c r="P17" s="131"/>
      <c r="Q17" s="131"/>
      <c r="R17" s="131"/>
      <c r="S17" s="131"/>
      <c r="T17" s="23"/>
      <c r="U17" s="23"/>
      <c r="V17" s="23"/>
      <c r="W17" s="78"/>
      <c r="X17" s="65"/>
      <c r="Y17" s="12"/>
      <c r="Z17" s="39"/>
      <c r="AB17" s="22"/>
      <c r="AC17" s="22"/>
      <c r="AD17" s="22"/>
      <c r="AE17" s="22"/>
      <c r="AF17" s="22"/>
      <c r="AG17" s="22"/>
      <c r="AH17" s="22"/>
      <c r="AI17" s="22"/>
      <c r="AJ17" s="22"/>
      <c r="AK17" s="22"/>
      <c r="AL17" s="22"/>
      <c r="AM17" s="22"/>
      <c r="AN17" s="22"/>
      <c r="AO17" s="22"/>
      <c r="AP17" s="22"/>
      <c r="AQ17" s="22"/>
      <c r="AR17" s="22"/>
      <c r="AS17" s="22"/>
      <c r="AT17" s="22"/>
      <c r="AU17" s="22"/>
      <c r="AV17" s="22"/>
      <c r="AW17" s="22"/>
      <c r="AX17" s="22"/>
      <c r="AY17" s="22"/>
      <c r="AZ17" s="22"/>
      <c r="BA17" s="22"/>
      <c r="BB17" s="22"/>
      <c r="BC17" s="22"/>
      <c r="BD17" s="22"/>
      <c r="BE17" s="22"/>
      <c r="BF17" s="22"/>
      <c r="BG17" s="22"/>
      <c r="BH17" s="22"/>
      <c r="BI17" s="22"/>
      <c r="BJ17" s="22"/>
      <c r="BK17" s="22"/>
      <c r="BL17" s="22"/>
      <c r="BM17" s="22"/>
      <c r="BN17" s="22"/>
      <c r="BO17" s="22"/>
      <c r="BP17" s="22"/>
      <c r="BQ17" s="22"/>
      <c r="BR17" s="22"/>
      <c r="BS17" s="22"/>
      <c r="BT17" s="22"/>
      <c r="BU17" s="22"/>
      <c r="BV17" s="22"/>
      <c r="BW17" s="22"/>
      <c r="BX17" s="22"/>
      <c r="BY17" s="22"/>
      <c r="BZ17" s="22"/>
      <c r="CA17" s="22"/>
      <c r="CB17" s="22"/>
      <c r="CC17" s="22"/>
      <c r="CD17" s="22"/>
      <c r="CE17" s="22"/>
      <c r="CF17" s="22"/>
      <c r="CG17" s="22"/>
      <c r="CH17" s="22"/>
      <c r="CI17" s="22"/>
      <c r="CJ17" s="22"/>
      <c r="CK17" s="22"/>
      <c r="CL17" s="22"/>
      <c r="CM17" s="22"/>
      <c r="CN17" s="22"/>
      <c r="CO17" s="22"/>
      <c r="CP17" s="22"/>
      <c r="CQ17" s="22"/>
      <c r="CR17" s="22"/>
      <c r="CS17" s="22"/>
      <c r="CT17" s="22"/>
      <c r="CU17" s="22"/>
      <c r="CV17" s="22"/>
      <c r="CW17" s="22"/>
      <c r="CX17" s="22"/>
      <c r="CY17" s="22"/>
      <c r="CZ17" s="22"/>
      <c r="DA17" s="22"/>
      <c r="DB17" s="22"/>
      <c r="DC17" s="22"/>
      <c r="DD17" s="22"/>
      <c r="DE17" s="22"/>
      <c r="DF17" s="22"/>
      <c r="DG17" s="22"/>
      <c r="DH17" s="22"/>
      <c r="DI17" s="22"/>
      <c r="DJ17" s="22"/>
      <c r="DK17" s="22"/>
      <c r="DL17" s="22"/>
      <c r="DM17" s="22"/>
      <c r="DN17" s="22"/>
      <c r="DO17" s="22"/>
      <c r="DP17" s="22"/>
      <c r="DQ17" s="22"/>
      <c r="DR17" s="22"/>
      <c r="DS17" s="22"/>
      <c r="DT17" s="22"/>
      <c r="DU17" s="22"/>
      <c r="DV17" s="22"/>
      <c r="DW17" s="22"/>
      <c r="DX17" s="22"/>
      <c r="DY17" s="22"/>
      <c r="DZ17" s="22"/>
      <c r="EA17" s="22"/>
      <c r="EB17" s="22"/>
      <c r="EC17" s="22"/>
      <c r="ED17" s="22"/>
      <c r="EE17" s="22"/>
    </row>
    <row r="18" spans="1:135" s="36" customFormat="1" ht="14.1" customHeight="1" x14ac:dyDescent="0.2">
      <c r="A18" s="18" t="s">
        <v>138</v>
      </c>
      <c r="B18" s="3" t="s">
        <v>38</v>
      </c>
      <c r="C18" s="22">
        <f ca="1">AVERAGE(D18:F18)</f>
        <v>29.409724174802914</v>
      </c>
      <c r="D18" s="22">
        <f ca="1">IF(ISERROR(AVERAGE(OFFSET('Off Peak Curve Sum'!$R$6,1,0,8,1))),0,AVERAGE(OFFSET('Off Peak Curve Sum'!$R$6,1,0,8,1)))</f>
        <v>29.000481367111206</v>
      </c>
      <c r="E18" s="22">
        <f ca="1">IF(ISERROR((SUM(OFFSET('Off Peak Curve Sum'!$R$6,10,0,23,1))+ 7* 'Off Peak Curve Sum'!$R$38)/30), 'Off Peak Curve Sum'!$R$38,(SUM(OFFSET('Off Peak Curve Sum'!$R$6,10,0,23,1))+ 7* 'Off Peak Curve Sum'!$R$38)/30)</f>
        <v>30.728691157297529</v>
      </c>
      <c r="F18" s="22">
        <f>VLOOKUP(F$7,'Off Peak Curve Sum'!$A$7:$AG$161,3)</f>
        <v>28.5</v>
      </c>
      <c r="G18" s="23">
        <f ca="1">AVERAGE(D18,E18,F18)</f>
        <v>29.409724174802914</v>
      </c>
      <c r="H18" s="131">
        <f t="shared" ref="H18:S18" si="12">AB18</f>
        <v>27.238</v>
      </c>
      <c r="I18" s="131">
        <f t="shared" si="12"/>
        <v>24.824999999999999</v>
      </c>
      <c r="J18" s="131">
        <f t="shared" si="12"/>
        <v>23.157</v>
      </c>
      <c r="K18" s="131">
        <f t="shared" si="12"/>
        <v>19.467000000000002</v>
      </c>
      <c r="L18" s="131">
        <f t="shared" si="12"/>
        <v>20.934999999999999</v>
      </c>
      <c r="M18" s="131">
        <f t="shared" si="12"/>
        <v>22</v>
      </c>
      <c r="N18" s="131">
        <f t="shared" si="12"/>
        <v>30.653000000000002</v>
      </c>
      <c r="O18" s="131">
        <f t="shared" si="12"/>
        <v>34.597000000000001</v>
      </c>
      <c r="P18" s="131">
        <f t="shared" si="12"/>
        <v>29.75</v>
      </c>
      <c r="Q18" s="131">
        <f t="shared" si="12"/>
        <v>28.355</v>
      </c>
      <c r="R18" s="131">
        <f t="shared" si="12"/>
        <v>21.792000000000002</v>
      </c>
      <c r="S18" s="131">
        <f t="shared" si="12"/>
        <v>28.097000000000001</v>
      </c>
      <c r="T18" s="23">
        <f>AVERAGE(AB18:AM18)</f>
        <v>25.9055</v>
      </c>
      <c r="U18" s="23">
        <f>AVERAGE(AN18:AY18)</f>
        <v>28.559250000000002</v>
      </c>
      <c r="V18" s="23">
        <f>AVERAGE(AZ18:EE18)</f>
        <v>30.213404761904773</v>
      </c>
      <c r="W18" s="78"/>
      <c r="X18" s="65">
        <f ca="1">AVERAGE(D18:F18,AB18:EE18)</f>
        <v>29.547136689409079</v>
      </c>
      <c r="Y18" s="12"/>
      <c r="Z18" s="39"/>
      <c r="AB18" s="22">
        <f>VLOOKUP(AB$7,'Off Peak Curve Sum'!$A$7:$AG$161,3)</f>
        <v>27.238</v>
      </c>
      <c r="AC18" s="22">
        <f>VLOOKUP(AC$7,'Off Peak Curve Sum'!$A$7:$AG$161,3)</f>
        <v>24.824999999999999</v>
      </c>
      <c r="AD18" s="22">
        <f>VLOOKUP(AD$7,'Off Peak Curve Sum'!$A$7:$AG$161,3)</f>
        <v>23.157</v>
      </c>
      <c r="AE18" s="22">
        <f>VLOOKUP(AE$7,'Off Peak Curve Sum'!$A$7:$AG$161,3)</f>
        <v>19.467000000000002</v>
      </c>
      <c r="AF18" s="22">
        <f>VLOOKUP(AF$7,'Off Peak Curve Sum'!$A$7:$AG$161,3)</f>
        <v>20.934999999999999</v>
      </c>
      <c r="AG18" s="22">
        <f>VLOOKUP(AG$7,'Off Peak Curve Sum'!$A$7:$AG$161,3)</f>
        <v>22</v>
      </c>
      <c r="AH18" s="22">
        <f>VLOOKUP(AH$7,'Off Peak Curve Sum'!$A$7:$AG$161,3)</f>
        <v>30.653000000000002</v>
      </c>
      <c r="AI18" s="22">
        <f>VLOOKUP(AI$7,'Off Peak Curve Sum'!$A$7:$AG$161,3)</f>
        <v>34.597000000000001</v>
      </c>
      <c r="AJ18" s="22">
        <f>VLOOKUP(AJ$7,'Off Peak Curve Sum'!$A$7:$AG$161,3)</f>
        <v>29.75</v>
      </c>
      <c r="AK18" s="22">
        <f>VLOOKUP(AK$7,'Off Peak Curve Sum'!$A$7:$AG$161,3)</f>
        <v>28.355</v>
      </c>
      <c r="AL18" s="22">
        <f>VLOOKUP(AL$7,'Off Peak Curve Sum'!$A$7:$AG$161,3)</f>
        <v>21.792000000000002</v>
      </c>
      <c r="AM18" s="22">
        <f>VLOOKUP(AM$7,'Off Peak Curve Sum'!$A$7:$AG$161,3)</f>
        <v>28.097000000000001</v>
      </c>
      <c r="AN18" s="22">
        <f>VLOOKUP(AN$7,'Off Peak Curve Sum'!$A$7:$AG$161,3)</f>
        <v>27.532</v>
      </c>
      <c r="AO18" s="22">
        <f>VLOOKUP(AO$7,'Off Peak Curve Sum'!$A$7:$AG$161,3)</f>
        <v>27.482000000000003</v>
      </c>
      <c r="AP18" s="22">
        <f>VLOOKUP(AP$7,'Off Peak Curve Sum'!$A$7:$AG$161,3)</f>
        <v>26.399000000000001</v>
      </c>
      <c r="AQ18" s="22">
        <f>VLOOKUP(AQ$7,'Off Peak Curve Sum'!$A$7:$AG$161,3)</f>
        <v>24.883000000000003</v>
      </c>
      <c r="AR18" s="22">
        <f>VLOOKUP(AR$7,'Off Peak Curve Sum'!$A$7:$AG$161,3)</f>
        <v>15.403</v>
      </c>
      <c r="AS18" s="22">
        <f>VLOOKUP(AS$7,'Off Peak Curve Sum'!$A$7:$AG$161,3)</f>
        <v>19.771000000000001</v>
      </c>
      <c r="AT18" s="22">
        <f>VLOOKUP(AT$7,'Off Peak Curve Sum'!$A$7:$AG$161,3)</f>
        <v>37.556000000000004</v>
      </c>
      <c r="AU18" s="22">
        <f>VLOOKUP(AU$7,'Off Peak Curve Sum'!$A$7:$AG$161,3)</f>
        <v>39.632000000000005</v>
      </c>
      <c r="AV18" s="22">
        <f>VLOOKUP(AV$7,'Off Peak Curve Sum'!$A$7:$AG$161,3)</f>
        <v>33.896000000000001</v>
      </c>
      <c r="AW18" s="22">
        <f>VLOOKUP(AW$7,'Off Peak Curve Sum'!$A$7:$AG$161,3)</f>
        <v>30.798000000000002</v>
      </c>
      <c r="AX18" s="22">
        <f>VLOOKUP(AX$7,'Off Peak Curve Sum'!$A$7:$AG$161,3)</f>
        <v>26.5</v>
      </c>
      <c r="AY18" s="22">
        <f>VLOOKUP(AY$7,'Off Peak Curve Sum'!$A$7:$AG$161,3)</f>
        <v>32.859000000000002</v>
      </c>
      <c r="AZ18" s="22">
        <f>VLOOKUP(AZ$7,'Off Peak Curve Sum'!$A$7:$AG$161,3)</f>
        <v>27.427</v>
      </c>
      <c r="BA18" s="22">
        <f>VLOOKUP(BA$7,'Off Peak Curve Sum'!$A$7:$AG$161,3)</f>
        <v>27.279</v>
      </c>
      <c r="BB18" s="22">
        <f>VLOOKUP(BB$7,'Off Peak Curve Sum'!$A$7:$AG$161,3)</f>
        <v>26.684999999999999</v>
      </c>
      <c r="BC18" s="22">
        <f>VLOOKUP(BC$7,'Off Peak Curve Sum'!$A$7:$AG$161,3)</f>
        <v>25.454000000000001</v>
      </c>
      <c r="BD18" s="22">
        <f>VLOOKUP(BD$7,'Off Peak Curve Sum'!$A$7:$AG$161,3)</f>
        <v>17.364999999999998</v>
      </c>
      <c r="BE18" s="22">
        <f>VLOOKUP(BE$7,'Off Peak Curve Sum'!$A$7:$AG$161,3)</f>
        <v>21.492000000000001</v>
      </c>
      <c r="BF18" s="22">
        <f>VLOOKUP(BF$7,'Off Peak Curve Sum'!$A$7:$AG$161,3)</f>
        <v>35.786000000000001</v>
      </c>
      <c r="BG18" s="22">
        <f>VLOOKUP(BG$7,'Off Peak Curve Sum'!$A$7:$AG$161,3)</f>
        <v>37.463999999999999</v>
      </c>
      <c r="BH18" s="22">
        <f>VLOOKUP(BH$7,'Off Peak Curve Sum'!$A$7:$AG$161,3)</f>
        <v>32.884999999999998</v>
      </c>
      <c r="BI18" s="22">
        <f>VLOOKUP(BI$7,'Off Peak Curve Sum'!$A$7:$AG$161,3)</f>
        <v>30.474</v>
      </c>
      <c r="BJ18" s="22">
        <f>VLOOKUP(BJ$7,'Off Peak Curve Sum'!$A$7:$AG$161,3)</f>
        <v>27.021000000000001</v>
      </c>
      <c r="BK18" s="22">
        <f>VLOOKUP(BK$7,'Off Peak Curve Sum'!$A$7:$AG$161,3)</f>
        <v>32.26</v>
      </c>
      <c r="BL18" s="22">
        <f>VLOOKUP(BL$7,'Off Peak Curve Sum'!$A$7:$AG$161,3)</f>
        <v>27.652000000000001</v>
      </c>
      <c r="BM18" s="22">
        <f>VLOOKUP(BM$7,'Off Peak Curve Sum'!$A$7:$AG$161,3)</f>
        <v>27.881</v>
      </c>
      <c r="BN18" s="22">
        <f>VLOOKUP(BN$7,'Off Peak Curve Sum'!$A$7:$AG$161,3)</f>
        <v>27.146000000000001</v>
      </c>
      <c r="BO18" s="22">
        <f>VLOOKUP(BO$7,'Off Peak Curve Sum'!$A$7:$AG$161,3)</f>
        <v>26.033000000000001</v>
      </c>
      <c r="BP18" s="22">
        <f>VLOOKUP(BP$7,'Off Peak Curve Sum'!$A$7:$AG$161,3)</f>
        <v>18.567</v>
      </c>
      <c r="BQ18" s="22">
        <f>VLOOKUP(BQ$7,'Off Peak Curve Sum'!$A$7:$AG$161,3)</f>
        <v>22.371000000000002</v>
      </c>
      <c r="BR18" s="22">
        <f>VLOOKUP(BR$7,'Off Peak Curve Sum'!$A$7:$AG$161,3)</f>
        <v>35.489000000000004</v>
      </c>
      <c r="BS18" s="22">
        <f>VLOOKUP(BS$7,'Off Peak Curve Sum'!$A$7:$AG$161,3)</f>
        <v>37.420999999999999</v>
      </c>
      <c r="BT18" s="22">
        <f>VLOOKUP(BT$7,'Off Peak Curve Sum'!$A$7:$AG$161,3)</f>
        <v>32.922000000000004</v>
      </c>
      <c r="BU18" s="22">
        <f>VLOOKUP(BU$7,'Off Peak Curve Sum'!$A$7:$AG$161,3)</f>
        <v>30.641000000000002</v>
      </c>
      <c r="BV18" s="22">
        <f>VLOOKUP(BV$7,'Off Peak Curve Sum'!$A$7:$AG$161,3)</f>
        <v>27.46</v>
      </c>
      <c r="BW18" s="22">
        <f>VLOOKUP(BW$7,'Off Peak Curve Sum'!$A$7:$AG$161,3)</f>
        <v>32.247</v>
      </c>
      <c r="BX18" s="22">
        <f>VLOOKUP(BX$7,'Off Peak Curve Sum'!$A$7:$AG$161,3)</f>
        <v>27.934999999999999</v>
      </c>
      <c r="BY18" s="22">
        <f>VLOOKUP(BY$7,'Off Peak Curve Sum'!$A$7:$AG$161,3)</f>
        <v>28.209</v>
      </c>
      <c r="BZ18" s="22">
        <f>VLOOKUP(BZ$7,'Off Peak Curve Sum'!$A$7:$AG$161,3)</f>
        <v>27.566000000000003</v>
      </c>
      <c r="CA18" s="22">
        <f>VLOOKUP(CA$7,'Off Peak Curve Sum'!$A$7:$AG$161,3)</f>
        <v>26.42</v>
      </c>
      <c r="CB18" s="22">
        <f>VLOOKUP(CB$7,'Off Peak Curve Sum'!$A$7:$AG$161,3)</f>
        <v>20.096</v>
      </c>
      <c r="CC18" s="22">
        <f>VLOOKUP(CC$7,'Off Peak Curve Sum'!$A$7:$AG$161,3)</f>
        <v>23.253</v>
      </c>
      <c r="CD18" s="22">
        <f>VLOOKUP(CD$7,'Off Peak Curve Sum'!$A$7:$AG$161,3)</f>
        <v>35.140999999999998</v>
      </c>
      <c r="CE18" s="22">
        <f>VLOOKUP(CE$7,'Off Peak Curve Sum'!$A$7:$AG$161,3)</f>
        <v>36.979999999999997</v>
      </c>
      <c r="CF18" s="22">
        <f>VLOOKUP(CF$7,'Off Peak Curve Sum'!$A$7:$AG$161,3)</f>
        <v>32.869</v>
      </c>
      <c r="CG18" s="22">
        <f>VLOOKUP(CG$7,'Off Peak Curve Sum'!$A$7:$AG$161,3)</f>
        <v>30.811</v>
      </c>
      <c r="CH18" s="22">
        <f>VLOOKUP(CH$7,'Off Peak Curve Sum'!$A$7:$AG$161,3)</f>
        <v>27.92</v>
      </c>
      <c r="CI18" s="22">
        <f>VLOOKUP(CI$7,'Off Peak Curve Sum'!$A$7:$AG$161,3)</f>
        <v>32.398000000000003</v>
      </c>
      <c r="CJ18" s="22">
        <f>VLOOKUP(CJ$7,'Off Peak Curve Sum'!$A$7:$AG$161,3)</f>
        <v>28.35</v>
      </c>
      <c r="CK18" s="22">
        <f>VLOOKUP(CK$7,'Off Peak Curve Sum'!$A$7:$AG$161,3)</f>
        <v>28.487000000000002</v>
      </c>
      <c r="CL18" s="22">
        <f>VLOOKUP(CL$7,'Off Peak Curve Sum'!$A$7:$AG$161,3)</f>
        <v>27.965</v>
      </c>
      <c r="CM18" s="22">
        <f>VLOOKUP(CM$7,'Off Peak Curve Sum'!$A$7:$AG$161,3)</f>
        <v>26.952000000000002</v>
      </c>
      <c r="CN18" s="22">
        <f>VLOOKUP(CN$7,'Off Peak Curve Sum'!$A$7:$AG$161,3)</f>
        <v>21.244</v>
      </c>
      <c r="CO18" s="22">
        <f>VLOOKUP(CO$7,'Off Peak Curve Sum'!$A$7:$AG$161,3)</f>
        <v>24.195</v>
      </c>
      <c r="CP18" s="22">
        <f>VLOOKUP(CP$7,'Off Peak Curve Sum'!$A$7:$AG$161,3)</f>
        <v>35.085000000000001</v>
      </c>
      <c r="CQ18" s="22">
        <f>VLOOKUP(CQ$7,'Off Peak Curve Sum'!$A$7:$AG$161,3)</f>
        <v>36.86</v>
      </c>
      <c r="CR18" s="22">
        <f>VLOOKUP(CR$7,'Off Peak Curve Sum'!$A$7:$AG$161,3)</f>
        <v>32.975000000000001</v>
      </c>
      <c r="CS18" s="22">
        <f>VLOOKUP(CS$7,'Off Peak Curve Sum'!$A$7:$AG$161,3)</f>
        <v>31.383000000000003</v>
      </c>
      <c r="CT18" s="22">
        <f>VLOOKUP(CT$7,'Off Peak Curve Sum'!$A$7:$AG$161,3)</f>
        <v>28.718</v>
      </c>
      <c r="CU18" s="22">
        <f>VLOOKUP(CU$7,'Off Peak Curve Sum'!$A$7:$AG$161,3)</f>
        <v>32.899000000000001</v>
      </c>
      <c r="CV18" s="22">
        <f>VLOOKUP(CV$7,'Off Peak Curve Sum'!$A$7:$AG$161,3)</f>
        <v>29.406000000000002</v>
      </c>
      <c r="CW18" s="22">
        <f>VLOOKUP(CW$7,'Off Peak Curve Sum'!$A$7:$AG$161,3)</f>
        <v>29.566000000000003</v>
      </c>
      <c r="CX18" s="22">
        <f>VLOOKUP(CX$7,'Off Peak Curve Sum'!$A$7:$AG$161,3)</f>
        <v>28.957000000000001</v>
      </c>
      <c r="CY18" s="22">
        <f>VLOOKUP(CY$7,'Off Peak Curve Sum'!$A$7:$AG$161,3)</f>
        <v>28.242000000000001</v>
      </c>
      <c r="CZ18" s="22">
        <f>VLOOKUP(CZ$7,'Off Peak Curve Sum'!$A$7:$AG$161,3)</f>
        <v>22.708000000000002</v>
      </c>
      <c r="DA18" s="22">
        <f>VLOOKUP(DA$7,'Off Peak Curve Sum'!$A$7:$AG$161,3)</f>
        <v>25.348000000000003</v>
      </c>
      <c r="DB18" s="22">
        <f>VLOOKUP(DB$7,'Off Peak Curve Sum'!$A$7:$AG$161,3)</f>
        <v>36.044000000000004</v>
      </c>
      <c r="DC18" s="22">
        <f>VLOOKUP(DC$7,'Off Peak Curve Sum'!$A$7:$AG$161,3)</f>
        <v>37.427</v>
      </c>
      <c r="DD18" s="22">
        <f>VLOOKUP(DD$7,'Off Peak Curve Sum'!$A$7:$AG$161,3)</f>
        <v>34.115000000000002</v>
      </c>
      <c r="DE18" s="22">
        <f>VLOOKUP(DE$7,'Off Peak Curve Sum'!$A$7:$AG$161,3)</f>
        <v>32.404000000000003</v>
      </c>
      <c r="DF18" s="22">
        <f>VLOOKUP(DF$7,'Off Peak Curve Sum'!$A$7:$AG$161,3)</f>
        <v>29.847000000000001</v>
      </c>
      <c r="DG18" s="22">
        <f>VLOOKUP(DG$7,'Off Peak Curve Sum'!$A$7:$AG$161,3)</f>
        <v>33.82</v>
      </c>
      <c r="DH18" s="22">
        <f>VLOOKUP(DH$7,'Off Peak Curve Sum'!$A$7:$AG$161,3)</f>
        <v>30.652000000000001</v>
      </c>
      <c r="DI18" s="22">
        <f>VLOOKUP(DI$7,'Off Peak Curve Sum'!$A$7:$AG$161,3)</f>
        <v>30.756</v>
      </c>
      <c r="DJ18" s="22">
        <f>VLOOKUP(DJ$7,'Off Peak Curve Sum'!$A$7:$AG$161,3)</f>
        <v>30.224</v>
      </c>
      <c r="DK18" s="22">
        <f>VLOOKUP(DK$7,'Off Peak Curve Sum'!$A$7:$AG$161,3)</f>
        <v>29.519000000000002</v>
      </c>
      <c r="DL18" s="22">
        <f>VLOOKUP(DL$7,'Off Peak Curve Sum'!$A$7:$AG$161,3)</f>
        <v>23.987000000000002</v>
      </c>
      <c r="DM18" s="22">
        <f>VLOOKUP(DM$7,'Off Peak Curve Sum'!$A$7:$AG$161,3)</f>
        <v>26.919</v>
      </c>
      <c r="DN18" s="22">
        <f>VLOOKUP(DN$7,'Off Peak Curve Sum'!$A$7:$AG$161,3)</f>
        <v>37.009</v>
      </c>
      <c r="DO18" s="22">
        <f>VLOOKUP(DO$7,'Off Peak Curve Sum'!$A$7:$AG$161,3)</f>
        <v>38.335000000000001</v>
      </c>
      <c r="DP18" s="22">
        <f>VLOOKUP(DP$7,'Off Peak Curve Sum'!$A$7:$AG$161,3)</f>
        <v>35.178000000000004</v>
      </c>
      <c r="DQ18" s="22">
        <f>VLOOKUP(DQ$7,'Off Peak Curve Sum'!$A$7:$AG$161,3)</f>
        <v>33.511000000000003</v>
      </c>
      <c r="DR18" s="22">
        <f>VLOOKUP(DR$7,'Off Peak Curve Sum'!$A$7:$AG$161,3)</f>
        <v>31.133000000000003</v>
      </c>
      <c r="DS18" s="22">
        <f>VLOOKUP(DS$7,'Off Peak Curve Sum'!$A$7:$AG$161,3)</f>
        <v>34.884999999999998</v>
      </c>
      <c r="DT18" s="22">
        <f>VLOOKUP(DT$7,'Off Peak Curve Sum'!$A$7:$AG$161,3)</f>
        <v>31.673000000000002</v>
      </c>
      <c r="DU18" s="22">
        <f>VLOOKUP(DU$7,'Off Peak Curve Sum'!$A$7:$AG$161,3)</f>
        <v>31.931000000000001</v>
      </c>
      <c r="DV18" s="22">
        <f>VLOOKUP(DV$7,'Off Peak Curve Sum'!$A$7:$AG$161,3)</f>
        <v>31.472000000000001</v>
      </c>
      <c r="DW18" s="22">
        <f>VLOOKUP(DW$7,'Off Peak Curve Sum'!$A$7:$AG$161,3)</f>
        <v>30.753</v>
      </c>
      <c r="DX18" s="22">
        <f>VLOOKUP(DX$7,'Off Peak Curve Sum'!$A$7:$AG$161,3)</f>
        <v>25.527000000000001</v>
      </c>
      <c r="DY18" s="22">
        <f>VLOOKUP(DY$7,'Off Peak Curve Sum'!$A$7:$AG$161,3)</f>
        <v>28.295000000000002</v>
      </c>
      <c r="DZ18" s="22">
        <f>VLOOKUP(DZ$7,'Off Peak Curve Sum'!$A$7:$AG$161,3)</f>
        <v>37.914999999999999</v>
      </c>
      <c r="EA18" s="22">
        <f>VLOOKUP(EA$7,'Off Peak Curve Sum'!$A$7:$AG$161,3)</f>
        <v>39.191000000000003</v>
      </c>
      <c r="EB18" s="22">
        <f>VLOOKUP(EB$7,'Off Peak Curve Sum'!$A$7:$AG$161,3)</f>
        <v>36.185000000000002</v>
      </c>
      <c r="EC18" s="22">
        <f>VLOOKUP(EC$7,'Off Peak Curve Sum'!$A$7:$AG$161,3)</f>
        <v>34.582000000000001</v>
      </c>
      <c r="ED18" s="22">
        <f>VLOOKUP(ED$7,'Off Peak Curve Sum'!$A$7:$AG$161,3)</f>
        <v>32.377000000000002</v>
      </c>
      <c r="EE18" s="22">
        <f>VLOOKUP(EE$7,'Off Peak Curve Sum'!$A$7:$AG$161,3)</f>
        <v>35.9</v>
      </c>
    </row>
    <row r="19" spans="1:135" s="36" customFormat="1" ht="14.1" hidden="1" customHeight="1" x14ac:dyDescent="0.2">
      <c r="A19" s="133"/>
      <c r="B19" s="3"/>
      <c r="C19" s="22"/>
      <c r="D19" s="22"/>
      <c r="E19" s="22"/>
      <c r="F19" s="22"/>
      <c r="G19" s="23"/>
      <c r="H19" s="131"/>
      <c r="I19" s="131"/>
      <c r="J19" s="131"/>
      <c r="K19" s="131"/>
      <c r="L19" s="131"/>
      <c r="M19" s="131"/>
      <c r="N19" s="131"/>
      <c r="O19" s="131"/>
      <c r="P19" s="131"/>
      <c r="Q19" s="131"/>
      <c r="R19" s="131"/>
      <c r="S19" s="131"/>
      <c r="T19" s="23"/>
      <c r="U19" s="23"/>
      <c r="V19" s="23"/>
      <c r="W19" s="78"/>
      <c r="X19" s="65"/>
      <c r="Y19" s="12"/>
      <c r="Z19" s="39"/>
      <c r="AB19" s="22"/>
      <c r="AC19" s="22"/>
      <c r="AD19" s="22"/>
      <c r="AE19" s="22"/>
      <c r="AF19" s="22"/>
      <c r="AG19" s="22"/>
      <c r="AH19" s="22"/>
      <c r="AI19" s="22"/>
      <c r="AJ19" s="22"/>
      <c r="AK19" s="22"/>
      <c r="AL19" s="22"/>
      <c r="AM19" s="22"/>
      <c r="AN19" s="22"/>
      <c r="AO19" s="22"/>
      <c r="AP19" s="22"/>
      <c r="AQ19" s="22"/>
      <c r="AR19" s="22"/>
      <c r="AS19" s="22"/>
      <c r="AT19" s="22"/>
      <c r="AU19" s="22"/>
      <c r="AV19" s="22"/>
      <c r="AW19" s="22"/>
      <c r="AX19" s="22"/>
      <c r="AY19" s="22"/>
      <c r="AZ19" s="22"/>
      <c r="BA19" s="22"/>
      <c r="BB19" s="22"/>
      <c r="BC19" s="22"/>
      <c r="BD19" s="22"/>
      <c r="BE19" s="22"/>
      <c r="BF19" s="22"/>
      <c r="BG19" s="22"/>
      <c r="BH19" s="22"/>
      <c r="BI19" s="22"/>
      <c r="BJ19" s="22"/>
      <c r="BK19" s="22"/>
      <c r="BL19" s="22"/>
      <c r="BM19" s="22"/>
      <c r="BN19" s="22"/>
      <c r="BO19" s="22"/>
      <c r="BP19" s="22"/>
      <c r="BQ19" s="22"/>
      <c r="BR19" s="22"/>
      <c r="BS19" s="22"/>
      <c r="BT19" s="22"/>
      <c r="BU19" s="22"/>
      <c r="BV19" s="22"/>
      <c r="BW19" s="22"/>
      <c r="BX19" s="22"/>
      <c r="BY19" s="22"/>
      <c r="BZ19" s="22"/>
      <c r="CA19" s="22"/>
      <c r="CB19" s="22"/>
      <c r="CC19" s="22"/>
      <c r="CD19" s="22"/>
      <c r="CE19" s="22"/>
      <c r="CF19" s="22"/>
      <c r="CG19" s="22"/>
      <c r="CH19" s="22"/>
      <c r="CI19" s="22"/>
      <c r="CJ19" s="22"/>
      <c r="CK19" s="22"/>
      <c r="CL19" s="22"/>
      <c r="CM19" s="22"/>
      <c r="CN19" s="22"/>
      <c r="CO19" s="22"/>
      <c r="CP19" s="22"/>
      <c r="CQ19" s="22"/>
      <c r="CR19" s="22"/>
      <c r="CS19" s="22"/>
      <c r="CT19" s="22"/>
      <c r="CU19" s="22"/>
      <c r="CV19" s="22"/>
      <c r="CW19" s="22"/>
      <c r="CX19" s="22"/>
      <c r="CY19" s="22"/>
      <c r="CZ19" s="22"/>
      <c r="DA19" s="22"/>
      <c r="DB19" s="22"/>
      <c r="DC19" s="22"/>
      <c r="DD19" s="22"/>
      <c r="DE19" s="22"/>
      <c r="DF19" s="22"/>
      <c r="DG19" s="22"/>
      <c r="DH19" s="22"/>
      <c r="DI19" s="22"/>
      <c r="DJ19" s="22"/>
      <c r="DK19" s="22"/>
      <c r="DL19" s="22"/>
      <c r="DM19" s="22"/>
      <c r="DN19" s="22"/>
      <c r="DO19" s="22"/>
      <c r="DP19" s="22"/>
      <c r="DQ19" s="22"/>
      <c r="DR19" s="22"/>
      <c r="DS19" s="22"/>
      <c r="DT19" s="22"/>
      <c r="DU19" s="22"/>
      <c r="DV19" s="22"/>
      <c r="DW19" s="22"/>
      <c r="DX19" s="22"/>
      <c r="DY19" s="22"/>
      <c r="DZ19" s="22"/>
      <c r="EA19" s="22"/>
      <c r="EB19" s="22"/>
      <c r="EC19" s="22"/>
      <c r="ED19" s="22"/>
      <c r="EE19" s="22"/>
    </row>
    <row r="20" spans="1:135" s="36" customFormat="1" ht="14.1" hidden="1" customHeight="1" x14ac:dyDescent="0.2">
      <c r="A20" s="17"/>
      <c r="B20" s="3"/>
      <c r="C20" s="22"/>
      <c r="D20" s="22"/>
      <c r="E20" s="22"/>
      <c r="F20" s="22"/>
      <c r="G20" s="23"/>
      <c r="H20" s="131"/>
      <c r="I20" s="131"/>
      <c r="J20" s="131"/>
      <c r="K20" s="131"/>
      <c r="L20" s="131"/>
      <c r="M20" s="131"/>
      <c r="N20" s="131"/>
      <c r="O20" s="131"/>
      <c r="P20" s="131"/>
      <c r="Q20" s="131"/>
      <c r="R20" s="131"/>
      <c r="S20" s="131"/>
      <c r="T20" s="23"/>
      <c r="U20" s="23"/>
      <c r="V20" s="23"/>
      <c r="W20" s="78"/>
      <c r="X20" s="65"/>
      <c r="Y20" s="12"/>
      <c r="Z20" s="39"/>
      <c r="AB20" s="22"/>
      <c r="AC20" s="22"/>
      <c r="AD20" s="22"/>
      <c r="AE20" s="22"/>
      <c r="AF20" s="22"/>
      <c r="AG20" s="22"/>
      <c r="AH20" s="22"/>
      <c r="AI20" s="22"/>
      <c r="AJ20" s="22"/>
      <c r="AK20" s="22"/>
      <c r="AL20" s="22"/>
      <c r="AM20" s="22"/>
      <c r="AN20" s="22"/>
      <c r="AO20" s="22"/>
      <c r="AP20" s="22"/>
      <c r="AQ20" s="22"/>
      <c r="AR20" s="22"/>
      <c r="AS20" s="22"/>
      <c r="AT20" s="22"/>
      <c r="AU20" s="22"/>
      <c r="AV20" s="22"/>
      <c r="AW20" s="22"/>
      <c r="AX20" s="22"/>
      <c r="AY20" s="22"/>
      <c r="AZ20" s="22"/>
      <c r="BA20" s="22"/>
      <c r="BB20" s="22"/>
      <c r="BC20" s="22"/>
      <c r="BD20" s="22"/>
      <c r="BE20" s="22"/>
      <c r="BF20" s="22"/>
      <c r="BG20" s="22"/>
      <c r="BH20" s="22"/>
      <c r="BI20" s="22"/>
      <c r="BJ20" s="22"/>
      <c r="BK20" s="22"/>
      <c r="BL20" s="22"/>
      <c r="BM20" s="22"/>
      <c r="BN20" s="22"/>
      <c r="BO20" s="22"/>
      <c r="BP20" s="22"/>
      <c r="BQ20" s="22"/>
      <c r="BR20" s="22"/>
      <c r="BS20" s="22"/>
      <c r="BT20" s="22"/>
      <c r="BU20" s="22"/>
      <c r="BV20" s="22"/>
      <c r="BW20" s="22"/>
      <c r="BX20" s="22"/>
      <c r="BY20" s="22"/>
      <c r="BZ20" s="22"/>
      <c r="CA20" s="22"/>
      <c r="CB20" s="22"/>
      <c r="CC20" s="22"/>
      <c r="CD20" s="22"/>
      <c r="CE20" s="22"/>
      <c r="CF20" s="22"/>
      <c r="CG20" s="22"/>
      <c r="CH20" s="22"/>
      <c r="CI20" s="22"/>
      <c r="CJ20" s="22"/>
      <c r="CK20" s="22"/>
      <c r="CL20" s="22"/>
      <c r="CM20" s="22"/>
      <c r="CN20" s="22"/>
      <c r="CO20" s="22"/>
      <c r="CP20" s="22"/>
      <c r="CQ20" s="22"/>
      <c r="CR20" s="22"/>
      <c r="CS20" s="22"/>
      <c r="CT20" s="22"/>
      <c r="CU20" s="22"/>
      <c r="CV20" s="22"/>
      <c r="CW20" s="22"/>
      <c r="CX20" s="22"/>
      <c r="CY20" s="22"/>
      <c r="CZ20" s="22"/>
      <c r="DA20" s="22"/>
      <c r="DB20" s="22"/>
      <c r="DC20" s="22"/>
      <c r="DD20" s="22"/>
      <c r="DE20" s="22"/>
      <c r="DF20" s="22"/>
      <c r="DG20" s="22"/>
      <c r="DH20" s="22"/>
      <c r="DI20" s="22"/>
      <c r="DJ20" s="22"/>
      <c r="DK20" s="22"/>
      <c r="DL20" s="22"/>
      <c r="DM20" s="22"/>
      <c r="DN20" s="22"/>
      <c r="DO20" s="22"/>
      <c r="DP20" s="22"/>
      <c r="DQ20" s="22"/>
      <c r="DR20" s="22"/>
      <c r="DS20" s="22"/>
      <c r="DT20" s="22"/>
      <c r="DU20" s="22"/>
      <c r="DV20" s="22"/>
      <c r="DW20" s="22"/>
      <c r="DX20" s="22"/>
      <c r="DY20" s="22"/>
      <c r="DZ20" s="22"/>
      <c r="EA20" s="22"/>
      <c r="EB20" s="22"/>
      <c r="EC20" s="22"/>
      <c r="ED20" s="22"/>
      <c r="EE20" s="22"/>
    </row>
    <row r="21" spans="1:135" s="36" customFormat="1" ht="14.1" hidden="1" customHeight="1" x14ac:dyDescent="0.2">
      <c r="A21" s="17"/>
      <c r="B21" s="3"/>
      <c r="C21" s="22"/>
      <c r="D21" s="22"/>
      <c r="E21" s="22"/>
      <c r="F21" s="22"/>
      <c r="G21" s="23"/>
      <c r="H21" s="131"/>
      <c r="I21" s="131"/>
      <c r="J21" s="131"/>
      <c r="K21" s="131"/>
      <c r="L21" s="131"/>
      <c r="M21" s="131"/>
      <c r="N21" s="131"/>
      <c r="O21" s="131"/>
      <c r="P21" s="131"/>
      <c r="Q21" s="131"/>
      <c r="R21" s="131"/>
      <c r="S21" s="131"/>
      <c r="T21" s="23"/>
      <c r="U21" s="23"/>
      <c r="V21" s="23"/>
      <c r="W21" s="78"/>
      <c r="X21" s="65"/>
      <c r="Y21" s="12"/>
      <c r="Z21" s="39"/>
      <c r="AB21" s="22"/>
      <c r="AC21" s="22"/>
      <c r="AD21" s="22"/>
      <c r="AE21" s="22"/>
      <c r="AF21" s="22"/>
      <c r="AG21" s="22"/>
      <c r="AH21" s="22"/>
      <c r="AI21" s="22"/>
      <c r="AJ21" s="22"/>
      <c r="AK21" s="22"/>
      <c r="AL21" s="22"/>
      <c r="AM21" s="22"/>
      <c r="AN21" s="22"/>
      <c r="AO21" s="22"/>
      <c r="AP21" s="22"/>
      <c r="AQ21" s="22"/>
      <c r="AR21" s="22"/>
      <c r="AS21" s="22"/>
      <c r="AT21" s="22"/>
      <c r="AU21" s="22"/>
      <c r="AV21" s="22"/>
      <c r="AW21" s="22"/>
      <c r="AX21" s="22"/>
      <c r="AY21" s="22"/>
      <c r="AZ21" s="22"/>
      <c r="BA21" s="22"/>
      <c r="BB21" s="22"/>
      <c r="BC21" s="22"/>
      <c r="BD21" s="22"/>
      <c r="BE21" s="22"/>
      <c r="BF21" s="22"/>
      <c r="BG21" s="22"/>
      <c r="BH21" s="22"/>
      <c r="BI21" s="22"/>
      <c r="BJ21" s="22"/>
      <c r="BK21" s="22"/>
      <c r="BL21" s="22"/>
      <c r="BM21" s="22"/>
      <c r="BN21" s="22"/>
      <c r="BO21" s="22"/>
      <c r="BP21" s="22"/>
      <c r="BQ21" s="22"/>
      <c r="BR21" s="22"/>
      <c r="BS21" s="22"/>
      <c r="BT21" s="22"/>
      <c r="BU21" s="22"/>
      <c r="BV21" s="22"/>
      <c r="BW21" s="22"/>
      <c r="BX21" s="22"/>
      <c r="BY21" s="22"/>
      <c r="BZ21" s="22"/>
      <c r="CA21" s="22"/>
      <c r="CB21" s="22"/>
      <c r="CC21" s="22"/>
      <c r="CD21" s="22"/>
      <c r="CE21" s="22"/>
      <c r="CF21" s="22"/>
      <c r="CG21" s="22"/>
      <c r="CH21" s="22"/>
      <c r="CI21" s="22"/>
      <c r="CJ21" s="22"/>
      <c r="CK21" s="22"/>
      <c r="CL21" s="22"/>
      <c r="CM21" s="22"/>
      <c r="CN21" s="22"/>
      <c r="CO21" s="22"/>
      <c r="CP21" s="22"/>
      <c r="CQ21" s="22"/>
      <c r="CR21" s="22"/>
      <c r="CS21" s="22"/>
      <c r="CT21" s="22"/>
      <c r="CU21" s="22"/>
      <c r="CV21" s="22"/>
      <c r="CW21" s="22"/>
      <c r="CX21" s="22"/>
      <c r="CY21" s="22"/>
      <c r="CZ21" s="22"/>
      <c r="DA21" s="22"/>
      <c r="DB21" s="22"/>
      <c r="DC21" s="22"/>
      <c r="DD21" s="22"/>
      <c r="DE21" s="22"/>
      <c r="DF21" s="22"/>
      <c r="DG21" s="22"/>
      <c r="DH21" s="22"/>
      <c r="DI21" s="22"/>
      <c r="DJ21" s="22"/>
      <c r="DK21" s="22"/>
      <c r="DL21" s="22"/>
      <c r="DM21" s="22"/>
      <c r="DN21" s="22"/>
      <c r="DO21" s="22"/>
      <c r="DP21" s="22"/>
      <c r="DQ21" s="22"/>
      <c r="DR21" s="22"/>
      <c r="DS21" s="22"/>
      <c r="DT21" s="22"/>
      <c r="DU21" s="22"/>
      <c r="DV21" s="22"/>
      <c r="DW21" s="22"/>
      <c r="DX21" s="22"/>
      <c r="DY21" s="22"/>
      <c r="DZ21" s="22"/>
      <c r="EA21" s="22"/>
      <c r="EB21" s="22"/>
      <c r="EC21" s="22"/>
      <c r="ED21" s="22"/>
      <c r="EE21" s="22"/>
    </row>
    <row r="22" spans="1:135" s="36" customFormat="1" ht="14.1" hidden="1" customHeight="1" x14ac:dyDescent="0.2">
      <c r="A22" s="17"/>
      <c r="B22" s="3"/>
      <c r="C22" s="22"/>
      <c r="D22" s="22"/>
      <c r="E22" s="22"/>
      <c r="F22" s="22"/>
      <c r="G22" s="23"/>
      <c r="H22" s="131"/>
      <c r="I22" s="131"/>
      <c r="J22" s="131"/>
      <c r="K22" s="131"/>
      <c r="L22" s="131"/>
      <c r="M22" s="131"/>
      <c r="N22" s="131"/>
      <c r="O22" s="131"/>
      <c r="P22" s="131"/>
      <c r="Q22" s="131"/>
      <c r="R22" s="131"/>
      <c r="S22" s="131"/>
      <c r="T22" s="23"/>
      <c r="U22" s="23"/>
      <c r="V22" s="23"/>
      <c r="W22" s="78"/>
      <c r="X22" s="65"/>
      <c r="Y22" s="12"/>
      <c r="Z22" s="39"/>
      <c r="AB22" s="22"/>
      <c r="AC22" s="22"/>
      <c r="AD22" s="22"/>
      <c r="AE22" s="22"/>
      <c r="AF22" s="22"/>
      <c r="AG22" s="22"/>
      <c r="AH22" s="22"/>
      <c r="AI22" s="22"/>
      <c r="AJ22" s="22"/>
      <c r="AK22" s="22"/>
      <c r="AL22" s="22"/>
      <c r="AM22" s="22"/>
      <c r="AN22" s="22"/>
      <c r="AO22" s="22"/>
      <c r="AP22" s="22"/>
      <c r="AQ22" s="22"/>
      <c r="AR22" s="22"/>
      <c r="AS22" s="22"/>
      <c r="AT22" s="22"/>
      <c r="AU22" s="22"/>
      <c r="AV22" s="22"/>
      <c r="AW22" s="22"/>
      <c r="AX22" s="22"/>
      <c r="AY22" s="22"/>
      <c r="AZ22" s="22"/>
      <c r="BA22" s="22"/>
      <c r="BB22" s="22"/>
      <c r="BC22" s="22"/>
      <c r="BD22" s="22"/>
      <c r="BE22" s="22"/>
      <c r="BF22" s="22"/>
      <c r="BG22" s="22"/>
      <c r="BH22" s="22"/>
      <c r="BI22" s="22"/>
      <c r="BJ22" s="22"/>
      <c r="BK22" s="22"/>
      <c r="BL22" s="22"/>
      <c r="BM22" s="22"/>
      <c r="BN22" s="22"/>
      <c r="BO22" s="22"/>
      <c r="BP22" s="22"/>
      <c r="BQ22" s="22"/>
      <c r="BR22" s="22"/>
      <c r="BS22" s="22"/>
      <c r="BT22" s="22"/>
      <c r="BU22" s="22"/>
      <c r="BV22" s="22"/>
      <c r="BW22" s="22"/>
      <c r="BX22" s="22"/>
      <c r="BY22" s="22"/>
      <c r="BZ22" s="22"/>
      <c r="CA22" s="22"/>
      <c r="CB22" s="22"/>
      <c r="CC22" s="22"/>
      <c r="CD22" s="22"/>
      <c r="CE22" s="22"/>
      <c r="CF22" s="22"/>
      <c r="CG22" s="22"/>
      <c r="CH22" s="22"/>
      <c r="CI22" s="22"/>
      <c r="CJ22" s="22"/>
      <c r="CK22" s="22"/>
      <c r="CL22" s="22"/>
      <c r="CM22" s="22"/>
      <c r="CN22" s="22"/>
      <c r="CO22" s="22"/>
      <c r="CP22" s="22"/>
      <c r="CQ22" s="22"/>
      <c r="CR22" s="22"/>
      <c r="CS22" s="22"/>
      <c r="CT22" s="22"/>
      <c r="CU22" s="22"/>
      <c r="CV22" s="22"/>
      <c r="CW22" s="22"/>
      <c r="CX22" s="22"/>
      <c r="CY22" s="22"/>
      <c r="CZ22" s="22"/>
      <c r="DA22" s="22"/>
      <c r="DB22" s="22"/>
      <c r="DC22" s="22"/>
      <c r="DD22" s="22"/>
      <c r="DE22" s="22"/>
      <c r="DF22" s="22"/>
      <c r="DG22" s="22"/>
      <c r="DH22" s="22"/>
      <c r="DI22" s="22"/>
      <c r="DJ22" s="22"/>
      <c r="DK22" s="22"/>
      <c r="DL22" s="22"/>
      <c r="DM22" s="22"/>
      <c r="DN22" s="22"/>
      <c r="DO22" s="22"/>
      <c r="DP22" s="22"/>
      <c r="DQ22" s="22"/>
      <c r="DR22" s="22"/>
      <c r="DS22" s="22"/>
      <c r="DT22" s="22"/>
      <c r="DU22" s="22"/>
      <c r="DV22" s="22"/>
      <c r="DW22" s="22"/>
      <c r="DX22" s="22"/>
      <c r="DY22" s="22"/>
      <c r="DZ22" s="22"/>
      <c r="EA22" s="22"/>
      <c r="EB22" s="22"/>
      <c r="EC22" s="22"/>
      <c r="ED22" s="22"/>
      <c r="EE22" s="22"/>
    </row>
    <row r="23" spans="1:135" s="36" customFormat="1" ht="14.1" hidden="1" customHeight="1" x14ac:dyDescent="0.2">
      <c r="A23" s="17"/>
      <c r="B23" s="3"/>
      <c r="C23" s="22"/>
      <c r="D23" s="22"/>
      <c r="E23" s="22"/>
      <c r="F23" s="22"/>
      <c r="G23" s="23"/>
      <c r="H23" s="131"/>
      <c r="I23" s="131"/>
      <c r="J23" s="131"/>
      <c r="K23" s="131"/>
      <c r="L23" s="131"/>
      <c r="M23" s="131"/>
      <c r="N23" s="131"/>
      <c r="O23" s="131"/>
      <c r="P23" s="131"/>
      <c r="Q23" s="131"/>
      <c r="R23" s="131"/>
      <c r="S23" s="131"/>
      <c r="T23" s="23"/>
      <c r="U23" s="23"/>
      <c r="V23" s="23"/>
      <c r="W23" s="78"/>
      <c r="X23" s="65"/>
      <c r="Y23" s="12"/>
      <c r="Z23" s="39"/>
      <c r="AB23" s="22"/>
      <c r="AC23" s="22"/>
      <c r="AD23" s="22"/>
      <c r="AE23" s="22"/>
      <c r="AF23" s="22"/>
      <c r="AG23" s="22"/>
      <c r="AH23" s="22"/>
      <c r="AI23" s="22"/>
      <c r="AJ23" s="22"/>
      <c r="AK23" s="22"/>
      <c r="AL23" s="22"/>
      <c r="AM23" s="22"/>
      <c r="AN23" s="22"/>
      <c r="AO23" s="22"/>
      <c r="AP23" s="22"/>
      <c r="AQ23" s="22"/>
      <c r="AR23" s="22"/>
      <c r="AS23" s="22"/>
      <c r="AT23" s="22"/>
      <c r="AU23" s="22"/>
      <c r="AV23" s="22"/>
      <c r="AW23" s="22"/>
      <c r="AX23" s="22"/>
      <c r="AY23" s="22"/>
      <c r="AZ23" s="22"/>
      <c r="BA23" s="22"/>
      <c r="BB23" s="22"/>
      <c r="BC23" s="22"/>
      <c r="BD23" s="22"/>
      <c r="BE23" s="22"/>
      <c r="BF23" s="22"/>
      <c r="BG23" s="22"/>
      <c r="BH23" s="22"/>
      <c r="BI23" s="22"/>
      <c r="BJ23" s="22"/>
      <c r="BK23" s="22"/>
      <c r="BL23" s="22"/>
      <c r="BM23" s="22"/>
      <c r="BN23" s="22"/>
      <c r="BO23" s="22"/>
      <c r="BP23" s="22"/>
      <c r="BQ23" s="22"/>
      <c r="BR23" s="22"/>
      <c r="BS23" s="22"/>
      <c r="BT23" s="22"/>
      <c r="BU23" s="22"/>
      <c r="BV23" s="22"/>
      <c r="BW23" s="22"/>
      <c r="BX23" s="22"/>
      <c r="BY23" s="22"/>
      <c r="BZ23" s="22"/>
      <c r="CA23" s="22"/>
      <c r="CB23" s="22"/>
      <c r="CC23" s="22"/>
      <c r="CD23" s="22"/>
      <c r="CE23" s="22"/>
      <c r="CF23" s="22"/>
      <c r="CG23" s="22"/>
      <c r="CH23" s="22"/>
      <c r="CI23" s="22"/>
      <c r="CJ23" s="22"/>
      <c r="CK23" s="22"/>
      <c r="CL23" s="22"/>
      <c r="CM23" s="22"/>
      <c r="CN23" s="22"/>
      <c r="CO23" s="22"/>
      <c r="CP23" s="22"/>
      <c r="CQ23" s="22"/>
      <c r="CR23" s="22"/>
      <c r="CS23" s="22"/>
      <c r="CT23" s="22"/>
      <c r="CU23" s="22"/>
      <c r="CV23" s="22"/>
      <c r="CW23" s="22"/>
      <c r="CX23" s="22"/>
      <c r="CY23" s="22"/>
      <c r="CZ23" s="22"/>
      <c r="DA23" s="22"/>
      <c r="DB23" s="22"/>
      <c r="DC23" s="22"/>
      <c r="DD23" s="22"/>
      <c r="DE23" s="22"/>
      <c r="DF23" s="22"/>
      <c r="DG23" s="22"/>
      <c r="DH23" s="22"/>
      <c r="DI23" s="22"/>
      <c r="DJ23" s="22"/>
      <c r="DK23" s="22"/>
      <c r="DL23" s="22"/>
      <c r="DM23" s="22"/>
      <c r="DN23" s="22"/>
      <c r="DO23" s="22"/>
      <c r="DP23" s="22"/>
      <c r="DQ23" s="22"/>
      <c r="DR23" s="22"/>
      <c r="DS23" s="22"/>
      <c r="DT23" s="22"/>
      <c r="DU23" s="22"/>
      <c r="DV23" s="22"/>
      <c r="DW23" s="22"/>
      <c r="DX23" s="22"/>
      <c r="DY23" s="22"/>
      <c r="DZ23" s="22"/>
      <c r="EA23" s="22"/>
      <c r="EB23" s="22"/>
      <c r="EC23" s="22"/>
      <c r="ED23" s="22"/>
      <c r="EE23" s="22"/>
    </row>
    <row r="24" spans="1:135" s="36" customFormat="1" ht="14.1" hidden="1" customHeight="1" x14ac:dyDescent="0.2">
      <c r="A24" s="17"/>
      <c r="B24" s="3"/>
      <c r="C24" s="22"/>
      <c r="D24" s="22"/>
      <c r="E24" s="22"/>
      <c r="F24" s="22"/>
      <c r="G24" s="23"/>
      <c r="H24" s="131"/>
      <c r="I24" s="131"/>
      <c r="J24" s="131"/>
      <c r="K24" s="131"/>
      <c r="L24" s="131"/>
      <c r="M24" s="131"/>
      <c r="N24" s="131"/>
      <c r="O24" s="131"/>
      <c r="P24" s="131"/>
      <c r="Q24" s="131"/>
      <c r="R24" s="131"/>
      <c r="S24" s="131"/>
      <c r="T24" s="23"/>
      <c r="U24" s="23"/>
      <c r="V24" s="23"/>
      <c r="W24" s="78"/>
      <c r="X24" s="65"/>
      <c r="Y24" s="12"/>
      <c r="Z24" s="39"/>
      <c r="AB24" s="22"/>
      <c r="AC24" s="22"/>
      <c r="AD24" s="22"/>
      <c r="AE24" s="22"/>
      <c r="AF24" s="22"/>
      <c r="AG24" s="22"/>
      <c r="AH24" s="22"/>
      <c r="AI24" s="22"/>
      <c r="AJ24" s="22"/>
      <c r="AK24" s="22"/>
      <c r="AL24" s="22"/>
      <c r="AM24" s="22"/>
      <c r="AN24" s="22"/>
      <c r="AO24" s="22"/>
      <c r="AP24" s="22"/>
      <c r="AQ24" s="22"/>
      <c r="AR24" s="22"/>
      <c r="AS24" s="22"/>
      <c r="AT24" s="22"/>
      <c r="AU24" s="22"/>
      <c r="AV24" s="22"/>
      <c r="AW24" s="22"/>
      <c r="AX24" s="22"/>
      <c r="AY24" s="22"/>
      <c r="AZ24" s="22"/>
      <c r="BA24" s="22"/>
      <c r="BB24" s="22"/>
      <c r="BC24" s="22"/>
      <c r="BD24" s="22"/>
      <c r="BE24" s="22"/>
      <c r="BF24" s="22"/>
      <c r="BG24" s="22"/>
      <c r="BH24" s="22"/>
      <c r="BI24" s="22"/>
      <c r="BJ24" s="22"/>
      <c r="BK24" s="22"/>
      <c r="BL24" s="22"/>
      <c r="BM24" s="22"/>
      <c r="BN24" s="22"/>
      <c r="BO24" s="22"/>
      <c r="BP24" s="22"/>
      <c r="BQ24" s="22"/>
      <c r="BR24" s="22"/>
      <c r="BS24" s="22"/>
      <c r="BT24" s="22"/>
      <c r="BU24" s="22"/>
      <c r="BV24" s="22"/>
      <c r="BW24" s="22"/>
      <c r="BX24" s="22"/>
      <c r="BY24" s="22"/>
      <c r="BZ24" s="22"/>
      <c r="CA24" s="22"/>
      <c r="CB24" s="22"/>
      <c r="CC24" s="22"/>
      <c r="CD24" s="22"/>
      <c r="CE24" s="22"/>
      <c r="CF24" s="22"/>
      <c r="CG24" s="22"/>
      <c r="CH24" s="22"/>
      <c r="CI24" s="22"/>
      <c r="CJ24" s="22"/>
      <c r="CK24" s="22"/>
      <c r="CL24" s="22"/>
      <c r="CM24" s="22"/>
      <c r="CN24" s="22"/>
      <c r="CO24" s="22"/>
      <c r="CP24" s="22"/>
      <c r="CQ24" s="22"/>
      <c r="CR24" s="22"/>
      <c r="CS24" s="22"/>
      <c r="CT24" s="22"/>
      <c r="CU24" s="22"/>
      <c r="CV24" s="22"/>
      <c r="CW24" s="22"/>
      <c r="CX24" s="22"/>
      <c r="CY24" s="22"/>
      <c r="CZ24" s="22"/>
      <c r="DA24" s="22"/>
      <c r="DB24" s="22"/>
      <c r="DC24" s="22"/>
      <c r="DD24" s="22"/>
      <c r="DE24" s="22"/>
      <c r="DF24" s="22"/>
      <c r="DG24" s="22"/>
      <c r="DH24" s="22"/>
      <c r="DI24" s="22"/>
      <c r="DJ24" s="22"/>
      <c r="DK24" s="22"/>
      <c r="DL24" s="22"/>
      <c r="DM24" s="22"/>
      <c r="DN24" s="22"/>
      <c r="DO24" s="22"/>
      <c r="DP24" s="22"/>
      <c r="DQ24" s="22"/>
      <c r="DR24" s="22"/>
      <c r="DS24" s="22"/>
      <c r="DT24" s="22"/>
      <c r="DU24" s="22"/>
      <c r="DV24" s="22"/>
      <c r="DW24" s="22"/>
      <c r="DX24" s="22"/>
      <c r="DY24" s="22"/>
      <c r="DZ24" s="22"/>
      <c r="EA24" s="22"/>
      <c r="EB24" s="22"/>
      <c r="EC24" s="22"/>
      <c r="ED24" s="22"/>
      <c r="EE24" s="22"/>
    </row>
    <row r="25" spans="1:135" s="36" customFormat="1" ht="14.1" customHeight="1" thickBot="1" x14ac:dyDescent="0.25">
      <c r="A25" s="27"/>
      <c r="B25" s="28"/>
      <c r="C25" s="29"/>
      <c r="D25" s="29"/>
      <c r="E25" s="29"/>
      <c r="F25" s="29"/>
      <c r="G25" s="30"/>
      <c r="H25" s="138"/>
      <c r="I25" s="138"/>
      <c r="J25" s="138"/>
      <c r="K25" s="138"/>
      <c r="L25" s="138"/>
      <c r="M25" s="138"/>
      <c r="N25" s="138"/>
      <c r="O25" s="138"/>
      <c r="P25" s="138"/>
      <c r="Q25" s="138"/>
      <c r="R25" s="138"/>
      <c r="S25" s="138"/>
      <c r="T25" s="30"/>
      <c r="U25" s="30"/>
      <c r="V25" s="30"/>
      <c r="W25" s="79"/>
      <c r="X25" s="66"/>
      <c r="Y25" s="38"/>
      <c r="Z25" s="39"/>
      <c r="AB25" s="29"/>
      <c r="AC25" s="29"/>
      <c r="AD25" s="29"/>
      <c r="AE25" s="29"/>
      <c r="AF25" s="29"/>
      <c r="AG25" s="29"/>
      <c r="AH25" s="29"/>
      <c r="AI25" s="29"/>
      <c r="AJ25" s="29"/>
      <c r="AK25" s="29"/>
      <c r="AL25" s="29"/>
      <c r="AM25" s="29"/>
      <c r="AN25" s="29"/>
      <c r="AO25" s="29"/>
      <c r="AP25" s="29"/>
      <c r="AQ25" s="29"/>
      <c r="AR25" s="29"/>
      <c r="AS25" s="29"/>
      <c r="AT25" s="29"/>
      <c r="AU25" s="29"/>
      <c r="AV25" s="29"/>
      <c r="AW25" s="29"/>
      <c r="AX25" s="29"/>
      <c r="AY25" s="29"/>
      <c r="AZ25" s="29"/>
      <c r="BA25" s="29"/>
      <c r="BB25" s="29"/>
      <c r="BC25" s="29"/>
      <c r="BD25" s="29"/>
      <c r="BE25" s="29"/>
      <c r="BF25" s="29"/>
      <c r="BG25" s="29"/>
      <c r="BH25" s="29"/>
      <c r="BI25" s="29"/>
      <c r="BJ25" s="29"/>
      <c r="BK25" s="29"/>
      <c r="BL25" s="29"/>
      <c r="BM25" s="29"/>
      <c r="BN25" s="29"/>
      <c r="BO25" s="29"/>
      <c r="BP25" s="29"/>
      <c r="BQ25" s="29"/>
      <c r="BR25" s="29"/>
      <c r="BS25" s="29"/>
      <c r="BT25" s="29"/>
      <c r="BU25" s="29"/>
      <c r="BV25" s="29"/>
      <c r="BW25" s="29"/>
      <c r="BX25" s="29"/>
      <c r="BY25" s="29"/>
      <c r="BZ25" s="29"/>
      <c r="CA25" s="29"/>
      <c r="CB25" s="29"/>
      <c r="CC25" s="29"/>
      <c r="CD25" s="29"/>
      <c r="CE25" s="29"/>
      <c r="CF25" s="29"/>
      <c r="CG25" s="29"/>
      <c r="CH25" s="29"/>
      <c r="CI25" s="29"/>
      <c r="CJ25" s="29"/>
      <c r="CK25" s="29"/>
      <c r="CL25" s="29"/>
      <c r="CM25" s="29"/>
      <c r="CN25" s="29"/>
      <c r="CO25" s="29"/>
      <c r="CP25" s="29"/>
      <c r="CQ25" s="29"/>
      <c r="CR25" s="29"/>
      <c r="CS25" s="29"/>
      <c r="CT25" s="29"/>
      <c r="CU25" s="29"/>
      <c r="CV25" s="29"/>
      <c r="CW25" s="29"/>
      <c r="CX25" s="29"/>
      <c r="CY25" s="29"/>
      <c r="CZ25" s="29"/>
      <c r="DA25" s="29"/>
      <c r="DB25" s="29"/>
      <c r="DC25" s="29"/>
      <c r="DD25" s="29"/>
      <c r="DE25" s="29"/>
      <c r="DF25" s="29"/>
      <c r="DG25" s="29"/>
      <c r="DH25" s="29"/>
      <c r="DI25" s="29"/>
      <c r="DJ25" s="29"/>
      <c r="DK25" s="29"/>
      <c r="DL25" s="29"/>
      <c r="DM25" s="29"/>
      <c r="DN25" s="29"/>
      <c r="DO25" s="29"/>
      <c r="DP25" s="29"/>
      <c r="DQ25" s="29"/>
      <c r="DR25" s="29"/>
      <c r="DS25" s="29"/>
      <c r="DT25" s="29"/>
      <c r="DU25" s="29"/>
      <c r="DV25" s="29"/>
      <c r="DW25" s="29"/>
      <c r="DX25" s="29"/>
      <c r="DY25" s="29"/>
      <c r="DZ25" s="29"/>
      <c r="EA25" s="29"/>
      <c r="EB25" s="29"/>
      <c r="EC25" s="29"/>
      <c r="ED25" s="29"/>
      <c r="EE25" s="29"/>
    </row>
    <row r="26" spans="1:135" s="36" customFormat="1" ht="8.25" customHeight="1" x14ac:dyDescent="0.2">
      <c r="A26" s="31"/>
      <c r="B26" s="3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  <c r="O26" s="16"/>
      <c r="P26" s="16"/>
      <c r="Q26" s="16"/>
      <c r="R26" s="16"/>
      <c r="S26" s="16"/>
      <c r="T26" s="16"/>
      <c r="U26" s="16"/>
      <c r="V26" s="16"/>
      <c r="W26" s="32"/>
      <c r="X26" s="12"/>
      <c r="Y26" s="12"/>
    </row>
    <row r="27" spans="1:135" s="15" customFormat="1" ht="13.5" customHeight="1" thickBot="1" x14ac:dyDescent="0.25">
      <c r="A27" s="33" t="s">
        <v>99</v>
      </c>
      <c r="B27" s="33"/>
      <c r="C27" s="35"/>
      <c r="D27" s="35"/>
      <c r="E27" s="35"/>
      <c r="F27" s="35"/>
      <c r="G27" s="35"/>
      <c r="H27" s="35"/>
      <c r="I27" s="35"/>
      <c r="J27" s="35"/>
      <c r="K27" s="35"/>
      <c r="L27" s="35"/>
      <c r="M27" s="35"/>
      <c r="N27" s="35"/>
      <c r="O27" s="35"/>
      <c r="P27" s="35"/>
      <c r="Q27" s="35"/>
      <c r="R27" s="35"/>
      <c r="S27" s="35"/>
      <c r="T27" s="35"/>
      <c r="U27" s="35"/>
      <c r="V27" s="35"/>
      <c r="W27" s="34"/>
      <c r="X27" s="35"/>
      <c r="Y27" s="35"/>
    </row>
    <row r="28" spans="1:135" s="36" customFormat="1" ht="14.1" customHeight="1" x14ac:dyDescent="0.2">
      <c r="A28" s="68" t="s">
        <v>139</v>
      </c>
      <c r="B28" s="15" t="s">
        <v>54</v>
      </c>
      <c r="C28" s="73">
        <f t="shared" ref="C28:C34" ca="1" si="13">AVERAGE(D28:F28)</f>
        <v>31.583333333333332</v>
      </c>
      <c r="D28" s="73">
        <f ca="1">IF(ISERROR(AVERAGE(OFFSET('Sat Curve Sum'!$D$6,1,0,1,1))),0,AVERAGE(OFFSET('Sat Curve Sum'!$D$6,1,0,1,1)))</f>
        <v>28</v>
      </c>
      <c r="E28" s="73">
        <f ca="1">IF(ISERROR((SUM(OFFSET('Sat Curve Sum'!$D$6,2,0,3,1))+ 1* 'Sat Curve Sum Backup'!$D$9)/4), 'Sat Curve Sum Backup'!$D$9,(SUM(OFFSET('Sat Curve Sum'!$D$6,2,0,3,1))+ 1* 'Sat Curve Sum Backup'!$D$9)/4)</f>
        <v>29</v>
      </c>
      <c r="F28" s="73">
        <f>VLOOKUP(F$7,'Sat Curve Sum'!$A$7:$AG$161,4)</f>
        <v>37.75</v>
      </c>
      <c r="G28" s="72">
        <f t="shared" ref="G28:G34" ca="1" si="14">AVERAGE(D28,E28,F28)</f>
        <v>31.583333333333332</v>
      </c>
      <c r="H28" s="130">
        <f t="shared" ref="H28:H34" si="15">AB28</f>
        <v>37.75</v>
      </c>
      <c r="I28" s="130">
        <f t="shared" ref="I28:S28" si="16">AC28</f>
        <v>35.75</v>
      </c>
      <c r="J28" s="130">
        <f t="shared" si="16"/>
        <v>32.75</v>
      </c>
      <c r="K28" s="130">
        <f t="shared" si="16"/>
        <v>30.5</v>
      </c>
      <c r="L28" s="130">
        <f t="shared" si="16"/>
        <v>28.5</v>
      </c>
      <c r="M28" s="130">
        <f t="shared" si="16"/>
        <v>29.5</v>
      </c>
      <c r="N28" s="130">
        <f t="shared" si="16"/>
        <v>42.5</v>
      </c>
      <c r="O28" s="130">
        <f t="shared" si="16"/>
        <v>49.5</v>
      </c>
      <c r="P28" s="130">
        <f t="shared" si="16"/>
        <v>42</v>
      </c>
      <c r="Q28" s="130">
        <f t="shared" si="16"/>
        <v>38.75</v>
      </c>
      <c r="R28" s="130">
        <f t="shared" si="16"/>
        <v>35.5</v>
      </c>
      <c r="S28" s="130">
        <f t="shared" si="16"/>
        <v>37</v>
      </c>
      <c r="T28" s="72">
        <f t="shared" ref="T28:T34" si="17">AVERAGE(AB28:AM28)</f>
        <v>36.666666666666664</v>
      </c>
      <c r="U28" s="72">
        <f t="shared" ref="U28:U34" si="18">AVERAGE(AN28:AY28)</f>
        <v>39.291666666666664</v>
      </c>
      <c r="V28" s="86">
        <f t="shared" ref="V28:V34" si="19">AVERAGE(AZ28:EE28)</f>
        <v>40.938809523809532</v>
      </c>
      <c r="W28" s="14"/>
      <c r="X28" s="64">
        <f t="shared" ref="X28:X34" ca="1" si="20">AVERAGE(D28:F28,AB28:EE28)</f>
        <v>40.046036036036057</v>
      </c>
      <c r="Y28" s="16"/>
      <c r="Z28" s="39"/>
      <c r="AB28" s="22">
        <f>VLOOKUP(AB$7,'Sat Curve Sum'!$A$7:$AG$161,4)</f>
        <v>37.75</v>
      </c>
      <c r="AC28" s="22">
        <f>VLOOKUP(AC$7,'Sat Curve Sum'!$A$7:$AG$161,4)</f>
        <v>35.75</v>
      </c>
      <c r="AD28" s="22">
        <f>VLOOKUP(AD$7,'Sat Curve Sum'!$A$7:$AG$161,4)</f>
        <v>32.75</v>
      </c>
      <c r="AE28" s="22">
        <f>VLOOKUP(AE$7,'Sat Curve Sum'!$A$7:$AG$161,4)</f>
        <v>30.5</v>
      </c>
      <c r="AF28" s="22">
        <f>VLOOKUP(AF$7,'Sat Curve Sum'!$A$7:$AG$161,4)</f>
        <v>28.5</v>
      </c>
      <c r="AG28" s="22">
        <f>VLOOKUP(AG$7,'Sat Curve Sum'!$A$7:$AG$161,4)</f>
        <v>29.5</v>
      </c>
      <c r="AH28" s="22">
        <f>VLOOKUP(AH$7,'Sat Curve Sum'!$A$7:$AG$161,4)</f>
        <v>42.5</v>
      </c>
      <c r="AI28" s="22">
        <f>VLOOKUP(AI$7,'Sat Curve Sum'!$A$7:$AG$161,4)</f>
        <v>49.5</v>
      </c>
      <c r="AJ28" s="22">
        <f>VLOOKUP(AJ$7,'Sat Curve Sum'!$A$7:$AG$161,4)</f>
        <v>42</v>
      </c>
      <c r="AK28" s="22">
        <f>VLOOKUP(AK$7,'Sat Curve Sum'!$A$7:$AG$161,4)</f>
        <v>38.75</v>
      </c>
      <c r="AL28" s="22">
        <f>VLOOKUP(AL$7,'Sat Curve Sum'!$A$7:$AG$161,4)</f>
        <v>35.5</v>
      </c>
      <c r="AM28" s="22">
        <f>VLOOKUP(AM$7,'Sat Curve Sum'!$A$7:$AG$161,4)</f>
        <v>37</v>
      </c>
      <c r="AN28" s="22">
        <f>VLOOKUP(AN$7,'Sat Curve Sum'!$A$7:$AG$161,4)</f>
        <v>41.75</v>
      </c>
      <c r="AO28" s="22">
        <f>VLOOKUP(AO$7,'Sat Curve Sum'!$A$7:$AG$161,4)</f>
        <v>40.75</v>
      </c>
      <c r="AP28" s="22">
        <f>VLOOKUP(AP$7,'Sat Curve Sum'!$A$7:$AG$161,4)</f>
        <v>35</v>
      </c>
      <c r="AQ28" s="22">
        <f>VLOOKUP(AQ$7,'Sat Curve Sum'!$A$7:$AG$161,4)</f>
        <v>32</v>
      </c>
      <c r="AR28" s="22">
        <f>VLOOKUP(AR$7,'Sat Curve Sum'!$A$7:$AG$161,4)</f>
        <v>28.5</v>
      </c>
      <c r="AS28" s="22">
        <f>VLOOKUP(AS$7,'Sat Curve Sum'!$A$7:$AG$161,4)</f>
        <v>29.5</v>
      </c>
      <c r="AT28" s="22">
        <f>VLOOKUP(AT$7,'Sat Curve Sum'!$A$7:$AG$161,4)</f>
        <v>48</v>
      </c>
      <c r="AU28" s="22">
        <f>VLOOKUP(AU$7,'Sat Curve Sum'!$A$7:$AG$161,4)</f>
        <v>56</v>
      </c>
      <c r="AV28" s="22">
        <f>VLOOKUP(AV$7,'Sat Curve Sum'!$A$7:$AG$161,4)</f>
        <v>46.25</v>
      </c>
      <c r="AW28" s="22">
        <f>VLOOKUP(AW$7,'Sat Curve Sum'!$A$7:$AG$161,4)</f>
        <v>40.25</v>
      </c>
      <c r="AX28" s="22">
        <f>VLOOKUP(AX$7,'Sat Curve Sum'!$A$7:$AG$161,4)</f>
        <v>36</v>
      </c>
      <c r="AY28" s="22">
        <f>VLOOKUP(AY$7,'Sat Curve Sum'!$A$7:$AG$161,4)</f>
        <v>37.5</v>
      </c>
      <c r="AZ28" s="22">
        <f>VLOOKUP(AZ$7,'Sat Curve Sum'!$A$7:$AG$161,4)</f>
        <v>41.81</v>
      </c>
      <c r="BA28" s="22">
        <f>VLOOKUP(BA$7,'Sat Curve Sum'!$A$7:$AG$161,4)</f>
        <v>40.950000000000003</v>
      </c>
      <c r="BB28" s="22">
        <f>VLOOKUP(BB$7,'Sat Curve Sum'!$A$7:$AG$161,4)</f>
        <v>36.01</v>
      </c>
      <c r="BC28" s="22">
        <f>VLOOKUP(BC$7,'Sat Curve Sum'!$A$7:$AG$161,4)</f>
        <v>33.43</v>
      </c>
      <c r="BD28" s="22">
        <f>VLOOKUP(BD$7,'Sat Curve Sum'!$A$7:$AG$161,4)</f>
        <v>30.43</v>
      </c>
      <c r="BE28" s="22">
        <f>VLOOKUP(BE$7,'Sat Curve Sum'!$A$7:$AG$161,4)</f>
        <v>31.29</v>
      </c>
      <c r="BF28" s="22">
        <f>VLOOKUP(BF$7,'Sat Curve Sum'!$A$7:$AG$161,4)</f>
        <v>47.17</v>
      </c>
      <c r="BG28" s="22">
        <f>VLOOKUP(BG$7,'Sat Curve Sum'!$A$7:$AG$161,4)</f>
        <v>54.04</v>
      </c>
      <c r="BH28" s="22">
        <f>VLOOKUP(BH$7,'Sat Curve Sum'!$A$7:$AG$161,4)</f>
        <v>45.67</v>
      </c>
      <c r="BI28" s="22">
        <f>VLOOKUP(BI$7,'Sat Curve Sum'!$A$7:$AG$161,4)</f>
        <v>40.520000000000003</v>
      </c>
      <c r="BJ28" s="22">
        <f>VLOOKUP(BJ$7,'Sat Curve Sum'!$A$7:$AG$161,4)</f>
        <v>36.869999999999997</v>
      </c>
      <c r="BK28" s="22">
        <f>VLOOKUP(BK$7,'Sat Curve Sum'!$A$7:$AG$161,4)</f>
        <v>38.159999999999997</v>
      </c>
      <c r="BL28" s="22">
        <f>VLOOKUP(BL$7,'Sat Curve Sum'!$A$7:$AG$161,4)</f>
        <v>41.85</v>
      </c>
      <c r="BM28" s="22">
        <f>VLOOKUP(BM$7,'Sat Curve Sum'!$A$7:$AG$161,4)</f>
        <v>41.11</v>
      </c>
      <c r="BN28" s="22">
        <f>VLOOKUP(BN$7,'Sat Curve Sum'!$A$7:$AG$161,4)</f>
        <v>36.880000000000003</v>
      </c>
      <c r="BO28" s="22">
        <f>VLOOKUP(BO$7,'Sat Curve Sum'!$A$7:$AG$161,4)</f>
        <v>34.67</v>
      </c>
      <c r="BP28" s="22">
        <f>VLOOKUP(BP$7,'Sat Curve Sum'!$A$7:$AG$161,4)</f>
        <v>32.1</v>
      </c>
      <c r="BQ28" s="22">
        <f>VLOOKUP(BQ$7,'Sat Curve Sum'!$A$7:$AG$161,4)</f>
        <v>32.83</v>
      </c>
      <c r="BR28" s="22">
        <f>VLOOKUP(BR$7,'Sat Curve Sum'!$A$7:$AG$161,4)</f>
        <v>46.46</v>
      </c>
      <c r="BS28" s="22">
        <f>VLOOKUP(BS$7,'Sat Curve Sum'!$A$7:$AG$161,4)</f>
        <v>52.35</v>
      </c>
      <c r="BT28" s="22">
        <f>VLOOKUP(BT$7,'Sat Curve Sum'!$A$7:$AG$161,4)</f>
        <v>45.17</v>
      </c>
      <c r="BU28" s="22">
        <f>VLOOKUP(BU$7,'Sat Curve Sum'!$A$7:$AG$161,4)</f>
        <v>40.76</v>
      </c>
      <c r="BV28" s="22">
        <f>VLOOKUP(BV$7,'Sat Curve Sum'!$A$7:$AG$161,4)</f>
        <v>37.630000000000003</v>
      </c>
      <c r="BW28" s="22">
        <f>VLOOKUP(BW$7,'Sat Curve Sum'!$A$7:$AG$161,4)</f>
        <v>38.729999999999997</v>
      </c>
      <c r="BX28" s="22">
        <f>VLOOKUP(BX$7,'Sat Curve Sum'!$A$7:$AG$161,4)</f>
        <v>42.08</v>
      </c>
      <c r="BY28" s="22">
        <f>VLOOKUP(BY$7,'Sat Curve Sum'!$A$7:$AG$161,4)</f>
        <v>41.41</v>
      </c>
      <c r="BZ28" s="22">
        <f>VLOOKUP(BZ$7,'Sat Curve Sum'!$A$7:$AG$161,4)</f>
        <v>37.57</v>
      </c>
      <c r="CA28" s="22">
        <f>VLOOKUP(CA$7,'Sat Curve Sum'!$A$7:$AG$161,4)</f>
        <v>35.56</v>
      </c>
      <c r="CB28" s="22">
        <f>VLOOKUP(CB$7,'Sat Curve Sum'!$A$7:$AG$161,4)</f>
        <v>33.22</v>
      </c>
      <c r="CC28" s="22">
        <f>VLOOKUP(CC$7,'Sat Curve Sum'!$A$7:$AG$161,4)</f>
        <v>33.89</v>
      </c>
      <c r="CD28" s="22">
        <f>VLOOKUP(CD$7,'Sat Curve Sum'!$A$7:$AG$161,4)</f>
        <v>46.27</v>
      </c>
      <c r="CE28" s="22">
        <f>VLOOKUP(CE$7,'Sat Curve Sum'!$A$7:$AG$161,4)</f>
        <v>51.63</v>
      </c>
      <c r="CF28" s="22">
        <f>VLOOKUP(CF$7,'Sat Curve Sum'!$A$7:$AG$161,4)</f>
        <v>45.11</v>
      </c>
      <c r="CG28" s="22">
        <f>VLOOKUP(CG$7,'Sat Curve Sum'!$A$7:$AG$161,4)</f>
        <v>41.09</v>
      </c>
      <c r="CH28" s="22">
        <f>VLOOKUP(CH$7,'Sat Curve Sum'!$A$7:$AG$161,4)</f>
        <v>38.25</v>
      </c>
      <c r="CI28" s="22">
        <f>VLOOKUP(CI$7,'Sat Curve Sum'!$A$7:$AG$161,4)</f>
        <v>39.26</v>
      </c>
      <c r="CJ28" s="22">
        <f>VLOOKUP(CJ$7,'Sat Curve Sum'!$A$7:$AG$161,4)</f>
        <v>42.32</v>
      </c>
      <c r="CK28" s="22">
        <f>VLOOKUP(CK$7,'Sat Curve Sum'!$A$7:$AG$161,4)</f>
        <v>41.72</v>
      </c>
      <c r="CL28" s="22">
        <f>VLOOKUP(CL$7,'Sat Curve Sum'!$A$7:$AG$161,4)</f>
        <v>38.22</v>
      </c>
      <c r="CM28" s="22">
        <f>VLOOKUP(CM$7,'Sat Curve Sum'!$A$7:$AG$161,4)</f>
        <v>36.4</v>
      </c>
      <c r="CN28" s="22">
        <f>VLOOKUP(CN$7,'Sat Curve Sum'!$A$7:$AG$161,4)</f>
        <v>34.28</v>
      </c>
      <c r="CO28" s="22">
        <f>VLOOKUP(CO$7,'Sat Curve Sum'!$A$7:$AG$161,4)</f>
        <v>34.89</v>
      </c>
      <c r="CP28" s="22">
        <f>VLOOKUP(CP$7,'Sat Curve Sum'!$A$7:$AG$161,4)</f>
        <v>46.15</v>
      </c>
      <c r="CQ28" s="22">
        <f>VLOOKUP(CQ$7,'Sat Curve Sum'!$A$7:$AG$161,4)</f>
        <v>51.02</v>
      </c>
      <c r="CR28" s="22">
        <f>VLOOKUP(CR$7,'Sat Curve Sum'!$A$7:$AG$161,4)</f>
        <v>45.09</v>
      </c>
      <c r="CS28" s="22">
        <f>VLOOKUP(CS$7,'Sat Curve Sum'!$A$7:$AG$161,4)</f>
        <v>41.44</v>
      </c>
      <c r="CT28" s="22">
        <f>VLOOKUP(CT$7,'Sat Curve Sum'!$A$7:$AG$161,4)</f>
        <v>38.86</v>
      </c>
      <c r="CU28" s="22">
        <f>VLOOKUP(CU$7,'Sat Curve Sum'!$A$7:$AG$161,4)</f>
        <v>39.78</v>
      </c>
      <c r="CV28" s="22">
        <f>VLOOKUP(CV$7,'Sat Curve Sum'!$A$7:$AG$161,4)</f>
        <v>42.72</v>
      </c>
      <c r="CW28" s="22">
        <f>VLOOKUP(CW$7,'Sat Curve Sum'!$A$7:$AG$161,4)</f>
        <v>42.15</v>
      </c>
      <c r="CX28" s="22">
        <f>VLOOKUP(CX$7,'Sat Curve Sum'!$A$7:$AG$161,4)</f>
        <v>38.9</v>
      </c>
      <c r="CY28" s="22">
        <f>VLOOKUP(CY$7,'Sat Curve Sum'!$A$7:$AG$161,4)</f>
        <v>37.21</v>
      </c>
      <c r="CZ28" s="22">
        <f>VLOOKUP(CZ$7,'Sat Curve Sum'!$A$7:$AG$161,4)</f>
        <v>35.229999999999997</v>
      </c>
      <c r="DA28" s="22">
        <f>VLOOKUP(DA$7,'Sat Curve Sum'!$A$7:$AG$161,4)</f>
        <v>35.799999999999997</v>
      </c>
      <c r="DB28" s="22">
        <f>VLOOKUP(DB$7,'Sat Curve Sum'!$A$7:$AG$161,4)</f>
        <v>46.28</v>
      </c>
      <c r="DC28" s="22">
        <f>VLOOKUP(DC$7,'Sat Curve Sum'!$A$7:$AG$161,4)</f>
        <v>50.82</v>
      </c>
      <c r="DD28" s="22">
        <f>VLOOKUP(DD$7,'Sat Curve Sum'!$A$7:$AG$161,4)</f>
        <v>45.3</v>
      </c>
      <c r="DE28" s="22">
        <f>VLOOKUP(DE$7,'Sat Curve Sum'!$A$7:$AG$161,4)</f>
        <v>41.9</v>
      </c>
      <c r="DF28" s="22">
        <f>VLOOKUP(DF$7,'Sat Curve Sum'!$A$7:$AG$161,4)</f>
        <v>39.5</v>
      </c>
      <c r="DG28" s="22">
        <f>VLOOKUP(DG$7,'Sat Curve Sum'!$A$7:$AG$161,4)</f>
        <v>40.35</v>
      </c>
      <c r="DH28" s="22">
        <f>VLOOKUP(DH$7,'Sat Curve Sum'!$A$7:$AG$161,4)</f>
        <v>43.12</v>
      </c>
      <c r="DI28" s="22">
        <f>VLOOKUP(DI$7,'Sat Curve Sum'!$A$7:$AG$161,4)</f>
        <v>42.6</v>
      </c>
      <c r="DJ28" s="22">
        <f>VLOOKUP(DJ$7,'Sat Curve Sum'!$A$7:$AG$161,4)</f>
        <v>39.57</v>
      </c>
      <c r="DK28" s="22">
        <f>VLOOKUP(DK$7,'Sat Curve Sum'!$A$7:$AG$161,4)</f>
        <v>37.99</v>
      </c>
      <c r="DL28" s="22">
        <f>VLOOKUP(DL$7,'Sat Curve Sum'!$A$7:$AG$161,4)</f>
        <v>36.15</v>
      </c>
      <c r="DM28" s="22">
        <f>VLOOKUP(DM$7,'Sat Curve Sum'!$A$7:$AG$161,4)</f>
        <v>36.68</v>
      </c>
      <c r="DN28" s="22">
        <f>VLOOKUP(DN$7,'Sat Curve Sum'!$A$7:$AG$161,4)</f>
        <v>46.44</v>
      </c>
      <c r="DO28" s="22">
        <f>VLOOKUP(DO$7,'Sat Curve Sum'!$A$7:$AG$161,4)</f>
        <v>50.67</v>
      </c>
      <c r="DP28" s="22">
        <f>VLOOKUP(DP$7,'Sat Curve Sum'!$A$7:$AG$161,4)</f>
        <v>45.53</v>
      </c>
      <c r="DQ28" s="22">
        <f>VLOOKUP(DQ$7,'Sat Curve Sum'!$A$7:$AG$161,4)</f>
        <v>42.37</v>
      </c>
      <c r="DR28" s="22">
        <f>VLOOKUP(DR$7,'Sat Curve Sum'!$A$7:$AG$161,4)</f>
        <v>40.130000000000003</v>
      </c>
      <c r="DS28" s="22">
        <f>VLOOKUP(DS$7,'Sat Curve Sum'!$A$7:$AG$161,4)</f>
        <v>40.92</v>
      </c>
      <c r="DT28" s="22">
        <f>VLOOKUP(DT$7,'Sat Curve Sum'!$A$7:$AG$161,4)</f>
        <v>43.53</v>
      </c>
      <c r="DU28" s="22">
        <f>VLOOKUP(DU$7,'Sat Curve Sum'!$A$7:$AG$161,4)</f>
        <v>43.04</v>
      </c>
      <c r="DV28" s="22">
        <f>VLOOKUP(DV$7,'Sat Curve Sum'!$A$7:$AG$161,4)</f>
        <v>40.22</v>
      </c>
      <c r="DW28" s="22">
        <f>VLOOKUP(DW$7,'Sat Curve Sum'!$A$7:$AG$161,4)</f>
        <v>38.75</v>
      </c>
      <c r="DX28" s="22">
        <f>VLOOKUP(DX$7,'Sat Curve Sum'!$A$7:$AG$161,4)</f>
        <v>37.04</v>
      </c>
      <c r="DY28" s="22">
        <f>VLOOKUP(DY$7,'Sat Curve Sum'!$A$7:$AG$161,4)</f>
        <v>37.53</v>
      </c>
      <c r="DZ28" s="22">
        <f>VLOOKUP(DZ$7,'Sat Curve Sum'!$A$7:$AG$161,4)</f>
        <v>46.62</v>
      </c>
      <c r="EA28" s="22">
        <f>VLOOKUP(EA$7,'Sat Curve Sum'!$A$7:$AG$161,4)</f>
        <v>50.56</v>
      </c>
      <c r="EB28" s="22">
        <f>VLOOKUP(EB$7,'Sat Curve Sum'!$A$7:$AG$161,4)</f>
        <v>45.77</v>
      </c>
      <c r="EC28" s="22">
        <f>VLOOKUP(EC$7,'Sat Curve Sum'!$A$7:$AG$161,4)</f>
        <v>42.83</v>
      </c>
      <c r="ED28" s="22">
        <f>VLOOKUP(ED$7,'Sat Curve Sum'!$A$7:$AG$161,4)</f>
        <v>40.75</v>
      </c>
      <c r="EE28" s="22">
        <f>VLOOKUP(EE$7,'Sat Curve Sum'!$A$7:$AG$161,4)</f>
        <v>41.49</v>
      </c>
    </row>
    <row r="29" spans="1:135" s="36" customFormat="1" ht="14.1" customHeight="1" x14ac:dyDescent="0.2">
      <c r="A29" s="18" t="s">
        <v>140</v>
      </c>
      <c r="B29" s="24" t="s">
        <v>55</v>
      </c>
      <c r="C29" s="22">
        <f t="shared" ca="1" si="13"/>
        <v>31.916666666666668</v>
      </c>
      <c r="D29" s="25">
        <f ca="1">IF(ISERROR(AVERAGE(OFFSET('Sat Curve Sum'!$C$6,1,0,1,1))),0,AVERAGE(OFFSET('Sat Curve Sum'!$C$6,1,0,1,1)))</f>
        <v>28</v>
      </c>
      <c r="E29" s="25">
        <f ca="1">IF(ISERROR((SUM(OFFSET('Sat Curve Sum'!$C$6,2,0,3,1))+ 1* 'Sat Curve Sum Backup'!$C$9)/4), 'Sat Curve Sum Backup'!$C$9,(SUM(OFFSET('Sat Curve Sum'!$C$6,2,0,3,1))+ 1* 'Sat Curve Sum Backup'!$C$9)/4)</f>
        <v>29.75</v>
      </c>
      <c r="F29" s="25">
        <f>VLOOKUP(F$7,'Sat Curve Sum'!$A$7:$AG$161,3)</f>
        <v>38</v>
      </c>
      <c r="G29" s="23">
        <f t="shared" ca="1" si="14"/>
        <v>31.916666666666668</v>
      </c>
      <c r="H29" s="131">
        <f t="shared" si="15"/>
        <v>37.75</v>
      </c>
      <c r="I29" s="131">
        <f t="shared" ref="I29:S34" si="21">AC29</f>
        <v>35.65</v>
      </c>
      <c r="J29" s="131">
        <f t="shared" si="21"/>
        <v>32.75</v>
      </c>
      <c r="K29" s="131">
        <f t="shared" si="21"/>
        <v>32.5</v>
      </c>
      <c r="L29" s="131">
        <f t="shared" si="21"/>
        <v>31</v>
      </c>
      <c r="M29" s="131">
        <f t="shared" si="21"/>
        <v>32</v>
      </c>
      <c r="N29" s="131">
        <f t="shared" si="21"/>
        <v>45.5</v>
      </c>
      <c r="O29" s="131">
        <f t="shared" si="21"/>
        <v>52</v>
      </c>
      <c r="P29" s="131">
        <f t="shared" si="21"/>
        <v>45.5</v>
      </c>
      <c r="Q29" s="131">
        <f t="shared" si="21"/>
        <v>38.75</v>
      </c>
      <c r="R29" s="131">
        <f t="shared" si="21"/>
        <v>35.5</v>
      </c>
      <c r="S29" s="131">
        <f t="shared" si="21"/>
        <v>37</v>
      </c>
      <c r="T29" s="23">
        <f t="shared" si="17"/>
        <v>37.991666666666667</v>
      </c>
      <c r="U29" s="23">
        <f t="shared" si="18"/>
        <v>41.125</v>
      </c>
      <c r="V29" s="75">
        <f t="shared" si="19"/>
        <v>43.602738095238109</v>
      </c>
      <c r="W29" s="71"/>
      <c r="X29" s="74">
        <f t="shared" ca="1" si="20"/>
        <v>42.412432432432439</v>
      </c>
      <c r="Y29" s="16"/>
      <c r="Z29" s="39"/>
      <c r="AB29" s="25">
        <f>VLOOKUP(AB$7,'Sat Curve Sum'!$A$7:$AG$161,3)</f>
        <v>37.75</v>
      </c>
      <c r="AC29" s="25">
        <f>VLOOKUP(AC$7,'Sat Curve Sum'!$A$7:$AG$161,3)</f>
        <v>35.65</v>
      </c>
      <c r="AD29" s="25">
        <f>VLOOKUP(AD$7,'Sat Curve Sum'!$A$7:$AG$161,3)</f>
        <v>32.75</v>
      </c>
      <c r="AE29" s="25">
        <f>VLOOKUP(AE$7,'Sat Curve Sum'!$A$7:$AG$161,3)</f>
        <v>32.5</v>
      </c>
      <c r="AF29" s="25">
        <f>VLOOKUP(AF$7,'Sat Curve Sum'!$A$7:$AG$161,3)</f>
        <v>31</v>
      </c>
      <c r="AG29" s="25">
        <f>VLOOKUP(AG$7,'Sat Curve Sum'!$A$7:$AG$161,3)</f>
        <v>32</v>
      </c>
      <c r="AH29" s="25">
        <f>VLOOKUP(AH$7,'Sat Curve Sum'!$A$7:$AG$161,3)</f>
        <v>45.5</v>
      </c>
      <c r="AI29" s="25">
        <f>VLOOKUP(AI$7,'Sat Curve Sum'!$A$7:$AG$161,3)</f>
        <v>52</v>
      </c>
      <c r="AJ29" s="25">
        <f>VLOOKUP(AJ$7,'Sat Curve Sum'!$A$7:$AG$161,3)</f>
        <v>45.5</v>
      </c>
      <c r="AK29" s="25">
        <f>VLOOKUP(AK$7,'Sat Curve Sum'!$A$7:$AG$161,3)</f>
        <v>38.75</v>
      </c>
      <c r="AL29" s="25">
        <f>VLOOKUP(AL$7,'Sat Curve Sum'!$A$7:$AG$161,3)</f>
        <v>35.5</v>
      </c>
      <c r="AM29" s="25">
        <f>VLOOKUP(AM$7,'Sat Curve Sum'!$A$7:$AG$161,3)</f>
        <v>37</v>
      </c>
      <c r="AN29" s="25">
        <f>VLOOKUP(AN$7,'Sat Curve Sum'!$A$7:$AG$161,3)</f>
        <v>42</v>
      </c>
      <c r="AO29" s="25">
        <f>VLOOKUP(AO$7,'Sat Curve Sum'!$A$7:$AG$161,3)</f>
        <v>41.25</v>
      </c>
      <c r="AP29" s="25">
        <f>VLOOKUP(AP$7,'Sat Curve Sum'!$A$7:$AG$161,3)</f>
        <v>35.75</v>
      </c>
      <c r="AQ29" s="25">
        <f>VLOOKUP(AQ$7,'Sat Curve Sum'!$A$7:$AG$161,3)</f>
        <v>35.5</v>
      </c>
      <c r="AR29" s="25">
        <f>VLOOKUP(AR$7,'Sat Curve Sum'!$A$7:$AG$161,3)</f>
        <v>32</v>
      </c>
      <c r="AS29" s="25">
        <f>VLOOKUP(AS$7,'Sat Curve Sum'!$A$7:$AG$161,3)</f>
        <v>30.25</v>
      </c>
      <c r="AT29" s="25">
        <f>VLOOKUP(AT$7,'Sat Curve Sum'!$A$7:$AG$161,3)</f>
        <v>52.5</v>
      </c>
      <c r="AU29" s="25">
        <f>VLOOKUP(AU$7,'Sat Curve Sum'!$A$7:$AG$161,3)</f>
        <v>59.5</v>
      </c>
      <c r="AV29" s="25">
        <f>VLOOKUP(AV$7,'Sat Curve Sum'!$A$7:$AG$161,3)</f>
        <v>49.75</v>
      </c>
      <c r="AW29" s="25">
        <f>VLOOKUP(AW$7,'Sat Curve Sum'!$A$7:$AG$161,3)</f>
        <v>40.75</v>
      </c>
      <c r="AX29" s="25">
        <f>VLOOKUP(AX$7,'Sat Curve Sum'!$A$7:$AG$161,3)</f>
        <v>36.5</v>
      </c>
      <c r="AY29" s="25">
        <f>VLOOKUP(AY$7,'Sat Curve Sum'!$A$7:$AG$161,3)</f>
        <v>37.75</v>
      </c>
      <c r="AZ29" s="25">
        <f>VLOOKUP(AZ$7,'Sat Curve Sum'!$A$7:$AG$161,3)</f>
        <v>42.27</v>
      </c>
      <c r="BA29" s="25">
        <f>VLOOKUP(BA$7,'Sat Curve Sum'!$A$7:$AG$161,3)</f>
        <v>41.63</v>
      </c>
      <c r="BB29" s="25">
        <f>VLOOKUP(BB$7,'Sat Curve Sum'!$A$7:$AG$161,3)</f>
        <v>36.909999999999997</v>
      </c>
      <c r="BC29" s="25">
        <f>VLOOKUP(BC$7,'Sat Curve Sum'!$A$7:$AG$161,3)</f>
        <v>36.700000000000003</v>
      </c>
      <c r="BD29" s="25">
        <f>VLOOKUP(BD$7,'Sat Curve Sum'!$A$7:$AG$161,3)</f>
        <v>33.69</v>
      </c>
      <c r="BE29" s="25">
        <f>VLOOKUP(BE$7,'Sat Curve Sum'!$A$7:$AG$161,3)</f>
        <v>32.19</v>
      </c>
      <c r="BF29" s="25">
        <f>VLOOKUP(BF$7,'Sat Curve Sum'!$A$7:$AG$161,3)</f>
        <v>51.29</v>
      </c>
      <c r="BG29" s="25">
        <f>VLOOKUP(BG$7,'Sat Curve Sum'!$A$7:$AG$161,3)</f>
        <v>57.31</v>
      </c>
      <c r="BH29" s="25">
        <f>VLOOKUP(BH$7,'Sat Curve Sum'!$A$7:$AG$161,3)</f>
        <v>48.94</v>
      </c>
      <c r="BI29" s="25">
        <f>VLOOKUP(BI$7,'Sat Curve Sum'!$A$7:$AG$161,3)</f>
        <v>41.21</v>
      </c>
      <c r="BJ29" s="25">
        <f>VLOOKUP(BJ$7,'Sat Curve Sum'!$A$7:$AG$161,3)</f>
        <v>37.57</v>
      </c>
      <c r="BK29" s="25">
        <f>VLOOKUP(BK$7,'Sat Curve Sum'!$A$7:$AG$161,3)</f>
        <v>38.64</v>
      </c>
      <c r="BL29" s="25">
        <f>VLOOKUP(BL$7,'Sat Curve Sum'!$A$7:$AG$161,3)</f>
        <v>42.64</v>
      </c>
      <c r="BM29" s="25">
        <f>VLOOKUP(BM$7,'Sat Curve Sum'!$A$7:$AG$161,3)</f>
        <v>42.09</v>
      </c>
      <c r="BN29" s="25">
        <f>VLOOKUP(BN$7,'Sat Curve Sum'!$A$7:$AG$161,3)</f>
        <v>38.04</v>
      </c>
      <c r="BO29" s="25">
        <f>VLOOKUP(BO$7,'Sat Curve Sum'!$A$7:$AG$161,3)</f>
        <v>37.86</v>
      </c>
      <c r="BP29" s="25">
        <f>VLOOKUP(BP$7,'Sat Curve Sum'!$A$7:$AG$161,3)</f>
        <v>35.28</v>
      </c>
      <c r="BQ29" s="25">
        <f>VLOOKUP(BQ$7,'Sat Curve Sum'!$A$7:$AG$161,3)</f>
        <v>34</v>
      </c>
      <c r="BR29" s="25">
        <f>VLOOKUP(BR$7,'Sat Curve Sum'!$A$7:$AG$161,3)</f>
        <v>50.43</v>
      </c>
      <c r="BS29" s="25">
        <f>VLOOKUP(BS$7,'Sat Curve Sum'!$A$7:$AG$161,3)</f>
        <v>55.61</v>
      </c>
      <c r="BT29" s="25">
        <f>VLOOKUP(BT$7,'Sat Curve Sum'!$A$7:$AG$161,3)</f>
        <v>48.42</v>
      </c>
      <c r="BU29" s="25">
        <f>VLOOKUP(BU$7,'Sat Curve Sum'!$A$7:$AG$161,3)</f>
        <v>41.78</v>
      </c>
      <c r="BV29" s="25">
        <f>VLOOKUP(BV$7,'Sat Curve Sum'!$A$7:$AG$161,3)</f>
        <v>38.64</v>
      </c>
      <c r="BW29" s="25">
        <f>VLOOKUP(BW$7,'Sat Curve Sum'!$A$7:$AG$161,3)</f>
        <v>39.57</v>
      </c>
      <c r="BX29" s="25">
        <f>VLOOKUP(BX$7,'Sat Curve Sum'!$A$7:$AG$161,3)</f>
        <v>43.34</v>
      </c>
      <c r="BY29" s="25">
        <f>VLOOKUP(BY$7,'Sat Curve Sum'!$A$7:$AG$161,3)</f>
        <v>42.84</v>
      </c>
      <c r="BZ29" s="25">
        <f>VLOOKUP(BZ$7,'Sat Curve Sum'!$A$7:$AG$161,3)</f>
        <v>39.119999999999997</v>
      </c>
      <c r="CA29" s="25">
        <f>VLOOKUP(CA$7,'Sat Curve Sum'!$A$7:$AG$161,3)</f>
        <v>38.96</v>
      </c>
      <c r="CB29" s="25">
        <f>VLOOKUP(CB$7,'Sat Curve Sum'!$A$7:$AG$161,3)</f>
        <v>36.6</v>
      </c>
      <c r="CC29" s="25">
        <f>VLOOKUP(CC$7,'Sat Curve Sum'!$A$7:$AG$161,3)</f>
        <v>35.42</v>
      </c>
      <c r="CD29" s="25">
        <f>VLOOKUP(CD$7,'Sat Curve Sum'!$A$7:$AG$161,3)</f>
        <v>50.48</v>
      </c>
      <c r="CE29" s="25">
        <f>VLOOKUP(CE$7,'Sat Curve Sum'!$A$7:$AG$161,3)</f>
        <v>55.22</v>
      </c>
      <c r="CF29" s="25">
        <f>VLOOKUP(CF$7,'Sat Curve Sum'!$A$7:$AG$161,3)</f>
        <v>48.63</v>
      </c>
      <c r="CG29" s="25">
        <f>VLOOKUP(CG$7,'Sat Curve Sum'!$A$7:$AG$161,3)</f>
        <v>42.55</v>
      </c>
      <c r="CH29" s="25">
        <f>VLOOKUP(CH$7,'Sat Curve Sum'!$A$7:$AG$161,3)</f>
        <v>39.68</v>
      </c>
      <c r="CI29" s="25">
        <f>VLOOKUP(CI$7,'Sat Curve Sum'!$A$7:$AG$161,3)</f>
        <v>40.53</v>
      </c>
      <c r="CJ29" s="25">
        <f>VLOOKUP(CJ$7,'Sat Curve Sum'!$A$7:$AG$161,3)</f>
        <v>44.03</v>
      </c>
      <c r="CK29" s="25">
        <f>VLOOKUP(CK$7,'Sat Curve Sum'!$A$7:$AG$161,3)</f>
        <v>43.58</v>
      </c>
      <c r="CL29" s="25">
        <f>VLOOKUP(CL$7,'Sat Curve Sum'!$A$7:$AG$161,3)</f>
        <v>40.18</v>
      </c>
      <c r="CM29" s="25">
        <f>VLOOKUP(CM$7,'Sat Curve Sum'!$A$7:$AG$161,3)</f>
        <v>40.03</v>
      </c>
      <c r="CN29" s="25">
        <f>VLOOKUP(CN$7,'Sat Curve Sum'!$A$7:$AG$161,3)</f>
        <v>37.869999999999997</v>
      </c>
      <c r="CO29" s="25">
        <f>VLOOKUP(CO$7,'Sat Curve Sum'!$A$7:$AG$161,3)</f>
        <v>36.79</v>
      </c>
      <c r="CP29" s="25">
        <f>VLOOKUP(CP$7,'Sat Curve Sum'!$A$7:$AG$161,3)</f>
        <v>50.58</v>
      </c>
      <c r="CQ29" s="25">
        <f>VLOOKUP(CQ$7,'Sat Curve Sum'!$A$7:$AG$161,3)</f>
        <v>54.93</v>
      </c>
      <c r="CR29" s="25">
        <f>VLOOKUP(CR$7,'Sat Curve Sum'!$A$7:$AG$161,3)</f>
        <v>48.89</v>
      </c>
      <c r="CS29" s="25">
        <f>VLOOKUP(CS$7,'Sat Curve Sum'!$A$7:$AG$161,3)</f>
        <v>43.32</v>
      </c>
      <c r="CT29" s="25">
        <f>VLOOKUP(CT$7,'Sat Curve Sum'!$A$7:$AG$161,3)</f>
        <v>40.700000000000003</v>
      </c>
      <c r="CU29" s="25">
        <f>VLOOKUP(CU$7,'Sat Curve Sum'!$A$7:$AG$161,3)</f>
        <v>41.48</v>
      </c>
      <c r="CV29" s="25">
        <f>VLOOKUP(CV$7,'Sat Curve Sum'!$A$7:$AG$161,3)</f>
        <v>44.75</v>
      </c>
      <c r="CW29" s="25">
        <f>VLOOKUP(CW$7,'Sat Curve Sum'!$A$7:$AG$161,3)</f>
        <v>44.32</v>
      </c>
      <c r="CX29" s="25">
        <f>VLOOKUP(CX$7,'Sat Curve Sum'!$A$7:$AG$161,3)</f>
        <v>41.14</v>
      </c>
      <c r="CY29" s="25">
        <f>VLOOKUP(CY$7,'Sat Curve Sum'!$A$7:$AG$161,3)</f>
        <v>41</v>
      </c>
      <c r="CZ29" s="25">
        <f>VLOOKUP(CZ$7,'Sat Curve Sum'!$A$7:$AG$161,3)</f>
        <v>38.979999999999997</v>
      </c>
      <c r="DA29" s="25">
        <f>VLOOKUP(DA$7,'Sat Curve Sum'!$A$7:$AG$161,3)</f>
        <v>37.97</v>
      </c>
      <c r="DB29" s="25">
        <f>VLOOKUP(DB$7,'Sat Curve Sum'!$A$7:$AG$161,3)</f>
        <v>50.88</v>
      </c>
      <c r="DC29" s="25">
        <f>VLOOKUP(DC$7,'Sat Curve Sum'!$A$7:$AG$161,3)</f>
        <v>54.95</v>
      </c>
      <c r="DD29" s="25">
        <f>VLOOKUP(DD$7,'Sat Curve Sum'!$A$7:$AG$161,3)</f>
        <v>49.3</v>
      </c>
      <c r="DE29" s="25">
        <f>VLOOKUP(DE$7,'Sat Curve Sum'!$A$7:$AG$161,3)</f>
        <v>44.09</v>
      </c>
      <c r="DF29" s="25">
        <f>VLOOKUP(DF$7,'Sat Curve Sum'!$A$7:$AG$161,3)</f>
        <v>41.63</v>
      </c>
      <c r="DG29" s="25">
        <f>VLOOKUP(DG$7,'Sat Curve Sum'!$A$7:$AG$161,3)</f>
        <v>42.36</v>
      </c>
      <c r="DH29" s="25">
        <f>VLOOKUP(DH$7,'Sat Curve Sum'!$A$7:$AG$161,3)</f>
        <v>45.45</v>
      </c>
      <c r="DI29" s="25">
        <f>VLOOKUP(DI$7,'Sat Curve Sum'!$A$7:$AG$161,3)</f>
        <v>45.05</v>
      </c>
      <c r="DJ29" s="25">
        <f>VLOOKUP(DJ$7,'Sat Curve Sum'!$A$7:$AG$161,3)</f>
        <v>42.08</v>
      </c>
      <c r="DK29" s="25">
        <f>VLOOKUP(DK$7,'Sat Curve Sum'!$A$7:$AG$161,3)</f>
        <v>41.96</v>
      </c>
      <c r="DL29" s="25">
        <f>VLOOKUP(DL$7,'Sat Curve Sum'!$A$7:$AG$161,3)</f>
        <v>40.07</v>
      </c>
      <c r="DM29" s="25">
        <f>VLOOKUP(DM$7,'Sat Curve Sum'!$A$7:$AG$161,3)</f>
        <v>39.130000000000003</v>
      </c>
      <c r="DN29" s="25">
        <f>VLOOKUP(DN$7,'Sat Curve Sum'!$A$7:$AG$161,3)</f>
        <v>51.21</v>
      </c>
      <c r="DO29" s="25">
        <f>VLOOKUP(DO$7,'Sat Curve Sum'!$A$7:$AG$161,3)</f>
        <v>55.02</v>
      </c>
      <c r="DP29" s="25">
        <f>VLOOKUP(DP$7,'Sat Curve Sum'!$A$7:$AG$161,3)</f>
        <v>49.74</v>
      </c>
      <c r="DQ29" s="25">
        <f>VLOOKUP(DQ$7,'Sat Curve Sum'!$A$7:$AG$161,3)</f>
        <v>44.87</v>
      </c>
      <c r="DR29" s="25">
        <f>VLOOKUP(DR$7,'Sat Curve Sum'!$A$7:$AG$161,3)</f>
        <v>42.57</v>
      </c>
      <c r="DS29" s="25">
        <f>VLOOKUP(DS$7,'Sat Curve Sum'!$A$7:$AG$161,3)</f>
        <v>43.26</v>
      </c>
      <c r="DT29" s="25">
        <f>VLOOKUP(DT$7,'Sat Curve Sum'!$A$7:$AG$161,3)</f>
        <v>46.42</v>
      </c>
      <c r="DU29" s="25">
        <f>VLOOKUP(DU$7,'Sat Curve Sum'!$A$7:$AG$161,3)</f>
        <v>46.05</v>
      </c>
      <c r="DV29" s="25">
        <f>VLOOKUP(DV$7,'Sat Curve Sum'!$A$7:$AG$161,3)</f>
        <v>43.25</v>
      </c>
      <c r="DW29" s="25">
        <f>VLOOKUP(DW$7,'Sat Curve Sum'!$A$7:$AG$161,3)</f>
        <v>43.14</v>
      </c>
      <c r="DX29" s="25">
        <f>VLOOKUP(DX$7,'Sat Curve Sum'!$A$7:$AG$161,3)</f>
        <v>41.36</v>
      </c>
      <c r="DY29" s="25">
        <f>VLOOKUP(DY$7,'Sat Curve Sum'!$A$7:$AG$161,3)</f>
        <v>40.479999999999997</v>
      </c>
      <c r="DZ29" s="25">
        <f>VLOOKUP(DZ$7,'Sat Curve Sum'!$A$7:$AG$161,3)</f>
        <v>51.84</v>
      </c>
      <c r="EA29" s="25">
        <f>VLOOKUP(EA$7,'Sat Curve Sum'!$A$7:$AG$161,3)</f>
        <v>55.42</v>
      </c>
      <c r="EB29" s="25">
        <f>VLOOKUP(EB$7,'Sat Curve Sum'!$A$7:$AG$161,3)</f>
        <v>50.46</v>
      </c>
      <c r="EC29" s="25">
        <f>VLOOKUP(EC$7,'Sat Curve Sum'!$A$7:$AG$161,3)</f>
        <v>45.88</v>
      </c>
      <c r="ED29" s="25">
        <f>VLOOKUP(ED$7,'Sat Curve Sum'!$A$7:$AG$161,3)</f>
        <v>43.72</v>
      </c>
      <c r="EE29" s="25">
        <f>VLOOKUP(EE$7,'Sat Curve Sum'!$A$7:$AG$161,3)</f>
        <v>44.37</v>
      </c>
    </row>
    <row r="30" spans="1:135" s="36" customFormat="1" ht="14.1" customHeight="1" x14ac:dyDescent="0.2">
      <c r="A30" s="18" t="s">
        <v>142</v>
      </c>
      <c r="B30" s="15"/>
      <c r="C30" s="22">
        <f t="shared" ca="1" si="13"/>
        <v>32</v>
      </c>
      <c r="D30" s="25">
        <f ca="1">IF(ISERROR(AVERAGE(OFFSET('Sat Curve Sum'!$E$6,1,0,1,1))),0,AVERAGE(OFFSET('Sat Curve Sum'!$E$6,1,0,1,1)))</f>
        <v>28</v>
      </c>
      <c r="E30" s="25">
        <f ca="1">IF(ISERROR((SUM(OFFSET('Sat Curve Sum'!$E$6,2,0,3,1))+ 1* 'Sat Curve Sum Backup'!$E$9)/4), 'Sat Curve Sum Backup'!$E$9,(SUM(OFFSET('Sat Curve Sum'!$E$6,2,0,3,1))+ 1* 'Sat Curve Sum Backup'!$E$9)/4)</f>
        <v>30</v>
      </c>
      <c r="F30" s="25">
        <f>VLOOKUP(F$7,'Sat Curve Sum'!$A$7:$AG$161,5)</f>
        <v>38</v>
      </c>
      <c r="G30" s="23">
        <f t="shared" ca="1" si="14"/>
        <v>32</v>
      </c>
      <c r="H30" s="131">
        <f t="shared" si="15"/>
        <v>37.5</v>
      </c>
      <c r="I30" s="131">
        <f t="shared" si="21"/>
        <v>36.25</v>
      </c>
      <c r="J30" s="131">
        <f t="shared" si="21"/>
        <v>35</v>
      </c>
      <c r="K30" s="131">
        <f t="shared" si="21"/>
        <v>32.75</v>
      </c>
      <c r="L30" s="131">
        <f t="shared" si="21"/>
        <v>32.5</v>
      </c>
      <c r="M30" s="131">
        <f t="shared" si="21"/>
        <v>39</v>
      </c>
      <c r="N30" s="131">
        <f t="shared" si="21"/>
        <v>48</v>
      </c>
      <c r="O30" s="131">
        <f t="shared" si="21"/>
        <v>54.25</v>
      </c>
      <c r="P30" s="131">
        <f t="shared" si="21"/>
        <v>47</v>
      </c>
      <c r="Q30" s="131">
        <f t="shared" si="21"/>
        <v>39.5</v>
      </c>
      <c r="R30" s="131">
        <f t="shared" si="21"/>
        <v>38.5</v>
      </c>
      <c r="S30" s="131">
        <f t="shared" si="21"/>
        <v>40.5</v>
      </c>
      <c r="T30" s="23">
        <f t="shared" si="17"/>
        <v>40.0625</v>
      </c>
      <c r="U30" s="23">
        <f t="shared" si="18"/>
        <v>43.75</v>
      </c>
      <c r="V30" s="75">
        <f t="shared" si="19"/>
        <v>45.116785714285712</v>
      </c>
      <c r="W30" s="71"/>
      <c r="X30" s="74">
        <f t="shared" ca="1" si="20"/>
        <v>44.068108108108092</v>
      </c>
      <c r="Y30" s="16"/>
      <c r="Z30" s="39"/>
      <c r="AB30" s="25">
        <f>VLOOKUP(AB$7,'Sat Curve Sum'!$A$7:$AG$161,5)</f>
        <v>37.5</v>
      </c>
      <c r="AC30" s="25">
        <f>VLOOKUP(AC$7,'Sat Curve Sum'!$A$7:$AG$161,5)</f>
        <v>36.25</v>
      </c>
      <c r="AD30" s="25">
        <f>VLOOKUP(AD$7,'Sat Curve Sum'!$A$7:$AG$161,5)</f>
        <v>35</v>
      </c>
      <c r="AE30" s="25">
        <f>VLOOKUP(AE$7,'Sat Curve Sum'!$A$7:$AG$161,5)</f>
        <v>32.75</v>
      </c>
      <c r="AF30" s="25">
        <f>VLOOKUP(AF$7,'Sat Curve Sum'!$A$7:$AG$161,5)</f>
        <v>32.5</v>
      </c>
      <c r="AG30" s="25">
        <f>VLOOKUP(AG$7,'Sat Curve Sum'!$A$7:$AG$161,5)</f>
        <v>39</v>
      </c>
      <c r="AH30" s="25">
        <f>VLOOKUP(AH$7,'Sat Curve Sum'!$A$7:$AG$161,5)</f>
        <v>48</v>
      </c>
      <c r="AI30" s="25">
        <f>VLOOKUP(AI$7,'Sat Curve Sum'!$A$7:$AG$161,5)</f>
        <v>54.25</v>
      </c>
      <c r="AJ30" s="25">
        <f>VLOOKUP(AJ$7,'Sat Curve Sum'!$A$7:$AG$161,5)</f>
        <v>47</v>
      </c>
      <c r="AK30" s="25">
        <f>VLOOKUP(AK$7,'Sat Curve Sum'!$A$7:$AG$161,5)</f>
        <v>39.5</v>
      </c>
      <c r="AL30" s="25">
        <f>VLOOKUP(AL$7,'Sat Curve Sum'!$A$7:$AG$161,5)</f>
        <v>38.5</v>
      </c>
      <c r="AM30" s="25">
        <f>VLOOKUP(AM$7,'Sat Curve Sum'!$A$7:$AG$161,5)</f>
        <v>40.5</v>
      </c>
      <c r="AN30" s="25">
        <f>VLOOKUP(AN$7,'Sat Curve Sum'!$A$7:$AG$161,5)</f>
        <v>43.25</v>
      </c>
      <c r="AO30" s="25">
        <f>VLOOKUP(AO$7,'Sat Curve Sum'!$A$7:$AG$161,5)</f>
        <v>41.25</v>
      </c>
      <c r="AP30" s="25">
        <f>VLOOKUP(AP$7,'Sat Curve Sum'!$A$7:$AG$161,5)</f>
        <v>39.25</v>
      </c>
      <c r="AQ30" s="25">
        <f>VLOOKUP(AQ$7,'Sat Curve Sum'!$A$7:$AG$161,5)</f>
        <v>35.5</v>
      </c>
      <c r="AR30" s="25">
        <f>VLOOKUP(AR$7,'Sat Curve Sum'!$A$7:$AG$161,5)</f>
        <v>36</v>
      </c>
      <c r="AS30" s="25">
        <f>VLOOKUP(AS$7,'Sat Curve Sum'!$A$7:$AG$161,5)</f>
        <v>41</v>
      </c>
      <c r="AT30" s="25">
        <f>VLOOKUP(AT$7,'Sat Curve Sum'!$A$7:$AG$161,5)</f>
        <v>51.25</v>
      </c>
      <c r="AU30" s="25">
        <f>VLOOKUP(AU$7,'Sat Curve Sum'!$A$7:$AG$161,5)</f>
        <v>59.75</v>
      </c>
      <c r="AV30" s="25">
        <f>VLOOKUP(AV$7,'Sat Curve Sum'!$A$7:$AG$161,5)</f>
        <v>54.75</v>
      </c>
      <c r="AW30" s="25">
        <f>VLOOKUP(AW$7,'Sat Curve Sum'!$A$7:$AG$161,5)</f>
        <v>40</v>
      </c>
      <c r="AX30" s="25">
        <f>VLOOKUP(AX$7,'Sat Curve Sum'!$A$7:$AG$161,5)</f>
        <v>40</v>
      </c>
      <c r="AY30" s="25">
        <f>VLOOKUP(AY$7,'Sat Curve Sum'!$A$7:$AG$161,5)</f>
        <v>43</v>
      </c>
      <c r="AZ30" s="25">
        <f>VLOOKUP(AZ$7,'Sat Curve Sum'!$A$7:$AG$161,5)</f>
        <v>43.73</v>
      </c>
      <c r="BA30" s="25">
        <f>VLOOKUP(BA$7,'Sat Curve Sum'!$A$7:$AG$161,5)</f>
        <v>42.02</v>
      </c>
      <c r="BB30" s="25">
        <f>VLOOKUP(BB$7,'Sat Curve Sum'!$A$7:$AG$161,5)</f>
        <v>40.299999999999997</v>
      </c>
      <c r="BC30" s="25">
        <f>VLOOKUP(BC$7,'Sat Curve Sum'!$A$7:$AG$161,5)</f>
        <v>37.049999999999997</v>
      </c>
      <c r="BD30" s="25">
        <f>VLOOKUP(BD$7,'Sat Curve Sum'!$A$7:$AG$161,5)</f>
        <v>37.51</v>
      </c>
      <c r="BE30" s="25">
        <f>VLOOKUP(BE$7,'Sat Curve Sum'!$A$7:$AG$161,5)</f>
        <v>41.8</v>
      </c>
      <c r="BF30" s="25">
        <f>VLOOKUP(BF$7,'Sat Curve Sum'!$A$7:$AG$161,5)</f>
        <v>50.6</v>
      </c>
      <c r="BG30" s="25">
        <f>VLOOKUP(BG$7,'Sat Curve Sum'!$A$7:$AG$161,5)</f>
        <v>57.89</v>
      </c>
      <c r="BH30" s="25">
        <f>VLOOKUP(BH$7,'Sat Curve Sum'!$A$7:$AG$161,5)</f>
        <v>53.56</v>
      </c>
      <c r="BI30" s="25">
        <f>VLOOKUP(BI$7,'Sat Curve Sum'!$A$7:$AG$161,5)</f>
        <v>40.659999999999997</v>
      </c>
      <c r="BJ30" s="25">
        <f>VLOOKUP(BJ$7,'Sat Curve Sum'!$A$7:$AG$161,5)</f>
        <v>40.909999999999997</v>
      </c>
      <c r="BK30" s="25">
        <f>VLOOKUP(BK$7,'Sat Curve Sum'!$A$7:$AG$161,5)</f>
        <v>43.8</v>
      </c>
      <c r="BL30" s="25">
        <f>VLOOKUP(BL$7,'Sat Curve Sum'!$A$7:$AG$161,5)</f>
        <v>44.15</v>
      </c>
      <c r="BM30" s="25">
        <f>VLOOKUP(BM$7,'Sat Curve Sum'!$A$7:$AG$161,5)</f>
        <v>42.68</v>
      </c>
      <c r="BN30" s="25">
        <f>VLOOKUP(BN$7,'Sat Curve Sum'!$A$7:$AG$161,5)</f>
        <v>41.21</v>
      </c>
      <c r="BO30" s="25">
        <f>VLOOKUP(BO$7,'Sat Curve Sum'!$A$7:$AG$161,5)</f>
        <v>38.39</v>
      </c>
      <c r="BP30" s="25">
        <f>VLOOKUP(BP$7,'Sat Curve Sum'!$A$7:$AG$161,5)</f>
        <v>38.82</v>
      </c>
      <c r="BQ30" s="25">
        <f>VLOOKUP(BQ$7,'Sat Curve Sum'!$A$7:$AG$161,5)</f>
        <v>42.5</v>
      </c>
      <c r="BR30" s="25">
        <f>VLOOKUP(BR$7,'Sat Curve Sum'!$A$7:$AG$161,5)</f>
        <v>50.03</v>
      </c>
      <c r="BS30" s="25">
        <f>VLOOKUP(BS$7,'Sat Curve Sum'!$A$7:$AG$161,5)</f>
        <v>56.28</v>
      </c>
      <c r="BT30" s="25">
        <f>VLOOKUP(BT$7,'Sat Curve Sum'!$A$7:$AG$161,5)</f>
        <v>52.54</v>
      </c>
      <c r="BU30" s="25">
        <f>VLOOKUP(BU$7,'Sat Curve Sum'!$A$7:$AG$161,5)</f>
        <v>41.23</v>
      </c>
      <c r="BV30" s="25">
        <f>VLOOKUP(BV$7,'Sat Curve Sum'!$A$7:$AG$161,5)</f>
        <v>41.7</v>
      </c>
      <c r="BW30" s="25">
        <f>VLOOKUP(BW$7,'Sat Curve Sum'!$A$7:$AG$161,5)</f>
        <v>44.5</v>
      </c>
      <c r="BX30" s="25">
        <f>VLOOKUP(BX$7,'Sat Curve Sum'!$A$7:$AG$161,5)</f>
        <v>44.49</v>
      </c>
      <c r="BY30" s="25">
        <f>VLOOKUP(BY$7,'Sat Curve Sum'!$A$7:$AG$161,5)</f>
        <v>43.16</v>
      </c>
      <c r="BZ30" s="25">
        <f>VLOOKUP(BZ$7,'Sat Curve Sum'!$A$7:$AG$161,5)</f>
        <v>41.82</v>
      </c>
      <c r="CA30" s="25">
        <f>VLOOKUP(CA$7,'Sat Curve Sum'!$A$7:$AG$161,5)</f>
        <v>39.24</v>
      </c>
      <c r="CB30" s="25">
        <f>VLOOKUP(CB$7,'Sat Curve Sum'!$A$7:$AG$161,5)</f>
        <v>39.659999999999997</v>
      </c>
      <c r="CC30" s="25">
        <f>VLOOKUP(CC$7,'Sat Curve Sum'!$A$7:$AG$161,5)</f>
        <v>42.99</v>
      </c>
      <c r="CD30" s="25">
        <f>VLOOKUP(CD$7,'Sat Curve Sum'!$A$7:$AG$161,5)</f>
        <v>49.82</v>
      </c>
      <c r="CE30" s="25">
        <f>VLOOKUP(CE$7,'Sat Curve Sum'!$A$7:$AG$161,5)</f>
        <v>55.48</v>
      </c>
      <c r="CF30" s="25">
        <f>VLOOKUP(CF$7,'Sat Curve Sum'!$A$7:$AG$161,5)</f>
        <v>52.07</v>
      </c>
      <c r="CG30" s="25">
        <f>VLOOKUP(CG$7,'Sat Curve Sum'!$A$7:$AG$161,5)</f>
        <v>41.66</v>
      </c>
      <c r="CH30" s="25">
        <f>VLOOKUP(CH$7,'Sat Curve Sum'!$A$7:$AG$161,5)</f>
        <v>42.25</v>
      </c>
      <c r="CI30" s="25">
        <f>VLOOKUP(CI$7,'Sat Curve Sum'!$A$7:$AG$161,5)</f>
        <v>45</v>
      </c>
      <c r="CJ30" s="25">
        <f>VLOOKUP(CJ$7,'Sat Curve Sum'!$A$7:$AG$161,5)</f>
        <v>44.82</v>
      </c>
      <c r="CK30" s="25">
        <f>VLOOKUP(CK$7,'Sat Curve Sum'!$A$7:$AG$161,5)</f>
        <v>43.62</v>
      </c>
      <c r="CL30" s="25">
        <f>VLOOKUP(CL$7,'Sat Curve Sum'!$A$7:$AG$161,5)</f>
        <v>42.41</v>
      </c>
      <c r="CM30" s="25">
        <f>VLOOKUP(CM$7,'Sat Curve Sum'!$A$7:$AG$161,5)</f>
        <v>40.049999999999997</v>
      </c>
      <c r="CN30" s="25">
        <f>VLOOKUP(CN$7,'Sat Curve Sum'!$A$7:$AG$161,5)</f>
        <v>40.450000000000003</v>
      </c>
      <c r="CO30" s="25">
        <f>VLOOKUP(CO$7,'Sat Curve Sum'!$A$7:$AG$161,5)</f>
        <v>43.47</v>
      </c>
      <c r="CP30" s="25">
        <f>VLOOKUP(CP$7,'Sat Curve Sum'!$A$7:$AG$161,5)</f>
        <v>49.65</v>
      </c>
      <c r="CQ30" s="25">
        <f>VLOOKUP(CQ$7,'Sat Curve Sum'!$A$7:$AG$161,5)</f>
        <v>54.78</v>
      </c>
      <c r="CR30" s="25">
        <f>VLOOKUP(CR$7,'Sat Curve Sum'!$A$7:$AG$161,5)</f>
        <v>51.67</v>
      </c>
      <c r="CS30" s="25">
        <f>VLOOKUP(CS$7,'Sat Curve Sum'!$A$7:$AG$161,5)</f>
        <v>42.07</v>
      </c>
      <c r="CT30" s="25">
        <f>VLOOKUP(CT$7,'Sat Curve Sum'!$A$7:$AG$161,5)</f>
        <v>42.77</v>
      </c>
      <c r="CU30" s="25">
        <f>VLOOKUP(CU$7,'Sat Curve Sum'!$A$7:$AG$161,5)</f>
        <v>45.47</v>
      </c>
      <c r="CV30" s="25">
        <f>VLOOKUP(CV$7,'Sat Curve Sum'!$A$7:$AG$161,5)</f>
        <v>45.14</v>
      </c>
      <c r="CW30" s="25">
        <f>VLOOKUP(CW$7,'Sat Curve Sum'!$A$7:$AG$161,5)</f>
        <v>44.03</v>
      </c>
      <c r="CX30" s="25">
        <f>VLOOKUP(CX$7,'Sat Curve Sum'!$A$7:$AG$161,5)</f>
        <v>42.91</v>
      </c>
      <c r="CY30" s="25">
        <f>VLOOKUP(CY$7,'Sat Curve Sum'!$A$7:$AG$161,5)</f>
        <v>40.71</v>
      </c>
      <c r="CZ30" s="25">
        <f>VLOOKUP(CZ$7,'Sat Curve Sum'!$A$7:$AG$161,5)</f>
        <v>41.1</v>
      </c>
      <c r="DA30" s="25">
        <f>VLOOKUP(DA$7,'Sat Curve Sum'!$A$7:$AG$161,5)</f>
        <v>43.89</v>
      </c>
      <c r="DB30" s="25">
        <f>VLOOKUP(DB$7,'Sat Curve Sum'!$A$7:$AG$161,5)</f>
        <v>49.62</v>
      </c>
      <c r="DC30" s="25">
        <f>VLOOKUP(DC$7,'Sat Curve Sum'!$A$7:$AG$161,5)</f>
        <v>54.37</v>
      </c>
      <c r="DD30" s="25">
        <f>VLOOKUP(DD$7,'Sat Curve Sum'!$A$7:$AG$161,5)</f>
        <v>51.47</v>
      </c>
      <c r="DE30" s="25">
        <f>VLOOKUP(DE$7,'Sat Curve Sum'!$A$7:$AG$161,5)</f>
        <v>42.46</v>
      </c>
      <c r="DF30" s="25">
        <f>VLOOKUP(DF$7,'Sat Curve Sum'!$A$7:$AG$161,5)</f>
        <v>43.23</v>
      </c>
      <c r="DG30" s="25">
        <f>VLOOKUP(DG$7,'Sat Curve Sum'!$A$7:$AG$161,5)</f>
        <v>45.9</v>
      </c>
      <c r="DH30" s="25">
        <f>VLOOKUP(DH$7,'Sat Curve Sum'!$A$7:$AG$161,5)</f>
        <v>45.51</v>
      </c>
      <c r="DI30" s="25">
        <f>VLOOKUP(DI$7,'Sat Curve Sum'!$A$7:$AG$161,5)</f>
        <v>44.48</v>
      </c>
      <c r="DJ30" s="25">
        <f>VLOOKUP(DJ$7,'Sat Curve Sum'!$A$7:$AG$161,5)</f>
        <v>43.44</v>
      </c>
      <c r="DK30" s="25">
        <f>VLOOKUP(DK$7,'Sat Curve Sum'!$A$7:$AG$161,5)</f>
        <v>41.38</v>
      </c>
      <c r="DL30" s="25">
        <f>VLOOKUP(DL$7,'Sat Curve Sum'!$A$7:$AG$161,5)</f>
        <v>41.76</v>
      </c>
      <c r="DM30" s="25">
        <f>VLOOKUP(DM$7,'Sat Curve Sum'!$A$7:$AG$161,5)</f>
        <v>44.36</v>
      </c>
      <c r="DN30" s="25">
        <f>VLOOKUP(DN$7,'Sat Curve Sum'!$A$7:$AG$161,5)</f>
        <v>49.67</v>
      </c>
      <c r="DO30" s="25">
        <f>VLOOKUP(DO$7,'Sat Curve Sum'!$A$7:$AG$161,5)</f>
        <v>54.08</v>
      </c>
      <c r="DP30" s="25">
        <f>VLOOKUP(DP$7,'Sat Curve Sum'!$A$7:$AG$161,5)</f>
        <v>51.37</v>
      </c>
      <c r="DQ30" s="25">
        <f>VLOOKUP(DQ$7,'Sat Curve Sum'!$A$7:$AG$161,5)</f>
        <v>42.88</v>
      </c>
      <c r="DR30" s="25">
        <f>VLOOKUP(DR$7,'Sat Curve Sum'!$A$7:$AG$161,5)</f>
        <v>43.73</v>
      </c>
      <c r="DS30" s="25">
        <f>VLOOKUP(DS$7,'Sat Curve Sum'!$A$7:$AG$161,5)</f>
        <v>46.37</v>
      </c>
      <c r="DT30" s="25">
        <f>VLOOKUP(DT$7,'Sat Curve Sum'!$A$7:$AG$161,5)</f>
        <v>45.88</v>
      </c>
      <c r="DU30" s="25">
        <f>VLOOKUP(DU$7,'Sat Curve Sum'!$A$7:$AG$161,5)</f>
        <v>44.92</v>
      </c>
      <c r="DV30" s="25">
        <f>VLOOKUP(DV$7,'Sat Curve Sum'!$A$7:$AG$161,5)</f>
        <v>43.97</v>
      </c>
      <c r="DW30" s="25">
        <f>VLOOKUP(DW$7,'Sat Curve Sum'!$A$7:$AG$161,5)</f>
        <v>42.04</v>
      </c>
      <c r="DX30" s="25">
        <f>VLOOKUP(DX$7,'Sat Curve Sum'!$A$7:$AG$161,5)</f>
        <v>42.41</v>
      </c>
      <c r="DY30" s="25">
        <f>VLOOKUP(DY$7,'Sat Curve Sum'!$A$7:$AG$161,5)</f>
        <v>44.81</v>
      </c>
      <c r="DZ30" s="25">
        <f>VLOOKUP(DZ$7,'Sat Curve Sum'!$A$7:$AG$161,5)</f>
        <v>49.74</v>
      </c>
      <c r="EA30" s="25">
        <f>VLOOKUP(EA$7,'Sat Curve Sum'!$A$7:$AG$161,5)</f>
        <v>53.82</v>
      </c>
      <c r="EB30" s="25">
        <f>VLOOKUP(EB$7,'Sat Curve Sum'!$A$7:$AG$161,5)</f>
        <v>51.29</v>
      </c>
      <c r="EC30" s="25">
        <f>VLOOKUP(EC$7,'Sat Curve Sum'!$A$7:$AG$161,5)</f>
        <v>43.3</v>
      </c>
      <c r="ED30" s="25">
        <f>VLOOKUP(ED$7,'Sat Curve Sum'!$A$7:$AG$161,5)</f>
        <v>44.21</v>
      </c>
      <c r="EE30" s="25">
        <f>VLOOKUP(EE$7,'Sat Curve Sum'!$A$7:$AG$161,5)</f>
        <v>46.83</v>
      </c>
    </row>
    <row r="31" spans="1:135" s="36" customFormat="1" ht="14.1" customHeight="1" x14ac:dyDescent="0.2">
      <c r="A31" s="18" t="s">
        <v>144</v>
      </c>
      <c r="B31" s="15"/>
      <c r="C31" s="22">
        <f t="shared" ca="1" si="13"/>
        <v>28.658333301544189</v>
      </c>
      <c r="D31" s="25">
        <f ca="1">IF(ISERROR(AVERAGE(OFFSET('Sat Curve Sum'!$I$6,1,0,1,1))),0,AVERAGE(OFFSET('Sat Curve Sum'!$I$6,1,0,1,1)))</f>
        <v>25.5</v>
      </c>
      <c r="E31" s="25">
        <f ca="1">IF(ISERROR((SUM(OFFSET('Sat Curve Sum'!$I$6,2,0,3,1))+ 1* 'Sat Curve Sum Backup'!$I$9)/4), 'Sat Curve Sum Backup'!$I$9,(SUM(OFFSET('Sat Curve Sum'!$I$6,2,0,3,1))+ 1* 'Sat Curve Sum Backup'!$I$9)/4)</f>
        <v>25.724999904632575</v>
      </c>
      <c r="F31" s="25">
        <f>VLOOKUP(F$7,'Sat Curve Sum'!$A$7:$AG$161,9)</f>
        <v>34.75</v>
      </c>
      <c r="G31" s="23">
        <f t="shared" ca="1" si="14"/>
        <v>28.658333301544189</v>
      </c>
      <c r="H31" s="131">
        <f t="shared" si="15"/>
        <v>35</v>
      </c>
      <c r="I31" s="131">
        <f t="shared" si="21"/>
        <v>34.25</v>
      </c>
      <c r="J31" s="131">
        <f t="shared" si="21"/>
        <v>33.5</v>
      </c>
      <c r="K31" s="131">
        <f t="shared" si="21"/>
        <v>32.25</v>
      </c>
      <c r="L31" s="131">
        <f t="shared" si="21"/>
        <v>32.5</v>
      </c>
      <c r="M31" s="131">
        <f t="shared" si="21"/>
        <v>39</v>
      </c>
      <c r="N31" s="131">
        <f t="shared" si="21"/>
        <v>48</v>
      </c>
      <c r="O31" s="131">
        <f t="shared" si="21"/>
        <v>54.25</v>
      </c>
      <c r="P31" s="131">
        <f t="shared" si="21"/>
        <v>46.25</v>
      </c>
      <c r="Q31" s="131">
        <f t="shared" si="21"/>
        <v>38.5</v>
      </c>
      <c r="R31" s="131">
        <f t="shared" si="21"/>
        <v>37.5</v>
      </c>
      <c r="S31" s="131">
        <f t="shared" si="21"/>
        <v>39.5</v>
      </c>
      <c r="T31" s="23">
        <f t="shared" si="17"/>
        <v>39.208333333333336</v>
      </c>
      <c r="U31" s="23">
        <f t="shared" si="18"/>
        <v>32.583333333333336</v>
      </c>
      <c r="V31" s="75">
        <f t="shared" si="19"/>
        <v>35.908928571428547</v>
      </c>
      <c r="W31" s="71"/>
      <c r="X31" s="74">
        <f t="shared" ca="1" si="20"/>
        <v>35.710135134275923</v>
      </c>
      <c r="Y31" s="16"/>
      <c r="Z31" s="39"/>
      <c r="AB31" s="25">
        <f>VLOOKUP(AB$7,'Sat Curve Sum'!$A$7:$AG$161,9)</f>
        <v>35</v>
      </c>
      <c r="AC31" s="25">
        <f>VLOOKUP(AC$7,'Sat Curve Sum'!$A$7:$AG$161,9)</f>
        <v>34.25</v>
      </c>
      <c r="AD31" s="25">
        <f>VLOOKUP(AD$7,'Sat Curve Sum'!$A$7:$AG$161,9)</f>
        <v>33.5</v>
      </c>
      <c r="AE31" s="25">
        <f>VLOOKUP(AE$7,'Sat Curve Sum'!$A$7:$AG$161,9)</f>
        <v>32.25</v>
      </c>
      <c r="AF31" s="25">
        <f>VLOOKUP(AF$7,'Sat Curve Sum'!$A$7:$AG$161,9)</f>
        <v>32.5</v>
      </c>
      <c r="AG31" s="25">
        <f>VLOOKUP(AG$7,'Sat Curve Sum'!$A$7:$AG$161,9)</f>
        <v>39</v>
      </c>
      <c r="AH31" s="25">
        <f>VLOOKUP(AH$7,'Sat Curve Sum'!$A$7:$AG$161,9)</f>
        <v>48</v>
      </c>
      <c r="AI31" s="25">
        <f>VLOOKUP(AI$7,'Sat Curve Sum'!$A$7:$AG$161,9)</f>
        <v>54.25</v>
      </c>
      <c r="AJ31" s="25">
        <f>VLOOKUP(AJ$7,'Sat Curve Sum'!$A$7:$AG$161,9)</f>
        <v>46.25</v>
      </c>
      <c r="AK31" s="25">
        <f>VLOOKUP(AK$7,'Sat Curve Sum'!$A$7:$AG$161,9)</f>
        <v>38.5</v>
      </c>
      <c r="AL31" s="25">
        <f>VLOOKUP(AL$7,'Sat Curve Sum'!$A$7:$AG$161,9)</f>
        <v>37.5</v>
      </c>
      <c r="AM31" s="25">
        <f>VLOOKUP(AM$7,'Sat Curve Sum'!$A$7:$AG$161,9)</f>
        <v>39.5</v>
      </c>
      <c r="AN31" s="25">
        <f>VLOOKUP(AN$7,'Sat Curve Sum'!$A$7:$AG$161,9)</f>
        <v>30.75</v>
      </c>
      <c r="AO31" s="25">
        <f>VLOOKUP(AO$7,'Sat Curve Sum'!$A$7:$AG$161,9)</f>
        <v>29.25</v>
      </c>
      <c r="AP31" s="25">
        <f>VLOOKUP(AP$7,'Sat Curve Sum'!$A$7:$AG$161,9)</f>
        <v>28.5</v>
      </c>
      <c r="AQ31" s="25">
        <f>VLOOKUP(AQ$7,'Sat Curve Sum'!$A$7:$AG$161,9)</f>
        <v>25.5</v>
      </c>
      <c r="AR31" s="25">
        <f>VLOOKUP(AR$7,'Sat Curve Sum'!$A$7:$AG$161,9)</f>
        <v>26</v>
      </c>
      <c r="AS31" s="25">
        <f>VLOOKUP(AS$7,'Sat Curve Sum'!$A$7:$AG$161,9)</f>
        <v>31</v>
      </c>
      <c r="AT31" s="25">
        <f>VLOOKUP(AT$7,'Sat Curve Sum'!$A$7:$AG$161,9)</f>
        <v>41.25</v>
      </c>
      <c r="AU31" s="25">
        <f>VLOOKUP(AU$7,'Sat Curve Sum'!$A$7:$AG$161,9)</f>
        <v>49.75</v>
      </c>
      <c r="AV31" s="25">
        <f>VLOOKUP(AV$7,'Sat Curve Sum'!$A$7:$AG$161,9)</f>
        <v>39.75</v>
      </c>
      <c r="AW31" s="25">
        <f>VLOOKUP(AW$7,'Sat Curve Sum'!$A$7:$AG$161,9)</f>
        <v>29.5</v>
      </c>
      <c r="AX31" s="25">
        <f>VLOOKUP(AX$7,'Sat Curve Sum'!$A$7:$AG$161,9)</f>
        <v>29.25</v>
      </c>
      <c r="AY31" s="25">
        <f>VLOOKUP(AY$7,'Sat Curve Sum'!$A$7:$AG$161,9)</f>
        <v>30.5</v>
      </c>
      <c r="AZ31" s="25">
        <f>VLOOKUP(AZ$7,'Sat Curve Sum'!$A$7:$AG$161,9)</f>
        <v>21.5</v>
      </c>
      <c r="BA31" s="25">
        <f>VLOOKUP(BA$7,'Sat Curve Sum'!$A$7:$AG$161,9)</f>
        <v>23.25</v>
      </c>
      <c r="BB31" s="25">
        <f>VLOOKUP(BB$7,'Sat Curve Sum'!$A$7:$AG$161,9)</f>
        <v>22</v>
      </c>
      <c r="BC31" s="25">
        <f>VLOOKUP(BC$7,'Sat Curve Sum'!$A$7:$AG$161,9)</f>
        <v>28.5</v>
      </c>
      <c r="BD31" s="25">
        <f>VLOOKUP(BD$7,'Sat Curve Sum'!$A$7:$AG$161,9)</f>
        <v>28</v>
      </c>
      <c r="BE31" s="25">
        <f>VLOOKUP(BE$7,'Sat Curve Sum'!$A$7:$AG$161,9)</f>
        <v>35</v>
      </c>
      <c r="BF31" s="25">
        <f>VLOOKUP(BF$7,'Sat Curve Sum'!$A$7:$AG$161,9)</f>
        <v>39</v>
      </c>
      <c r="BG31" s="25">
        <f>VLOOKUP(BG$7,'Sat Curve Sum'!$A$7:$AG$161,9)</f>
        <v>47.75</v>
      </c>
      <c r="BH31" s="25">
        <f>VLOOKUP(BH$7,'Sat Curve Sum'!$A$7:$AG$161,9)</f>
        <v>31.5</v>
      </c>
      <c r="BI31" s="25">
        <f>VLOOKUP(BI$7,'Sat Curve Sum'!$A$7:$AG$161,9)</f>
        <v>32</v>
      </c>
      <c r="BJ31" s="25">
        <f>VLOOKUP(BJ$7,'Sat Curve Sum'!$A$7:$AG$161,9)</f>
        <v>29.75</v>
      </c>
      <c r="BK31" s="25">
        <f>VLOOKUP(BK$7,'Sat Curve Sum'!$A$7:$AG$161,9)</f>
        <v>30.25</v>
      </c>
      <c r="BL31" s="25">
        <f>VLOOKUP(BL$7,'Sat Curve Sum'!$A$7:$AG$161,9)</f>
        <v>21.5</v>
      </c>
      <c r="BM31" s="25">
        <f>VLOOKUP(BM$7,'Sat Curve Sum'!$A$7:$AG$161,9)</f>
        <v>23.25</v>
      </c>
      <c r="BN31" s="25">
        <f>VLOOKUP(BN$7,'Sat Curve Sum'!$A$7:$AG$161,9)</f>
        <v>22</v>
      </c>
      <c r="BO31" s="25">
        <f>VLOOKUP(BO$7,'Sat Curve Sum'!$A$7:$AG$161,9)</f>
        <v>27.5</v>
      </c>
      <c r="BP31" s="25">
        <f>VLOOKUP(BP$7,'Sat Curve Sum'!$A$7:$AG$161,9)</f>
        <v>27</v>
      </c>
      <c r="BQ31" s="25">
        <f>VLOOKUP(BQ$7,'Sat Curve Sum'!$A$7:$AG$161,9)</f>
        <v>33</v>
      </c>
      <c r="BR31" s="25">
        <f>VLOOKUP(BR$7,'Sat Curve Sum'!$A$7:$AG$161,9)</f>
        <v>30</v>
      </c>
      <c r="BS31" s="25">
        <f>VLOOKUP(BS$7,'Sat Curve Sum'!$A$7:$AG$161,9)</f>
        <v>38.75</v>
      </c>
      <c r="BT31" s="25">
        <f>VLOOKUP(BT$7,'Sat Curve Sum'!$A$7:$AG$161,9)</f>
        <v>25.5</v>
      </c>
      <c r="BU31" s="25">
        <f>VLOOKUP(BU$7,'Sat Curve Sum'!$A$7:$AG$161,9)</f>
        <v>29</v>
      </c>
      <c r="BV31" s="25">
        <f>VLOOKUP(BV$7,'Sat Curve Sum'!$A$7:$AG$161,9)</f>
        <v>27.25</v>
      </c>
      <c r="BW31" s="25">
        <f>VLOOKUP(BW$7,'Sat Curve Sum'!$A$7:$AG$161,9)</f>
        <v>27.75</v>
      </c>
      <c r="BX31" s="25">
        <f>VLOOKUP(BX$7,'Sat Curve Sum'!$A$7:$AG$161,9)</f>
        <v>21.75</v>
      </c>
      <c r="BY31" s="25">
        <f>VLOOKUP(BY$7,'Sat Curve Sum'!$A$7:$AG$161,9)</f>
        <v>23.5</v>
      </c>
      <c r="BZ31" s="25">
        <f>VLOOKUP(BZ$7,'Sat Curve Sum'!$A$7:$AG$161,9)</f>
        <v>22.25</v>
      </c>
      <c r="CA31" s="25">
        <f>VLOOKUP(CA$7,'Sat Curve Sum'!$A$7:$AG$161,9)</f>
        <v>27.75</v>
      </c>
      <c r="CB31" s="25">
        <f>VLOOKUP(CB$7,'Sat Curve Sum'!$A$7:$AG$161,9)</f>
        <v>27.25</v>
      </c>
      <c r="CC31" s="25">
        <f>VLOOKUP(CC$7,'Sat Curve Sum'!$A$7:$AG$161,9)</f>
        <v>33.25</v>
      </c>
      <c r="CD31" s="25">
        <f>VLOOKUP(CD$7,'Sat Curve Sum'!$A$7:$AG$161,9)</f>
        <v>30.25</v>
      </c>
      <c r="CE31" s="25">
        <f>VLOOKUP(CE$7,'Sat Curve Sum'!$A$7:$AG$161,9)</f>
        <v>39</v>
      </c>
      <c r="CF31" s="25">
        <f>VLOOKUP(CF$7,'Sat Curve Sum'!$A$7:$AG$161,9)</f>
        <v>25.75</v>
      </c>
      <c r="CG31" s="25">
        <f>VLOOKUP(CG$7,'Sat Curve Sum'!$A$7:$AG$161,9)</f>
        <v>29.25</v>
      </c>
      <c r="CH31" s="25">
        <f>VLOOKUP(CH$7,'Sat Curve Sum'!$A$7:$AG$161,9)</f>
        <v>27.5</v>
      </c>
      <c r="CI31" s="25">
        <f>VLOOKUP(CI$7,'Sat Curve Sum'!$A$7:$AG$161,9)</f>
        <v>28</v>
      </c>
      <c r="CJ31" s="25">
        <f>VLOOKUP(CJ$7,'Sat Curve Sum'!$A$7:$AG$161,9)</f>
        <v>31.1</v>
      </c>
      <c r="CK31" s="25">
        <f>VLOOKUP(CK$7,'Sat Curve Sum'!$A$7:$AG$161,9)</f>
        <v>32.85</v>
      </c>
      <c r="CL31" s="25">
        <f>VLOOKUP(CL$7,'Sat Curve Sum'!$A$7:$AG$161,9)</f>
        <v>31.6</v>
      </c>
      <c r="CM31" s="25">
        <f>VLOOKUP(CM$7,'Sat Curve Sum'!$A$7:$AG$161,9)</f>
        <v>37.1</v>
      </c>
      <c r="CN31" s="25">
        <f>VLOOKUP(CN$7,'Sat Curve Sum'!$A$7:$AG$161,9)</f>
        <v>36.6</v>
      </c>
      <c r="CO31" s="25">
        <f>VLOOKUP(CO$7,'Sat Curve Sum'!$A$7:$AG$161,9)</f>
        <v>43.6</v>
      </c>
      <c r="CP31" s="25">
        <f>VLOOKUP(CP$7,'Sat Curve Sum'!$A$7:$AG$161,9)</f>
        <v>50.6</v>
      </c>
      <c r="CQ31" s="25">
        <f>VLOOKUP(CQ$7,'Sat Curve Sum'!$A$7:$AG$161,9)</f>
        <v>59.35</v>
      </c>
      <c r="CR31" s="25">
        <f>VLOOKUP(CR$7,'Sat Curve Sum'!$A$7:$AG$161,9)</f>
        <v>42.1</v>
      </c>
      <c r="CS31" s="25">
        <f>VLOOKUP(CS$7,'Sat Curve Sum'!$A$7:$AG$161,9)</f>
        <v>41.6</v>
      </c>
      <c r="CT31" s="25">
        <f>VLOOKUP(CT$7,'Sat Curve Sum'!$A$7:$AG$161,9)</f>
        <v>39.85</v>
      </c>
      <c r="CU31" s="25">
        <f>VLOOKUP(CU$7,'Sat Curve Sum'!$A$7:$AG$161,9)</f>
        <v>40.35</v>
      </c>
      <c r="CV31" s="25">
        <f>VLOOKUP(CV$7,'Sat Curve Sum'!$A$7:$AG$161,9)</f>
        <v>31.45</v>
      </c>
      <c r="CW31" s="25">
        <f>VLOOKUP(CW$7,'Sat Curve Sum'!$A$7:$AG$161,9)</f>
        <v>33.200000000000003</v>
      </c>
      <c r="CX31" s="25">
        <f>VLOOKUP(CX$7,'Sat Curve Sum'!$A$7:$AG$161,9)</f>
        <v>31.95</v>
      </c>
      <c r="CY31" s="25">
        <f>VLOOKUP(CY$7,'Sat Curve Sum'!$A$7:$AG$161,9)</f>
        <v>37.450000000000003</v>
      </c>
      <c r="CZ31" s="25">
        <f>VLOOKUP(CZ$7,'Sat Curve Sum'!$A$7:$AG$161,9)</f>
        <v>36.950000000000003</v>
      </c>
      <c r="DA31" s="25">
        <f>VLOOKUP(DA$7,'Sat Curve Sum'!$A$7:$AG$161,9)</f>
        <v>43.95</v>
      </c>
      <c r="DB31" s="25">
        <f>VLOOKUP(DB$7,'Sat Curve Sum'!$A$7:$AG$161,9)</f>
        <v>50.95</v>
      </c>
      <c r="DC31" s="25">
        <f>VLOOKUP(DC$7,'Sat Curve Sum'!$A$7:$AG$161,9)</f>
        <v>59.7</v>
      </c>
      <c r="DD31" s="25">
        <f>VLOOKUP(DD$7,'Sat Curve Sum'!$A$7:$AG$161,9)</f>
        <v>42.45</v>
      </c>
      <c r="DE31" s="25">
        <f>VLOOKUP(DE$7,'Sat Curve Sum'!$A$7:$AG$161,9)</f>
        <v>41.95</v>
      </c>
      <c r="DF31" s="25">
        <f>VLOOKUP(DF$7,'Sat Curve Sum'!$A$7:$AG$161,9)</f>
        <v>40.200000000000003</v>
      </c>
      <c r="DG31" s="25">
        <f>VLOOKUP(DG$7,'Sat Curve Sum'!$A$7:$AG$161,9)</f>
        <v>40.700000000000003</v>
      </c>
      <c r="DH31" s="25">
        <f>VLOOKUP(DH$7,'Sat Curve Sum'!$A$7:$AG$161,9)</f>
        <v>31.95</v>
      </c>
      <c r="DI31" s="25">
        <f>VLOOKUP(DI$7,'Sat Curve Sum'!$A$7:$AG$161,9)</f>
        <v>33.700000000000003</v>
      </c>
      <c r="DJ31" s="25">
        <f>VLOOKUP(DJ$7,'Sat Curve Sum'!$A$7:$AG$161,9)</f>
        <v>32.450000000000003</v>
      </c>
      <c r="DK31" s="25">
        <f>VLOOKUP(DK$7,'Sat Curve Sum'!$A$7:$AG$161,9)</f>
        <v>38</v>
      </c>
      <c r="DL31" s="25">
        <f>VLOOKUP(DL$7,'Sat Curve Sum'!$A$7:$AG$161,9)</f>
        <v>37.5</v>
      </c>
      <c r="DM31" s="25">
        <f>VLOOKUP(DM$7,'Sat Curve Sum'!$A$7:$AG$161,9)</f>
        <v>44.5</v>
      </c>
      <c r="DN31" s="25">
        <f>VLOOKUP(DN$7,'Sat Curve Sum'!$A$7:$AG$161,9)</f>
        <v>51.5</v>
      </c>
      <c r="DO31" s="25">
        <f>VLOOKUP(DO$7,'Sat Curve Sum'!$A$7:$AG$161,9)</f>
        <v>60.25</v>
      </c>
      <c r="DP31" s="25">
        <f>VLOOKUP(DP$7,'Sat Curve Sum'!$A$7:$AG$161,9)</f>
        <v>42.95</v>
      </c>
      <c r="DQ31" s="25">
        <f>VLOOKUP(DQ$7,'Sat Curve Sum'!$A$7:$AG$161,9)</f>
        <v>42.5</v>
      </c>
      <c r="DR31" s="25">
        <f>VLOOKUP(DR$7,'Sat Curve Sum'!$A$7:$AG$161,9)</f>
        <v>40.75</v>
      </c>
      <c r="DS31" s="25">
        <f>VLOOKUP(DS$7,'Sat Curve Sum'!$A$7:$AG$161,9)</f>
        <v>41.2</v>
      </c>
      <c r="DT31" s="25">
        <f>VLOOKUP(DT$7,'Sat Curve Sum'!$A$7:$AG$161,9)</f>
        <v>32.450000000000003</v>
      </c>
      <c r="DU31" s="25">
        <f>VLOOKUP(DU$7,'Sat Curve Sum'!$A$7:$AG$161,9)</f>
        <v>34.200000000000003</v>
      </c>
      <c r="DV31" s="25">
        <f>VLOOKUP(DV$7,'Sat Curve Sum'!$A$7:$AG$161,9)</f>
        <v>32.950000000000003</v>
      </c>
      <c r="DW31" s="25">
        <f>VLOOKUP(DW$7,'Sat Curve Sum'!$A$7:$AG$161,9)</f>
        <v>38.75</v>
      </c>
      <c r="DX31" s="25">
        <f>VLOOKUP(DX$7,'Sat Curve Sum'!$A$7:$AG$161,9)</f>
        <v>38.25</v>
      </c>
      <c r="DY31" s="25">
        <f>VLOOKUP(DY$7,'Sat Curve Sum'!$A$7:$AG$161,9)</f>
        <v>45.25</v>
      </c>
      <c r="DZ31" s="25">
        <f>VLOOKUP(DZ$7,'Sat Curve Sum'!$A$7:$AG$161,9)</f>
        <v>52.25</v>
      </c>
      <c r="EA31" s="25">
        <f>VLOOKUP(EA$7,'Sat Curve Sum'!$A$7:$AG$161,9)</f>
        <v>61</v>
      </c>
      <c r="EB31" s="25">
        <f>VLOOKUP(EB$7,'Sat Curve Sum'!$A$7:$AG$161,9)</f>
        <v>43.45</v>
      </c>
      <c r="EC31" s="25">
        <f>VLOOKUP(EC$7,'Sat Curve Sum'!$A$7:$AG$161,9)</f>
        <v>43.25</v>
      </c>
      <c r="ED31" s="25">
        <f>VLOOKUP(ED$7,'Sat Curve Sum'!$A$7:$AG$161,9)</f>
        <v>41.5</v>
      </c>
      <c r="EE31" s="25">
        <f>VLOOKUP(EE$7,'Sat Curve Sum'!$A$7:$AG$161,9)</f>
        <v>41.7</v>
      </c>
    </row>
    <row r="32" spans="1:135" s="36" customFormat="1" ht="14.1" customHeight="1" x14ac:dyDescent="0.2">
      <c r="A32" s="18" t="s">
        <v>143</v>
      </c>
      <c r="B32" s="13" t="s">
        <v>48</v>
      </c>
      <c r="C32" s="22">
        <f t="shared" ca="1" si="13"/>
        <v>30.583333333333332</v>
      </c>
      <c r="D32" s="25">
        <f ca="1">IF(ISERROR(AVERAGE(OFFSET('Sat Curve Sum'!$F$6,1,0,1,1))),0,AVERAGE(OFFSET('Sat Curve Sum'!$F$6,1,0,1,1)))</f>
        <v>28</v>
      </c>
      <c r="E32" s="25">
        <f ca="1">IF(ISERROR((SUM(OFFSET('Sat Curve Sum'!$F$6,2,0,3,1))+ 1* 'Sat Curve Sum Backup'!$F$9)/4), 'Sat Curve Sum Backup'!$F$9,(SUM(OFFSET('Sat Curve Sum'!$F$6,2,0,3,1))+ 1* 'Sat Curve Sum Backup'!$F$9)/4)</f>
        <v>29</v>
      </c>
      <c r="F32" s="25">
        <f>VLOOKUP(F$7,'Sat Curve Sum'!$A$7:$AG$161,6)</f>
        <v>34.75</v>
      </c>
      <c r="G32" s="23">
        <f t="shared" ca="1" si="14"/>
        <v>30.583333333333332</v>
      </c>
      <c r="H32" s="131">
        <f t="shared" si="15"/>
        <v>35</v>
      </c>
      <c r="I32" s="131">
        <f t="shared" si="21"/>
        <v>34.25</v>
      </c>
      <c r="J32" s="131">
        <f t="shared" si="21"/>
        <v>33.5</v>
      </c>
      <c r="K32" s="131">
        <f t="shared" si="21"/>
        <v>32.25</v>
      </c>
      <c r="L32" s="131">
        <f t="shared" si="21"/>
        <v>33.75</v>
      </c>
      <c r="M32" s="131">
        <f t="shared" si="21"/>
        <v>39.75</v>
      </c>
      <c r="N32" s="131">
        <f t="shared" si="21"/>
        <v>49</v>
      </c>
      <c r="O32" s="131">
        <f t="shared" si="21"/>
        <v>54.75</v>
      </c>
      <c r="P32" s="131">
        <f t="shared" si="21"/>
        <v>46.25</v>
      </c>
      <c r="Q32" s="131">
        <f t="shared" si="21"/>
        <v>38.5</v>
      </c>
      <c r="R32" s="131">
        <f t="shared" si="21"/>
        <v>37.5</v>
      </c>
      <c r="S32" s="131">
        <f t="shared" si="21"/>
        <v>39.5</v>
      </c>
      <c r="T32" s="23">
        <f t="shared" si="17"/>
        <v>39.5</v>
      </c>
      <c r="U32" s="23">
        <f t="shared" si="18"/>
        <v>43.75</v>
      </c>
      <c r="V32" s="75">
        <f t="shared" si="19"/>
        <v>44.952619047619052</v>
      </c>
      <c r="W32" s="71"/>
      <c r="X32" s="74">
        <f t="shared" ca="1" si="20"/>
        <v>43.84477477477477</v>
      </c>
      <c r="Y32" s="12"/>
      <c r="Z32" s="39"/>
      <c r="AA32" s="39"/>
      <c r="AB32" s="25">
        <f>VLOOKUP(AB$7,'Sat Curve Sum'!$A$7:$AG$161,6)</f>
        <v>35</v>
      </c>
      <c r="AC32" s="25">
        <f>VLOOKUP(AC$7,'Sat Curve Sum'!$A$7:$AG$161,6)</f>
        <v>34.25</v>
      </c>
      <c r="AD32" s="25">
        <f>VLOOKUP(AD$7,'Sat Curve Sum'!$A$7:$AG$161,6)</f>
        <v>33.5</v>
      </c>
      <c r="AE32" s="25">
        <f>VLOOKUP(AE$7,'Sat Curve Sum'!$A$7:$AG$161,6)</f>
        <v>32.25</v>
      </c>
      <c r="AF32" s="25">
        <f>VLOOKUP(AF$7,'Sat Curve Sum'!$A$7:$AG$161,6)</f>
        <v>33.75</v>
      </c>
      <c r="AG32" s="25">
        <f>VLOOKUP(AG$7,'Sat Curve Sum'!$A$7:$AG$161,6)</f>
        <v>39.75</v>
      </c>
      <c r="AH32" s="25">
        <f>VLOOKUP(AH$7,'Sat Curve Sum'!$A$7:$AG$161,6)</f>
        <v>49</v>
      </c>
      <c r="AI32" s="25">
        <f>VLOOKUP(AI$7,'Sat Curve Sum'!$A$7:$AG$161,6)</f>
        <v>54.75</v>
      </c>
      <c r="AJ32" s="25">
        <f>VLOOKUP(AJ$7,'Sat Curve Sum'!$A$7:$AG$161,6)</f>
        <v>46.25</v>
      </c>
      <c r="AK32" s="25">
        <f>VLOOKUP(AK$7,'Sat Curve Sum'!$A$7:$AG$161,6)</f>
        <v>38.5</v>
      </c>
      <c r="AL32" s="25">
        <f>VLOOKUP(AL$7,'Sat Curve Sum'!$A$7:$AG$161,6)</f>
        <v>37.5</v>
      </c>
      <c r="AM32" s="25">
        <f>VLOOKUP(AM$7,'Sat Curve Sum'!$A$7:$AG$161,6)</f>
        <v>39.5</v>
      </c>
      <c r="AN32" s="25">
        <f>VLOOKUP(AN$7,'Sat Curve Sum'!$A$7:$AG$161,6)</f>
        <v>40.75</v>
      </c>
      <c r="AO32" s="25">
        <f>VLOOKUP(AO$7,'Sat Curve Sum'!$A$7:$AG$161,6)</f>
        <v>39.25</v>
      </c>
      <c r="AP32" s="25">
        <f>VLOOKUP(AP$7,'Sat Curve Sum'!$A$7:$AG$161,6)</f>
        <v>38.5</v>
      </c>
      <c r="AQ32" s="25">
        <f>VLOOKUP(AQ$7,'Sat Curve Sum'!$A$7:$AG$161,6)</f>
        <v>37.25</v>
      </c>
      <c r="AR32" s="25">
        <f>VLOOKUP(AR$7,'Sat Curve Sum'!$A$7:$AG$161,6)</f>
        <v>38</v>
      </c>
      <c r="AS32" s="25">
        <f>VLOOKUP(AS$7,'Sat Curve Sum'!$A$7:$AG$161,6)</f>
        <v>42.5</v>
      </c>
      <c r="AT32" s="25">
        <f>VLOOKUP(AT$7,'Sat Curve Sum'!$A$7:$AG$161,6)</f>
        <v>57</v>
      </c>
      <c r="AU32" s="25">
        <f>VLOOKUP(AU$7,'Sat Curve Sum'!$A$7:$AG$161,6)</f>
        <v>62.75</v>
      </c>
      <c r="AV32" s="25">
        <f>VLOOKUP(AV$7,'Sat Curve Sum'!$A$7:$AG$161,6)</f>
        <v>49.75</v>
      </c>
      <c r="AW32" s="25">
        <f>VLOOKUP(AW$7,'Sat Curve Sum'!$A$7:$AG$161,6)</f>
        <v>39.5</v>
      </c>
      <c r="AX32" s="25">
        <f>VLOOKUP(AX$7,'Sat Curve Sum'!$A$7:$AG$161,6)</f>
        <v>39.25</v>
      </c>
      <c r="AY32" s="25">
        <f>VLOOKUP(AY$7,'Sat Curve Sum'!$A$7:$AG$161,6)</f>
        <v>40.5</v>
      </c>
      <c r="AZ32" s="25">
        <f>VLOOKUP(AZ$7,'Sat Curve Sum'!$A$7:$AG$161,6)</f>
        <v>41.25</v>
      </c>
      <c r="BA32" s="25">
        <f>VLOOKUP(BA$7,'Sat Curve Sum'!$A$7:$AG$161,6)</f>
        <v>39.86</v>
      </c>
      <c r="BB32" s="25">
        <f>VLOOKUP(BB$7,'Sat Curve Sum'!$A$7:$AG$161,6)</f>
        <v>39.229999999999997</v>
      </c>
      <c r="BC32" s="25">
        <f>VLOOKUP(BC$7,'Sat Curve Sum'!$A$7:$AG$161,6)</f>
        <v>38.01</v>
      </c>
      <c r="BD32" s="25">
        <f>VLOOKUP(BD$7,'Sat Curve Sum'!$A$7:$AG$161,6)</f>
        <v>38.729999999999997</v>
      </c>
      <c r="BE32" s="25">
        <f>VLOOKUP(BE$7,'Sat Curve Sum'!$A$7:$AG$161,6)</f>
        <v>42.9</v>
      </c>
      <c r="BF32" s="25">
        <f>VLOOKUP(BF$7,'Sat Curve Sum'!$A$7:$AG$161,6)</f>
        <v>56.37</v>
      </c>
      <c r="BG32" s="25">
        <f>VLOOKUP(BG$7,'Sat Curve Sum'!$A$7:$AG$161,6)</f>
        <v>61.66</v>
      </c>
      <c r="BH32" s="25">
        <f>VLOOKUP(BH$7,'Sat Curve Sum'!$A$7:$AG$161,6)</f>
        <v>49.61</v>
      </c>
      <c r="BI32" s="25">
        <f>VLOOKUP(BI$7,'Sat Curve Sum'!$A$7:$AG$161,6)</f>
        <v>40.119999999999997</v>
      </c>
      <c r="BJ32" s="25">
        <f>VLOOKUP(BJ$7,'Sat Curve Sum'!$A$7:$AG$161,6)</f>
        <v>39.85</v>
      </c>
      <c r="BK32" s="25">
        <f>VLOOKUP(BK$7,'Sat Curve Sum'!$A$7:$AG$161,6)</f>
        <v>41.04</v>
      </c>
      <c r="BL32" s="25">
        <f>VLOOKUP(BL$7,'Sat Curve Sum'!$A$7:$AG$161,6)</f>
        <v>41.54</v>
      </c>
      <c r="BM32" s="25">
        <f>VLOOKUP(BM$7,'Sat Curve Sum'!$A$7:$AG$161,6)</f>
        <v>40.14</v>
      </c>
      <c r="BN32" s="25">
        <f>VLOOKUP(BN$7,'Sat Curve Sum'!$A$7:$AG$161,6)</f>
        <v>39.49</v>
      </c>
      <c r="BO32" s="25">
        <f>VLOOKUP(BO$7,'Sat Curve Sum'!$A$7:$AG$161,6)</f>
        <v>38.270000000000003</v>
      </c>
      <c r="BP32" s="25">
        <f>VLOOKUP(BP$7,'Sat Curve Sum'!$A$7:$AG$161,6)</f>
        <v>38.99</v>
      </c>
      <c r="BQ32" s="25">
        <f>VLOOKUP(BQ$7,'Sat Curve Sum'!$A$7:$AG$161,6)</f>
        <v>43.19</v>
      </c>
      <c r="BR32" s="25">
        <f>VLOOKUP(BR$7,'Sat Curve Sum'!$A$7:$AG$161,6)</f>
        <v>56.75</v>
      </c>
      <c r="BS32" s="25">
        <f>VLOOKUP(BS$7,'Sat Curve Sum'!$A$7:$AG$161,6)</f>
        <v>62.08</v>
      </c>
      <c r="BT32" s="25">
        <f>VLOOKUP(BT$7,'Sat Curve Sum'!$A$7:$AG$161,6)</f>
        <v>49.95</v>
      </c>
      <c r="BU32" s="25">
        <f>VLOOKUP(BU$7,'Sat Curve Sum'!$A$7:$AG$161,6)</f>
        <v>40.39</v>
      </c>
      <c r="BV32" s="25">
        <f>VLOOKUP(BV$7,'Sat Curve Sum'!$A$7:$AG$161,6)</f>
        <v>40.119999999999997</v>
      </c>
      <c r="BW32" s="25">
        <f>VLOOKUP(BW$7,'Sat Curve Sum'!$A$7:$AG$161,6)</f>
        <v>41.32</v>
      </c>
      <c r="BX32" s="25">
        <f>VLOOKUP(BX$7,'Sat Curve Sum'!$A$7:$AG$161,6)</f>
        <v>41.82</v>
      </c>
      <c r="BY32" s="25">
        <f>VLOOKUP(BY$7,'Sat Curve Sum'!$A$7:$AG$161,6)</f>
        <v>40.409999999999997</v>
      </c>
      <c r="BZ32" s="25">
        <f>VLOOKUP(BZ$7,'Sat Curve Sum'!$A$7:$AG$161,6)</f>
        <v>39.75</v>
      </c>
      <c r="CA32" s="25">
        <f>VLOOKUP(CA$7,'Sat Curve Sum'!$A$7:$AG$161,6)</f>
        <v>38.53</v>
      </c>
      <c r="CB32" s="25">
        <f>VLOOKUP(CB$7,'Sat Curve Sum'!$A$7:$AG$161,6)</f>
        <v>39.25</v>
      </c>
      <c r="CC32" s="25">
        <f>VLOOKUP(CC$7,'Sat Curve Sum'!$A$7:$AG$161,6)</f>
        <v>43.48</v>
      </c>
      <c r="CD32" s="25">
        <f>VLOOKUP(CD$7,'Sat Curve Sum'!$A$7:$AG$161,6)</f>
        <v>57.13</v>
      </c>
      <c r="CE32" s="25">
        <f>VLOOKUP(CE$7,'Sat Curve Sum'!$A$7:$AG$161,6)</f>
        <v>62.51</v>
      </c>
      <c r="CF32" s="25">
        <f>VLOOKUP(CF$7,'Sat Curve Sum'!$A$7:$AG$161,6)</f>
        <v>50.29</v>
      </c>
      <c r="CG32" s="25">
        <f>VLOOKUP(CG$7,'Sat Curve Sum'!$A$7:$AG$161,6)</f>
        <v>40.659999999999997</v>
      </c>
      <c r="CH32" s="25">
        <f>VLOOKUP(CH$7,'Sat Curve Sum'!$A$7:$AG$161,6)</f>
        <v>40.4</v>
      </c>
      <c r="CI32" s="25">
        <f>VLOOKUP(CI$7,'Sat Curve Sum'!$A$7:$AG$161,6)</f>
        <v>41.6</v>
      </c>
      <c r="CJ32" s="25">
        <f>VLOOKUP(CJ$7,'Sat Curve Sum'!$A$7:$AG$161,6)</f>
        <v>42.1</v>
      </c>
      <c r="CK32" s="25">
        <f>VLOOKUP(CK$7,'Sat Curve Sum'!$A$7:$AG$161,6)</f>
        <v>40.68</v>
      </c>
      <c r="CL32" s="25">
        <f>VLOOKUP(CL$7,'Sat Curve Sum'!$A$7:$AG$161,6)</f>
        <v>40.01</v>
      </c>
      <c r="CM32" s="25">
        <f>VLOOKUP(CM$7,'Sat Curve Sum'!$A$7:$AG$161,6)</f>
        <v>38.79</v>
      </c>
      <c r="CN32" s="25">
        <f>VLOOKUP(CN$7,'Sat Curve Sum'!$A$7:$AG$161,6)</f>
        <v>39.51</v>
      </c>
      <c r="CO32" s="25">
        <f>VLOOKUP(CO$7,'Sat Curve Sum'!$A$7:$AG$161,6)</f>
        <v>43.77</v>
      </c>
      <c r="CP32" s="25">
        <f>VLOOKUP(CP$7,'Sat Curve Sum'!$A$7:$AG$161,6)</f>
        <v>57.52</v>
      </c>
      <c r="CQ32" s="25">
        <f>VLOOKUP(CQ$7,'Sat Curve Sum'!$A$7:$AG$161,6)</f>
        <v>62.93</v>
      </c>
      <c r="CR32" s="25">
        <f>VLOOKUP(CR$7,'Sat Curve Sum'!$A$7:$AG$161,6)</f>
        <v>50.63</v>
      </c>
      <c r="CS32" s="25">
        <f>VLOOKUP(CS$7,'Sat Curve Sum'!$A$7:$AG$161,6)</f>
        <v>40.93</v>
      </c>
      <c r="CT32" s="25">
        <f>VLOOKUP(CT$7,'Sat Curve Sum'!$A$7:$AG$161,6)</f>
        <v>40.67</v>
      </c>
      <c r="CU32" s="25">
        <f>VLOOKUP(CU$7,'Sat Curve Sum'!$A$7:$AG$161,6)</f>
        <v>41.88</v>
      </c>
      <c r="CV32" s="25">
        <f>VLOOKUP(CV$7,'Sat Curve Sum'!$A$7:$AG$161,6)</f>
        <v>42.38</v>
      </c>
      <c r="CW32" s="25">
        <f>VLOOKUP(CW$7,'Sat Curve Sum'!$A$7:$AG$161,6)</f>
        <v>40.950000000000003</v>
      </c>
      <c r="CX32" s="25">
        <f>VLOOKUP(CX$7,'Sat Curve Sum'!$A$7:$AG$161,6)</f>
        <v>40.28</v>
      </c>
      <c r="CY32" s="25">
        <f>VLOOKUP(CY$7,'Sat Curve Sum'!$A$7:$AG$161,6)</f>
        <v>39.049999999999997</v>
      </c>
      <c r="CZ32" s="25">
        <f>VLOOKUP(CZ$7,'Sat Curve Sum'!$A$7:$AG$161,6)</f>
        <v>39.78</v>
      </c>
      <c r="DA32" s="25">
        <f>VLOOKUP(DA$7,'Sat Curve Sum'!$A$7:$AG$161,6)</f>
        <v>44.06</v>
      </c>
      <c r="DB32" s="25">
        <f>VLOOKUP(DB$7,'Sat Curve Sum'!$A$7:$AG$161,6)</f>
        <v>57.9</v>
      </c>
      <c r="DC32" s="25">
        <f>VLOOKUP(DC$7,'Sat Curve Sum'!$A$7:$AG$161,6)</f>
        <v>63.35</v>
      </c>
      <c r="DD32" s="25">
        <f>VLOOKUP(DD$7,'Sat Curve Sum'!$A$7:$AG$161,6)</f>
        <v>50.97</v>
      </c>
      <c r="DE32" s="25">
        <f>VLOOKUP(DE$7,'Sat Curve Sum'!$A$7:$AG$161,6)</f>
        <v>41.21</v>
      </c>
      <c r="DF32" s="25">
        <f>VLOOKUP(DF$7,'Sat Curve Sum'!$A$7:$AG$161,6)</f>
        <v>40.94</v>
      </c>
      <c r="DG32" s="25">
        <f>VLOOKUP(DG$7,'Sat Curve Sum'!$A$7:$AG$161,6)</f>
        <v>42.16</v>
      </c>
      <c r="DH32" s="25">
        <f>VLOOKUP(DH$7,'Sat Curve Sum'!$A$7:$AG$161,6)</f>
        <v>42.67</v>
      </c>
      <c r="DI32" s="25">
        <f>VLOOKUP(DI$7,'Sat Curve Sum'!$A$7:$AG$161,6)</f>
        <v>41.23</v>
      </c>
      <c r="DJ32" s="25">
        <f>VLOOKUP(DJ$7,'Sat Curve Sum'!$A$7:$AG$161,6)</f>
        <v>40.54</v>
      </c>
      <c r="DK32" s="25">
        <f>VLOOKUP(DK$7,'Sat Curve Sum'!$A$7:$AG$161,6)</f>
        <v>39.31</v>
      </c>
      <c r="DL32" s="25">
        <f>VLOOKUP(DL$7,'Sat Curve Sum'!$A$7:$AG$161,6)</f>
        <v>40.04</v>
      </c>
      <c r="DM32" s="25">
        <f>VLOOKUP(DM$7,'Sat Curve Sum'!$A$7:$AG$161,6)</f>
        <v>44.35</v>
      </c>
      <c r="DN32" s="25">
        <f>VLOOKUP(DN$7,'Sat Curve Sum'!$A$7:$AG$161,6)</f>
        <v>58.28</v>
      </c>
      <c r="DO32" s="25">
        <f>VLOOKUP(DO$7,'Sat Curve Sum'!$A$7:$AG$161,6)</f>
        <v>63.77</v>
      </c>
      <c r="DP32" s="25">
        <f>VLOOKUP(DP$7,'Sat Curve Sum'!$A$7:$AG$161,6)</f>
        <v>51.31</v>
      </c>
      <c r="DQ32" s="25">
        <f>VLOOKUP(DQ$7,'Sat Curve Sum'!$A$7:$AG$161,6)</f>
        <v>41.48</v>
      </c>
      <c r="DR32" s="25">
        <f>VLOOKUP(DR$7,'Sat Curve Sum'!$A$7:$AG$161,6)</f>
        <v>41.22</v>
      </c>
      <c r="DS32" s="25">
        <f>VLOOKUP(DS$7,'Sat Curve Sum'!$A$7:$AG$161,6)</f>
        <v>42.44</v>
      </c>
      <c r="DT32" s="25">
        <f>VLOOKUP(DT$7,'Sat Curve Sum'!$A$7:$AG$161,6)</f>
        <v>42.95</v>
      </c>
      <c r="DU32" s="25">
        <f>VLOOKUP(DU$7,'Sat Curve Sum'!$A$7:$AG$161,6)</f>
        <v>41.5</v>
      </c>
      <c r="DV32" s="25">
        <f>VLOOKUP(DV$7,'Sat Curve Sum'!$A$7:$AG$161,6)</f>
        <v>40.799999999999997</v>
      </c>
      <c r="DW32" s="25">
        <f>VLOOKUP(DW$7,'Sat Curve Sum'!$A$7:$AG$161,6)</f>
        <v>39.57</v>
      </c>
      <c r="DX32" s="25">
        <f>VLOOKUP(DX$7,'Sat Curve Sum'!$A$7:$AG$161,6)</f>
        <v>40.299999999999997</v>
      </c>
      <c r="DY32" s="25">
        <f>VLOOKUP(DY$7,'Sat Curve Sum'!$A$7:$AG$161,6)</f>
        <v>44.65</v>
      </c>
      <c r="DZ32" s="25">
        <f>VLOOKUP(DZ$7,'Sat Curve Sum'!$A$7:$AG$161,6)</f>
        <v>58.66</v>
      </c>
      <c r="EA32" s="25">
        <f>VLOOKUP(EA$7,'Sat Curve Sum'!$A$7:$AG$161,6)</f>
        <v>64.2</v>
      </c>
      <c r="EB32" s="25">
        <f>VLOOKUP(EB$7,'Sat Curve Sum'!$A$7:$AG$161,6)</f>
        <v>51.65</v>
      </c>
      <c r="EC32" s="25">
        <f>VLOOKUP(EC$7,'Sat Curve Sum'!$A$7:$AG$161,6)</f>
        <v>41.75</v>
      </c>
      <c r="ED32" s="25">
        <f>VLOOKUP(ED$7,'Sat Curve Sum'!$A$7:$AG$161,6)</f>
        <v>41.49</v>
      </c>
      <c r="EE32" s="25">
        <f>VLOOKUP(EE$7,'Sat Curve Sum'!$A$7:$AG$161,6)</f>
        <v>42.72</v>
      </c>
    </row>
    <row r="33" spans="1:135" s="36" customFormat="1" ht="14.1" customHeight="1" x14ac:dyDescent="0.2">
      <c r="A33" s="18" t="s">
        <v>141</v>
      </c>
      <c r="B33" s="13" t="s">
        <v>48</v>
      </c>
      <c r="C33" s="22">
        <f t="shared" ca="1" si="13"/>
        <v>29.75</v>
      </c>
      <c r="D33" s="25">
        <f ca="1">IF(ISERROR(AVERAGE(OFFSET('Sat Curve Sum'!$B$6,1,0,1,1))),0,AVERAGE(OFFSET('Sat Curve Sum'!$B$6,1,0,1,1)))</f>
        <v>28.25</v>
      </c>
      <c r="E33" s="25">
        <f ca="1">IF(ISERROR((SUM(OFFSET('Sat Curve Sum'!$B$6,2,0,3,1))+ 1* 'Sat Curve Sum Backup'!$B$9)/4), 'Sat Curve Sum Backup'!$B$9,(SUM(OFFSET('Sat Curve Sum'!$B$6,2,0,3,1))+ 1* 'Sat Curve Sum Backup'!$B$9)/4)</f>
        <v>28</v>
      </c>
      <c r="F33" s="25">
        <f>VLOOKUP(F$7,'Sat Curve Sum'!$A$7:$AG$161,2)</f>
        <v>33</v>
      </c>
      <c r="G33" s="23">
        <f t="shared" ca="1" si="14"/>
        <v>29.75</v>
      </c>
      <c r="H33" s="131">
        <f t="shared" si="15"/>
        <v>33.25</v>
      </c>
      <c r="I33" s="131">
        <f t="shared" si="21"/>
        <v>32.75</v>
      </c>
      <c r="J33" s="131">
        <f t="shared" si="21"/>
        <v>32</v>
      </c>
      <c r="K33" s="131">
        <f t="shared" si="21"/>
        <v>30.5</v>
      </c>
      <c r="L33" s="131">
        <f t="shared" si="21"/>
        <v>35.5</v>
      </c>
      <c r="M33" s="131">
        <f t="shared" si="21"/>
        <v>43.5</v>
      </c>
      <c r="N33" s="131">
        <f t="shared" si="21"/>
        <v>52</v>
      </c>
      <c r="O33" s="131">
        <f t="shared" si="21"/>
        <v>61</v>
      </c>
      <c r="P33" s="131">
        <f t="shared" si="21"/>
        <v>50</v>
      </c>
      <c r="Q33" s="131">
        <f t="shared" si="21"/>
        <v>37</v>
      </c>
      <c r="R33" s="131">
        <f t="shared" si="21"/>
        <v>35</v>
      </c>
      <c r="S33" s="131">
        <f t="shared" si="21"/>
        <v>36</v>
      </c>
      <c r="T33" s="23">
        <f t="shared" si="17"/>
        <v>39.875</v>
      </c>
      <c r="U33" s="23">
        <f t="shared" si="18"/>
        <v>41.458333333333336</v>
      </c>
      <c r="V33" s="75">
        <f t="shared" si="19"/>
        <v>42.660595238095254</v>
      </c>
      <c r="W33" s="71"/>
      <c r="X33" s="74">
        <f t="shared" ca="1" si="20"/>
        <v>41.880540540540544</v>
      </c>
      <c r="Y33" s="12"/>
      <c r="Z33" s="39"/>
      <c r="AA33" s="39"/>
      <c r="AB33" s="25">
        <f>VLOOKUP(AB$7,'Sat Curve Sum'!$A$7:$AG$161,2)</f>
        <v>33.25</v>
      </c>
      <c r="AC33" s="25">
        <f>VLOOKUP(AC$7,'Sat Curve Sum'!$A$7:$AG$161,2)</f>
        <v>32.75</v>
      </c>
      <c r="AD33" s="25">
        <f>VLOOKUP(AD$7,'Sat Curve Sum'!$A$7:$AG$161,2)</f>
        <v>32</v>
      </c>
      <c r="AE33" s="25">
        <f>VLOOKUP(AE$7,'Sat Curve Sum'!$A$7:$AG$161,2)</f>
        <v>30.5</v>
      </c>
      <c r="AF33" s="25">
        <f>VLOOKUP(AF$7,'Sat Curve Sum'!$A$7:$AG$161,2)</f>
        <v>35.5</v>
      </c>
      <c r="AG33" s="25">
        <f>VLOOKUP(AG$7,'Sat Curve Sum'!$A$7:$AG$161,2)</f>
        <v>43.5</v>
      </c>
      <c r="AH33" s="25">
        <f>VLOOKUP(AH$7,'Sat Curve Sum'!$A$7:$AG$161,2)</f>
        <v>52</v>
      </c>
      <c r="AI33" s="25">
        <f>VLOOKUP(AI$7,'Sat Curve Sum'!$A$7:$AG$161,2)</f>
        <v>61</v>
      </c>
      <c r="AJ33" s="25">
        <f>VLOOKUP(AJ$7,'Sat Curve Sum'!$A$7:$AG$161,2)</f>
        <v>50</v>
      </c>
      <c r="AK33" s="25">
        <f>VLOOKUP(AK$7,'Sat Curve Sum'!$A$7:$AG$161,2)</f>
        <v>37</v>
      </c>
      <c r="AL33" s="25">
        <f>VLOOKUP(AL$7,'Sat Curve Sum'!$A$7:$AG$161,2)</f>
        <v>35</v>
      </c>
      <c r="AM33" s="25">
        <f>VLOOKUP(AM$7,'Sat Curve Sum'!$A$7:$AG$161,2)</f>
        <v>36</v>
      </c>
      <c r="AN33" s="25">
        <f>VLOOKUP(AN$7,'Sat Curve Sum'!$A$7:$AG$161,2)</f>
        <v>36</v>
      </c>
      <c r="AO33" s="25">
        <f>VLOOKUP(AO$7,'Sat Curve Sum'!$A$7:$AG$161,2)</f>
        <v>36</v>
      </c>
      <c r="AP33" s="25">
        <f>VLOOKUP(AP$7,'Sat Curve Sum'!$A$7:$AG$161,2)</f>
        <v>35.5</v>
      </c>
      <c r="AQ33" s="25">
        <f>VLOOKUP(AQ$7,'Sat Curve Sum'!$A$7:$AG$161,2)</f>
        <v>35</v>
      </c>
      <c r="AR33" s="25">
        <f>VLOOKUP(AR$7,'Sat Curve Sum'!$A$7:$AG$161,2)</f>
        <v>36</v>
      </c>
      <c r="AS33" s="25">
        <f>VLOOKUP(AS$7,'Sat Curve Sum'!$A$7:$AG$161,2)</f>
        <v>43</v>
      </c>
      <c r="AT33" s="25">
        <f>VLOOKUP(AT$7,'Sat Curve Sum'!$A$7:$AG$161,2)</f>
        <v>53</v>
      </c>
      <c r="AU33" s="25">
        <f>VLOOKUP(AU$7,'Sat Curve Sum'!$A$7:$AG$161,2)</f>
        <v>61</v>
      </c>
      <c r="AV33" s="25">
        <f>VLOOKUP(AV$7,'Sat Curve Sum'!$A$7:$AG$161,2)</f>
        <v>50.5</v>
      </c>
      <c r="AW33" s="25">
        <f>VLOOKUP(AW$7,'Sat Curve Sum'!$A$7:$AG$161,2)</f>
        <v>38</v>
      </c>
      <c r="AX33" s="25">
        <f>VLOOKUP(AX$7,'Sat Curve Sum'!$A$7:$AG$161,2)</f>
        <v>37</v>
      </c>
      <c r="AY33" s="25">
        <f>VLOOKUP(AY$7,'Sat Curve Sum'!$A$7:$AG$161,2)</f>
        <v>36.5</v>
      </c>
      <c r="AZ33" s="25">
        <f>VLOOKUP(AZ$7,'Sat Curve Sum'!$A$7:$AG$161,2)</f>
        <v>36.700000000000003</v>
      </c>
      <c r="BA33" s="25">
        <f>VLOOKUP(BA$7,'Sat Curve Sum'!$A$7:$AG$161,2)</f>
        <v>36.700000000000003</v>
      </c>
      <c r="BB33" s="25">
        <f>VLOOKUP(BB$7,'Sat Curve Sum'!$A$7:$AG$161,2)</f>
        <v>36.24</v>
      </c>
      <c r="BC33" s="25">
        <f>VLOOKUP(BC$7,'Sat Curve Sum'!$A$7:$AG$161,2)</f>
        <v>35.78</v>
      </c>
      <c r="BD33" s="25">
        <f>VLOOKUP(BD$7,'Sat Curve Sum'!$A$7:$AG$161,2)</f>
        <v>36.700000000000003</v>
      </c>
      <c r="BE33" s="25">
        <f>VLOOKUP(BE$7,'Sat Curve Sum'!$A$7:$AG$161,2)</f>
        <v>43.19</v>
      </c>
      <c r="BF33" s="25">
        <f>VLOOKUP(BF$7,'Sat Curve Sum'!$A$7:$AG$161,2)</f>
        <v>52.46</v>
      </c>
      <c r="BG33" s="25">
        <f>VLOOKUP(BG$7,'Sat Curve Sum'!$A$7:$AG$161,2)</f>
        <v>59.87</v>
      </c>
      <c r="BH33" s="25">
        <f>VLOOKUP(BH$7,'Sat Curve Sum'!$A$7:$AG$161,2)</f>
        <v>50.14</v>
      </c>
      <c r="BI33" s="25">
        <f>VLOOKUP(BI$7,'Sat Curve Sum'!$A$7:$AG$161,2)</f>
        <v>38.56</v>
      </c>
      <c r="BJ33" s="25">
        <f>VLOOKUP(BJ$7,'Sat Curve Sum'!$A$7:$AG$161,2)</f>
        <v>37.630000000000003</v>
      </c>
      <c r="BK33" s="25">
        <f>VLOOKUP(BK$7,'Sat Curve Sum'!$A$7:$AG$161,2)</f>
        <v>37.17</v>
      </c>
      <c r="BL33" s="25">
        <f>VLOOKUP(BL$7,'Sat Curve Sum'!$A$7:$AG$161,2)</f>
        <v>36.96</v>
      </c>
      <c r="BM33" s="25">
        <f>VLOOKUP(BM$7,'Sat Curve Sum'!$A$7:$AG$161,2)</f>
        <v>36.97</v>
      </c>
      <c r="BN33" s="25">
        <f>VLOOKUP(BN$7,'Sat Curve Sum'!$A$7:$AG$161,2)</f>
        <v>36.5</v>
      </c>
      <c r="BO33" s="25">
        <f>VLOOKUP(BO$7,'Sat Curve Sum'!$A$7:$AG$161,2)</f>
        <v>36.03</v>
      </c>
      <c r="BP33" s="25">
        <f>VLOOKUP(BP$7,'Sat Curve Sum'!$A$7:$AG$161,2)</f>
        <v>36.97</v>
      </c>
      <c r="BQ33" s="25">
        <f>VLOOKUP(BQ$7,'Sat Curve Sum'!$A$7:$AG$161,2)</f>
        <v>43.5</v>
      </c>
      <c r="BR33" s="25">
        <f>VLOOKUP(BR$7,'Sat Curve Sum'!$A$7:$AG$161,2)</f>
        <v>52.83</v>
      </c>
      <c r="BS33" s="25">
        <f>VLOOKUP(BS$7,'Sat Curve Sum'!$A$7:$AG$161,2)</f>
        <v>60.3</v>
      </c>
      <c r="BT33" s="25">
        <f>VLOOKUP(BT$7,'Sat Curve Sum'!$A$7:$AG$161,2)</f>
        <v>50.5</v>
      </c>
      <c r="BU33" s="25">
        <f>VLOOKUP(BU$7,'Sat Curve Sum'!$A$7:$AG$161,2)</f>
        <v>38.83</v>
      </c>
      <c r="BV33" s="25">
        <f>VLOOKUP(BV$7,'Sat Curve Sum'!$A$7:$AG$161,2)</f>
        <v>37.9</v>
      </c>
      <c r="BW33" s="25">
        <f>VLOOKUP(BW$7,'Sat Curve Sum'!$A$7:$AG$161,2)</f>
        <v>37.43</v>
      </c>
      <c r="BX33" s="25">
        <f>VLOOKUP(BX$7,'Sat Curve Sum'!$A$7:$AG$161,2)</f>
        <v>37.229999999999997</v>
      </c>
      <c r="BY33" s="25">
        <f>VLOOKUP(BY$7,'Sat Curve Sum'!$A$7:$AG$161,2)</f>
        <v>37.229999999999997</v>
      </c>
      <c r="BZ33" s="25">
        <f>VLOOKUP(BZ$7,'Sat Curve Sum'!$A$7:$AG$161,2)</f>
        <v>36.76</v>
      </c>
      <c r="CA33" s="25">
        <f>VLOOKUP(CA$7,'Sat Curve Sum'!$A$7:$AG$161,2)</f>
        <v>36.29</v>
      </c>
      <c r="CB33" s="25">
        <f>VLOOKUP(CB$7,'Sat Curve Sum'!$A$7:$AG$161,2)</f>
        <v>37.229999999999997</v>
      </c>
      <c r="CC33" s="25">
        <f>VLOOKUP(CC$7,'Sat Curve Sum'!$A$7:$AG$161,2)</f>
        <v>43.81</v>
      </c>
      <c r="CD33" s="25">
        <f>VLOOKUP(CD$7,'Sat Curve Sum'!$A$7:$AG$161,2)</f>
        <v>53.21</v>
      </c>
      <c r="CE33" s="25">
        <f>VLOOKUP(CE$7,'Sat Curve Sum'!$A$7:$AG$161,2)</f>
        <v>60.73</v>
      </c>
      <c r="CF33" s="25">
        <f>VLOOKUP(CF$7,'Sat Curve Sum'!$A$7:$AG$161,2)</f>
        <v>50.86</v>
      </c>
      <c r="CG33" s="25">
        <f>VLOOKUP(CG$7,'Sat Curve Sum'!$A$7:$AG$161,2)</f>
        <v>39.11</v>
      </c>
      <c r="CH33" s="25">
        <f>VLOOKUP(CH$7,'Sat Curve Sum'!$A$7:$AG$161,2)</f>
        <v>38.17</v>
      </c>
      <c r="CI33" s="25">
        <f>VLOOKUP(CI$7,'Sat Curve Sum'!$A$7:$AG$161,2)</f>
        <v>37.700000000000003</v>
      </c>
      <c r="CJ33" s="25">
        <f>VLOOKUP(CJ$7,'Sat Curve Sum'!$A$7:$AG$161,2)</f>
        <v>37.49</v>
      </c>
      <c r="CK33" s="25">
        <f>VLOOKUP(CK$7,'Sat Curve Sum'!$A$7:$AG$161,2)</f>
        <v>37.49</v>
      </c>
      <c r="CL33" s="25">
        <f>VLOOKUP(CL$7,'Sat Curve Sum'!$A$7:$AG$161,2)</f>
        <v>37.020000000000003</v>
      </c>
      <c r="CM33" s="25">
        <f>VLOOKUP(CM$7,'Sat Curve Sum'!$A$7:$AG$161,2)</f>
        <v>36.549999999999997</v>
      </c>
      <c r="CN33" s="25">
        <f>VLOOKUP(CN$7,'Sat Curve Sum'!$A$7:$AG$161,2)</f>
        <v>37.49</v>
      </c>
      <c r="CO33" s="25">
        <f>VLOOKUP(CO$7,'Sat Curve Sum'!$A$7:$AG$161,2)</f>
        <v>44.12</v>
      </c>
      <c r="CP33" s="25">
        <f>VLOOKUP(CP$7,'Sat Curve Sum'!$A$7:$AG$161,2)</f>
        <v>53.59</v>
      </c>
      <c r="CQ33" s="25">
        <f>VLOOKUP(CQ$7,'Sat Curve Sum'!$A$7:$AG$161,2)</f>
        <v>61.16</v>
      </c>
      <c r="CR33" s="25">
        <f>VLOOKUP(CR$7,'Sat Curve Sum'!$A$7:$AG$161,2)</f>
        <v>51.22</v>
      </c>
      <c r="CS33" s="25">
        <f>VLOOKUP(CS$7,'Sat Curve Sum'!$A$7:$AG$161,2)</f>
        <v>39.39</v>
      </c>
      <c r="CT33" s="25">
        <f>VLOOKUP(CT$7,'Sat Curve Sum'!$A$7:$AG$161,2)</f>
        <v>38.44</v>
      </c>
      <c r="CU33" s="25">
        <f>VLOOKUP(CU$7,'Sat Curve Sum'!$A$7:$AG$161,2)</f>
        <v>37.97</v>
      </c>
      <c r="CV33" s="25">
        <f>VLOOKUP(CV$7,'Sat Curve Sum'!$A$7:$AG$161,2)</f>
        <v>37.76</v>
      </c>
      <c r="CW33" s="25">
        <f>VLOOKUP(CW$7,'Sat Curve Sum'!$A$7:$AG$161,2)</f>
        <v>37.76</v>
      </c>
      <c r="CX33" s="25">
        <f>VLOOKUP(CX$7,'Sat Curve Sum'!$A$7:$AG$161,2)</f>
        <v>37.28</v>
      </c>
      <c r="CY33" s="25">
        <f>VLOOKUP(CY$7,'Sat Curve Sum'!$A$7:$AG$161,2)</f>
        <v>36.799999999999997</v>
      </c>
      <c r="CZ33" s="25">
        <f>VLOOKUP(CZ$7,'Sat Curve Sum'!$A$7:$AG$161,2)</f>
        <v>37.76</v>
      </c>
      <c r="DA33" s="25">
        <f>VLOOKUP(DA$7,'Sat Curve Sum'!$A$7:$AG$161,2)</f>
        <v>44.43</v>
      </c>
      <c r="DB33" s="25">
        <f>VLOOKUP(DB$7,'Sat Curve Sum'!$A$7:$AG$161,2)</f>
        <v>53.96</v>
      </c>
      <c r="DC33" s="25">
        <f>VLOOKUP(DC$7,'Sat Curve Sum'!$A$7:$AG$161,2)</f>
        <v>61.59</v>
      </c>
      <c r="DD33" s="25">
        <f>VLOOKUP(DD$7,'Sat Curve Sum'!$A$7:$AG$161,2)</f>
        <v>51.58</v>
      </c>
      <c r="DE33" s="25">
        <f>VLOOKUP(DE$7,'Sat Curve Sum'!$A$7:$AG$161,2)</f>
        <v>39.659999999999997</v>
      </c>
      <c r="DF33" s="25">
        <f>VLOOKUP(DF$7,'Sat Curve Sum'!$A$7:$AG$161,2)</f>
        <v>38.71</v>
      </c>
      <c r="DG33" s="25">
        <f>VLOOKUP(DG$7,'Sat Curve Sum'!$A$7:$AG$161,2)</f>
        <v>38.24</v>
      </c>
      <c r="DH33" s="25">
        <f>VLOOKUP(DH$7,'Sat Curve Sum'!$A$7:$AG$161,2)</f>
        <v>38.020000000000003</v>
      </c>
      <c r="DI33" s="25">
        <f>VLOOKUP(DI$7,'Sat Curve Sum'!$A$7:$AG$161,2)</f>
        <v>38.020000000000003</v>
      </c>
      <c r="DJ33" s="25">
        <f>VLOOKUP(DJ$7,'Sat Curve Sum'!$A$7:$AG$161,2)</f>
        <v>37.54</v>
      </c>
      <c r="DK33" s="25">
        <f>VLOOKUP(DK$7,'Sat Curve Sum'!$A$7:$AG$161,2)</f>
        <v>37.06</v>
      </c>
      <c r="DL33" s="25">
        <f>VLOOKUP(DL$7,'Sat Curve Sum'!$A$7:$AG$161,2)</f>
        <v>38.020000000000003</v>
      </c>
      <c r="DM33" s="25">
        <f>VLOOKUP(DM$7,'Sat Curve Sum'!$A$7:$AG$161,2)</f>
        <v>44.74</v>
      </c>
      <c r="DN33" s="25">
        <f>VLOOKUP(DN$7,'Sat Curve Sum'!$A$7:$AG$161,2)</f>
        <v>54.34</v>
      </c>
      <c r="DO33" s="25">
        <f>VLOOKUP(DO$7,'Sat Curve Sum'!$A$7:$AG$161,2)</f>
        <v>62.02</v>
      </c>
      <c r="DP33" s="25">
        <f>VLOOKUP(DP$7,'Sat Curve Sum'!$A$7:$AG$161,2)</f>
        <v>51.94</v>
      </c>
      <c r="DQ33" s="25">
        <f>VLOOKUP(DQ$7,'Sat Curve Sum'!$A$7:$AG$161,2)</f>
        <v>39.94</v>
      </c>
      <c r="DR33" s="25">
        <f>VLOOKUP(DR$7,'Sat Curve Sum'!$A$7:$AG$161,2)</f>
        <v>38.979999999999997</v>
      </c>
      <c r="DS33" s="25">
        <f>VLOOKUP(DS$7,'Sat Curve Sum'!$A$7:$AG$161,2)</f>
        <v>38.5</v>
      </c>
      <c r="DT33" s="25">
        <f>VLOOKUP(DT$7,'Sat Curve Sum'!$A$7:$AG$161,2)</f>
        <v>38.28</v>
      </c>
      <c r="DU33" s="25">
        <f>VLOOKUP(DU$7,'Sat Curve Sum'!$A$7:$AG$161,2)</f>
        <v>38.28</v>
      </c>
      <c r="DV33" s="25">
        <f>VLOOKUP(DV$7,'Sat Curve Sum'!$A$7:$AG$161,2)</f>
        <v>37.799999999999997</v>
      </c>
      <c r="DW33" s="25">
        <f>VLOOKUP(DW$7,'Sat Curve Sum'!$A$7:$AG$161,2)</f>
        <v>37.32</v>
      </c>
      <c r="DX33" s="25">
        <f>VLOOKUP(DX$7,'Sat Curve Sum'!$A$7:$AG$161,2)</f>
        <v>38.28</v>
      </c>
      <c r="DY33" s="25">
        <f>VLOOKUP(DY$7,'Sat Curve Sum'!$A$7:$AG$161,2)</f>
        <v>45.05</v>
      </c>
      <c r="DZ33" s="25">
        <f>VLOOKUP(DZ$7,'Sat Curve Sum'!$A$7:$AG$161,2)</f>
        <v>54.72</v>
      </c>
      <c r="EA33" s="25">
        <f>VLOOKUP(EA$7,'Sat Curve Sum'!$A$7:$AG$161,2)</f>
        <v>62.45</v>
      </c>
      <c r="EB33" s="25">
        <f>VLOOKUP(EB$7,'Sat Curve Sum'!$A$7:$AG$161,2)</f>
        <v>52.3</v>
      </c>
      <c r="EC33" s="25">
        <f>VLOOKUP(EC$7,'Sat Curve Sum'!$A$7:$AG$161,2)</f>
        <v>40.22</v>
      </c>
      <c r="ED33" s="25">
        <f>VLOOKUP(ED$7,'Sat Curve Sum'!$A$7:$AG$161,2)</f>
        <v>39.25</v>
      </c>
      <c r="EE33" s="25">
        <f>VLOOKUP(EE$7,'Sat Curve Sum'!$A$7:$AG$161,2)</f>
        <v>38.770000000000003</v>
      </c>
    </row>
    <row r="34" spans="1:135" s="36" customFormat="1" ht="14.1" customHeight="1" x14ac:dyDescent="0.2">
      <c r="A34" s="18" t="s">
        <v>145</v>
      </c>
      <c r="B34" s="3" t="s">
        <v>47</v>
      </c>
      <c r="C34" s="22">
        <f t="shared" ca="1" si="13"/>
        <v>30.333333333333332</v>
      </c>
      <c r="D34" s="22">
        <f ca="1">IF(ISERROR(AVERAGE(OFFSET('Sat Curve Sum'!$G$6,1,0,1,1))),0,AVERAGE(OFFSET('Sat Curve Sum'!$G$6,1,0,1,1)))</f>
        <v>29.25</v>
      </c>
      <c r="E34" s="22">
        <f ca="1">IF(ISERROR((SUM(OFFSET('Sat Curve Sum'!$G$6,2,0,3,1))+ 1* 'Sat Curve Sum Backup'!$G$9)/4), 'Sat Curve Sum Backup'!$G$9,(SUM(OFFSET('Sat Curve Sum'!$G$6,2,0,3,1))+ 1* 'Sat Curve Sum Backup'!$G$9)/4)</f>
        <v>28.75</v>
      </c>
      <c r="F34" s="22">
        <f>VLOOKUP(F$7,'Sat Curve Sum'!$A$7:$AG$161,7)</f>
        <v>33</v>
      </c>
      <c r="G34" s="23">
        <f t="shared" ca="1" si="14"/>
        <v>30.333333333333332</v>
      </c>
      <c r="H34" s="131">
        <f t="shared" si="15"/>
        <v>33.25</v>
      </c>
      <c r="I34" s="131">
        <f t="shared" si="21"/>
        <v>32.75</v>
      </c>
      <c r="J34" s="131">
        <f t="shared" si="21"/>
        <v>32</v>
      </c>
      <c r="K34" s="131">
        <f t="shared" si="21"/>
        <v>30.5</v>
      </c>
      <c r="L34" s="131">
        <f t="shared" si="21"/>
        <v>35.5</v>
      </c>
      <c r="M34" s="131">
        <f t="shared" si="21"/>
        <v>43.5</v>
      </c>
      <c r="N34" s="131">
        <f t="shared" si="21"/>
        <v>52</v>
      </c>
      <c r="O34" s="131">
        <f t="shared" si="21"/>
        <v>61</v>
      </c>
      <c r="P34" s="131">
        <f t="shared" si="21"/>
        <v>50</v>
      </c>
      <c r="Q34" s="131">
        <f t="shared" si="21"/>
        <v>37</v>
      </c>
      <c r="R34" s="131">
        <f t="shared" si="21"/>
        <v>35</v>
      </c>
      <c r="S34" s="131">
        <f t="shared" si="21"/>
        <v>36</v>
      </c>
      <c r="T34" s="23">
        <f t="shared" si="17"/>
        <v>39.875</v>
      </c>
      <c r="U34" s="23">
        <f t="shared" si="18"/>
        <v>41.458333333333336</v>
      </c>
      <c r="V34" s="75">
        <f t="shared" si="19"/>
        <v>42.660595238095254</v>
      </c>
      <c r="W34" s="71"/>
      <c r="X34" s="65">
        <f t="shared" ca="1" si="20"/>
        <v>41.896306306306315</v>
      </c>
      <c r="Y34" s="12"/>
      <c r="Z34" s="39"/>
      <c r="AB34" s="22">
        <f>VLOOKUP(AB$7,'Sat Curve Sum'!$A$7:$AG$161,7)</f>
        <v>33.25</v>
      </c>
      <c r="AC34" s="22">
        <f>VLOOKUP(AC$7,'Sat Curve Sum'!$A$7:$AG$161,7)</f>
        <v>32.75</v>
      </c>
      <c r="AD34" s="22">
        <f>VLOOKUP(AD$7,'Sat Curve Sum'!$A$7:$AG$161,7)</f>
        <v>32</v>
      </c>
      <c r="AE34" s="22">
        <f>VLOOKUP(AE$7,'Sat Curve Sum'!$A$7:$AG$161,7)</f>
        <v>30.5</v>
      </c>
      <c r="AF34" s="22">
        <f>VLOOKUP(AF$7,'Sat Curve Sum'!$A$7:$AG$161,7)</f>
        <v>35.5</v>
      </c>
      <c r="AG34" s="22">
        <f>VLOOKUP(AG$7,'Sat Curve Sum'!$A$7:$AG$161,7)</f>
        <v>43.5</v>
      </c>
      <c r="AH34" s="22">
        <f>VLOOKUP(AH$7,'Sat Curve Sum'!$A$7:$AG$161,7)</f>
        <v>52</v>
      </c>
      <c r="AI34" s="22">
        <f>VLOOKUP(AI$7,'Sat Curve Sum'!$A$7:$AG$161,7)</f>
        <v>61</v>
      </c>
      <c r="AJ34" s="22">
        <f>VLOOKUP(AJ$7,'Sat Curve Sum'!$A$7:$AG$161,7)</f>
        <v>50</v>
      </c>
      <c r="AK34" s="22">
        <f>VLOOKUP(AK$7,'Sat Curve Sum'!$A$7:$AG$161,7)</f>
        <v>37</v>
      </c>
      <c r="AL34" s="22">
        <f>VLOOKUP(AL$7,'Sat Curve Sum'!$A$7:$AG$161,7)</f>
        <v>35</v>
      </c>
      <c r="AM34" s="22">
        <f>VLOOKUP(AM$7,'Sat Curve Sum'!$A$7:$AG$161,7)</f>
        <v>36</v>
      </c>
      <c r="AN34" s="22">
        <f>VLOOKUP(AN$7,'Sat Curve Sum'!$A$7:$AG$161,7)</f>
        <v>36</v>
      </c>
      <c r="AO34" s="22">
        <f>VLOOKUP(AO$7,'Sat Curve Sum'!$A$7:$AG$161,7)</f>
        <v>36</v>
      </c>
      <c r="AP34" s="22">
        <f>VLOOKUP(AP$7,'Sat Curve Sum'!$A$7:$AG$161,7)</f>
        <v>35.5</v>
      </c>
      <c r="AQ34" s="22">
        <f>VLOOKUP(AQ$7,'Sat Curve Sum'!$A$7:$AG$161,7)</f>
        <v>35</v>
      </c>
      <c r="AR34" s="22">
        <f>VLOOKUP(AR$7,'Sat Curve Sum'!$A$7:$AG$161,7)</f>
        <v>36</v>
      </c>
      <c r="AS34" s="22">
        <f>VLOOKUP(AS$7,'Sat Curve Sum'!$A$7:$AG$161,7)</f>
        <v>43</v>
      </c>
      <c r="AT34" s="22">
        <f>VLOOKUP(AT$7,'Sat Curve Sum'!$A$7:$AG$161,7)</f>
        <v>53</v>
      </c>
      <c r="AU34" s="22">
        <f>VLOOKUP(AU$7,'Sat Curve Sum'!$A$7:$AG$161,7)</f>
        <v>61</v>
      </c>
      <c r="AV34" s="22">
        <f>VLOOKUP(AV$7,'Sat Curve Sum'!$A$7:$AG$161,7)</f>
        <v>50.5</v>
      </c>
      <c r="AW34" s="22">
        <f>VLOOKUP(AW$7,'Sat Curve Sum'!$A$7:$AG$161,7)</f>
        <v>38</v>
      </c>
      <c r="AX34" s="22">
        <f>VLOOKUP(AX$7,'Sat Curve Sum'!$A$7:$AG$161,7)</f>
        <v>37</v>
      </c>
      <c r="AY34" s="22">
        <f>VLOOKUP(AY$7,'Sat Curve Sum'!$A$7:$AG$161,7)</f>
        <v>36.5</v>
      </c>
      <c r="AZ34" s="22">
        <f>VLOOKUP(AZ$7,'Sat Curve Sum'!$A$7:$AG$161,7)</f>
        <v>36.700000000000003</v>
      </c>
      <c r="BA34" s="22">
        <f>VLOOKUP(BA$7,'Sat Curve Sum'!$A$7:$AG$161,7)</f>
        <v>36.700000000000003</v>
      </c>
      <c r="BB34" s="22">
        <f>VLOOKUP(BB$7,'Sat Curve Sum'!$A$7:$AG$161,7)</f>
        <v>36.24</v>
      </c>
      <c r="BC34" s="22">
        <f>VLOOKUP(BC$7,'Sat Curve Sum'!$A$7:$AG$161,7)</f>
        <v>35.78</v>
      </c>
      <c r="BD34" s="22">
        <f>VLOOKUP(BD$7,'Sat Curve Sum'!$A$7:$AG$161,7)</f>
        <v>36.700000000000003</v>
      </c>
      <c r="BE34" s="22">
        <f>VLOOKUP(BE$7,'Sat Curve Sum'!$A$7:$AG$161,7)</f>
        <v>43.19</v>
      </c>
      <c r="BF34" s="22">
        <f>VLOOKUP(BF$7,'Sat Curve Sum'!$A$7:$AG$161,7)</f>
        <v>52.46</v>
      </c>
      <c r="BG34" s="22">
        <f>VLOOKUP(BG$7,'Sat Curve Sum'!$A$7:$AG$161,7)</f>
        <v>59.87</v>
      </c>
      <c r="BH34" s="22">
        <f>VLOOKUP(BH$7,'Sat Curve Sum'!$A$7:$AG$161,7)</f>
        <v>50.14</v>
      </c>
      <c r="BI34" s="22">
        <f>VLOOKUP(BI$7,'Sat Curve Sum'!$A$7:$AG$161,7)</f>
        <v>38.56</v>
      </c>
      <c r="BJ34" s="22">
        <f>VLOOKUP(BJ$7,'Sat Curve Sum'!$A$7:$AG$161,7)</f>
        <v>37.630000000000003</v>
      </c>
      <c r="BK34" s="22">
        <f>VLOOKUP(BK$7,'Sat Curve Sum'!$A$7:$AG$161,7)</f>
        <v>37.17</v>
      </c>
      <c r="BL34" s="22">
        <f>VLOOKUP(BL$7,'Sat Curve Sum'!$A$7:$AG$161,7)</f>
        <v>36.96</v>
      </c>
      <c r="BM34" s="22">
        <f>VLOOKUP(BM$7,'Sat Curve Sum'!$A$7:$AG$161,7)</f>
        <v>36.97</v>
      </c>
      <c r="BN34" s="22">
        <f>VLOOKUP(BN$7,'Sat Curve Sum'!$A$7:$AG$161,7)</f>
        <v>36.5</v>
      </c>
      <c r="BO34" s="22">
        <f>VLOOKUP(BO$7,'Sat Curve Sum'!$A$7:$AG$161,7)</f>
        <v>36.03</v>
      </c>
      <c r="BP34" s="22">
        <f>VLOOKUP(BP$7,'Sat Curve Sum'!$A$7:$AG$161,7)</f>
        <v>36.97</v>
      </c>
      <c r="BQ34" s="22">
        <f>VLOOKUP(BQ$7,'Sat Curve Sum'!$A$7:$AG$161,7)</f>
        <v>43.5</v>
      </c>
      <c r="BR34" s="22">
        <f>VLOOKUP(BR$7,'Sat Curve Sum'!$A$7:$AG$161,7)</f>
        <v>52.83</v>
      </c>
      <c r="BS34" s="22">
        <f>VLOOKUP(BS$7,'Sat Curve Sum'!$A$7:$AG$161,7)</f>
        <v>60.3</v>
      </c>
      <c r="BT34" s="22">
        <f>VLOOKUP(BT$7,'Sat Curve Sum'!$A$7:$AG$161,7)</f>
        <v>50.5</v>
      </c>
      <c r="BU34" s="22">
        <f>VLOOKUP(BU$7,'Sat Curve Sum'!$A$7:$AG$161,7)</f>
        <v>38.83</v>
      </c>
      <c r="BV34" s="22">
        <f>VLOOKUP(BV$7,'Sat Curve Sum'!$A$7:$AG$161,7)</f>
        <v>37.9</v>
      </c>
      <c r="BW34" s="22">
        <f>VLOOKUP(BW$7,'Sat Curve Sum'!$A$7:$AG$161,7)</f>
        <v>37.43</v>
      </c>
      <c r="BX34" s="22">
        <f>VLOOKUP(BX$7,'Sat Curve Sum'!$A$7:$AG$161,7)</f>
        <v>37.229999999999997</v>
      </c>
      <c r="BY34" s="22">
        <f>VLOOKUP(BY$7,'Sat Curve Sum'!$A$7:$AG$161,7)</f>
        <v>37.229999999999997</v>
      </c>
      <c r="BZ34" s="22">
        <f>VLOOKUP(BZ$7,'Sat Curve Sum'!$A$7:$AG$161,7)</f>
        <v>36.76</v>
      </c>
      <c r="CA34" s="22">
        <f>VLOOKUP(CA$7,'Sat Curve Sum'!$A$7:$AG$161,7)</f>
        <v>36.29</v>
      </c>
      <c r="CB34" s="22">
        <f>VLOOKUP(CB$7,'Sat Curve Sum'!$A$7:$AG$161,7)</f>
        <v>37.229999999999997</v>
      </c>
      <c r="CC34" s="22">
        <f>VLOOKUP(CC$7,'Sat Curve Sum'!$A$7:$AG$161,7)</f>
        <v>43.81</v>
      </c>
      <c r="CD34" s="22">
        <f>VLOOKUP(CD$7,'Sat Curve Sum'!$A$7:$AG$161,7)</f>
        <v>53.21</v>
      </c>
      <c r="CE34" s="22">
        <f>VLOOKUP(CE$7,'Sat Curve Sum'!$A$7:$AG$161,7)</f>
        <v>60.73</v>
      </c>
      <c r="CF34" s="22">
        <f>VLOOKUP(CF$7,'Sat Curve Sum'!$A$7:$AG$161,7)</f>
        <v>50.86</v>
      </c>
      <c r="CG34" s="22">
        <f>VLOOKUP(CG$7,'Sat Curve Sum'!$A$7:$AG$161,7)</f>
        <v>39.11</v>
      </c>
      <c r="CH34" s="22">
        <f>VLOOKUP(CH$7,'Sat Curve Sum'!$A$7:$AG$161,7)</f>
        <v>38.17</v>
      </c>
      <c r="CI34" s="22">
        <f>VLOOKUP(CI$7,'Sat Curve Sum'!$A$7:$AG$161,7)</f>
        <v>37.700000000000003</v>
      </c>
      <c r="CJ34" s="22">
        <f>VLOOKUP(CJ$7,'Sat Curve Sum'!$A$7:$AG$161,7)</f>
        <v>37.49</v>
      </c>
      <c r="CK34" s="22">
        <f>VLOOKUP(CK$7,'Sat Curve Sum'!$A$7:$AG$161,7)</f>
        <v>37.49</v>
      </c>
      <c r="CL34" s="22">
        <f>VLOOKUP(CL$7,'Sat Curve Sum'!$A$7:$AG$161,7)</f>
        <v>37.020000000000003</v>
      </c>
      <c r="CM34" s="22">
        <f>VLOOKUP(CM$7,'Sat Curve Sum'!$A$7:$AG$161,7)</f>
        <v>36.549999999999997</v>
      </c>
      <c r="CN34" s="22">
        <f>VLOOKUP(CN$7,'Sat Curve Sum'!$A$7:$AG$161,7)</f>
        <v>37.49</v>
      </c>
      <c r="CO34" s="22">
        <f>VLOOKUP(CO$7,'Sat Curve Sum'!$A$7:$AG$161,7)</f>
        <v>44.12</v>
      </c>
      <c r="CP34" s="22">
        <f>VLOOKUP(CP$7,'Sat Curve Sum'!$A$7:$AG$161,7)</f>
        <v>53.59</v>
      </c>
      <c r="CQ34" s="22">
        <f>VLOOKUP(CQ$7,'Sat Curve Sum'!$A$7:$AG$161,7)</f>
        <v>61.16</v>
      </c>
      <c r="CR34" s="22">
        <f>VLOOKUP(CR$7,'Sat Curve Sum'!$A$7:$AG$161,7)</f>
        <v>51.22</v>
      </c>
      <c r="CS34" s="22">
        <f>VLOOKUP(CS$7,'Sat Curve Sum'!$A$7:$AG$161,7)</f>
        <v>39.39</v>
      </c>
      <c r="CT34" s="22">
        <f>VLOOKUP(CT$7,'Sat Curve Sum'!$A$7:$AG$161,7)</f>
        <v>38.44</v>
      </c>
      <c r="CU34" s="22">
        <f>VLOOKUP(CU$7,'Sat Curve Sum'!$A$7:$AG$161,7)</f>
        <v>37.97</v>
      </c>
      <c r="CV34" s="22">
        <f>VLOOKUP(CV$7,'Sat Curve Sum'!$A$7:$AG$161,7)</f>
        <v>37.76</v>
      </c>
      <c r="CW34" s="22">
        <f>VLOOKUP(CW$7,'Sat Curve Sum'!$A$7:$AG$161,7)</f>
        <v>37.76</v>
      </c>
      <c r="CX34" s="22">
        <f>VLOOKUP(CX$7,'Sat Curve Sum'!$A$7:$AG$161,7)</f>
        <v>37.28</v>
      </c>
      <c r="CY34" s="22">
        <f>VLOOKUP(CY$7,'Sat Curve Sum'!$A$7:$AG$161,7)</f>
        <v>36.799999999999997</v>
      </c>
      <c r="CZ34" s="22">
        <f>VLOOKUP(CZ$7,'Sat Curve Sum'!$A$7:$AG$161,7)</f>
        <v>37.76</v>
      </c>
      <c r="DA34" s="22">
        <f>VLOOKUP(DA$7,'Sat Curve Sum'!$A$7:$AG$161,7)</f>
        <v>44.43</v>
      </c>
      <c r="DB34" s="22">
        <f>VLOOKUP(DB$7,'Sat Curve Sum'!$A$7:$AG$161,7)</f>
        <v>53.96</v>
      </c>
      <c r="DC34" s="22">
        <f>VLOOKUP(DC$7,'Sat Curve Sum'!$A$7:$AG$161,7)</f>
        <v>61.59</v>
      </c>
      <c r="DD34" s="22">
        <f>VLOOKUP(DD$7,'Sat Curve Sum'!$A$7:$AG$161,7)</f>
        <v>51.58</v>
      </c>
      <c r="DE34" s="22">
        <f>VLOOKUP(DE$7,'Sat Curve Sum'!$A$7:$AG$161,7)</f>
        <v>39.659999999999997</v>
      </c>
      <c r="DF34" s="22">
        <f>VLOOKUP(DF$7,'Sat Curve Sum'!$A$7:$AG$161,7)</f>
        <v>38.71</v>
      </c>
      <c r="DG34" s="22">
        <f>VLOOKUP(DG$7,'Sat Curve Sum'!$A$7:$AG$161,7)</f>
        <v>38.24</v>
      </c>
      <c r="DH34" s="22">
        <f>VLOOKUP(DH$7,'Sat Curve Sum'!$A$7:$AG$161,7)</f>
        <v>38.020000000000003</v>
      </c>
      <c r="DI34" s="22">
        <f>VLOOKUP(DI$7,'Sat Curve Sum'!$A$7:$AG$161,7)</f>
        <v>38.020000000000003</v>
      </c>
      <c r="DJ34" s="22">
        <f>VLOOKUP(DJ$7,'Sat Curve Sum'!$A$7:$AG$161,7)</f>
        <v>37.54</v>
      </c>
      <c r="DK34" s="22">
        <f>VLOOKUP(DK$7,'Sat Curve Sum'!$A$7:$AG$161,7)</f>
        <v>37.06</v>
      </c>
      <c r="DL34" s="22">
        <f>VLOOKUP(DL$7,'Sat Curve Sum'!$A$7:$AG$161,7)</f>
        <v>38.020000000000003</v>
      </c>
      <c r="DM34" s="22">
        <f>VLOOKUP(DM$7,'Sat Curve Sum'!$A$7:$AG$161,7)</f>
        <v>44.74</v>
      </c>
      <c r="DN34" s="22">
        <f>VLOOKUP(DN$7,'Sat Curve Sum'!$A$7:$AG$161,7)</f>
        <v>54.34</v>
      </c>
      <c r="DO34" s="22">
        <f>VLOOKUP(DO$7,'Sat Curve Sum'!$A$7:$AG$161,7)</f>
        <v>62.02</v>
      </c>
      <c r="DP34" s="22">
        <f>VLOOKUP(DP$7,'Sat Curve Sum'!$A$7:$AG$161,7)</f>
        <v>51.94</v>
      </c>
      <c r="DQ34" s="22">
        <f>VLOOKUP(DQ$7,'Sat Curve Sum'!$A$7:$AG$161,7)</f>
        <v>39.94</v>
      </c>
      <c r="DR34" s="22">
        <f>VLOOKUP(DR$7,'Sat Curve Sum'!$A$7:$AG$161,7)</f>
        <v>38.979999999999997</v>
      </c>
      <c r="DS34" s="22">
        <f>VLOOKUP(DS$7,'Sat Curve Sum'!$A$7:$AG$161,7)</f>
        <v>38.5</v>
      </c>
      <c r="DT34" s="22">
        <f>VLOOKUP(DT$7,'Sat Curve Sum'!$A$7:$AG$161,7)</f>
        <v>38.28</v>
      </c>
      <c r="DU34" s="22">
        <f>VLOOKUP(DU$7,'Sat Curve Sum'!$A$7:$AG$161,7)</f>
        <v>38.28</v>
      </c>
      <c r="DV34" s="22">
        <f>VLOOKUP(DV$7,'Sat Curve Sum'!$A$7:$AG$161,7)</f>
        <v>37.799999999999997</v>
      </c>
      <c r="DW34" s="22">
        <f>VLOOKUP(DW$7,'Sat Curve Sum'!$A$7:$AG$161,7)</f>
        <v>37.32</v>
      </c>
      <c r="DX34" s="22">
        <f>VLOOKUP(DX$7,'Sat Curve Sum'!$A$7:$AG$161,7)</f>
        <v>38.28</v>
      </c>
      <c r="DY34" s="22">
        <f>VLOOKUP(DY$7,'Sat Curve Sum'!$A$7:$AG$161,7)</f>
        <v>45.05</v>
      </c>
      <c r="DZ34" s="22">
        <f>VLOOKUP(DZ$7,'Sat Curve Sum'!$A$7:$AG$161,7)</f>
        <v>54.72</v>
      </c>
      <c r="EA34" s="22">
        <f>VLOOKUP(EA$7,'Sat Curve Sum'!$A$7:$AG$161,7)</f>
        <v>62.45</v>
      </c>
      <c r="EB34" s="22">
        <f>VLOOKUP(EB$7,'Sat Curve Sum'!$A$7:$AG$161,7)</f>
        <v>52.3</v>
      </c>
      <c r="EC34" s="22">
        <f>VLOOKUP(EC$7,'Sat Curve Sum'!$A$7:$AG$161,7)</f>
        <v>40.22</v>
      </c>
      <c r="ED34" s="22">
        <f>VLOOKUP(ED$7,'Sat Curve Sum'!$A$7:$AG$161,7)</f>
        <v>39.25</v>
      </c>
      <c r="EE34" s="22">
        <f>VLOOKUP(EE$7,'Sat Curve Sum'!$A$7:$AG$161,7)</f>
        <v>38.770000000000003</v>
      </c>
    </row>
    <row r="35" spans="1:135" s="36" customFormat="1" ht="14.1" customHeight="1" x14ac:dyDescent="0.2">
      <c r="A35" s="17"/>
      <c r="B35" s="3"/>
      <c r="C35" s="22"/>
      <c r="D35" s="22"/>
      <c r="E35" s="22"/>
      <c r="F35" s="22"/>
      <c r="G35" s="23"/>
      <c r="H35" s="131"/>
      <c r="I35" s="131"/>
      <c r="J35" s="131"/>
      <c r="K35" s="131"/>
      <c r="L35" s="131"/>
      <c r="M35" s="131"/>
      <c r="N35" s="131"/>
      <c r="O35" s="131"/>
      <c r="P35" s="131"/>
      <c r="Q35" s="131"/>
      <c r="R35" s="131"/>
      <c r="S35" s="131"/>
      <c r="T35" s="23"/>
      <c r="U35" s="23"/>
      <c r="V35" s="75"/>
      <c r="W35" s="71"/>
      <c r="X35" s="65"/>
      <c r="Y35" s="12"/>
      <c r="Z35" s="39"/>
      <c r="AB35" s="22"/>
      <c r="AC35" s="22"/>
      <c r="AD35" s="22"/>
      <c r="AE35" s="22"/>
      <c r="AF35" s="22"/>
      <c r="AG35" s="22"/>
      <c r="AH35" s="22"/>
      <c r="AI35" s="22"/>
      <c r="AJ35" s="22"/>
      <c r="AK35" s="22"/>
      <c r="AL35" s="22"/>
      <c r="AM35" s="22"/>
      <c r="AN35" s="22"/>
      <c r="AO35" s="22"/>
      <c r="AP35" s="22"/>
      <c r="AQ35" s="22"/>
      <c r="AR35" s="22"/>
      <c r="AS35" s="22"/>
      <c r="AT35" s="22"/>
      <c r="AU35" s="22"/>
      <c r="AV35" s="22"/>
      <c r="AW35" s="22"/>
      <c r="AX35" s="22"/>
      <c r="AY35" s="22"/>
      <c r="AZ35" s="22"/>
      <c r="BA35" s="22"/>
      <c r="BB35" s="22"/>
      <c r="BC35" s="22"/>
      <c r="BD35" s="22"/>
      <c r="BE35" s="22"/>
      <c r="BF35" s="22"/>
      <c r="BG35" s="22"/>
      <c r="BH35" s="22"/>
      <c r="BI35" s="22"/>
      <c r="BJ35" s="22"/>
      <c r="BK35" s="22"/>
      <c r="BL35" s="22"/>
      <c r="BM35" s="22"/>
      <c r="BN35" s="22"/>
      <c r="BO35" s="22"/>
      <c r="BP35" s="22"/>
      <c r="BQ35" s="22"/>
      <c r="BR35" s="22"/>
      <c r="BS35" s="22"/>
      <c r="BT35" s="22"/>
      <c r="BU35" s="22"/>
      <c r="BV35" s="22"/>
      <c r="BW35" s="22"/>
      <c r="BX35" s="22"/>
      <c r="BY35" s="22"/>
      <c r="BZ35" s="22"/>
      <c r="CA35" s="22"/>
      <c r="CB35" s="22"/>
      <c r="CC35" s="22"/>
      <c r="CD35" s="22"/>
      <c r="CE35" s="22"/>
      <c r="CF35" s="22"/>
      <c r="CG35" s="22"/>
      <c r="CH35" s="22"/>
      <c r="CI35" s="22"/>
      <c r="CJ35" s="22"/>
      <c r="CK35" s="22"/>
      <c r="CL35" s="22"/>
      <c r="CM35" s="22"/>
      <c r="CN35" s="22"/>
      <c r="CO35" s="22"/>
      <c r="CP35" s="22"/>
      <c r="CQ35" s="22"/>
      <c r="CR35" s="22"/>
      <c r="CS35" s="22"/>
      <c r="CT35" s="22"/>
      <c r="CU35" s="22"/>
      <c r="CV35" s="22"/>
      <c r="CW35" s="22"/>
      <c r="CX35" s="22"/>
      <c r="CY35" s="22"/>
      <c r="CZ35" s="22"/>
      <c r="DA35" s="22"/>
      <c r="DB35" s="22"/>
      <c r="DC35" s="22"/>
      <c r="DD35" s="22"/>
      <c r="DE35" s="22"/>
      <c r="DF35" s="22"/>
      <c r="DG35" s="22"/>
      <c r="DH35" s="22"/>
      <c r="DI35" s="22"/>
      <c r="DJ35" s="22"/>
      <c r="DK35" s="22"/>
      <c r="DL35" s="22"/>
      <c r="DM35" s="22"/>
      <c r="DN35" s="22"/>
      <c r="DO35" s="22"/>
      <c r="DP35" s="22"/>
      <c r="DQ35" s="22"/>
      <c r="DR35" s="22"/>
      <c r="DS35" s="22"/>
      <c r="DT35" s="22"/>
      <c r="DU35" s="22"/>
      <c r="DV35" s="22"/>
      <c r="DW35" s="22"/>
      <c r="DX35" s="22"/>
      <c r="DY35" s="22"/>
      <c r="DZ35" s="22"/>
      <c r="EA35" s="22"/>
      <c r="EB35" s="22"/>
      <c r="EC35" s="22"/>
      <c r="ED35" s="22"/>
      <c r="EE35" s="22"/>
    </row>
    <row r="36" spans="1:135" s="36" customFormat="1" ht="14.1" customHeight="1" x14ac:dyDescent="0.2">
      <c r="A36" s="17" t="s">
        <v>138</v>
      </c>
      <c r="B36" s="3"/>
      <c r="C36" s="22"/>
      <c r="D36" s="22"/>
      <c r="E36" s="22"/>
      <c r="F36" s="22"/>
      <c r="G36" s="23"/>
      <c r="H36" s="131"/>
      <c r="I36" s="131"/>
      <c r="J36" s="131"/>
      <c r="K36" s="131"/>
      <c r="L36" s="131"/>
      <c r="M36" s="131"/>
      <c r="N36" s="131"/>
      <c r="O36" s="131"/>
      <c r="P36" s="131"/>
      <c r="Q36" s="131"/>
      <c r="R36" s="131"/>
      <c r="S36" s="131"/>
      <c r="T36" s="23"/>
      <c r="U36" s="23"/>
      <c r="V36" s="75"/>
      <c r="W36" s="71"/>
      <c r="X36" s="65"/>
      <c r="Y36" s="12"/>
      <c r="Z36" s="39"/>
      <c r="AB36" s="22"/>
      <c r="AC36" s="22"/>
      <c r="AD36" s="22"/>
      <c r="AE36" s="22"/>
      <c r="AF36" s="22"/>
      <c r="AG36" s="22"/>
      <c r="AH36" s="22"/>
      <c r="AI36" s="22"/>
      <c r="AJ36" s="22"/>
      <c r="AK36" s="22"/>
      <c r="AL36" s="22"/>
      <c r="AM36" s="22"/>
      <c r="AN36" s="22"/>
      <c r="AO36" s="22"/>
      <c r="AP36" s="22"/>
      <c r="AQ36" s="22"/>
      <c r="AR36" s="22"/>
      <c r="AS36" s="22"/>
      <c r="AT36" s="22"/>
      <c r="AU36" s="22"/>
      <c r="AV36" s="22"/>
      <c r="AW36" s="22"/>
      <c r="AX36" s="22"/>
      <c r="AY36" s="22"/>
      <c r="AZ36" s="22"/>
      <c r="BA36" s="22"/>
      <c r="BB36" s="22"/>
      <c r="BC36" s="22"/>
      <c r="BD36" s="22"/>
      <c r="BE36" s="22"/>
      <c r="BF36" s="22"/>
      <c r="BG36" s="22"/>
      <c r="BH36" s="22"/>
      <c r="BI36" s="22"/>
      <c r="BJ36" s="22"/>
      <c r="BK36" s="22"/>
      <c r="BL36" s="22"/>
      <c r="BM36" s="22"/>
      <c r="BN36" s="22"/>
      <c r="BO36" s="22"/>
      <c r="BP36" s="22"/>
      <c r="BQ36" s="22"/>
      <c r="BR36" s="22"/>
      <c r="BS36" s="22"/>
      <c r="BT36" s="22"/>
      <c r="BU36" s="22"/>
      <c r="BV36" s="22"/>
      <c r="BW36" s="22"/>
      <c r="BX36" s="22"/>
      <c r="BY36" s="22"/>
      <c r="BZ36" s="22"/>
      <c r="CA36" s="22"/>
      <c r="CB36" s="22"/>
      <c r="CC36" s="22"/>
      <c r="CD36" s="22"/>
      <c r="CE36" s="22"/>
      <c r="CF36" s="22"/>
      <c r="CG36" s="22"/>
      <c r="CH36" s="22"/>
      <c r="CI36" s="22"/>
      <c r="CJ36" s="22"/>
      <c r="CK36" s="22"/>
      <c r="CL36" s="22"/>
      <c r="CM36" s="22"/>
      <c r="CN36" s="22"/>
      <c r="CO36" s="22"/>
      <c r="CP36" s="22"/>
      <c r="CQ36" s="22"/>
      <c r="CR36" s="22"/>
      <c r="CS36" s="22"/>
      <c r="CT36" s="22"/>
      <c r="CU36" s="22"/>
      <c r="CV36" s="22"/>
      <c r="CW36" s="22"/>
      <c r="CX36" s="22"/>
      <c r="CY36" s="22"/>
      <c r="CZ36" s="22"/>
      <c r="DA36" s="22"/>
      <c r="DB36" s="22"/>
      <c r="DC36" s="22"/>
      <c r="DD36" s="22"/>
      <c r="DE36" s="22"/>
      <c r="DF36" s="22"/>
      <c r="DG36" s="22"/>
      <c r="DH36" s="22"/>
      <c r="DI36" s="22"/>
      <c r="DJ36" s="22"/>
      <c r="DK36" s="22"/>
      <c r="DL36" s="22"/>
      <c r="DM36" s="22"/>
      <c r="DN36" s="22"/>
      <c r="DO36" s="22"/>
      <c r="DP36" s="22"/>
      <c r="DQ36" s="22"/>
      <c r="DR36" s="22"/>
      <c r="DS36" s="22"/>
      <c r="DT36" s="22"/>
      <c r="DU36" s="22"/>
      <c r="DV36" s="22"/>
      <c r="DW36" s="22"/>
      <c r="DX36" s="22"/>
      <c r="DY36" s="22"/>
      <c r="DZ36" s="22"/>
      <c r="EA36" s="22"/>
      <c r="EB36" s="22"/>
      <c r="EC36" s="22"/>
      <c r="ED36" s="22"/>
      <c r="EE36" s="22"/>
    </row>
    <row r="37" spans="1:135" s="36" customFormat="1" ht="14.1" customHeight="1" x14ac:dyDescent="0.2">
      <c r="A37" s="18" t="s">
        <v>138</v>
      </c>
      <c r="B37" s="3" t="s">
        <v>38</v>
      </c>
      <c r="C37" s="22">
        <f ca="1">AVERAGE(D37:F37)</f>
        <v>34.333850848243827</v>
      </c>
      <c r="D37" s="22">
        <f ca="1">IF(ISERROR(AVERAGE(OFFSET('Sat Curve Sum'!$C$6,1,0,1,1))),0,AVERAGE(OFFSET('Sat Curve Sum'!$C$6,1,0,1,1)))</f>
        <v>28</v>
      </c>
      <c r="E37" s="22">
        <f ca="1">IF(ISERROR((SUM(OFFSET('Sat Curve Sum'!$C$6,2,0,3,1))+ 1* 'Sat Curve Sum Backup'!$C$9)/4), 'Sat Curve Sum Backup'!$C$9,(SUM(OFFSET('Sat Curve Sum'!$C$6,2,0,3,1))+ 1* 'Sat Curve Sum Backup'!$C$9)/4)</f>
        <v>29.75</v>
      </c>
      <c r="F37" s="22">
        <f>VLOOKUP(F$7,'Sat Curve Sum'!$A$7:$AG$161,18)</f>
        <v>45.251552544731481</v>
      </c>
      <c r="G37" s="23">
        <f ca="1">AVERAGE(D37,E37,F37)</f>
        <v>34.333850848243827</v>
      </c>
      <c r="H37" s="131">
        <f t="shared" ref="H37:S37" si="22">AB37</f>
        <v>52.524019051426379</v>
      </c>
      <c r="I37" s="131">
        <f t="shared" si="22"/>
        <v>52.279349692999411</v>
      </c>
      <c r="J37" s="131">
        <f t="shared" si="22"/>
        <v>51.064288494432169</v>
      </c>
      <c r="K37" s="131">
        <f t="shared" si="22"/>
        <v>47.018147272636199</v>
      </c>
      <c r="L37" s="131">
        <f t="shared" si="22"/>
        <v>47.601572505482622</v>
      </c>
      <c r="M37" s="131">
        <f t="shared" si="22"/>
        <v>48.538463455774803</v>
      </c>
      <c r="N37" s="131">
        <f t="shared" si="22"/>
        <v>47.316589403857101</v>
      </c>
      <c r="O37" s="131">
        <f t="shared" si="22"/>
        <v>48.070209187643542</v>
      </c>
      <c r="P37" s="131">
        <f t="shared" si="22"/>
        <v>48.070620185653397</v>
      </c>
      <c r="Q37" s="131">
        <f t="shared" si="22"/>
        <v>49.620397031321744</v>
      </c>
      <c r="R37" s="131">
        <f t="shared" si="22"/>
        <v>54.370773286919651</v>
      </c>
      <c r="S37" s="131">
        <f t="shared" si="22"/>
        <v>58.205821059339009</v>
      </c>
      <c r="T37" s="23">
        <f>AVERAGE(AB37:AM37)</f>
        <v>50.390020885623841</v>
      </c>
      <c r="U37" s="23">
        <f>AVERAGE(AN37:AY37)</f>
        <v>47.780370469502458</v>
      </c>
      <c r="V37" s="75">
        <f>AVERAGE(AZ37:EE37)</f>
        <v>43.046167699101687</v>
      </c>
      <c r="W37" s="71"/>
      <c r="X37" s="65">
        <f ca="1">AVERAGE(D37:F37,AB37:EE37)</f>
        <v>44.116435455232327</v>
      </c>
      <c r="Y37" s="12"/>
      <c r="Z37" s="39"/>
      <c r="AB37" s="22">
        <f>VLOOKUP(AB$7,'Sat Curve Sum'!$A$7:$AG$161,18)</f>
        <v>52.524019051426379</v>
      </c>
      <c r="AC37" s="22">
        <f>VLOOKUP(AC$7,'Sat Curve Sum'!$A$7:$AG$161,18)</f>
        <v>52.279349692999411</v>
      </c>
      <c r="AD37" s="22">
        <f>VLOOKUP(AD$7,'Sat Curve Sum'!$A$7:$AG$161,18)</f>
        <v>51.064288494432169</v>
      </c>
      <c r="AE37" s="22">
        <f>VLOOKUP(AE$7,'Sat Curve Sum'!$A$7:$AG$161,18)</f>
        <v>47.018147272636199</v>
      </c>
      <c r="AF37" s="22">
        <f>VLOOKUP(AF$7,'Sat Curve Sum'!$A$7:$AG$161,18)</f>
        <v>47.601572505482622</v>
      </c>
      <c r="AG37" s="22">
        <f>VLOOKUP(AG$7,'Sat Curve Sum'!$A$7:$AG$161,18)</f>
        <v>48.538463455774803</v>
      </c>
      <c r="AH37" s="22">
        <f>VLOOKUP(AH$7,'Sat Curve Sum'!$A$7:$AG$161,18)</f>
        <v>47.316589403857101</v>
      </c>
      <c r="AI37" s="22">
        <f>VLOOKUP(AI$7,'Sat Curve Sum'!$A$7:$AG$161,18)</f>
        <v>48.070209187643542</v>
      </c>
      <c r="AJ37" s="22">
        <f>VLOOKUP(AJ$7,'Sat Curve Sum'!$A$7:$AG$161,18)</f>
        <v>48.070620185653397</v>
      </c>
      <c r="AK37" s="22">
        <f>VLOOKUP(AK$7,'Sat Curve Sum'!$A$7:$AG$161,18)</f>
        <v>49.620397031321744</v>
      </c>
      <c r="AL37" s="22">
        <f>VLOOKUP(AL$7,'Sat Curve Sum'!$A$7:$AG$161,18)</f>
        <v>54.370773286919651</v>
      </c>
      <c r="AM37" s="22">
        <f>VLOOKUP(AM$7,'Sat Curve Sum'!$A$7:$AG$161,18)</f>
        <v>58.205821059339009</v>
      </c>
      <c r="AN37" s="22">
        <f>VLOOKUP(AN$7,'Sat Curve Sum'!$A$7:$AG$161,18)</f>
        <v>50.612978056546396</v>
      </c>
      <c r="AO37" s="22">
        <f>VLOOKUP(AO$7,'Sat Curve Sum'!$A$7:$AG$161,18)</f>
        <v>49.358612584358944</v>
      </c>
      <c r="AP37" s="22">
        <f>VLOOKUP(AP$7,'Sat Curve Sum'!$A$7:$AG$161,18)</f>
        <v>47.905009716114833</v>
      </c>
      <c r="AQ37" s="22">
        <f>VLOOKUP(AQ$7,'Sat Curve Sum'!$A$7:$AG$161,18)</f>
        <v>45.533561704411667</v>
      </c>
      <c r="AR37" s="22">
        <f>VLOOKUP(AR$7,'Sat Curve Sum'!$A$7:$AG$161,18)</f>
        <v>45.532432851175464</v>
      </c>
      <c r="AS37" s="22">
        <f>VLOOKUP(AS$7,'Sat Curve Sum'!$A$7:$AG$161,18)</f>
        <v>45.867155663497499</v>
      </c>
      <c r="AT37" s="22">
        <f>VLOOKUP(AT$7,'Sat Curve Sum'!$A$7:$AG$161,18)</f>
        <v>46.247243836412579</v>
      </c>
      <c r="AU37" s="22">
        <f>VLOOKUP(AU$7,'Sat Curve Sum'!$A$7:$AG$161,18)</f>
        <v>46.733645390584307</v>
      </c>
      <c r="AV37" s="22">
        <f>VLOOKUP(AV$7,'Sat Curve Sum'!$A$7:$AG$161,18)</f>
        <v>46.730314145878509</v>
      </c>
      <c r="AW37" s="22">
        <f>VLOOKUP(AW$7,'Sat Curve Sum'!$A$7:$AG$161,18)</f>
        <v>46.956768886170657</v>
      </c>
      <c r="AX37" s="22">
        <f>VLOOKUP(AX$7,'Sat Curve Sum'!$A$7:$AG$161,18)</f>
        <v>49.825708320194359</v>
      </c>
      <c r="AY37" s="22">
        <f>VLOOKUP(AY$7,'Sat Curve Sum'!$A$7:$AG$161,18)</f>
        <v>52.06101447868437</v>
      </c>
      <c r="AZ37" s="22">
        <f>VLOOKUP(AZ$7,'Sat Curve Sum'!$A$7:$AG$161,18)</f>
        <v>47.522338154322092</v>
      </c>
      <c r="BA37" s="22">
        <f>VLOOKUP(BA$7,'Sat Curve Sum'!$A$7:$AG$161,18)</f>
        <v>46.311790228054591</v>
      </c>
      <c r="BB37" s="22">
        <f>VLOOKUP(BB$7,'Sat Curve Sum'!$A$7:$AG$161,18)</f>
        <v>44.385198891500337</v>
      </c>
      <c r="BC37" s="22">
        <f>VLOOKUP(BC$7,'Sat Curve Sum'!$A$7:$AG$161,18)</f>
        <v>41.910440760621682</v>
      </c>
      <c r="BD37" s="22">
        <f>VLOOKUP(BD$7,'Sat Curve Sum'!$A$7:$AG$161,18)</f>
        <v>41.974569751777324</v>
      </c>
      <c r="BE37" s="22">
        <f>VLOOKUP(BE$7,'Sat Curve Sum'!$A$7:$AG$161,18)</f>
        <v>42.492777614831581</v>
      </c>
      <c r="BF37" s="22">
        <f>VLOOKUP(BF$7,'Sat Curve Sum'!$A$7:$AG$161,18)</f>
        <v>43.109292025747422</v>
      </c>
      <c r="BG37" s="22">
        <f>VLOOKUP(BG$7,'Sat Curve Sum'!$A$7:$AG$161,18)</f>
        <v>43.63149027817547</v>
      </c>
      <c r="BH37" s="22">
        <f>VLOOKUP(BH$7,'Sat Curve Sum'!$A$7:$AG$161,18)</f>
        <v>43.547668847332922</v>
      </c>
      <c r="BI37" s="22">
        <f>VLOOKUP(BI$7,'Sat Curve Sum'!$A$7:$AG$161,18)</f>
        <v>43.548857359154056</v>
      </c>
      <c r="BJ37" s="22">
        <f>VLOOKUP(BJ$7,'Sat Curve Sum'!$A$7:$AG$161,18)</f>
        <v>45.931373833424885</v>
      </c>
      <c r="BK37" s="22">
        <f>VLOOKUP(BK$7,'Sat Curve Sum'!$A$7:$AG$161,18)</f>
        <v>48.01040765107733</v>
      </c>
      <c r="BL37" s="22">
        <f>VLOOKUP(BL$7,'Sat Curve Sum'!$A$7:$AG$161,18)</f>
        <v>46.183355902659841</v>
      </c>
      <c r="BM37" s="22">
        <f>VLOOKUP(BM$7,'Sat Curve Sum'!$A$7:$AG$161,18)</f>
        <v>45.038326082842772</v>
      </c>
      <c r="BN37" s="22">
        <f>VLOOKUP(BN$7,'Sat Curve Sum'!$A$7:$AG$161,18)</f>
        <v>43.21790728221734</v>
      </c>
      <c r="BO37" s="22">
        <f>VLOOKUP(BO$7,'Sat Curve Sum'!$A$7:$AG$161,18)</f>
        <v>40.685243775751637</v>
      </c>
      <c r="BP37" s="22">
        <f>VLOOKUP(BP$7,'Sat Curve Sum'!$A$7:$AG$161,18)</f>
        <v>40.745766875794772</v>
      </c>
      <c r="BQ37" s="22">
        <f>VLOOKUP(BQ$7,'Sat Curve Sum'!$A$7:$AG$161,18)</f>
        <v>41.235262609922785</v>
      </c>
      <c r="BR37" s="22">
        <f>VLOOKUP(BR$7,'Sat Curve Sum'!$A$7:$AG$161,18)</f>
        <v>41.817805428399915</v>
      </c>
      <c r="BS37" s="22">
        <f>VLOOKUP(BS$7,'Sat Curve Sum'!$A$7:$AG$161,18)</f>
        <v>42.311173680516546</v>
      </c>
      <c r="BT37" s="22">
        <f>VLOOKUP(BT$7,'Sat Curve Sum'!$A$7:$AG$161,18)</f>
        <v>42.23229339560848</v>
      </c>
      <c r="BU37" s="22">
        <f>VLOOKUP(BU$7,'Sat Curve Sum'!$A$7:$AG$161,18)</f>
        <v>42.232946262686426</v>
      </c>
      <c r="BV37" s="22">
        <f>VLOOKUP(BV$7,'Sat Curve Sum'!$A$7:$AG$161,18)</f>
        <v>44.617385519200937</v>
      </c>
      <c r="BW37" s="22">
        <f>VLOOKUP(BW$7,'Sat Curve Sum'!$A$7:$AG$161,18)</f>
        <v>46.599114954788845</v>
      </c>
      <c r="BX37" s="22">
        <f>VLOOKUP(BX$7,'Sat Curve Sum'!$A$7:$AG$161,18)</f>
        <v>43.356261970274261</v>
      </c>
      <c r="BY37" s="22">
        <f>VLOOKUP(BY$7,'Sat Curve Sum'!$A$7:$AG$161,18)</f>
        <v>42.33555716746362</v>
      </c>
      <c r="BZ37" s="22">
        <f>VLOOKUP(BZ$7,'Sat Curve Sum'!$A$7:$AG$161,18)</f>
        <v>40.694321917504112</v>
      </c>
      <c r="CA37" s="22">
        <f>VLOOKUP(CA$7,'Sat Curve Sum'!$A$7:$AG$161,18)</f>
        <v>38.339410300132919</v>
      </c>
      <c r="CB37" s="22">
        <f>VLOOKUP(CB$7,'Sat Curve Sum'!$A$7:$AG$161,18)</f>
        <v>38.413082787065989</v>
      </c>
      <c r="CC37" s="22">
        <f>VLOOKUP(CC$7,'Sat Curve Sum'!$A$7:$AG$161,18)</f>
        <v>38.881118227221208</v>
      </c>
      <c r="CD37" s="22">
        <f>VLOOKUP(CD$7,'Sat Curve Sum'!$A$7:$AG$161,18)</f>
        <v>39.433027795741481</v>
      </c>
      <c r="CE37" s="22">
        <f>VLOOKUP(CE$7,'Sat Curve Sum'!$A$7:$AG$161,18)</f>
        <v>39.902988108687076</v>
      </c>
      <c r="CF37" s="22">
        <f>VLOOKUP(CF$7,'Sat Curve Sum'!$A$7:$AG$161,18)</f>
        <v>39.848903703012773</v>
      </c>
      <c r="CG37" s="22">
        <f>VLOOKUP(CG$7,'Sat Curve Sum'!$A$7:$AG$161,18)</f>
        <v>39.866388908958356</v>
      </c>
      <c r="CH37" s="22">
        <f>VLOOKUP(CH$7,'Sat Curve Sum'!$A$7:$AG$161,18)</f>
        <v>42.123673999762083</v>
      </c>
      <c r="CI37" s="22">
        <f>VLOOKUP(CI$7,'Sat Curve Sum'!$A$7:$AG$161,18)</f>
        <v>43.938847828142052</v>
      </c>
      <c r="CJ37" s="22">
        <f>VLOOKUP(CJ$7,'Sat Curve Sum'!$A$7:$AG$161,18)</f>
        <v>44.715072195671894</v>
      </c>
      <c r="CK37" s="22">
        <f>VLOOKUP(CK$7,'Sat Curve Sum'!$A$7:$AG$161,18)</f>
        <v>43.676141028305985</v>
      </c>
      <c r="CL37" s="22">
        <f>VLOOKUP(CL$7,'Sat Curve Sum'!$A$7:$AG$161,18)</f>
        <v>42.01621815832749</v>
      </c>
      <c r="CM37" s="22">
        <f>VLOOKUP(CM$7,'Sat Curve Sum'!$A$7:$AG$161,18)</f>
        <v>39.580060228976116</v>
      </c>
      <c r="CN37" s="22">
        <f>VLOOKUP(CN$7,'Sat Curve Sum'!$A$7:$AG$161,18)</f>
        <v>39.639644881241622</v>
      </c>
      <c r="CO37" s="22">
        <f>VLOOKUP(CO$7,'Sat Curve Sum'!$A$7:$AG$161,18)</f>
        <v>40.093253511022603</v>
      </c>
      <c r="CP37" s="22">
        <f>VLOOKUP(CP$7,'Sat Curve Sum'!$A$7:$AG$161,18)</f>
        <v>40.630415862174011</v>
      </c>
      <c r="CQ37" s="22">
        <f>VLOOKUP(CQ$7,'Sat Curve Sum'!$A$7:$AG$161,18)</f>
        <v>41.08393808061637</v>
      </c>
      <c r="CR37" s="22">
        <f>VLOOKUP(CR$7,'Sat Curve Sum'!$A$7:$AG$161,18)</f>
        <v>41.012002483241147</v>
      </c>
      <c r="CS37" s="22">
        <f>VLOOKUP(CS$7,'Sat Curve Sum'!$A$7:$AG$161,18)</f>
        <v>41.011686062300932</v>
      </c>
      <c r="CT37" s="22">
        <f>VLOOKUP(CT$7,'Sat Curve Sum'!$A$7:$AG$161,18)</f>
        <v>43.256225687447312</v>
      </c>
      <c r="CU37" s="22">
        <f>VLOOKUP(CU$7,'Sat Curve Sum'!$A$7:$AG$161,18)</f>
        <v>45.070825082533034</v>
      </c>
      <c r="CV37" s="22">
        <f>VLOOKUP(CV$7,'Sat Curve Sum'!$A$7:$AG$161,18)</f>
        <v>45.876337480011003</v>
      </c>
      <c r="CW37" s="22">
        <f>VLOOKUP(CW$7,'Sat Curve Sum'!$A$7:$AG$161,18)</f>
        <v>44.83696421448365</v>
      </c>
      <c r="CX37" s="22">
        <f>VLOOKUP(CX$7,'Sat Curve Sum'!$A$7:$AG$161,18)</f>
        <v>43.176706529364687</v>
      </c>
      <c r="CY37" s="22">
        <f>VLOOKUP(CY$7,'Sat Curve Sum'!$A$7:$AG$161,18)</f>
        <v>40.680594672322783</v>
      </c>
      <c r="CZ37" s="22">
        <f>VLOOKUP(CZ$7,'Sat Curve Sum'!$A$7:$AG$161,18)</f>
        <v>40.739720354175795</v>
      </c>
      <c r="DA37" s="22">
        <f>VLOOKUP(DA$7,'Sat Curve Sum'!$A$7:$AG$161,18)</f>
        <v>41.19280456116001</v>
      </c>
      <c r="DB37" s="22">
        <f>VLOOKUP(DB$7,'Sat Curve Sum'!$A$7:$AG$161,18)</f>
        <v>41.729435604251613</v>
      </c>
      <c r="DC37" s="22">
        <f>VLOOKUP(DC$7,'Sat Curve Sum'!$A$7:$AG$161,18)</f>
        <v>42.182410113036617</v>
      </c>
      <c r="DD37" s="22">
        <f>VLOOKUP(DD$7,'Sat Curve Sum'!$A$7:$AG$161,18)</f>
        <v>42.109997446388952</v>
      </c>
      <c r="DE37" s="22">
        <f>VLOOKUP(DE$7,'Sat Curve Sum'!$A$7:$AG$161,18)</f>
        <v>42.109208454739388</v>
      </c>
      <c r="DF37" s="22">
        <f>VLOOKUP(DF$7,'Sat Curve Sum'!$A$7:$AG$161,18)</f>
        <v>44.177664645550742</v>
      </c>
      <c r="DG37" s="22">
        <f>VLOOKUP(DG$7,'Sat Curve Sum'!$A$7:$AG$161,18)</f>
        <v>46.016213064082976</v>
      </c>
      <c r="DH37" s="22">
        <f>VLOOKUP(DH$7,'Sat Curve Sum'!$A$7:$AG$161,18)</f>
        <v>46.87792645518936</v>
      </c>
      <c r="DI37" s="22">
        <f>VLOOKUP(DI$7,'Sat Curve Sum'!$A$7:$AG$161,18)</f>
        <v>45.863548322927471</v>
      </c>
      <c r="DJ37" s="22">
        <f>VLOOKUP(DJ$7,'Sat Curve Sum'!$A$7:$AG$161,18)</f>
        <v>44.223884497283024</v>
      </c>
      <c r="DK37" s="22">
        <f>VLOOKUP(DK$7,'Sat Curve Sum'!$A$7:$AG$161,18)</f>
        <v>41.328269615558973</v>
      </c>
      <c r="DL37" s="22">
        <f>VLOOKUP(DL$7,'Sat Curve Sum'!$A$7:$AG$161,18)</f>
        <v>41.411811503056242</v>
      </c>
      <c r="DM37" s="22">
        <f>VLOOKUP(DM$7,'Sat Curve Sum'!$A$7:$AG$161,18)</f>
        <v>41.892271196024218</v>
      </c>
      <c r="DN37" s="22">
        <f>VLOOKUP(DN$7,'Sat Curve Sum'!$A$7:$AG$161,18)</f>
        <v>42.456914821566073</v>
      </c>
      <c r="DO37" s="22">
        <f>VLOOKUP(DO$7,'Sat Curve Sum'!$A$7:$AG$161,18)</f>
        <v>42.939575465630448</v>
      </c>
      <c r="DP37" s="22">
        <f>VLOOKUP(DP$7,'Sat Curve Sum'!$A$7:$AG$161,18)</f>
        <v>42.894969605085741</v>
      </c>
      <c r="DQ37" s="22">
        <f>VLOOKUP(DQ$7,'Sat Curve Sum'!$A$7:$AG$161,18)</f>
        <v>42.921997820442648</v>
      </c>
      <c r="DR37" s="22">
        <f>VLOOKUP(DR$7,'Sat Curve Sum'!$A$7:$AG$161,18)</f>
        <v>45.45149133140049</v>
      </c>
      <c r="DS37" s="22">
        <f>VLOOKUP(DS$7,'Sat Curve Sum'!$A$7:$AG$161,18)</f>
        <v>47.310052532883134</v>
      </c>
      <c r="DT37" s="22">
        <f>VLOOKUP(DT$7,'Sat Curve Sum'!$A$7:$AG$161,18)</f>
        <v>48.215472862362112</v>
      </c>
      <c r="DU37" s="22">
        <f>VLOOKUP(DU$7,'Sat Curve Sum'!$A$7:$AG$161,18)</f>
        <v>47.200935648856472</v>
      </c>
      <c r="DV37" s="22">
        <f>VLOOKUP(DV$7,'Sat Curve Sum'!$A$7:$AG$161,18)</f>
        <v>45.555377538597824</v>
      </c>
      <c r="DW37" s="22">
        <f>VLOOKUP(DW$7,'Sat Curve Sum'!$A$7:$AG$161,18)</f>
        <v>42.222087092682884</v>
      </c>
      <c r="DX37" s="22">
        <f>VLOOKUP(DX$7,'Sat Curve Sum'!$A$7:$AG$161,18)</f>
        <v>42.31244596032959</v>
      </c>
      <c r="DY37" s="22">
        <f>VLOOKUP(DY$7,'Sat Curve Sum'!$A$7:$AG$161,18)</f>
        <v>42.803151099843312</v>
      </c>
      <c r="DZ37" s="22">
        <f>VLOOKUP(DZ$7,'Sat Curve Sum'!$A$7:$AG$161,18)</f>
        <v>43.378663334834819</v>
      </c>
      <c r="EA37" s="22">
        <f>VLOOKUP(EA$7,'Sat Curve Sum'!$A$7:$AG$161,18)</f>
        <v>43.871887327951995</v>
      </c>
      <c r="EB37" s="22">
        <f>VLOOKUP(EB$7,'Sat Curve Sum'!$A$7:$AG$161,18)</f>
        <v>43.833524567841962</v>
      </c>
      <c r="EC37" s="22">
        <f>VLOOKUP(EC$7,'Sat Curve Sum'!$A$7:$AG$161,18)</f>
        <v>43.867193121382762</v>
      </c>
      <c r="ED37" s="22">
        <f>VLOOKUP(ED$7,'Sat Curve Sum'!$A$7:$AG$161,18)</f>
        <v>46.061574728049756</v>
      </c>
      <c r="EE37" s="22">
        <f>VLOOKUP(EE$7,'Sat Curve Sum'!$A$7:$AG$161,18)</f>
        <v>47.94314999295721</v>
      </c>
    </row>
    <row r="38" spans="1:135" s="36" customFormat="1" ht="14.1" hidden="1" customHeight="1" x14ac:dyDescent="0.2">
      <c r="A38" s="133"/>
      <c r="B38" s="3"/>
      <c r="C38" s="22"/>
      <c r="D38" s="22"/>
      <c r="E38" s="22"/>
      <c r="F38" s="22"/>
      <c r="G38" s="23"/>
      <c r="H38" s="131"/>
      <c r="I38" s="131"/>
      <c r="J38" s="131"/>
      <c r="K38" s="131"/>
      <c r="L38" s="131"/>
      <c r="M38" s="131"/>
      <c r="N38" s="131"/>
      <c r="O38" s="131"/>
      <c r="P38" s="131"/>
      <c r="Q38" s="131"/>
      <c r="R38" s="131"/>
      <c r="S38" s="131"/>
      <c r="T38" s="23"/>
      <c r="U38" s="23"/>
      <c r="V38" s="75"/>
      <c r="W38" s="71"/>
      <c r="X38" s="65"/>
      <c r="Y38" s="12"/>
      <c r="Z38" s="39"/>
      <c r="AB38" s="22"/>
      <c r="AC38" s="22"/>
      <c r="AD38" s="22"/>
      <c r="AE38" s="22"/>
      <c r="AF38" s="22"/>
      <c r="AG38" s="22"/>
      <c r="AH38" s="22"/>
      <c r="AI38" s="22"/>
      <c r="AJ38" s="22"/>
      <c r="AK38" s="22"/>
      <c r="AL38" s="22"/>
      <c r="AM38" s="22"/>
      <c r="AN38" s="22"/>
      <c r="AO38" s="22"/>
      <c r="AP38" s="22"/>
      <c r="AQ38" s="22"/>
      <c r="AR38" s="22"/>
      <c r="AS38" s="22"/>
      <c r="AT38" s="22"/>
      <c r="AU38" s="22"/>
      <c r="AV38" s="22"/>
      <c r="AW38" s="22"/>
      <c r="AX38" s="22"/>
      <c r="AY38" s="22"/>
      <c r="AZ38" s="22"/>
      <c r="BA38" s="22"/>
      <c r="BB38" s="22"/>
      <c r="BC38" s="22"/>
      <c r="BD38" s="22"/>
      <c r="BE38" s="22"/>
      <c r="BF38" s="22"/>
      <c r="BG38" s="22"/>
      <c r="BH38" s="22"/>
      <c r="BI38" s="22"/>
      <c r="BJ38" s="22"/>
      <c r="BK38" s="22"/>
      <c r="BL38" s="22"/>
      <c r="BM38" s="22"/>
      <c r="BN38" s="22"/>
      <c r="BO38" s="22"/>
      <c r="BP38" s="22"/>
      <c r="BQ38" s="22"/>
      <c r="BR38" s="22"/>
      <c r="BS38" s="22"/>
      <c r="BT38" s="22"/>
      <c r="BU38" s="22"/>
      <c r="BV38" s="22"/>
      <c r="BW38" s="22"/>
      <c r="BX38" s="22"/>
      <c r="BY38" s="22"/>
      <c r="BZ38" s="22"/>
      <c r="CA38" s="22"/>
      <c r="CB38" s="22"/>
      <c r="CC38" s="22"/>
      <c r="CD38" s="22"/>
      <c r="CE38" s="22"/>
      <c r="CF38" s="22"/>
      <c r="CG38" s="22"/>
      <c r="CH38" s="22"/>
      <c r="CI38" s="22"/>
      <c r="CJ38" s="22"/>
      <c r="CK38" s="22"/>
      <c r="CL38" s="22"/>
      <c r="CM38" s="22"/>
      <c r="CN38" s="22"/>
      <c r="CO38" s="22"/>
      <c r="CP38" s="22"/>
      <c r="CQ38" s="22"/>
      <c r="CR38" s="22"/>
      <c r="CS38" s="22"/>
      <c r="CT38" s="22"/>
      <c r="CU38" s="22"/>
      <c r="CV38" s="22"/>
      <c r="CW38" s="22"/>
      <c r="CX38" s="22"/>
      <c r="CY38" s="22"/>
      <c r="CZ38" s="22"/>
      <c r="DA38" s="22"/>
      <c r="DB38" s="22"/>
      <c r="DC38" s="22"/>
      <c r="DD38" s="22"/>
      <c r="DE38" s="22"/>
      <c r="DF38" s="22"/>
      <c r="DG38" s="22"/>
      <c r="DH38" s="22"/>
      <c r="DI38" s="22"/>
      <c r="DJ38" s="22"/>
      <c r="DK38" s="22"/>
      <c r="DL38" s="22"/>
      <c r="DM38" s="22"/>
      <c r="DN38" s="22"/>
      <c r="DO38" s="22"/>
      <c r="DP38" s="22"/>
      <c r="DQ38" s="22"/>
      <c r="DR38" s="22"/>
      <c r="DS38" s="22"/>
      <c r="DT38" s="22"/>
      <c r="DU38" s="22"/>
      <c r="DV38" s="22"/>
      <c r="DW38" s="22"/>
      <c r="DX38" s="22"/>
      <c r="DY38" s="22"/>
      <c r="DZ38" s="22"/>
      <c r="EA38" s="22"/>
      <c r="EB38" s="22"/>
      <c r="EC38" s="22"/>
      <c r="ED38" s="22"/>
      <c r="EE38" s="22"/>
    </row>
    <row r="39" spans="1:135" s="36" customFormat="1" ht="14.1" hidden="1" customHeight="1" x14ac:dyDescent="0.2">
      <c r="A39" s="17"/>
      <c r="B39" s="3"/>
      <c r="C39" s="22"/>
      <c r="D39" s="22"/>
      <c r="E39" s="22"/>
      <c r="F39" s="22"/>
      <c r="G39" s="23"/>
      <c r="H39" s="131"/>
      <c r="I39" s="131"/>
      <c r="J39" s="131"/>
      <c r="K39" s="131"/>
      <c r="L39" s="131"/>
      <c r="M39" s="131"/>
      <c r="N39" s="131"/>
      <c r="O39" s="131"/>
      <c r="P39" s="131"/>
      <c r="Q39" s="131"/>
      <c r="R39" s="131"/>
      <c r="S39" s="131"/>
      <c r="T39" s="23"/>
      <c r="U39" s="23"/>
      <c r="V39" s="75"/>
      <c r="W39" s="71"/>
      <c r="X39" s="65"/>
      <c r="Y39" s="12"/>
      <c r="Z39" s="39"/>
      <c r="AB39" s="22"/>
      <c r="AC39" s="22"/>
      <c r="AD39" s="22"/>
      <c r="AE39" s="22"/>
      <c r="AF39" s="22"/>
      <c r="AG39" s="22"/>
      <c r="AH39" s="22"/>
      <c r="AI39" s="22"/>
      <c r="AJ39" s="22"/>
      <c r="AK39" s="22"/>
      <c r="AL39" s="22"/>
      <c r="AM39" s="22"/>
      <c r="AN39" s="22"/>
      <c r="AO39" s="22"/>
      <c r="AP39" s="22"/>
      <c r="AQ39" s="22"/>
      <c r="AR39" s="22"/>
      <c r="AS39" s="22"/>
      <c r="AT39" s="22"/>
      <c r="AU39" s="22"/>
      <c r="AV39" s="22"/>
      <c r="AW39" s="22"/>
      <c r="AX39" s="22"/>
      <c r="AY39" s="22"/>
      <c r="AZ39" s="22"/>
      <c r="BA39" s="22"/>
      <c r="BB39" s="22"/>
      <c r="BC39" s="22"/>
      <c r="BD39" s="22"/>
      <c r="BE39" s="22"/>
      <c r="BF39" s="22"/>
      <c r="BG39" s="22"/>
      <c r="BH39" s="22"/>
      <c r="BI39" s="22"/>
      <c r="BJ39" s="22"/>
      <c r="BK39" s="22"/>
      <c r="BL39" s="22"/>
      <c r="BM39" s="22"/>
      <c r="BN39" s="22"/>
      <c r="BO39" s="22"/>
      <c r="BP39" s="22"/>
      <c r="BQ39" s="22"/>
      <c r="BR39" s="22"/>
      <c r="BS39" s="22"/>
      <c r="BT39" s="22"/>
      <c r="BU39" s="22"/>
      <c r="BV39" s="22"/>
      <c r="BW39" s="22"/>
      <c r="BX39" s="22"/>
      <c r="BY39" s="22"/>
      <c r="BZ39" s="22"/>
      <c r="CA39" s="22"/>
      <c r="CB39" s="22"/>
      <c r="CC39" s="22"/>
      <c r="CD39" s="22"/>
      <c r="CE39" s="22"/>
      <c r="CF39" s="22"/>
      <c r="CG39" s="22"/>
      <c r="CH39" s="22"/>
      <c r="CI39" s="22"/>
      <c r="CJ39" s="22"/>
      <c r="CK39" s="22"/>
      <c r="CL39" s="22"/>
      <c r="CM39" s="22"/>
      <c r="CN39" s="22"/>
      <c r="CO39" s="22"/>
      <c r="CP39" s="22"/>
      <c r="CQ39" s="22"/>
      <c r="CR39" s="22"/>
      <c r="CS39" s="22"/>
      <c r="CT39" s="22"/>
      <c r="CU39" s="22"/>
      <c r="CV39" s="22"/>
      <c r="CW39" s="22"/>
      <c r="CX39" s="22"/>
      <c r="CY39" s="22"/>
      <c r="CZ39" s="22"/>
      <c r="DA39" s="22"/>
      <c r="DB39" s="22"/>
      <c r="DC39" s="22"/>
      <c r="DD39" s="22"/>
      <c r="DE39" s="22"/>
      <c r="DF39" s="22"/>
      <c r="DG39" s="22"/>
      <c r="DH39" s="22"/>
      <c r="DI39" s="22"/>
      <c r="DJ39" s="22"/>
      <c r="DK39" s="22"/>
      <c r="DL39" s="22"/>
      <c r="DM39" s="22"/>
      <c r="DN39" s="22"/>
      <c r="DO39" s="22"/>
      <c r="DP39" s="22"/>
      <c r="DQ39" s="22"/>
      <c r="DR39" s="22"/>
      <c r="DS39" s="22"/>
      <c r="DT39" s="22"/>
      <c r="DU39" s="22"/>
      <c r="DV39" s="22"/>
      <c r="DW39" s="22"/>
      <c r="DX39" s="22"/>
      <c r="DY39" s="22"/>
      <c r="DZ39" s="22"/>
      <c r="EA39" s="22"/>
      <c r="EB39" s="22"/>
      <c r="EC39" s="22"/>
      <c r="ED39" s="22"/>
      <c r="EE39" s="22"/>
    </row>
    <row r="40" spans="1:135" s="36" customFormat="1" ht="14.1" hidden="1" customHeight="1" x14ac:dyDescent="0.2">
      <c r="A40" s="17"/>
      <c r="B40" s="3"/>
      <c r="C40" s="22"/>
      <c r="D40" s="22"/>
      <c r="E40" s="22"/>
      <c r="F40" s="22"/>
      <c r="G40" s="23"/>
      <c r="H40" s="131"/>
      <c r="I40" s="131"/>
      <c r="J40" s="131"/>
      <c r="K40" s="131"/>
      <c r="L40" s="131"/>
      <c r="M40" s="131"/>
      <c r="N40" s="131"/>
      <c r="O40" s="131"/>
      <c r="P40" s="131"/>
      <c r="Q40" s="131"/>
      <c r="R40" s="131"/>
      <c r="S40" s="131"/>
      <c r="T40" s="23"/>
      <c r="U40" s="23"/>
      <c r="V40" s="75"/>
      <c r="W40" s="71"/>
      <c r="X40" s="65"/>
      <c r="Y40" s="12"/>
      <c r="Z40" s="39"/>
      <c r="AB40" s="22"/>
      <c r="AC40" s="22"/>
      <c r="AD40" s="22"/>
      <c r="AE40" s="22"/>
      <c r="AF40" s="22"/>
      <c r="AG40" s="22"/>
      <c r="AH40" s="22"/>
      <c r="AI40" s="22"/>
      <c r="AJ40" s="22"/>
      <c r="AK40" s="22"/>
      <c r="AL40" s="22"/>
      <c r="AM40" s="22"/>
      <c r="AN40" s="22"/>
      <c r="AO40" s="22"/>
      <c r="AP40" s="22"/>
      <c r="AQ40" s="22"/>
      <c r="AR40" s="22"/>
      <c r="AS40" s="22"/>
      <c r="AT40" s="22"/>
      <c r="AU40" s="22"/>
      <c r="AV40" s="22"/>
      <c r="AW40" s="22"/>
      <c r="AX40" s="22"/>
      <c r="AY40" s="22"/>
      <c r="AZ40" s="22"/>
      <c r="BA40" s="22"/>
      <c r="BB40" s="22"/>
      <c r="BC40" s="22"/>
      <c r="BD40" s="22"/>
      <c r="BE40" s="22"/>
      <c r="BF40" s="22"/>
      <c r="BG40" s="22"/>
      <c r="BH40" s="22"/>
      <c r="BI40" s="22"/>
      <c r="BJ40" s="22"/>
      <c r="BK40" s="22"/>
      <c r="BL40" s="22"/>
      <c r="BM40" s="22"/>
      <c r="BN40" s="22"/>
      <c r="BO40" s="22"/>
      <c r="BP40" s="22"/>
      <c r="BQ40" s="22"/>
      <c r="BR40" s="22"/>
      <c r="BS40" s="22"/>
      <c r="BT40" s="22"/>
      <c r="BU40" s="22"/>
      <c r="BV40" s="22"/>
      <c r="BW40" s="22"/>
      <c r="BX40" s="22"/>
      <c r="BY40" s="22"/>
      <c r="BZ40" s="22"/>
      <c r="CA40" s="22"/>
      <c r="CB40" s="22"/>
      <c r="CC40" s="22"/>
      <c r="CD40" s="22"/>
      <c r="CE40" s="22"/>
      <c r="CF40" s="22"/>
      <c r="CG40" s="22"/>
      <c r="CH40" s="22"/>
      <c r="CI40" s="22"/>
      <c r="CJ40" s="22"/>
      <c r="CK40" s="22"/>
      <c r="CL40" s="22"/>
      <c r="CM40" s="22"/>
      <c r="CN40" s="22"/>
      <c r="CO40" s="22"/>
      <c r="CP40" s="22"/>
      <c r="CQ40" s="22"/>
      <c r="CR40" s="22"/>
      <c r="CS40" s="22"/>
      <c r="CT40" s="22"/>
      <c r="CU40" s="22"/>
      <c r="CV40" s="22"/>
      <c r="CW40" s="22"/>
      <c r="CX40" s="22"/>
      <c r="CY40" s="22"/>
      <c r="CZ40" s="22"/>
      <c r="DA40" s="22"/>
      <c r="DB40" s="22"/>
      <c r="DC40" s="22"/>
      <c r="DD40" s="22"/>
      <c r="DE40" s="22"/>
      <c r="DF40" s="22"/>
      <c r="DG40" s="22"/>
      <c r="DH40" s="22"/>
      <c r="DI40" s="22"/>
      <c r="DJ40" s="22"/>
      <c r="DK40" s="22"/>
      <c r="DL40" s="22"/>
      <c r="DM40" s="22"/>
      <c r="DN40" s="22"/>
      <c r="DO40" s="22"/>
      <c r="DP40" s="22"/>
      <c r="DQ40" s="22"/>
      <c r="DR40" s="22"/>
      <c r="DS40" s="22"/>
      <c r="DT40" s="22"/>
      <c r="DU40" s="22"/>
      <c r="DV40" s="22"/>
      <c r="DW40" s="22"/>
      <c r="DX40" s="22"/>
      <c r="DY40" s="22"/>
      <c r="DZ40" s="22"/>
      <c r="EA40" s="22"/>
      <c r="EB40" s="22"/>
      <c r="EC40" s="22"/>
      <c r="ED40" s="22"/>
      <c r="EE40" s="22"/>
    </row>
    <row r="41" spans="1:135" s="36" customFormat="1" ht="14.1" hidden="1" customHeight="1" x14ac:dyDescent="0.2">
      <c r="A41" s="17"/>
      <c r="B41" s="3"/>
      <c r="C41" s="22"/>
      <c r="D41" s="22"/>
      <c r="E41" s="22"/>
      <c r="F41" s="22"/>
      <c r="G41" s="23"/>
      <c r="H41" s="131"/>
      <c r="I41" s="131"/>
      <c r="J41" s="131"/>
      <c r="K41" s="131"/>
      <c r="L41" s="131"/>
      <c r="M41" s="131"/>
      <c r="N41" s="131"/>
      <c r="O41" s="131"/>
      <c r="P41" s="131"/>
      <c r="Q41" s="131"/>
      <c r="R41" s="131"/>
      <c r="S41" s="131"/>
      <c r="T41" s="23"/>
      <c r="U41" s="23"/>
      <c r="V41" s="75"/>
      <c r="W41" s="71"/>
      <c r="X41" s="65"/>
      <c r="Y41" s="12"/>
      <c r="Z41" s="39"/>
      <c r="AB41" s="22"/>
      <c r="AC41" s="22"/>
      <c r="AD41" s="22"/>
      <c r="AE41" s="22"/>
      <c r="AF41" s="22"/>
      <c r="AG41" s="22"/>
      <c r="AH41" s="22"/>
      <c r="AI41" s="22"/>
      <c r="AJ41" s="22"/>
      <c r="AK41" s="22"/>
      <c r="AL41" s="22"/>
      <c r="AM41" s="22"/>
      <c r="AN41" s="22"/>
      <c r="AO41" s="22"/>
      <c r="AP41" s="22"/>
      <c r="AQ41" s="22"/>
      <c r="AR41" s="22"/>
      <c r="AS41" s="22"/>
      <c r="AT41" s="22"/>
      <c r="AU41" s="22"/>
      <c r="AV41" s="22"/>
      <c r="AW41" s="22"/>
      <c r="AX41" s="22"/>
      <c r="AY41" s="22"/>
      <c r="AZ41" s="22"/>
      <c r="BA41" s="22"/>
      <c r="BB41" s="22"/>
      <c r="BC41" s="22"/>
      <c r="BD41" s="22"/>
      <c r="BE41" s="22"/>
      <c r="BF41" s="22"/>
      <c r="BG41" s="22"/>
      <c r="BH41" s="22"/>
      <c r="BI41" s="22"/>
      <c r="BJ41" s="22"/>
      <c r="BK41" s="22"/>
      <c r="BL41" s="22"/>
      <c r="BM41" s="22"/>
      <c r="BN41" s="22"/>
      <c r="BO41" s="22"/>
      <c r="BP41" s="22"/>
      <c r="BQ41" s="22"/>
      <c r="BR41" s="22"/>
      <c r="BS41" s="22"/>
      <c r="BT41" s="22"/>
      <c r="BU41" s="22"/>
      <c r="BV41" s="22"/>
      <c r="BW41" s="22"/>
      <c r="BX41" s="22"/>
      <c r="BY41" s="22"/>
      <c r="BZ41" s="22"/>
      <c r="CA41" s="22"/>
      <c r="CB41" s="22"/>
      <c r="CC41" s="22"/>
      <c r="CD41" s="22"/>
      <c r="CE41" s="22"/>
      <c r="CF41" s="22"/>
      <c r="CG41" s="22"/>
      <c r="CH41" s="22"/>
      <c r="CI41" s="22"/>
      <c r="CJ41" s="22"/>
      <c r="CK41" s="22"/>
      <c r="CL41" s="22"/>
      <c r="CM41" s="22"/>
      <c r="CN41" s="22"/>
      <c r="CO41" s="22"/>
      <c r="CP41" s="22"/>
      <c r="CQ41" s="22"/>
      <c r="CR41" s="22"/>
      <c r="CS41" s="22"/>
      <c r="CT41" s="22"/>
      <c r="CU41" s="22"/>
      <c r="CV41" s="22"/>
      <c r="CW41" s="22"/>
      <c r="CX41" s="22"/>
      <c r="CY41" s="22"/>
      <c r="CZ41" s="22"/>
      <c r="DA41" s="22"/>
      <c r="DB41" s="22"/>
      <c r="DC41" s="22"/>
      <c r="DD41" s="22"/>
      <c r="DE41" s="22"/>
      <c r="DF41" s="22"/>
      <c r="DG41" s="22"/>
      <c r="DH41" s="22"/>
      <c r="DI41" s="22"/>
      <c r="DJ41" s="22"/>
      <c r="DK41" s="22"/>
      <c r="DL41" s="22"/>
      <c r="DM41" s="22"/>
      <c r="DN41" s="22"/>
      <c r="DO41" s="22"/>
      <c r="DP41" s="22"/>
      <c r="DQ41" s="22"/>
      <c r="DR41" s="22"/>
      <c r="DS41" s="22"/>
      <c r="DT41" s="22"/>
      <c r="DU41" s="22"/>
      <c r="DV41" s="22"/>
      <c r="DW41" s="22"/>
      <c r="DX41" s="22"/>
      <c r="DY41" s="22"/>
      <c r="DZ41" s="22"/>
      <c r="EA41" s="22"/>
      <c r="EB41" s="22"/>
      <c r="EC41" s="22"/>
      <c r="ED41" s="22"/>
      <c r="EE41" s="22"/>
    </row>
    <row r="42" spans="1:135" s="36" customFormat="1" ht="14.1" hidden="1" customHeight="1" x14ac:dyDescent="0.2">
      <c r="A42" s="17"/>
      <c r="B42" s="3"/>
      <c r="C42" s="22"/>
      <c r="D42" s="22"/>
      <c r="E42" s="22"/>
      <c r="F42" s="22"/>
      <c r="G42" s="23"/>
      <c r="H42" s="131"/>
      <c r="I42" s="131"/>
      <c r="J42" s="131"/>
      <c r="K42" s="131"/>
      <c r="L42" s="131"/>
      <c r="M42" s="131"/>
      <c r="N42" s="131"/>
      <c r="O42" s="131"/>
      <c r="P42" s="131"/>
      <c r="Q42" s="131"/>
      <c r="R42" s="131"/>
      <c r="S42" s="131"/>
      <c r="T42" s="23"/>
      <c r="U42" s="23"/>
      <c r="V42" s="75"/>
      <c r="W42" s="71"/>
      <c r="X42" s="65"/>
      <c r="Y42" s="12"/>
      <c r="Z42" s="39"/>
      <c r="AB42" s="22"/>
      <c r="AC42" s="22"/>
      <c r="AD42" s="22"/>
      <c r="AE42" s="22"/>
      <c r="AF42" s="22"/>
      <c r="AG42" s="22"/>
      <c r="AH42" s="22"/>
      <c r="AI42" s="22"/>
      <c r="AJ42" s="22"/>
      <c r="AK42" s="22"/>
      <c r="AL42" s="22"/>
      <c r="AM42" s="22"/>
      <c r="AN42" s="22"/>
      <c r="AO42" s="22"/>
      <c r="AP42" s="22"/>
      <c r="AQ42" s="22"/>
      <c r="AR42" s="22"/>
      <c r="AS42" s="22"/>
      <c r="AT42" s="22"/>
      <c r="AU42" s="22"/>
      <c r="AV42" s="22"/>
      <c r="AW42" s="22"/>
      <c r="AX42" s="22"/>
      <c r="AY42" s="22"/>
      <c r="AZ42" s="22"/>
      <c r="BA42" s="22"/>
      <c r="BB42" s="22"/>
      <c r="BC42" s="22"/>
      <c r="BD42" s="22"/>
      <c r="BE42" s="22"/>
      <c r="BF42" s="22"/>
      <c r="BG42" s="22"/>
      <c r="BH42" s="22"/>
      <c r="BI42" s="22"/>
      <c r="BJ42" s="22"/>
      <c r="BK42" s="22"/>
      <c r="BL42" s="22"/>
      <c r="BM42" s="22"/>
      <c r="BN42" s="22"/>
      <c r="BO42" s="22"/>
      <c r="BP42" s="22"/>
      <c r="BQ42" s="22"/>
      <c r="BR42" s="22"/>
      <c r="BS42" s="22"/>
      <c r="BT42" s="22"/>
      <c r="BU42" s="22"/>
      <c r="BV42" s="22"/>
      <c r="BW42" s="22"/>
      <c r="BX42" s="22"/>
      <c r="BY42" s="22"/>
      <c r="BZ42" s="22"/>
      <c r="CA42" s="22"/>
      <c r="CB42" s="22"/>
      <c r="CC42" s="22"/>
      <c r="CD42" s="22"/>
      <c r="CE42" s="22"/>
      <c r="CF42" s="22"/>
      <c r="CG42" s="22"/>
      <c r="CH42" s="22"/>
      <c r="CI42" s="22"/>
      <c r="CJ42" s="22"/>
      <c r="CK42" s="22"/>
      <c r="CL42" s="22"/>
      <c r="CM42" s="22"/>
      <c r="CN42" s="22"/>
      <c r="CO42" s="22"/>
      <c r="CP42" s="22"/>
      <c r="CQ42" s="22"/>
      <c r="CR42" s="22"/>
      <c r="CS42" s="22"/>
      <c r="CT42" s="22"/>
      <c r="CU42" s="22"/>
      <c r="CV42" s="22"/>
      <c r="CW42" s="22"/>
      <c r="CX42" s="22"/>
      <c r="CY42" s="22"/>
      <c r="CZ42" s="22"/>
      <c r="DA42" s="22"/>
      <c r="DB42" s="22"/>
      <c r="DC42" s="22"/>
      <c r="DD42" s="22"/>
      <c r="DE42" s="22"/>
      <c r="DF42" s="22"/>
      <c r="DG42" s="22"/>
      <c r="DH42" s="22"/>
      <c r="DI42" s="22"/>
      <c r="DJ42" s="22"/>
      <c r="DK42" s="22"/>
      <c r="DL42" s="22"/>
      <c r="DM42" s="22"/>
      <c r="DN42" s="22"/>
      <c r="DO42" s="22"/>
      <c r="DP42" s="22"/>
      <c r="DQ42" s="22"/>
      <c r="DR42" s="22"/>
      <c r="DS42" s="22"/>
      <c r="DT42" s="22"/>
      <c r="DU42" s="22"/>
      <c r="DV42" s="22"/>
      <c r="DW42" s="22"/>
      <c r="DX42" s="22"/>
      <c r="DY42" s="22"/>
      <c r="DZ42" s="22"/>
      <c r="EA42" s="22"/>
      <c r="EB42" s="22"/>
      <c r="EC42" s="22"/>
      <c r="ED42" s="22"/>
      <c r="EE42" s="22"/>
    </row>
    <row r="43" spans="1:135" s="36" customFormat="1" ht="14.1" hidden="1" customHeight="1" x14ac:dyDescent="0.2">
      <c r="A43" s="17"/>
      <c r="B43" s="3"/>
      <c r="C43" s="22"/>
      <c r="D43" s="22"/>
      <c r="E43" s="22"/>
      <c r="F43" s="22"/>
      <c r="G43" s="23"/>
      <c r="H43" s="131"/>
      <c r="I43" s="131"/>
      <c r="J43" s="131"/>
      <c r="K43" s="131"/>
      <c r="L43" s="131"/>
      <c r="M43" s="131"/>
      <c r="N43" s="131"/>
      <c r="O43" s="131"/>
      <c r="P43" s="131"/>
      <c r="Q43" s="131"/>
      <c r="R43" s="131"/>
      <c r="S43" s="131"/>
      <c r="T43" s="23"/>
      <c r="U43" s="23"/>
      <c r="V43" s="75"/>
      <c r="W43" s="71"/>
      <c r="X43" s="65"/>
      <c r="Y43" s="12"/>
      <c r="Z43" s="39"/>
      <c r="AB43" s="22"/>
      <c r="AC43" s="22"/>
      <c r="AD43" s="22"/>
      <c r="AE43" s="22"/>
      <c r="AF43" s="22"/>
      <c r="AG43" s="22"/>
      <c r="AH43" s="22"/>
      <c r="AI43" s="22"/>
      <c r="AJ43" s="22"/>
      <c r="AK43" s="22"/>
      <c r="AL43" s="22"/>
      <c r="AM43" s="22"/>
      <c r="AN43" s="22"/>
      <c r="AO43" s="22"/>
      <c r="AP43" s="22"/>
      <c r="AQ43" s="22"/>
      <c r="AR43" s="22"/>
      <c r="AS43" s="22"/>
      <c r="AT43" s="22"/>
      <c r="AU43" s="22"/>
      <c r="AV43" s="22"/>
      <c r="AW43" s="22"/>
      <c r="AX43" s="22"/>
      <c r="AY43" s="22"/>
      <c r="AZ43" s="22"/>
      <c r="BA43" s="22"/>
      <c r="BB43" s="22"/>
      <c r="BC43" s="22"/>
      <c r="BD43" s="22"/>
      <c r="BE43" s="22"/>
      <c r="BF43" s="22"/>
      <c r="BG43" s="22"/>
      <c r="BH43" s="22"/>
      <c r="BI43" s="22"/>
      <c r="BJ43" s="22"/>
      <c r="BK43" s="22"/>
      <c r="BL43" s="22"/>
      <c r="BM43" s="22"/>
      <c r="BN43" s="22"/>
      <c r="BO43" s="22"/>
      <c r="BP43" s="22"/>
      <c r="BQ43" s="22"/>
      <c r="BR43" s="22"/>
      <c r="BS43" s="22"/>
      <c r="BT43" s="22"/>
      <c r="BU43" s="22"/>
      <c r="BV43" s="22"/>
      <c r="BW43" s="22"/>
      <c r="BX43" s="22"/>
      <c r="BY43" s="22"/>
      <c r="BZ43" s="22"/>
      <c r="CA43" s="22"/>
      <c r="CB43" s="22"/>
      <c r="CC43" s="22"/>
      <c r="CD43" s="22"/>
      <c r="CE43" s="22"/>
      <c r="CF43" s="22"/>
      <c r="CG43" s="22"/>
      <c r="CH43" s="22"/>
      <c r="CI43" s="22"/>
      <c r="CJ43" s="22"/>
      <c r="CK43" s="22"/>
      <c r="CL43" s="22"/>
      <c r="CM43" s="22"/>
      <c r="CN43" s="22"/>
      <c r="CO43" s="22"/>
      <c r="CP43" s="22"/>
      <c r="CQ43" s="22"/>
      <c r="CR43" s="22"/>
      <c r="CS43" s="22"/>
      <c r="CT43" s="22"/>
      <c r="CU43" s="22"/>
      <c r="CV43" s="22"/>
      <c r="CW43" s="22"/>
      <c r="CX43" s="22"/>
      <c r="CY43" s="22"/>
      <c r="CZ43" s="22"/>
      <c r="DA43" s="22"/>
      <c r="DB43" s="22"/>
      <c r="DC43" s="22"/>
      <c r="DD43" s="22"/>
      <c r="DE43" s="22"/>
      <c r="DF43" s="22"/>
      <c r="DG43" s="22"/>
      <c r="DH43" s="22"/>
      <c r="DI43" s="22"/>
      <c r="DJ43" s="22"/>
      <c r="DK43" s="22"/>
      <c r="DL43" s="22"/>
      <c r="DM43" s="22"/>
      <c r="DN43" s="22"/>
      <c r="DO43" s="22"/>
      <c r="DP43" s="22"/>
      <c r="DQ43" s="22"/>
      <c r="DR43" s="22"/>
      <c r="DS43" s="22"/>
      <c r="DT43" s="22"/>
      <c r="DU43" s="22"/>
      <c r="DV43" s="22"/>
      <c r="DW43" s="22"/>
      <c r="DX43" s="22"/>
      <c r="DY43" s="22"/>
      <c r="DZ43" s="22"/>
      <c r="EA43" s="22"/>
      <c r="EB43" s="22"/>
      <c r="EC43" s="22"/>
      <c r="ED43" s="22"/>
      <c r="EE43" s="22"/>
    </row>
    <row r="44" spans="1:135" s="36" customFormat="1" ht="14.1" customHeight="1" thickBot="1" x14ac:dyDescent="0.25">
      <c r="A44" s="27"/>
      <c r="B44" s="28"/>
      <c r="C44" s="29"/>
      <c r="D44" s="29"/>
      <c r="E44" s="29"/>
      <c r="F44" s="29"/>
      <c r="G44" s="30"/>
      <c r="H44" s="138"/>
      <c r="I44" s="138"/>
      <c r="J44" s="138"/>
      <c r="K44" s="138"/>
      <c r="L44" s="138"/>
      <c r="M44" s="138"/>
      <c r="N44" s="138"/>
      <c r="O44" s="138"/>
      <c r="P44" s="138"/>
      <c r="Q44" s="138"/>
      <c r="R44" s="138"/>
      <c r="S44" s="138"/>
      <c r="T44" s="30"/>
      <c r="U44" s="30"/>
      <c r="V44" s="76"/>
      <c r="W44" s="77"/>
      <c r="X44" s="66"/>
      <c r="Y44" s="38"/>
      <c r="Z44" s="39"/>
      <c r="AB44" s="29"/>
      <c r="AC44" s="29"/>
      <c r="AD44" s="29"/>
      <c r="AE44" s="29"/>
      <c r="AF44" s="29"/>
      <c r="AG44" s="29"/>
      <c r="AH44" s="29"/>
      <c r="AI44" s="29"/>
      <c r="AJ44" s="29"/>
      <c r="AK44" s="29"/>
      <c r="AL44" s="29"/>
      <c r="AM44" s="29"/>
      <c r="AN44" s="29"/>
      <c r="AO44" s="29"/>
      <c r="AP44" s="29"/>
      <c r="AQ44" s="29"/>
      <c r="AR44" s="29"/>
      <c r="AS44" s="29"/>
      <c r="AT44" s="29"/>
      <c r="AU44" s="29"/>
      <c r="AV44" s="29"/>
      <c r="AW44" s="29"/>
      <c r="AX44" s="29"/>
      <c r="AY44" s="29"/>
      <c r="AZ44" s="29"/>
      <c r="BA44" s="29"/>
      <c r="BB44" s="29"/>
      <c r="BC44" s="29"/>
      <c r="BD44" s="29"/>
      <c r="BE44" s="29"/>
      <c r="BF44" s="29"/>
      <c r="BG44" s="29"/>
      <c r="BH44" s="29"/>
      <c r="BI44" s="29"/>
      <c r="BJ44" s="29"/>
      <c r="BK44" s="29"/>
      <c r="BL44" s="29"/>
      <c r="BM44" s="29"/>
      <c r="BN44" s="29"/>
      <c r="BO44" s="29"/>
      <c r="BP44" s="29"/>
      <c r="BQ44" s="29"/>
      <c r="BR44" s="29"/>
      <c r="BS44" s="29"/>
      <c r="BT44" s="29"/>
      <c r="BU44" s="29"/>
      <c r="BV44" s="29"/>
      <c r="BW44" s="29"/>
      <c r="BX44" s="29"/>
      <c r="BY44" s="29"/>
      <c r="BZ44" s="29"/>
      <c r="CA44" s="29"/>
      <c r="CB44" s="29"/>
      <c r="CC44" s="29"/>
      <c r="CD44" s="29"/>
      <c r="CE44" s="29"/>
      <c r="CF44" s="29"/>
      <c r="CG44" s="29"/>
      <c r="CH44" s="29"/>
      <c r="CI44" s="29"/>
      <c r="CJ44" s="29"/>
      <c r="CK44" s="29"/>
      <c r="CL44" s="29"/>
      <c r="CM44" s="29"/>
      <c r="CN44" s="29"/>
      <c r="CO44" s="29"/>
      <c r="CP44" s="29"/>
      <c r="CQ44" s="29"/>
      <c r="CR44" s="29"/>
      <c r="CS44" s="29"/>
      <c r="CT44" s="29"/>
      <c r="CU44" s="29"/>
      <c r="CV44" s="29"/>
      <c r="CW44" s="29"/>
      <c r="CX44" s="29"/>
      <c r="CY44" s="29"/>
      <c r="CZ44" s="29"/>
      <c r="DA44" s="29"/>
      <c r="DB44" s="29"/>
      <c r="DC44" s="29"/>
      <c r="DD44" s="29"/>
      <c r="DE44" s="29"/>
      <c r="DF44" s="29"/>
      <c r="DG44" s="29"/>
      <c r="DH44" s="29"/>
      <c r="DI44" s="29"/>
      <c r="DJ44" s="29"/>
      <c r="DK44" s="29"/>
      <c r="DL44" s="29"/>
      <c r="DM44" s="29"/>
      <c r="DN44" s="29"/>
      <c r="DO44" s="29"/>
      <c r="DP44" s="29"/>
      <c r="DQ44" s="29"/>
      <c r="DR44" s="29"/>
      <c r="DS44" s="29"/>
      <c r="DT44" s="29"/>
      <c r="DU44" s="29"/>
      <c r="DV44" s="29"/>
      <c r="DW44" s="29"/>
      <c r="DX44" s="29"/>
      <c r="DY44" s="29"/>
      <c r="DZ44" s="29"/>
      <c r="EA44" s="29"/>
      <c r="EB44" s="29"/>
      <c r="EC44" s="29"/>
      <c r="ED44" s="29"/>
      <c r="EE44" s="29"/>
    </row>
    <row r="45" spans="1:135" s="36" customFormat="1" ht="14.1" customHeight="1" x14ac:dyDescent="0.2">
      <c r="A45" s="33"/>
      <c r="B45" s="33"/>
      <c r="C45" s="22"/>
      <c r="D45" s="22"/>
      <c r="E45" s="22"/>
      <c r="F45" s="22"/>
      <c r="G45" s="22"/>
      <c r="H45" s="22"/>
      <c r="I45" s="22"/>
      <c r="J45" s="22"/>
      <c r="K45" s="22"/>
      <c r="L45" s="22"/>
      <c r="M45" s="22"/>
      <c r="N45" s="22"/>
      <c r="O45" s="22"/>
      <c r="P45" s="22"/>
      <c r="Q45" s="22"/>
      <c r="R45" s="22"/>
      <c r="S45" s="22"/>
      <c r="T45" s="22"/>
      <c r="U45" s="22"/>
      <c r="V45" s="22"/>
      <c r="W45" s="16"/>
      <c r="X45" s="22"/>
      <c r="Y45" s="38"/>
      <c r="Z45" s="39"/>
      <c r="AB45" s="22"/>
      <c r="AC45" s="22"/>
      <c r="AD45" s="22"/>
      <c r="AE45" s="22"/>
      <c r="AF45" s="22"/>
      <c r="AG45" s="22"/>
      <c r="AH45" s="22"/>
      <c r="AI45" s="22"/>
      <c r="AJ45" s="22"/>
      <c r="AK45" s="22"/>
      <c r="AL45" s="22"/>
      <c r="AM45" s="22"/>
      <c r="AN45" s="22"/>
      <c r="AO45" s="22"/>
      <c r="AP45" s="22"/>
      <c r="AQ45" s="22"/>
      <c r="AR45" s="22"/>
      <c r="AS45" s="22"/>
      <c r="AT45" s="22"/>
      <c r="AU45" s="22"/>
      <c r="AV45" s="22"/>
      <c r="AW45" s="22"/>
      <c r="AX45" s="22"/>
      <c r="AY45" s="22"/>
      <c r="AZ45" s="22"/>
      <c r="BA45" s="22"/>
      <c r="BB45" s="22"/>
      <c r="BC45" s="22"/>
      <c r="BD45" s="22"/>
      <c r="BE45" s="22"/>
      <c r="BF45" s="22"/>
      <c r="BG45" s="22"/>
      <c r="BH45" s="22"/>
      <c r="BI45" s="22"/>
      <c r="BJ45" s="22"/>
      <c r="BK45" s="22"/>
      <c r="BL45" s="22"/>
      <c r="BM45" s="22"/>
      <c r="BN45" s="22"/>
      <c r="BO45" s="22"/>
      <c r="BP45" s="22"/>
      <c r="BQ45" s="22"/>
      <c r="BR45" s="22"/>
      <c r="BS45" s="22"/>
      <c r="BT45" s="22"/>
      <c r="BU45" s="22"/>
      <c r="BV45" s="22"/>
      <c r="BW45" s="22"/>
      <c r="BX45" s="22"/>
      <c r="BY45" s="22"/>
      <c r="BZ45" s="22"/>
      <c r="CA45" s="22"/>
      <c r="CB45" s="22"/>
      <c r="CC45" s="22"/>
      <c r="CD45" s="22"/>
      <c r="CE45" s="22"/>
      <c r="CF45" s="22"/>
      <c r="CG45" s="22"/>
      <c r="CH45" s="22"/>
      <c r="CI45" s="22"/>
      <c r="CJ45" s="22"/>
      <c r="CK45" s="22"/>
      <c r="CL45" s="22"/>
      <c r="CM45" s="22"/>
      <c r="CN45" s="22"/>
      <c r="CO45" s="22"/>
      <c r="CP45" s="22"/>
      <c r="CQ45" s="22"/>
      <c r="CR45" s="22"/>
      <c r="CS45" s="22"/>
      <c r="CT45" s="22"/>
      <c r="CU45" s="22"/>
      <c r="CV45" s="22"/>
      <c r="CW45" s="22"/>
      <c r="CX45" s="22"/>
      <c r="CY45" s="22"/>
      <c r="CZ45" s="22"/>
      <c r="DA45" s="22"/>
      <c r="DB45" s="22"/>
      <c r="DC45" s="22"/>
      <c r="DD45" s="22"/>
      <c r="DE45" s="22"/>
      <c r="DF45" s="22"/>
      <c r="DG45" s="22"/>
      <c r="DH45" s="22"/>
      <c r="DI45" s="22"/>
      <c r="DJ45" s="22"/>
      <c r="DK45" s="22"/>
      <c r="DL45" s="22"/>
      <c r="DM45" s="22"/>
      <c r="DN45" s="22"/>
      <c r="DO45" s="22"/>
      <c r="DP45" s="22"/>
      <c r="DQ45" s="22"/>
      <c r="DR45" s="22"/>
      <c r="DS45" s="22"/>
      <c r="DT45" s="22"/>
      <c r="DU45" s="22"/>
      <c r="DV45" s="22"/>
      <c r="DW45" s="22"/>
      <c r="DX45" s="22"/>
      <c r="DY45" s="22"/>
      <c r="DZ45" s="22"/>
      <c r="EA45" s="22"/>
      <c r="EB45" s="22"/>
      <c r="EC45" s="22"/>
      <c r="ED45" s="22"/>
      <c r="EE45" s="22"/>
    </row>
    <row r="46" spans="1:135" s="15" customFormat="1" ht="10.8" thickBot="1" x14ac:dyDescent="0.25">
      <c r="A46" s="8" t="s">
        <v>100</v>
      </c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</row>
    <row r="47" spans="1:135" s="36" customFormat="1" ht="14.1" customHeight="1" x14ac:dyDescent="0.2">
      <c r="A47" s="68" t="s">
        <v>139</v>
      </c>
      <c r="B47" s="15" t="s">
        <v>54</v>
      </c>
      <c r="C47" s="22">
        <f t="shared" ref="C47:C53" ca="1" si="23">AVERAGE(D47:F47)</f>
        <v>25.633499999999998</v>
      </c>
      <c r="D47" s="22">
        <f ca="1">IF(ISERROR(AVERAGE(OFFSET('Sun Curve Sum'!$D$6,1,0,1,1))),0,AVERAGE(OFFSET('Sun Curve Sum'!$D$6,1,0,1,1)))</f>
        <v>24</v>
      </c>
      <c r="E47" s="22">
        <f ca="1">IF(ISERROR((SUM(OFFSET('Sun Curve Sum'!$D$6,2,0,4,1))+ 1* 'Sun Curve Sum Backup'!$D$9)/5), 'Sun Curve Sum Backup'!$D$9,(SUM(OFFSET('Sun Curve Sum'!$D$6,2,0,4,1))+ 1* 'Sun Curve Sum Backup'!$D$9)/5)</f>
        <v>24.587499999999999</v>
      </c>
      <c r="F47" s="22">
        <f>VLOOKUP(F$7,'Sun Curve Sum'!$A$7:$AG$161,4)</f>
        <v>28.313000000000002</v>
      </c>
      <c r="G47" s="23">
        <f t="shared" ref="G47:G53" ca="1" si="24">AVERAGE(D47,E47,F47)</f>
        <v>25.633499999999998</v>
      </c>
      <c r="H47" s="130">
        <f t="shared" ref="H47:H53" si="25">AB47</f>
        <v>28.313000000000002</v>
      </c>
      <c r="I47" s="130">
        <f t="shared" ref="I47:S47" si="26">AC47</f>
        <v>26.813000000000002</v>
      </c>
      <c r="J47" s="130">
        <f t="shared" si="26"/>
        <v>24.563000000000002</v>
      </c>
      <c r="K47" s="130">
        <f t="shared" si="26"/>
        <v>22.875</v>
      </c>
      <c r="L47" s="130">
        <f t="shared" si="26"/>
        <v>21.375</v>
      </c>
      <c r="M47" s="130">
        <f t="shared" si="26"/>
        <v>22.125</v>
      </c>
      <c r="N47" s="130">
        <f t="shared" si="26"/>
        <v>31.875</v>
      </c>
      <c r="O47" s="130">
        <f t="shared" si="26"/>
        <v>37.125</v>
      </c>
      <c r="P47" s="130">
        <f t="shared" si="26"/>
        <v>31.5</v>
      </c>
      <c r="Q47" s="130">
        <f t="shared" si="26"/>
        <v>29.063000000000002</v>
      </c>
      <c r="R47" s="130">
        <f t="shared" si="26"/>
        <v>26.625</v>
      </c>
      <c r="S47" s="130">
        <f t="shared" si="26"/>
        <v>27.75</v>
      </c>
      <c r="T47" s="23">
        <f t="shared" ref="T47:T53" si="27">AVERAGE(AB47:AM47)</f>
        <v>27.500166666666669</v>
      </c>
      <c r="U47" s="23">
        <f t="shared" ref="U47:U53" si="28">AVERAGE(AN47:AY47)</f>
        <v>29.468833333333333</v>
      </c>
      <c r="V47" s="23">
        <f t="shared" ref="V47:V53" si="29">AVERAGE(AZ47:EE47)</f>
        <v>30.704130952380961</v>
      </c>
      <c r="W47" s="14"/>
      <c r="X47" s="64">
        <f t="shared" ref="X47:X53" ca="1" si="30">AVERAGE(D47:F47,AB47:EE47)</f>
        <v>30.087166666666683</v>
      </c>
      <c r="Y47" s="16"/>
      <c r="Z47" s="39"/>
      <c r="AB47" s="22">
        <f>VLOOKUP(AB$7,'Sun Curve Sum'!$A$7:$AG$161,4)</f>
        <v>28.313000000000002</v>
      </c>
      <c r="AC47" s="22">
        <f>VLOOKUP(AC$7,'Sun Curve Sum'!$A$7:$AG$161,4)</f>
        <v>26.813000000000002</v>
      </c>
      <c r="AD47" s="22">
        <f>VLOOKUP(AD$7,'Sun Curve Sum'!$A$7:$AG$161,4)</f>
        <v>24.563000000000002</v>
      </c>
      <c r="AE47" s="22">
        <f>VLOOKUP(AE$7,'Sun Curve Sum'!$A$7:$AG$161,4)</f>
        <v>22.875</v>
      </c>
      <c r="AF47" s="22">
        <f>VLOOKUP(AF$7,'Sun Curve Sum'!$A$7:$AG$161,4)</f>
        <v>21.375</v>
      </c>
      <c r="AG47" s="22">
        <f>VLOOKUP(AG$7,'Sun Curve Sum'!$A$7:$AG$161,4)</f>
        <v>22.125</v>
      </c>
      <c r="AH47" s="22">
        <f>VLOOKUP(AH$7,'Sun Curve Sum'!$A$7:$AG$161,4)</f>
        <v>31.875</v>
      </c>
      <c r="AI47" s="22">
        <f>VLOOKUP(AI$7,'Sun Curve Sum'!$A$7:$AG$161,4)</f>
        <v>37.125</v>
      </c>
      <c r="AJ47" s="22">
        <f>VLOOKUP(AJ$7,'Sun Curve Sum'!$A$7:$AG$161,4)</f>
        <v>31.5</v>
      </c>
      <c r="AK47" s="22">
        <f>VLOOKUP(AK$7,'Sun Curve Sum'!$A$7:$AG$161,4)</f>
        <v>29.063000000000002</v>
      </c>
      <c r="AL47" s="22">
        <f>VLOOKUP(AL$7,'Sun Curve Sum'!$A$7:$AG$161,4)</f>
        <v>26.625</v>
      </c>
      <c r="AM47" s="22">
        <f>VLOOKUP(AM$7,'Sun Curve Sum'!$A$7:$AG$161,4)</f>
        <v>27.75</v>
      </c>
      <c r="AN47" s="22">
        <f>VLOOKUP(AN$7,'Sun Curve Sum'!$A$7:$AG$161,4)</f>
        <v>31.313000000000002</v>
      </c>
      <c r="AO47" s="22">
        <f>VLOOKUP(AO$7,'Sun Curve Sum'!$A$7:$AG$161,4)</f>
        <v>30.563000000000002</v>
      </c>
      <c r="AP47" s="22">
        <f>VLOOKUP(AP$7,'Sun Curve Sum'!$A$7:$AG$161,4)</f>
        <v>26.25</v>
      </c>
      <c r="AQ47" s="22">
        <f>VLOOKUP(AQ$7,'Sun Curve Sum'!$A$7:$AG$161,4)</f>
        <v>24</v>
      </c>
      <c r="AR47" s="22">
        <f>VLOOKUP(AR$7,'Sun Curve Sum'!$A$7:$AG$161,4)</f>
        <v>21.375</v>
      </c>
      <c r="AS47" s="22">
        <f>VLOOKUP(AS$7,'Sun Curve Sum'!$A$7:$AG$161,4)</f>
        <v>22.125</v>
      </c>
      <c r="AT47" s="22">
        <f>VLOOKUP(AT$7,'Sun Curve Sum'!$A$7:$AG$161,4)</f>
        <v>36</v>
      </c>
      <c r="AU47" s="22">
        <f>VLOOKUP(AU$7,'Sun Curve Sum'!$A$7:$AG$161,4)</f>
        <v>42</v>
      </c>
      <c r="AV47" s="22">
        <f>VLOOKUP(AV$7,'Sun Curve Sum'!$A$7:$AG$161,4)</f>
        <v>34.6875</v>
      </c>
      <c r="AW47" s="22">
        <f>VLOOKUP(AW$7,'Sun Curve Sum'!$A$7:$AG$161,4)</f>
        <v>30.1875</v>
      </c>
      <c r="AX47" s="22">
        <f>VLOOKUP(AX$7,'Sun Curve Sum'!$A$7:$AG$161,4)</f>
        <v>27</v>
      </c>
      <c r="AY47" s="22">
        <f>VLOOKUP(AY$7,'Sun Curve Sum'!$A$7:$AG$161,4)</f>
        <v>28.125</v>
      </c>
      <c r="AZ47" s="22">
        <f>VLOOKUP(AZ$7,'Sun Curve Sum'!$A$7:$AG$161,4)</f>
        <v>31.358000000000001</v>
      </c>
      <c r="BA47" s="22">
        <f>VLOOKUP(BA$7,'Sun Curve Sum'!$A$7:$AG$161,4)</f>
        <v>30.712</v>
      </c>
      <c r="BB47" s="22">
        <f>VLOOKUP(BB$7,'Sun Curve Sum'!$A$7:$AG$161,4)</f>
        <v>27.008000000000003</v>
      </c>
      <c r="BC47" s="22">
        <f>VLOOKUP(BC$7,'Sun Curve Sum'!$A$7:$AG$161,4)</f>
        <v>25.073</v>
      </c>
      <c r="BD47" s="22">
        <f>VLOOKUP(BD$7,'Sun Curve Sum'!$A$7:$AG$161,4)</f>
        <v>22.823</v>
      </c>
      <c r="BE47" s="22">
        <f>VLOOKUP(BE$7,'Sun Curve Sum'!$A$7:$AG$161,4)</f>
        <v>23.468</v>
      </c>
      <c r="BF47" s="22">
        <f>VLOOKUP(BF$7,'Sun Curve Sum'!$A$7:$AG$161,4)</f>
        <v>35.377000000000002</v>
      </c>
      <c r="BG47" s="22">
        <f>VLOOKUP(BG$7,'Sun Curve Sum'!$A$7:$AG$161,4)</f>
        <v>40.53</v>
      </c>
      <c r="BH47" s="22">
        <f>VLOOKUP(BH$7,'Sun Curve Sum'!$A$7:$AG$161,4)</f>
        <v>34.252000000000002</v>
      </c>
      <c r="BI47" s="22">
        <f>VLOOKUP(BI$7,'Sun Curve Sum'!$A$7:$AG$161,4)</f>
        <v>30.39</v>
      </c>
      <c r="BJ47" s="22">
        <f>VLOOKUP(BJ$7,'Sun Curve Sum'!$A$7:$AG$161,4)</f>
        <v>27.652000000000001</v>
      </c>
      <c r="BK47" s="22">
        <f>VLOOKUP(BK$7,'Sun Curve Sum'!$A$7:$AG$161,4)</f>
        <v>28.62</v>
      </c>
      <c r="BL47" s="22">
        <f>VLOOKUP(BL$7,'Sun Curve Sum'!$A$7:$AG$161,4)</f>
        <v>31.387</v>
      </c>
      <c r="BM47" s="22">
        <f>VLOOKUP(BM$7,'Sun Curve Sum'!$A$7:$AG$161,4)</f>
        <v>30.832000000000001</v>
      </c>
      <c r="BN47" s="22">
        <f>VLOOKUP(BN$7,'Sun Curve Sum'!$A$7:$AG$161,4)</f>
        <v>27.66</v>
      </c>
      <c r="BO47" s="22">
        <f>VLOOKUP(BO$7,'Sun Curve Sum'!$A$7:$AG$161,4)</f>
        <v>26.003</v>
      </c>
      <c r="BP47" s="22">
        <f>VLOOKUP(BP$7,'Sun Curve Sum'!$A$7:$AG$161,4)</f>
        <v>24.074999999999999</v>
      </c>
      <c r="BQ47" s="22">
        <f>VLOOKUP(BQ$7,'Sun Curve Sum'!$A$7:$AG$161,4)</f>
        <v>24.622</v>
      </c>
      <c r="BR47" s="22">
        <f>VLOOKUP(BR$7,'Sun Curve Sum'!$A$7:$AG$161,4)</f>
        <v>34.844999999999999</v>
      </c>
      <c r="BS47" s="22">
        <f>VLOOKUP(BS$7,'Sun Curve Sum'!$A$7:$AG$161,4)</f>
        <v>39.263000000000005</v>
      </c>
      <c r="BT47" s="22">
        <f>VLOOKUP(BT$7,'Sun Curve Sum'!$A$7:$AG$161,4)</f>
        <v>33.877000000000002</v>
      </c>
      <c r="BU47" s="22">
        <f>VLOOKUP(BU$7,'Sun Curve Sum'!$A$7:$AG$161,4)</f>
        <v>30.57</v>
      </c>
      <c r="BV47" s="22">
        <f>VLOOKUP(BV$7,'Sun Curve Sum'!$A$7:$AG$161,4)</f>
        <v>28.223000000000003</v>
      </c>
      <c r="BW47" s="22">
        <f>VLOOKUP(BW$7,'Sun Curve Sum'!$A$7:$AG$161,4)</f>
        <v>29.047000000000001</v>
      </c>
      <c r="BX47" s="22">
        <f>VLOOKUP(BX$7,'Sun Curve Sum'!$A$7:$AG$161,4)</f>
        <v>31.56</v>
      </c>
      <c r="BY47" s="22">
        <f>VLOOKUP(BY$7,'Sun Curve Sum'!$A$7:$AG$161,4)</f>
        <v>31.058</v>
      </c>
      <c r="BZ47" s="22">
        <f>VLOOKUP(BZ$7,'Sun Curve Sum'!$A$7:$AG$161,4)</f>
        <v>28.177</v>
      </c>
      <c r="CA47" s="22">
        <f>VLOOKUP(CA$7,'Sun Curve Sum'!$A$7:$AG$161,4)</f>
        <v>26.67</v>
      </c>
      <c r="CB47" s="22">
        <f>VLOOKUP(CB$7,'Sun Curve Sum'!$A$7:$AG$161,4)</f>
        <v>24.914999999999999</v>
      </c>
      <c r="CC47" s="22">
        <f>VLOOKUP(CC$7,'Sun Curve Sum'!$A$7:$AG$161,4)</f>
        <v>25.418000000000003</v>
      </c>
      <c r="CD47" s="22">
        <f>VLOOKUP(CD$7,'Sun Curve Sum'!$A$7:$AG$161,4)</f>
        <v>34.703000000000003</v>
      </c>
      <c r="CE47" s="22">
        <f>VLOOKUP(CE$7,'Sun Curve Sum'!$A$7:$AG$161,4)</f>
        <v>38.722000000000001</v>
      </c>
      <c r="CF47" s="22">
        <f>VLOOKUP(CF$7,'Sun Curve Sum'!$A$7:$AG$161,4)</f>
        <v>33.832999999999998</v>
      </c>
      <c r="CG47" s="22">
        <f>VLOOKUP(CG$7,'Sun Curve Sum'!$A$7:$AG$161,4)</f>
        <v>30.817</v>
      </c>
      <c r="CH47" s="22">
        <f>VLOOKUP(CH$7,'Sun Curve Sum'!$A$7:$AG$161,4)</f>
        <v>28.688000000000002</v>
      </c>
      <c r="CI47" s="22">
        <f>VLOOKUP(CI$7,'Sun Curve Sum'!$A$7:$AG$161,4)</f>
        <v>29.445</v>
      </c>
      <c r="CJ47" s="22">
        <f>VLOOKUP(CJ$7,'Sun Curve Sum'!$A$7:$AG$161,4)</f>
        <v>31.74</v>
      </c>
      <c r="CK47" s="22">
        <f>VLOOKUP(CK$7,'Sun Curve Sum'!$A$7:$AG$161,4)</f>
        <v>31.29</v>
      </c>
      <c r="CL47" s="22">
        <f>VLOOKUP(CL$7,'Sun Curve Sum'!$A$7:$AG$161,4)</f>
        <v>28.664999999999999</v>
      </c>
      <c r="CM47" s="22">
        <f>VLOOKUP(CM$7,'Sun Curve Sum'!$A$7:$AG$161,4)</f>
        <v>27.3</v>
      </c>
      <c r="CN47" s="22">
        <f>VLOOKUP(CN$7,'Sun Curve Sum'!$A$7:$AG$161,4)</f>
        <v>25.71</v>
      </c>
      <c r="CO47" s="22">
        <f>VLOOKUP(CO$7,'Sun Curve Sum'!$A$7:$AG$161,4)</f>
        <v>26.168000000000003</v>
      </c>
      <c r="CP47" s="22">
        <f>VLOOKUP(CP$7,'Sun Curve Sum'!$A$7:$AG$161,4)</f>
        <v>34.612000000000002</v>
      </c>
      <c r="CQ47" s="22">
        <f>VLOOKUP(CQ$7,'Sun Curve Sum'!$A$7:$AG$161,4)</f>
        <v>38.265000000000001</v>
      </c>
      <c r="CR47" s="22">
        <f>VLOOKUP(CR$7,'Sun Curve Sum'!$A$7:$AG$161,4)</f>
        <v>33.818000000000005</v>
      </c>
      <c r="CS47" s="22">
        <f>VLOOKUP(CS$7,'Sun Curve Sum'!$A$7:$AG$161,4)</f>
        <v>31.08</v>
      </c>
      <c r="CT47" s="22">
        <f>VLOOKUP(CT$7,'Sun Curve Sum'!$A$7:$AG$161,4)</f>
        <v>29.145</v>
      </c>
      <c r="CU47" s="22">
        <f>VLOOKUP(CU$7,'Sun Curve Sum'!$A$7:$AG$161,4)</f>
        <v>29.835000000000001</v>
      </c>
      <c r="CV47" s="22">
        <f>VLOOKUP(CV$7,'Sun Curve Sum'!$A$7:$AG$161,4)</f>
        <v>32.04</v>
      </c>
      <c r="CW47" s="22">
        <f>VLOOKUP(CW$7,'Sun Curve Sum'!$A$7:$AG$161,4)</f>
        <v>31.613000000000003</v>
      </c>
      <c r="CX47" s="22">
        <f>VLOOKUP(CX$7,'Sun Curve Sum'!$A$7:$AG$161,4)</f>
        <v>29.175000000000001</v>
      </c>
      <c r="CY47" s="22">
        <f>VLOOKUP(CY$7,'Sun Curve Sum'!$A$7:$AG$161,4)</f>
        <v>27.907</v>
      </c>
      <c r="CZ47" s="22">
        <f>VLOOKUP(CZ$7,'Sun Curve Sum'!$A$7:$AG$161,4)</f>
        <v>26.422000000000001</v>
      </c>
      <c r="DA47" s="22">
        <f>VLOOKUP(DA$7,'Sun Curve Sum'!$A$7:$AG$161,4)</f>
        <v>26.85</v>
      </c>
      <c r="DB47" s="22">
        <f>VLOOKUP(DB$7,'Sun Curve Sum'!$A$7:$AG$161,4)</f>
        <v>34.71</v>
      </c>
      <c r="DC47" s="22">
        <f>VLOOKUP(DC$7,'Sun Curve Sum'!$A$7:$AG$161,4)</f>
        <v>38.115000000000002</v>
      </c>
      <c r="DD47" s="22">
        <f>VLOOKUP(DD$7,'Sun Curve Sum'!$A$7:$AG$161,4)</f>
        <v>33.975000000000001</v>
      </c>
      <c r="DE47" s="22">
        <f>VLOOKUP(DE$7,'Sun Curve Sum'!$A$7:$AG$161,4)</f>
        <v>31.425000000000001</v>
      </c>
      <c r="DF47" s="22">
        <f>VLOOKUP(DF$7,'Sun Curve Sum'!$A$7:$AG$161,4)</f>
        <v>29.625</v>
      </c>
      <c r="DG47" s="22">
        <f>VLOOKUP(DG$7,'Sun Curve Sum'!$A$7:$AG$161,4)</f>
        <v>30.262</v>
      </c>
      <c r="DH47" s="22">
        <f>VLOOKUP(DH$7,'Sun Curve Sum'!$A$7:$AG$161,4)</f>
        <v>32.340000000000003</v>
      </c>
      <c r="DI47" s="22">
        <f>VLOOKUP(DI$7,'Sun Curve Sum'!$A$7:$AG$161,4)</f>
        <v>31.95</v>
      </c>
      <c r="DJ47" s="22">
        <f>VLOOKUP(DJ$7,'Sun Curve Sum'!$A$7:$AG$161,4)</f>
        <v>29.677000000000003</v>
      </c>
      <c r="DK47" s="22">
        <f>VLOOKUP(DK$7,'Sun Curve Sum'!$A$7:$AG$161,4)</f>
        <v>28.492000000000001</v>
      </c>
      <c r="DL47" s="22">
        <f>VLOOKUP(DL$7,'Sun Curve Sum'!$A$7:$AG$161,4)</f>
        <v>27.113</v>
      </c>
      <c r="DM47" s="22">
        <f>VLOOKUP(DM$7,'Sun Curve Sum'!$A$7:$AG$161,4)</f>
        <v>27.51</v>
      </c>
      <c r="DN47" s="22">
        <f>VLOOKUP(DN$7,'Sun Curve Sum'!$A$7:$AG$161,4)</f>
        <v>34.83</v>
      </c>
      <c r="DO47" s="22">
        <f>VLOOKUP(DO$7,'Sun Curve Sum'!$A$7:$AG$161,4)</f>
        <v>38.002000000000002</v>
      </c>
      <c r="DP47" s="22">
        <f>VLOOKUP(DP$7,'Sun Curve Sum'!$A$7:$AG$161,4)</f>
        <v>34.148000000000003</v>
      </c>
      <c r="DQ47" s="22">
        <f>VLOOKUP(DQ$7,'Sun Curve Sum'!$A$7:$AG$161,4)</f>
        <v>31.777000000000001</v>
      </c>
      <c r="DR47" s="22">
        <f>VLOOKUP(DR$7,'Sun Curve Sum'!$A$7:$AG$161,4)</f>
        <v>30.098000000000003</v>
      </c>
      <c r="DS47" s="22">
        <f>VLOOKUP(DS$7,'Sun Curve Sum'!$A$7:$AG$161,4)</f>
        <v>30.69</v>
      </c>
      <c r="DT47" s="22">
        <f>VLOOKUP(DT$7,'Sun Curve Sum'!$A$7:$AG$161,4)</f>
        <v>32.648000000000003</v>
      </c>
      <c r="DU47" s="22">
        <f>VLOOKUP(DU$7,'Sun Curve Sum'!$A$7:$AG$161,4)</f>
        <v>32.28</v>
      </c>
      <c r="DV47" s="22">
        <f>VLOOKUP(DV$7,'Sun Curve Sum'!$A$7:$AG$161,4)</f>
        <v>30.164999999999999</v>
      </c>
      <c r="DW47" s="22">
        <f>VLOOKUP(DW$7,'Sun Curve Sum'!$A$7:$AG$161,4)</f>
        <v>29.063000000000002</v>
      </c>
      <c r="DX47" s="22">
        <f>VLOOKUP(DX$7,'Sun Curve Sum'!$A$7:$AG$161,4)</f>
        <v>27.78</v>
      </c>
      <c r="DY47" s="22">
        <f>VLOOKUP(DY$7,'Sun Curve Sum'!$A$7:$AG$161,4)</f>
        <v>28.148</v>
      </c>
      <c r="DZ47" s="22">
        <f>VLOOKUP(DZ$7,'Sun Curve Sum'!$A$7:$AG$161,4)</f>
        <v>34.965000000000003</v>
      </c>
      <c r="EA47" s="22">
        <f>VLOOKUP(EA$7,'Sun Curve Sum'!$A$7:$AG$161,4)</f>
        <v>37.92</v>
      </c>
      <c r="EB47" s="22">
        <f>VLOOKUP(EB$7,'Sun Curve Sum'!$A$7:$AG$161,4)</f>
        <v>34.328000000000003</v>
      </c>
      <c r="EC47" s="22">
        <f>VLOOKUP(EC$7,'Sun Curve Sum'!$A$7:$AG$161,4)</f>
        <v>32.123000000000005</v>
      </c>
      <c r="ED47" s="22">
        <f>VLOOKUP(ED$7,'Sun Curve Sum'!$A$7:$AG$161,4)</f>
        <v>30.563000000000002</v>
      </c>
      <c r="EE47" s="22">
        <f>VLOOKUP(EE$7,'Sun Curve Sum'!$A$7:$AG$161,4)</f>
        <v>31.117000000000001</v>
      </c>
    </row>
    <row r="48" spans="1:135" s="36" customFormat="1" ht="14.1" customHeight="1" x14ac:dyDescent="0.2">
      <c r="A48" s="18" t="s">
        <v>140</v>
      </c>
      <c r="B48" s="24" t="s">
        <v>55</v>
      </c>
      <c r="C48" s="22">
        <f t="shared" ca="1" si="23"/>
        <v>25.433333333333334</v>
      </c>
      <c r="D48" s="25">
        <f ca="1">IF(ISERROR(AVERAGE(OFFSET('Sun Curve Sum'!$C$6,1,0,1,1))),0,AVERAGE(OFFSET('Sun Curve Sum'!$C$6,1,0,1,1)))</f>
        <v>24</v>
      </c>
      <c r="E48" s="25">
        <f ca="1">IF(ISERROR((SUM(OFFSET('Sun Curve Sum'!$C$6,2,0,4,1))+ 1* 'Sun Curve Sum Backup'!$C$9)/5), 'Sun Curve Sum Backup'!$C$9,(SUM(OFFSET('Sun Curve Sum'!$C$6,2,0,4,1))+ 1* 'Sun Curve Sum Backup'!$C$9)/5)</f>
        <v>23.8</v>
      </c>
      <c r="F48" s="25">
        <f>VLOOKUP(F$7,'Sun Curve Sum'!$A$7:$AG$161,3)</f>
        <v>28.5</v>
      </c>
      <c r="G48" s="23">
        <f t="shared" ca="1" si="24"/>
        <v>25.433333333333334</v>
      </c>
      <c r="H48" s="131">
        <f t="shared" si="25"/>
        <v>28.313000000000002</v>
      </c>
      <c r="I48" s="131">
        <f t="shared" ref="I48:S53" si="31">AC48</f>
        <v>26.738</v>
      </c>
      <c r="J48" s="131">
        <f t="shared" si="31"/>
        <v>24.563000000000002</v>
      </c>
      <c r="K48" s="131">
        <f t="shared" si="31"/>
        <v>24.375</v>
      </c>
      <c r="L48" s="131">
        <f t="shared" si="31"/>
        <v>23.25</v>
      </c>
      <c r="M48" s="131">
        <f t="shared" si="31"/>
        <v>24</v>
      </c>
      <c r="N48" s="131">
        <f t="shared" si="31"/>
        <v>34.125</v>
      </c>
      <c r="O48" s="131">
        <f t="shared" si="31"/>
        <v>39</v>
      </c>
      <c r="P48" s="131">
        <f t="shared" si="31"/>
        <v>34.125</v>
      </c>
      <c r="Q48" s="131">
        <f t="shared" si="31"/>
        <v>29.063000000000002</v>
      </c>
      <c r="R48" s="131">
        <f t="shared" si="31"/>
        <v>26.625</v>
      </c>
      <c r="S48" s="131">
        <f t="shared" si="31"/>
        <v>27.75</v>
      </c>
      <c r="T48" s="23">
        <f t="shared" si="27"/>
        <v>28.493916666666667</v>
      </c>
      <c r="U48" s="23">
        <f t="shared" si="28"/>
        <v>30.843791666666664</v>
      </c>
      <c r="V48" s="23">
        <f t="shared" si="29"/>
        <v>32.702071428571422</v>
      </c>
      <c r="W48" s="71"/>
      <c r="X48" s="74">
        <f t="shared" ca="1" si="30"/>
        <v>31.849788288288281</v>
      </c>
      <c r="Y48" s="16"/>
      <c r="Z48" s="39"/>
      <c r="AB48" s="25">
        <f>VLOOKUP(AB$7,'Sun Curve Sum'!$A$7:$AG$161,3)</f>
        <v>28.313000000000002</v>
      </c>
      <c r="AC48" s="25">
        <f>VLOOKUP(AC$7,'Sun Curve Sum'!$A$7:$AG$161,3)</f>
        <v>26.738</v>
      </c>
      <c r="AD48" s="25">
        <f>VLOOKUP(AD$7,'Sun Curve Sum'!$A$7:$AG$161,3)</f>
        <v>24.563000000000002</v>
      </c>
      <c r="AE48" s="25">
        <f>VLOOKUP(AE$7,'Sun Curve Sum'!$A$7:$AG$161,3)</f>
        <v>24.375</v>
      </c>
      <c r="AF48" s="25">
        <f>VLOOKUP(AF$7,'Sun Curve Sum'!$A$7:$AG$161,3)</f>
        <v>23.25</v>
      </c>
      <c r="AG48" s="25">
        <f>VLOOKUP(AG$7,'Sun Curve Sum'!$A$7:$AG$161,3)</f>
        <v>24</v>
      </c>
      <c r="AH48" s="25">
        <f>VLOOKUP(AH$7,'Sun Curve Sum'!$A$7:$AG$161,3)</f>
        <v>34.125</v>
      </c>
      <c r="AI48" s="25">
        <f>VLOOKUP(AI$7,'Sun Curve Sum'!$A$7:$AG$161,3)</f>
        <v>39</v>
      </c>
      <c r="AJ48" s="25">
        <f>VLOOKUP(AJ$7,'Sun Curve Sum'!$A$7:$AG$161,3)</f>
        <v>34.125</v>
      </c>
      <c r="AK48" s="25">
        <f>VLOOKUP(AK$7,'Sun Curve Sum'!$A$7:$AG$161,3)</f>
        <v>29.063000000000002</v>
      </c>
      <c r="AL48" s="25">
        <f>VLOOKUP(AL$7,'Sun Curve Sum'!$A$7:$AG$161,3)</f>
        <v>26.625</v>
      </c>
      <c r="AM48" s="25">
        <f>VLOOKUP(AM$7,'Sun Curve Sum'!$A$7:$AG$161,3)</f>
        <v>27.75</v>
      </c>
      <c r="AN48" s="25">
        <f>VLOOKUP(AN$7,'Sun Curve Sum'!$A$7:$AG$161,3)</f>
        <v>31.5</v>
      </c>
      <c r="AO48" s="25">
        <f>VLOOKUP(AO$7,'Sun Curve Sum'!$A$7:$AG$161,3)</f>
        <v>30.938000000000002</v>
      </c>
      <c r="AP48" s="25">
        <f>VLOOKUP(AP$7,'Sun Curve Sum'!$A$7:$AG$161,3)</f>
        <v>26.8125</v>
      </c>
      <c r="AQ48" s="25">
        <f>VLOOKUP(AQ$7,'Sun Curve Sum'!$A$7:$AG$161,3)</f>
        <v>26.625</v>
      </c>
      <c r="AR48" s="25">
        <f>VLOOKUP(AR$7,'Sun Curve Sum'!$A$7:$AG$161,3)</f>
        <v>24</v>
      </c>
      <c r="AS48" s="25">
        <f>VLOOKUP(AS$7,'Sun Curve Sum'!$A$7:$AG$161,3)</f>
        <v>22.6875</v>
      </c>
      <c r="AT48" s="25">
        <f>VLOOKUP(AT$7,'Sun Curve Sum'!$A$7:$AG$161,3)</f>
        <v>39.375</v>
      </c>
      <c r="AU48" s="25">
        <f>VLOOKUP(AU$7,'Sun Curve Sum'!$A$7:$AG$161,3)</f>
        <v>44.625</v>
      </c>
      <c r="AV48" s="25">
        <f>VLOOKUP(AV$7,'Sun Curve Sum'!$A$7:$AG$161,3)</f>
        <v>37.3125</v>
      </c>
      <c r="AW48" s="25">
        <f>VLOOKUP(AW$7,'Sun Curve Sum'!$A$7:$AG$161,3)</f>
        <v>30.5625</v>
      </c>
      <c r="AX48" s="25">
        <f>VLOOKUP(AX$7,'Sun Curve Sum'!$A$7:$AG$161,3)</f>
        <v>27.375</v>
      </c>
      <c r="AY48" s="25">
        <f>VLOOKUP(AY$7,'Sun Curve Sum'!$A$7:$AG$161,3)</f>
        <v>28.3125</v>
      </c>
      <c r="AZ48" s="25">
        <f>VLOOKUP(AZ$7,'Sun Curve Sum'!$A$7:$AG$161,3)</f>
        <v>31.703000000000003</v>
      </c>
      <c r="BA48" s="25">
        <f>VLOOKUP(BA$7,'Sun Curve Sum'!$A$7:$AG$161,3)</f>
        <v>31.223000000000003</v>
      </c>
      <c r="BB48" s="25">
        <f>VLOOKUP(BB$7,'Sun Curve Sum'!$A$7:$AG$161,3)</f>
        <v>27.683</v>
      </c>
      <c r="BC48" s="25">
        <f>VLOOKUP(BC$7,'Sun Curve Sum'!$A$7:$AG$161,3)</f>
        <v>27.524999999999999</v>
      </c>
      <c r="BD48" s="25">
        <f>VLOOKUP(BD$7,'Sun Curve Sum'!$A$7:$AG$161,3)</f>
        <v>25.266999999999999</v>
      </c>
      <c r="BE48" s="25">
        <f>VLOOKUP(BE$7,'Sun Curve Sum'!$A$7:$AG$161,3)</f>
        <v>24.141999999999999</v>
      </c>
      <c r="BF48" s="25">
        <f>VLOOKUP(BF$7,'Sun Curve Sum'!$A$7:$AG$161,3)</f>
        <v>38.467500000000001</v>
      </c>
      <c r="BG48" s="25">
        <f>VLOOKUP(BG$7,'Sun Curve Sum'!$A$7:$AG$161,3)</f>
        <v>42.983000000000004</v>
      </c>
      <c r="BH48" s="25">
        <f>VLOOKUP(BH$7,'Sun Curve Sum'!$A$7:$AG$161,3)</f>
        <v>36.704999999999998</v>
      </c>
      <c r="BI48" s="25">
        <f>VLOOKUP(BI$7,'Sun Curve Sum'!$A$7:$AG$161,3)</f>
        <v>30.907499999999999</v>
      </c>
      <c r="BJ48" s="25">
        <f>VLOOKUP(BJ$7,'Sun Curve Sum'!$A$7:$AG$161,3)</f>
        <v>28.177</v>
      </c>
      <c r="BK48" s="25">
        <f>VLOOKUP(BK$7,'Sun Curve Sum'!$A$7:$AG$161,3)</f>
        <v>28.98</v>
      </c>
      <c r="BL48" s="25">
        <f>VLOOKUP(BL$7,'Sun Curve Sum'!$A$7:$AG$161,3)</f>
        <v>31.98</v>
      </c>
      <c r="BM48" s="25">
        <f>VLOOKUP(BM$7,'Sun Curve Sum'!$A$7:$AG$161,3)</f>
        <v>31.567</v>
      </c>
      <c r="BN48" s="25">
        <f>VLOOKUP(BN$7,'Sun Curve Sum'!$A$7:$AG$161,3)</f>
        <v>28.53</v>
      </c>
      <c r="BO48" s="25">
        <f>VLOOKUP(BO$7,'Sun Curve Sum'!$A$7:$AG$161,3)</f>
        <v>28.395</v>
      </c>
      <c r="BP48" s="25">
        <f>VLOOKUP(BP$7,'Sun Curve Sum'!$A$7:$AG$161,3)</f>
        <v>26.46</v>
      </c>
      <c r="BQ48" s="25">
        <f>VLOOKUP(BQ$7,'Sun Curve Sum'!$A$7:$AG$161,3)</f>
        <v>25.5</v>
      </c>
      <c r="BR48" s="25">
        <f>VLOOKUP(BR$7,'Sun Curve Sum'!$A$7:$AG$161,3)</f>
        <v>37.822000000000003</v>
      </c>
      <c r="BS48" s="25">
        <f>VLOOKUP(BS$7,'Sun Curve Sum'!$A$7:$AG$161,3)</f>
        <v>41.708000000000006</v>
      </c>
      <c r="BT48" s="25">
        <f>VLOOKUP(BT$7,'Sun Curve Sum'!$A$7:$AG$161,3)</f>
        <v>36.314999999999998</v>
      </c>
      <c r="BU48" s="25">
        <f>VLOOKUP(BU$7,'Sun Curve Sum'!$A$7:$AG$161,3)</f>
        <v>31.335000000000001</v>
      </c>
      <c r="BV48" s="25">
        <f>VLOOKUP(BV$7,'Sun Curve Sum'!$A$7:$AG$161,3)</f>
        <v>28.98</v>
      </c>
      <c r="BW48" s="25">
        <f>VLOOKUP(BW$7,'Sun Curve Sum'!$A$7:$AG$161,3)</f>
        <v>29.677000000000003</v>
      </c>
      <c r="BX48" s="25">
        <f>VLOOKUP(BX$7,'Sun Curve Sum'!$A$7:$AG$161,3)</f>
        <v>32.505000000000003</v>
      </c>
      <c r="BY48" s="25">
        <f>VLOOKUP(BY$7,'Sun Curve Sum'!$A$7:$AG$161,3)</f>
        <v>32.130000000000003</v>
      </c>
      <c r="BZ48" s="25">
        <f>VLOOKUP(BZ$7,'Sun Curve Sum'!$A$7:$AG$161,3)</f>
        <v>29.34</v>
      </c>
      <c r="CA48" s="25">
        <f>VLOOKUP(CA$7,'Sun Curve Sum'!$A$7:$AG$161,3)</f>
        <v>29.22</v>
      </c>
      <c r="CB48" s="25">
        <f>VLOOKUP(CB$7,'Sun Curve Sum'!$A$7:$AG$161,3)</f>
        <v>27.45</v>
      </c>
      <c r="CC48" s="25">
        <f>VLOOKUP(CC$7,'Sun Curve Sum'!$A$7:$AG$161,3)</f>
        <v>26.565000000000001</v>
      </c>
      <c r="CD48" s="25">
        <f>VLOOKUP(CD$7,'Sun Curve Sum'!$A$7:$AG$161,3)</f>
        <v>37.86</v>
      </c>
      <c r="CE48" s="25">
        <f>VLOOKUP(CE$7,'Sun Curve Sum'!$A$7:$AG$161,3)</f>
        <v>41.414999999999999</v>
      </c>
      <c r="CF48" s="25">
        <f>VLOOKUP(CF$7,'Sun Curve Sum'!$A$7:$AG$161,3)</f>
        <v>36.472000000000001</v>
      </c>
      <c r="CG48" s="25">
        <f>VLOOKUP(CG$7,'Sun Curve Sum'!$A$7:$AG$161,3)</f>
        <v>31.913</v>
      </c>
      <c r="CH48" s="25">
        <f>VLOOKUP(CH$7,'Sun Curve Sum'!$A$7:$AG$161,3)</f>
        <v>29.76</v>
      </c>
      <c r="CI48" s="25">
        <f>VLOOKUP(CI$7,'Sun Curve Sum'!$A$7:$AG$161,3)</f>
        <v>30.398</v>
      </c>
      <c r="CJ48" s="25">
        <f>VLOOKUP(CJ$7,'Sun Curve Sum'!$A$7:$AG$161,3)</f>
        <v>33.023000000000003</v>
      </c>
      <c r="CK48" s="25">
        <f>VLOOKUP(CK$7,'Sun Curve Sum'!$A$7:$AG$161,3)</f>
        <v>32.685000000000002</v>
      </c>
      <c r="CL48" s="25">
        <f>VLOOKUP(CL$7,'Sun Curve Sum'!$A$7:$AG$161,3)</f>
        <v>30.135000000000002</v>
      </c>
      <c r="CM48" s="25">
        <f>VLOOKUP(CM$7,'Sun Curve Sum'!$A$7:$AG$161,3)</f>
        <v>30.023</v>
      </c>
      <c r="CN48" s="25">
        <f>VLOOKUP(CN$7,'Sun Curve Sum'!$A$7:$AG$161,3)</f>
        <v>28.402000000000001</v>
      </c>
      <c r="CO48" s="25">
        <f>VLOOKUP(CO$7,'Sun Curve Sum'!$A$7:$AG$161,3)</f>
        <v>27.593</v>
      </c>
      <c r="CP48" s="25">
        <f>VLOOKUP(CP$7,'Sun Curve Sum'!$A$7:$AG$161,3)</f>
        <v>37.935000000000002</v>
      </c>
      <c r="CQ48" s="25">
        <f>VLOOKUP(CQ$7,'Sun Curve Sum'!$A$7:$AG$161,3)</f>
        <v>41.197000000000003</v>
      </c>
      <c r="CR48" s="25">
        <f>VLOOKUP(CR$7,'Sun Curve Sum'!$A$7:$AG$161,3)</f>
        <v>36.667000000000002</v>
      </c>
      <c r="CS48" s="25">
        <f>VLOOKUP(CS$7,'Sun Curve Sum'!$A$7:$AG$161,3)</f>
        <v>32.49</v>
      </c>
      <c r="CT48" s="25">
        <f>VLOOKUP(CT$7,'Sun Curve Sum'!$A$7:$AG$161,3)</f>
        <v>30.524999999999999</v>
      </c>
      <c r="CU48" s="25">
        <f>VLOOKUP(CU$7,'Sun Curve Sum'!$A$7:$AG$161,3)</f>
        <v>31.11</v>
      </c>
      <c r="CV48" s="25">
        <f>VLOOKUP(CV$7,'Sun Curve Sum'!$A$7:$AG$161,3)</f>
        <v>33.563000000000002</v>
      </c>
      <c r="CW48" s="25">
        <f>VLOOKUP(CW$7,'Sun Curve Sum'!$A$7:$AG$161,3)</f>
        <v>33.24</v>
      </c>
      <c r="CX48" s="25">
        <f>VLOOKUP(CX$7,'Sun Curve Sum'!$A$7:$AG$161,3)</f>
        <v>30.855</v>
      </c>
      <c r="CY48" s="25">
        <f>VLOOKUP(CY$7,'Sun Curve Sum'!$A$7:$AG$161,3)</f>
        <v>30.75</v>
      </c>
      <c r="CZ48" s="25">
        <f>VLOOKUP(CZ$7,'Sun Curve Sum'!$A$7:$AG$161,3)</f>
        <v>29.234999999999999</v>
      </c>
      <c r="DA48" s="25">
        <f>VLOOKUP(DA$7,'Sun Curve Sum'!$A$7:$AG$161,3)</f>
        <v>28.477</v>
      </c>
      <c r="DB48" s="25">
        <f>VLOOKUP(DB$7,'Sun Curve Sum'!$A$7:$AG$161,3)</f>
        <v>38.159999999999997</v>
      </c>
      <c r="DC48" s="25">
        <f>VLOOKUP(DC$7,'Sun Curve Sum'!$A$7:$AG$161,3)</f>
        <v>41.212000000000003</v>
      </c>
      <c r="DD48" s="25">
        <f>VLOOKUP(DD$7,'Sun Curve Sum'!$A$7:$AG$161,3)</f>
        <v>36.975000000000001</v>
      </c>
      <c r="DE48" s="25">
        <f>VLOOKUP(DE$7,'Sun Curve Sum'!$A$7:$AG$161,3)</f>
        <v>33.068000000000005</v>
      </c>
      <c r="DF48" s="25">
        <f>VLOOKUP(DF$7,'Sun Curve Sum'!$A$7:$AG$161,3)</f>
        <v>31.223000000000003</v>
      </c>
      <c r="DG48" s="25">
        <f>VLOOKUP(DG$7,'Sun Curve Sum'!$A$7:$AG$161,3)</f>
        <v>31.77</v>
      </c>
      <c r="DH48" s="25">
        <f>VLOOKUP(DH$7,'Sun Curve Sum'!$A$7:$AG$161,3)</f>
        <v>34.087000000000003</v>
      </c>
      <c r="DI48" s="25">
        <f>VLOOKUP(DI$7,'Sun Curve Sum'!$A$7:$AG$161,3)</f>
        <v>33.788000000000004</v>
      </c>
      <c r="DJ48" s="25">
        <f>VLOOKUP(DJ$7,'Sun Curve Sum'!$A$7:$AG$161,3)</f>
        <v>31.56</v>
      </c>
      <c r="DK48" s="25">
        <f>VLOOKUP(DK$7,'Sun Curve Sum'!$A$7:$AG$161,3)</f>
        <v>31.47</v>
      </c>
      <c r="DL48" s="25">
        <f>VLOOKUP(DL$7,'Sun Curve Sum'!$A$7:$AG$161,3)</f>
        <v>30.052000000000003</v>
      </c>
      <c r="DM48" s="25">
        <f>VLOOKUP(DM$7,'Sun Curve Sum'!$A$7:$AG$161,3)</f>
        <v>29.348000000000003</v>
      </c>
      <c r="DN48" s="25">
        <f>VLOOKUP(DN$7,'Sun Curve Sum'!$A$7:$AG$161,3)</f>
        <v>38.407000000000004</v>
      </c>
      <c r="DO48" s="25">
        <f>VLOOKUP(DO$7,'Sun Curve Sum'!$A$7:$AG$161,3)</f>
        <v>41.265000000000001</v>
      </c>
      <c r="DP48" s="25">
        <f>VLOOKUP(DP$7,'Sun Curve Sum'!$A$7:$AG$161,3)</f>
        <v>37.305</v>
      </c>
      <c r="DQ48" s="25">
        <f>VLOOKUP(DQ$7,'Sun Curve Sum'!$A$7:$AG$161,3)</f>
        <v>33.652999999999999</v>
      </c>
      <c r="DR48" s="25">
        <f>VLOOKUP(DR$7,'Sun Curve Sum'!$A$7:$AG$161,3)</f>
        <v>31.927000000000003</v>
      </c>
      <c r="DS48" s="25">
        <f>VLOOKUP(DS$7,'Sun Curve Sum'!$A$7:$AG$161,3)</f>
        <v>32.445</v>
      </c>
      <c r="DT48" s="25">
        <f>VLOOKUP(DT$7,'Sun Curve Sum'!$A$7:$AG$161,3)</f>
        <v>34.814999999999998</v>
      </c>
      <c r="DU48" s="25">
        <f>VLOOKUP(DU$7,'Sun Curve Sum'!$A$7:$AG$161,3)</f>
        <v>34.538000000000004</v>
      </c>
      <c r="DV48" s="25">
        <f>VLOOKUP(DV$7,'Sun Curve Sum'!$A$7:$AG$161,3)</f>
        <v>32.438000000000002</v>
      </c>
      <c r="DW48" s="25">
        <f>VLOOKUP(DW$7,'Sun Curve Sum'!$A$7:$AG$161,3)</f>
        <v>32.354999999999997</v>
      </c>
      <c r="DX48" s="25">
        <f>VLOOKUP(DX$7,'Sun Curve Sum'!$A$7:$AG$161,3)</f>
        <v>31.02</v>
      </c>
      <c r="DY48" s="25">
        <f>VLOOKUP(DY$7,'Sun Curve Sum'!$A$7:$AG$161,3)</f>
        <v>30.36</v>
      </c>
      <c r="DZ48" s="25">
        <f>VLOOKUP(DZ$7,'Sun Curve Sum'!$A$7:$AG$161,3)</f>
        <v>38.880000000000003</v>
      </c>
      <c r="EA48" s="25">
        <f>VLOOKUP(EA$7,'Sun Curve Sum'!$A$7:$AG$161,3)</f>
        <v>41.564999999999998</v>
      </c>
      <c r="EB48" s="25">
        <f>VLOOKUP(EB$7,'Sun Curve Sum'!$A$7:$AG$161,3)</f>
        <v>37.844999999999999</v>
      </c>
      <c r="EC48" s="25">
        <f>VLOOKUP(EC$7,'Sun Curve Sum'!$A$7:$AG$161,3)</f>
        <v>34.409999999999997</v>
      </c>
      <c r="ED48" s="25">
        <f>VLOOKUP(ED$7,'Sun Curve Sum'!$A$7:$AG$161,3)</f>
        <v>32.79</v>
      </c>
      <c r="EE48" s="25">
        <f>VLOOKUP(EE$7,'Sun Curve Sum'!$A$7:$AG$161,3)</f>
        <v>33.277999999999999</v>
      </c>
    </row>
    <row r="49" spans="1:135" s="36" customFormat="1" ht="14.1" customHeight="1" x14ac:dyDescent="0.2">
      <c r="A49" s="18" t="s">
        <v>142</v>
      </c>
      <c r="B49" s="15"/>
      <c r="C49" s="22">
        <f t="shared" ca="1" si="23"/>
        <v>25.849866666666667</v>
      </c>
      <c r="D49" s="25">
        <f ca="1">IF(ISERROR(AVERAGE(OFFSET('Sun Curve Sum'!$E$6,1,0,1,1))),0,AVERAGE(OFFSET('Sun Curve Sum'!$E$6,1,0,1,1)))</f>
        <v>24</v>
      </c>
      <c r="E49" s="25">
        <f ca="1">IF(ISERROR((SUM(OFFSET('Sun Curve Sum'!$E$6,2,0,4,1))+ 1* 'Sun Curve Sum Backup'!$E$9)/5), 'Sun Curve Sum Backup'!$E$9,(SUM(OFFSET('Sun Curve Sum'!$E$6,2,0,4,1))+ 1* 'Sun Curve Sum Backup'!$E$9)/5)</f>
        <v>25.049600000000002</v>
      </c>
      <c r="F49" s="25">
        <f>VLOOKUP(F$7,'Sun Curve Sum'!$A$7:$AG$161,5)</f>
        <v>28.5</v>
      </c>
      <c r="G49" s="23">
        <f t="shared" ca="1" si="24"/>
        <v>25.849866666666667</v>
      </c>
      <c r="H49" s="131">
        <f t="shared" si="25"/>
        <v>28.125</v>
      </c>
      <c r="I49" s="131">
        <f t="shared" si="31"/>
        <v>27.1875</v>
      </c>
      <c r="J49" s="131">
        <f t="shared" si="31"/>
        <v>26.25</v>
      </c>
      <c r="K49" s="131">
        <f t="shared" si="31"/>
        <v>24.563000000000002</v>
      </c>
      <c r="L49" s="131">
        <f t="shared" si="31"/>
        <v>24.375</v>
      </c>
      <c r="M49" s="131">
        <f t="shared" si="31"/>
        <v>29.25</v>
      </c>
      <c r="N49" s="131">
        <f t="shared" si="31"/>
        <v>36</v>
      </c>
      <c r="O49" s="131">
        <f t="shared" si="31"/>
        <v>40.6875</v>
      </c>
      <c r="P49" s="131">
        <f t="shared" si="31"/>
        <v>35.25</v>
      </c>
      <c r="Q49" s="131">
        <f t="shared" si="31"/>
        <v>29.625</v>
      </c>
      <c r="R49" s="131">
        <f t="shared" si="31"/>
        <v>28.875</v>
      </c>
      <c r="S49" s="131">
        <f t="shared" si="31"/>
        <v>30.375</v>
      </c>
      <c r="T49" s="23">
        <f t="shared" si="27"/>
        <v>30.046916666666664</v>
      </c>
      <c r="U49" s="23">
        <f t="shared" si="28"/>
        <v>32.812541666666668</v>
      </c>
      <c r="V49" s="23">
        <f t="shared" si="29"/>
        <v>33.837601190476178</v>
      </c>
      <c r="W49" s="71"/>
      <c r="X49" s="74">
        <f t="shared" ca="1" si="30"/>
        <v>33.101095495495493</v>
      </c>
      <c r="Y49" s="16"/>
      <c r="Z49" s="39"/>
      <c r="AB49" s="25">
        <f>VLOOKUP(AB$7,'Sun Curve Sum'!$A$7:$AG$161,5)</f>
        <v>28.125</v>
      </c>
      <c r="AC49" s="25">
        <f>VLOOKUP(AC$7,'Sun Curve Sum'!$A$7:$AG$161,5)</f>
        <v>27.1875</v>
      </c>
      <c r="AD49" s="25">
        <f>VLOOKUP(AD$7,'Sun Curve Sum'!$A$7:$AG$161,5)</f>
        <v>26.25</v>
      </c>
      <c r="AE49" s="25">
        <f>VLOOKUP(AE$7,'Sun Curve Sum'!$A$7:$AG$161,5)</f>
        <v>24.563000000000002</v>
      </c>
      <c r="AF49" s="25">
        <f>VLOOKUP(AF$7,'Sun Curve Sum'!$A$7:$AG$161,5)</f>
        <v>24.375</v>
      </c>
      <c r="AG49" s="25">
        <f>VLOOKUP(AG$7,'Sun Curve Sum'!$A$7:$AG$161,5)</f>
        <v>29.25</v>
      </c>
      <c r="AH49" s="25">
        <f>VLOOKUP(AH$7,'Sun Curve Sum'!$A$7:$AG$161,5)</f>
        <v>36</v>
      </c>
      <c r="AI49" s="25">
        <f>VLOOKUP(AI$7,'Sun Curve Sum'!$A$7:$AG$161,5)</f>
        <v>40.6875</v>
      </c>
      <c r="AJ49" s="25">
        <f>VLOOKUP(AJ$7,'Sun Curve Sum'!$A$7:$AG$161,5)</f>
        <v>35.25</v>
      </c>
      <c r="AK49" s="25">
        <f>VLOOKUP(AK$7,'Sun Curve Sum'!$A$7:$AG$161,5)</f>
        <v>29.625</v>
      </c>
      <c r="AL49" s="25">
        <f>VLOOKUP(AL$7,'Sun Curve Sum'!$A$7:$AG$161,5)</f>
        <v>28.875</v>
      </c>
      <c r="AM49" s="25">
        <f>VLOOKUP(AM$7,'Sun Curve Sum'!$A$7:$AG$161,5)</f>
        <v>30.375</v>
      </c>
      <c r="AN49" s="25">
        <f>VLOOKUP(AN$7,'Sun Curve Sum'!$A$7:$AG$161,5)</f>
        <v>32.4375</v>
      </c>
      <c r="AO49" s="25">
        <f>VLOOKUP(AO$7,'Sun Curve Sum'!$A$7:$AG$161,5)</f>
        <v>30.9375</v>
      </c>
      <c r="AP49" s="25">
        <f>VLOOKUP(AP$7,'Sun Curve Sum'!$A$7:$AG$161,5)</f>
        <v>29.4375</v>
      </c>
      <c r="AQ49" s="25">
        <f>VLOOKUP(AQ$7,'Sun Curve Sum'!$A$7:$AG$161,5)</f>
        <v>26.625</v>
      </c>
      <c r="AR49" s="25">
        <f>VLOOKUP(AR$7,'Sun Curve Sum'!$A$7:$AG$161,5)</f>
        <v>27</v>
      </c>
      <c r="AS49" s="25">
        <f>VLOOKUP(AS$7,'Sun Curve Sum'!$A$7:$AG$161,5)</f>
        <v>30.75</v>
      </c>
      <c r="AT49" s="25">
        <f>VLOOKUP(AT$7,'Sun Curve Sum'!$A$7:$AG$161,5)</f>
        <v>38.4375</v>
      </c>
      <c r="AU49" s="25">
        <f>VLOOKUP(AU$7,'Sun Curve Sum'!$A$7:$AG$161,5)</f>
        <v>44.8125</v>
      </c>
      <c r="AV49" s="25">
        <f>VLOOKUP(AV$7,'Sun Curve Sum'!$A$7:$AG$161,5)</f>
        <v>41.063000000000002</v>
      </c>
      <c r="AW49" s="25">
        <f>VLOOKUP(AW$7,'Sun Curve Sum'!$A$7:$AG$161,5)</f>
        <v>30</v>
      </c>
      <c r="AX49" s="25">
        <f>VLOOKUP(AX$7,'Sun Curve Sum'!$A$7:$AG$161,5)</f>
        <v>30</v>
      </c>
      <c r="AY49" s="25">
        <f>VLOOKUP(AY$7,'Sun Curve Sum'!$A$7:$AG$161,5)</f>
        <v>32.25</v>
      </c>
      <c r="AZ49" s="25">
        <f>VLOOKUP(AZ$7,'Sun Curve Sum'!$A$7:$AG$161,5)</f>
        <v>32.797499999999999</v>
      </c>
      <c r="BA49" s="25">
        <f>VLOOKUP(BA$7,'Sun Curve Sum'!$A$7:$AG$161,5)</f>
        <v>31.515000000000001</v>
      </c>
      <c r="BB49" s="25">
        <f>VLOOKUP(BB$7,'Sun Curve Sum'!$A$7:$AG$161,5)</f>
        <v>30.225000000000001</v>
      </c>
      <c r="BC49" s="25">
        <f>VLOOKUP(BC$7,'Sun Curve Sum'!$A$7:$AG$161,5)</f>
        <v>27.788</v>
      </c>
      <c r="BD49" s="25">
        <f>VLOOKUP(BD$7,'Sun Curve Sum'!$A$7:$AG$161,5)</f>
        <v>28.1325</v>
      </c>
      <c r="BE49" s="25">
        <f>VLOOKUP(BE$7,'Sun Curve Sum'!$A$7:$AG$161,5)</f>
        <v>31.35</v>
      </c>
      <c r="BF49" s="25">
        <f>VLOOKUP(BF$7,'Sun Curve Sum'!$A$7:$AG$161,5)</f>
        <v>37.950000000000003</v>
      </c>
      <c r="BG49" s="25">
        <f>VLOOKUP(BG$7,'Sun Curve Sum'!$A$7:$AG$161,5)</f>
        <v>43.417499999999997</v>
      </c>
      <c r="BH49" s="25">
        <f>VLOOKUP(BH$7,'Sun Curve Sum'!$A$7:$AG$161,5)</f>
        <v>40.17</v>
      </c>
      <c r="BI49" s="25">
        <f>VLOOKUP(BI$7,'Sun Curve Sum'!$A$7:$AG$161,5)</f>
        <v>30.495000000000001</v>
      </c>
      <c r="BJ49" s="25">
        <f>VLOOKUP(BJ$7,'Sun Curve Sum'!$A$7:$AG$161,5)</f>
        <v>30.683</v>
      </c>
      <c r="BK49" s="25">
        <f>VLOOKUP(BK$7,'Sun Curve Sum'!$A$7:$AG$161,5)</f>
        <v>32.85</v>
      </c>
      <c r="BL49" s="25">
        <f>VLOOKUP(BL$7,'Sun Curve Sum'!$A$7:$AG$161,5)</f>
        <v>33.112499999999997</v>
      </c>
      <c r="BM49" s="25">
        <f>VLOOKUP(BM$7,'Sun Curve Sum'!$A$7:$AG$161,5)</f>
        <v>32.01</v>
      </c>
      <c r="BN49" s="25">
        <f>VLOOKUP(BN$7,'Sun Curve Sum'!$A$7:$AG$161,5)</f>
        <v>30.907499999999999</v>
      </c>
      <c r="BO49" s="25">
        <f>VLOOKUP(BO$7,'Sun Curve Sum'!$A$7:$AG$161,5)</f>
        <v>28.793000000000003</v>
      </c>
      <c r="BP49" s="25">
        <f>VLOOKUP(BP$7,'Sun Curve Sum'!$A$7:$AG$161,5)</f>
        <v>29.114999999999998</v>
      </c>
      <c r="BQ49" s="25">
        <f>VLOOKUP(BQ$7,'Sun Curve Sum'!$A$7:$AG$161,5)</f>
        <v>31.875</v>
      </c>
      <c r="BR49" s="25">
        <f>VLOOKUP(BR$7,'Sun Curve Sum'!$A$7:$AG$161,5)</f>
        <v>37.522500000000001</v>
      </c>
      <c r="BS49" s="25">
        <f>VLOOKUP(BS$7,'Sun Curve Sum'!$A$7:$AG$161,5)</f>
        <v>42.21</v>
      </c>
      <c r="BT49" s="25">
        <f>VLOOKUP(BT$7,'Sun Curve Sum'!$A$7:$AG$161,5)</f>
        <v>39.405000000000001</v>
      </c>
      <c r="BU49" s="25">
        <f>VLOOKUP(BU$7,'Sun Curve Sum'!$A$7:$AG$161,5)</f>
        <v>30.922000000000001</v>
      </c>
      <c r="BV49" s="25">
        <f>VLOOKUP(BV$7,'Sun Curve Sum'!$A$7:$AG$161,5)</f>
        <v>31.274999999999999</v>
      </c>
      <c r="BW49" s="25">
        <f>VLOOKUP(BW$7,'Sun Curve Sum'!$A$7:$AG$161,5)</f>
        <v>33.375</v>
      </c>
      <c r="BX49" s="25">
        <f>VLOOKUP(BX$7,'Sun Curve Sum'!$A$7:$AG$161,5)</f>
        <v>33.3675</v>
      </c>
      <c r="BY49" s="25">
        <f>VLOOKUP(BY$7,'Sun Curve Sum'!$A$7:$AG$161,5)</f>
        <v>32.369999999999997</v>
      </c>
      <c r="BZ49" s="25">
        <f>VLOOKUP(BZ$7,'Sun Curve Sum'!$A$7:$AG$161,5)</f>
        <v>31.364999999999998</v>
      </c>
      <c r="CA49" s="25">
        <f>VLOOKUP(CA$7,'Sun Curve Sum'!$A$7:$AG$161,5)</f>
        <v>29.43</v>
      </c>
      <c r="CB49" s="25">
        <f>VLOOKUP(CB$7,'Sun Curve Sum'!$A$7:$AG$161,5)</f>
        <v>29.745000000000001</v>
      </c>
      <c r="CC49" s="25">
        <f>VLOOKUP(CC$7,'Sun Curve Sum'!$A$7:$AG$161,5)</f>
        <v>32.2425</v>
      </c>
      <c r="CD49" s="25">
        <f>VLOOKUP(CD$7,'Sun Curve Sum'!$A$7:$AG$161,5)</f>
        <v>37.365000000000002</v>
      </c>
      <c r="CE49" s="25">
        <f>VLOOKUP(CE$7,'Sun Curve Sum'!$A$7:$AG$161,5)</f>
        <v>41.61</v>
      </c>
      <c r="CF49" s="25">
        <f>VLOOKUP(CF$7,'Sun Curve Sum'!$A$7:$AG$161,5)</f>
        <v>39.053000000000004</v>
      </c>
      <c r="CG49" s="25">
        <f>VLOOKUP(CG$7,'Sun Curve Sum'!$A$7:$AG$161,5)</f>
        <v>31.245000000000001</v>
      </c>
      <c r="CH49" s="25">
        <f>VLOOKUP(CH$7,'Sun Curve Sum'!$A$7:$AG$161,5)</f>
        <v>31.688000000000002</v>
      </c>
      <c r="CI49" s="25">
        <f>VLOOKUP(CI$7,'Sun Curve Sum'!$A$7:$AG$161,5)</f>
        <v>33.75</v>
      </c>
      <c r="CJ49" s="25">
        <f>VLOOKUP(CJ$7,'Sun Curve Sum'!$A$7:$AG$161,5)</f>
        <v>33.615000000000002</v>
      </c>
      <c r="CK49" s="25">
        <f>VLOOKUP(CK$7,'Sun Curve Sum'!$A$7:$AG$161,5)</f>
        <v>32.715000000000003</v>
      </c>
      <c r="CL49" s="25">
        <f>VLOOKUP(CL$7,'Sun Curve Sum'!$A$7:$AG$161,5)</f>
        <v>31.807500000000001</v>
      </c>
      <c r="CM49" s="25">
        <f>VLOOKUP(CM$7,'Sun Curve Sum'!$A$7:$AG$161,5)</f>
        <v>30.038</v>
      </c>
      <c r="CN49" s="25">
        <f>VLOOKUP(CN$7,'Sun Curve Sum'!$A$7:$AG$161,5)</f>
        <v>30.337499999999999</v>
      </c>
      <c r="CO49" s="25">
        <f>VLOOKUP(CO$7,'Sun Curve Sum'!$A$7:$AG$161,5)</f>
        <v>32.602499999999999</v>
      </c>
      <c r="CP49" s="25">
        <f>VLOOKUP(CP$7,'Sun Curve Sum'!$A$7:$AG$161,5)</f>
        <v>37.237499999999997</v>
      </c>
      <c r="CQ49" s="25">
        <f>VLOOKUP(CQ$7,'Sun Curve Sum'!$A$7:$AG$161,5)</f>
        <v>41.085000000000001</v>
      </c>
      <c r="CR49" s="25">
        <f>VLOOKUP(CR$7,'Sun Curve Sum'!$A$7:$AG$161,5)</f>
        <v>38.752000000000002</v>
      </c>
      <c r="CS49" s="25">
        <f>VLOOKUP(CS$7,'Sun Curve Sum'!$A$7:$AG$161,5)</f>
        <v>31.552000000000003</v>
      </c>
      <c r="CT49" s="25">
        <f>VLOOKUP(CT$7,'Sun Curve Sum'!$A$7:$AG$161,5)</f>
        <v>32.078000000000003</v>
      </c>
      <c r="CU49" s="25">
        <f>VLOOKUP(CU$7,'Sun Curve Sum'!$A$7:$AG$161,5)</f>
        <v>34.102000000000004</v>
      </c>
      <c r="CV49" s="25">
        <f>VLOOKUP(CV$7,'Sun Curve Sum'!$A$7:$AG$161,5)</f>
        <v>33.854999999999997</v>
      </c>
      <c r="CW49" s="25">
        <f>VLOOKUP(CW$7,'Sun Curve Sum'!$A$7:$AG$161,5)</f>
        <v>33.022500000000001</v>
      </c>
      <c r="CX49" s="25">
        <f>VLOOKUP(CX$7,'Sun Curve Sum'!$A$7:$AG$161,5)</f>
        <v>32.182499999999997</v>
      </c>
      <c r="CY49" s="25">
        <f>VLOOKUP(CY$7,'Sun Curve Sum'!$A$7:$AG$161,5)</f>
        <v>30.532</v>
      </c>
      <c r="CZ49" s="25">
        <f>VLOOKUP(CZ$7,'Sun Curve Sum'!$A$7:$AG$161,5)</f>
        <v>30.824999999999999</v>
      </c>
      <c r="DA49" s="25">
        <f>VLOOKUP(DA$7,'Sun Curve Sum'!$A$7:$AG$161,5)</f>
        <v>32.917499999999997</v>
      </c>
      <c r="DB49" s="25">
        <f>VLOOKUP(DB$7,'Sun Curve Sum'!$A$7:$AG$161,5)</f>
        <v>37.215000000000003</v>
      </c>
      <c r="DC49" s="25">
        <f>VLOOKUP(DC$7,'Sun Curve Sum'!$A$7:$AG$161,5)</f>
        <v>40.777500000000003</v>
      </c>
      <c r="DD49" s="25">
        <f>VLOOKUP(DD$7,'Sun Curve Sum'!$A$7:$AG$161,5)</f>
        <v>38.602000000000004</v>
      </c>
      <c r="DE49" s="25">
        <f>VLOOKUP(DE$7,'Sun Curve Sum'!$A$7:$AG$161,5)</f>
        <v>31.844999999999999</v>
      </c>
      <c r="DF49" s="25">
        <f>VLOOKUP(DF$7,'Sun Curve Sum'!$A$7:$AG$161,5)</f>
        <v>32.422000000000004</v>
      </c>
      <c r="DG49" s="25">
        <f>VLOOKUP(DG$7,'Sun Curve Sum'!$A$7:$AG$161,5)</f>
        <v>34.424999999999997</v>
      </c>
      <c r="DH49" s="25">
        <f>VLOOKUP(DH$7,'Sun Curve Sum'!$A$7:$AG$161,5)</f>
        <v>34.1325</v>
      </c>
      <c r="DI49" s="25">
        <f>VLOOKUP(DI$7,'Sun Curve Sum'!$A$7:$AG$161,5)</f>
        <v>33.36</v>
      </c>
      <c r="DJ49" s="25">
        <f>VLOOKUP(DJ$7,'Sun Curve Sum'!$A$7:$AG$161,5)</f>
        <v>32.58</v>
      </c>
      <c r="DK49" s="25">
        <f>VLOOKUP(DK$7,'Sun Curve Sum'!$A$7:$AG$161,5)</f>
        <v>31.035</v>
      </c>
      <c r="DL49" s="25">
        <f>VLOOKUP(DL$7,'Sun Curve Sum'!$A$7:$AG$161,5)</f>
        <v>31.32</v>
      </c>
      <c r="DM49" s="25">
        <f>VLOOKUP(DM$7,'Sun Curve Sum'!$A$7:$AG$161,5)</f>
        <v>33.270000000000003</v>
      </c>
      <c r="DN49" s="25">
        <f>VLOOKUP(DN$7,'Sun Curve Sum'!$A$7:$AG$161,5)</f>
        <v>37.252499999999998</v>
      </c>
      <c r="DO49" s="25">
        <f>VLOOKUP(DO$7,'Sun Curve Sum'!$A$7:$AG$161,5)</f>
        <v>40.56</v>
      </c>
      <c r="DP49" s="25">
        <f>VLOOKUP(DP$7,'Sun Curve Sum'!$A$7:$AG$161,5)</f>
        <v>38.527999999999999</v>
      </c>
      <c r="DQ49" s="25">
        <f>VLOOKUP(DQ$7,'Sun Curve Sum'!$A$7:$AG$161,5)</f>
        <v>32.159999999999997</v>
      </c>
      <c r="DR49" s="25">
        <f>VLOOKUP(DR$7,'Sun Curve Sum'!$A$7:$AG$161,5)</f>
        <v>32.797000000000004</v>
      </c>
      <c r="DS49" s="25">
        <f>VLOOKUP(DS$7,'Sun Curve Sum'!$A$7:$AG$161,5)</f>
        <v>34.777999999999999</v>
      </c>
      <c r="DT49" s="25">
        <f>VLOOKUP(DT$7,'Sun Curve Sum'!$A$7:$AG$161,5)</f>
        <v>34.409999999999997</v>
      </c>
      <c r="DU49" s="25">
        <f>VLOOKUP(DU$7,'Sun Curve Sum'!$A$7:$AG$161,5)</f>
        <v>33.69</v>
      </c>
      <c r="DV49" s="25">
        <f>VLOOKUP(DV$7,'Sun Curve Sum'!$A$7:$AG$161,5)</f>
        <v>32.977499999999999</v>
      </c>
      <c r="DW49" s="25">
        <f>VLOOKUP(DW$7,'Sun Curve Sum'!$A$7:$AG$161,5)</f>
        <v>31.53</v>
      </c>
      <c r="DX49" s="25">
        <f>VLOOKUP(DX$7,'Sun Curve Sum'!$A$7:$AG$161,5)</f>
        <v>31.807500000000001</v>
      </c>
      <c r="DY49" s="25">
        <f>VLOOKUP(DY$7,'Sun Curve Sum'!$A$7:$AG$161,5)</f>
        <v>33.607500000000002</v>
      </c>
      <c r="DZ49" s="25">
        <f>VLOOKUP(DZ$7,'Sun Curve Sum'!$A$7:$AG$161,5)</f>
        <v>37.305</v>
      </c>
      <c r="EA49" s="25">
        <f>VLOOKUP(EA$7,'Sun Curve Sum'!$A$7:$AG$161,5)</f>
        <v>40.365000000000002</v>
      </c>
      <c r="EB49" s="25">
        <f>VLOOKUP(EB$7,'Sun Curve Sum'!$A$7:$AG$161,5)</f>
        <v>38.468000000000004</v>
      </c>
      <c r="EC49" s="25">
        <f>VLOOKUP(EC$7,'Sun Curve Sum'!$A$7:$AG$161,5)</f>
        <v>32.475000000000001</v>
      </c>
      <c r="ED49" s="25">
        <f>VLOOKUP(ED$7,'Sun Curve Sum'!$A$7:$AG$161,5)</f>
        <v>33.157000000000004</v>
      </c>
      <c r="EE49" s="25">
        <f>VLOOKUP(EE$7,'Sun Curve Sum'!$A$7:$AG$161,5)</f>
        <v>35.123000000000005</v>
      </c>
    </row>
    <row r="50" spans="1:135" s="36" customFormat="1" ht="14.1" customHeight="1" x14ac:dyDescent="0.2">
      <c r="A50" s="18" t="s">
        <v>144</v>
      </c>
      <c r="B50" s="15"/>
      <c r="C50" s="22">
        <f t="shared" ca="1" si="23"/>
        <v>24.475333129882802</v>
      </c>
      <c r="D50" s="25">
        <f ca="1">IF(ISERROR(AVERAGE(OFFSET('Sun Curve Sum'!$I$6,1,0,1,1))),0,AVERAGE(OFFSET('Sun Curve Sum'!$I$6,1,0,1,1)))</f>
        <v>27.188000000000002</v>
      </c>
      <c r="E50" s="25">
        <f ca="1">IF(ISERROR((SUM(OFFSET('Sun Curve Sum'!$I$6,2,0,4,1))+ 1* 'Sun Curve Sum Backup'!$I$9)/5), 'Sun Curve Sum Backup'!$I$9,(SUM(OFFSET('Sun Curve Sum'!$I$6,2,0,4,1))+ 1* 'Sun Curve Sum Backup'!$I$9)/5)</f>
        <v>20.174999389648399</v>
      </c>
      <c r="F50" s="25">
        <f>VLOOKUP(F$7,'Sun Curve Sum'!$A$7:$AG$161,9)</f>
        <v>26.063000000000002</v>
      </c>
      <c r="G50" s="23">
        <f t="shared" ca="1" si="24"/>
        <v>24.475333129882802</v>
      </c>
      <c r="H50" s="131">
        <f t="shared" si="25"/>
        <v>26.25</v>
      </c>
      <c r="I50" s="131">
        <f t="shared" si="31"/>
        <v>25.688000000000002</v>
      </c>
      <c r="J50" s="131">
        <f t="shared" si="31"/>
        <v>25.125</v>
      </c>
      <c r="K50" s="131">
        <f t="shared" si="31"/>
        <v>24.1875</v>
      </c>
      <c r="L50" s="131">
        <f t="shared" si="31"/>
        <v>24.375</v>
      </c>
      <c r="M50" s="131">
        <f t="shared" si="31"/>
        <v>29.25</v>
      </c>
      <c r="N50" s="131">
        <f t="shared" si="31"/>
        <v>36</v>
      </c>
      <c r="O50" s="131">
        <f t="shared" si="31"/>
        <v>40.6875</v>
      </c>
      <c r="P50" s="131">
        <f t="shared" si="31"/>
        <v>34.688000000000002</v>
      </c>
      <c r="Q50" s="131">
        <f t="shared" si="31"/>
        <v>28.875</v>
      </c>
      <c r="R50" s="131">
        <f t="shared" si="31"/>
        <v>28.125</v>
      </c>
      <c r="S50" s="131">
        <f t="shared" si="31"/>
        <v>29.625</v>
      </c>
      <c r="T50" s="23">
        <f t="shared" si="27"/>
        <v>29.406333333333333</v>
      </c>
      <c r="U50" s="23">
        <f t="shared" si="28"/>
        <v>24.437625000000001</v>
      </c>
      <c r="V50" s="23">
        <f t="shared" si="29"/>
        <v>26.931708333333354</v>
      </c>
      <c r="W50" s="71"/>
      <c r="X50" s="74">
        <f t="shared" ca="1" si="30"/>
        <v>26.863216210717574</v>
      </c>
      <c r="Y50" s="16"/>
      <c r="Z50" s="39"/>
      <c r="AB50" s="25">
        <f>VLOOKUP(AB$7,'Sun Curve Sum'!$A$7:$AG$161,9)</f>
        <v>26.25</v>
      </c>
      <c r="AC50" s="25">
        <f>VLOOKUP(AC$7,'Sun Curve Sum'!$A$7:$AG$161,9)</f>
        <v>25.688000000000002</v>
      </c>
      <c r="AD50" s="25">
        <f>VLOOKUP(AD$7,'Sun Curve Sum'!$A$7:$AG$161,9)</f>
        <v>25.125</v>
      </c>
      <c r="AE50" s="25">
        <f>VLOOKUP(AE$7,'Sun Curve Sum'!$A$7:$AG$161,9)</f>
        <v>24.1875</v>
      </c>
      <c r="AF50" s="25">
        <f>VLOOKUP(AF$7,'Sun Curve Sum'!$A$7:$AG$161,9)</f>
        <v>24.375</v>
      </c>
      <c r="AG50" s="25">
        <f>VLOOKUP(AG$7,'Sun Curve Sum'!$A$7:$AG$161,9)</f>
        <v>29.25</v>
      </c>
      <c r="AH50" s="25">
        <f>VLOOKUP(AH$7,'Sun Curve Sum'!$A$7:$AG$161,9)</f>
        <v>36</v>
      </c>
      <c r="AI50" s="25">
        <f>VLOOKUP(AI$7,'Sun Curve Sum'!$A$7:$AG$161,9)</f>
        <v>40.6875</v>
      </c>
      <c r="AJ50" s="25">
        <f>VLOOKUP(AJ$7,'Sun Curve Sum'!$A$7:$AG$161,9)</f>
        <v>34.688000000000002</v>
      </c>
      <c r="AK50" s="25">
        <f>VLOOKUP(AK$7,'Sun Curve Sum'!$A$7:$AG$161,9)</f>
        <v>28.875</v>
      </c>
      <c r="AL50" s="25">
        <f>VLOOKUP(AL$7,'Sun Curve Sum'!$A$7:$AG$161,9)</f>
        <v>28.125</v>
      </c>
      <c r="AM50" s="25">
        <f>VLOOKUP(AM$7,'Sun Curve Sum'!$A$7:$AG$161,9)</f>
        <v>29.625</v>
      </c>
      <c r="AN50" s="25">
        <f>VLOOKUP(AN$7,'Sun Curve Sum'!$A$7:$AG$161,9)</f>
        <v>23.063000000000002</v>
      </c>
      <c r="AO50" s="25">
        <f>VLOOKUP(AO$7,'Sun Curve Sum'!$A$7:$AG$161,9)</f>
        <v>21.938000000000002</v>
      </c>
      <c r="AP50" s="25">
        <f>VLOOKUP(AP$7,'Sun Curve Sum'!$A$7:$AG$161,9)</f>
        <v>21.375</v>
      </c>
      <c r="AQ50" s="25">
        <f>VLOOKUP(AQ$7,'Sun Curve Sum'!$A$7:$AG$161,9)</f>
        <v>19.125</v>
      </c>
      <c r="AR50" s="25">
        <f>VLOOKUP(AR$7,'Sun Curve Sum'!$A$7:$AG$161,9)</f>
        <v>19.5</v>
      </c>
      <c r="AS50" s="25">
        <f>VLOOKUP(AS$7,'Sun Curve Sum'!$A$7:$AG$161,9)</f>
        <v>23.25</v>
      </c>
      <c r="AT50" s="25">
        <f>VLOOKUP(AT$7,'Sun Curve Sum'!$A$7:$AG$161,9)</f>
        <v>30.9375</v>
      </c>
      <c r="AU50" s="25">
        <f>VLOOKUP(AU$7,'Sun Curve Sum'!$A$7:$AG$161,9)</f>
        <v>37.3125</v>
      </c>
      <c r="AV50" s="25">
        <f>VLOOKUP(AV$7,'Sun Curve Sum'!$A$7:$AG$161,9)</f>
        <v>29.8125</v>
      </c>
      <c r="AW50" s="25">
        <f>VLOOKUP(AW$7,'Sun Curve Sum'!$A$7:$AG$161,9)</f>
        <v>22.125</v>
      </c>
      <c r="AX50" s="25">
        <f>VLOOKUP(AX$7,'Sun Curve Sum'!$A$7:$AG$161,9)</f>
        <v>21.938000000000002</v>
      </c>
      <c r="AY50" s="25">
        <f>VLOOKUP(AY$7,'Sun Curve Sum'!$A$7:$AG$161,9)</f>
        <v>22.875</v>
      </c>
      <c r="AZ50" s="25">
        <f>VLOOKUP(AZ$7,'Sun Curve Sum'!$A$7:$AG$161,9)</f>
        <v>16.125</v>
      </c>
      <c r="BA50" s="25">
        <f>VLOOKUP(BA$7,'Sun Curve Sum'!$A$7:$AG$161,9)</f>
        <v>17.438000000000002</v>
      </c>
      <c r="BB50" s="25">
        <f>VLOOKUP(BB$7,'Sun Curve Sum'!$A$7:$AG$161,9)</f>
        <v>16.5</v>
      </c>
      <c r="BC50" s="25">
        <f>VLOOKUP(BC$7,'Sun Curve Sum'!$A$7:$AG$161,9)</f>
        <v>21.375</v>
      </c>
      <c r="BD50" s="25">
        <f>VLOOKUP(BD$7,'Sun Curve Sum'!$A$7:$AG$161,9)</f>
        <v>21</v>
      </c>
      <c r="BE50" s="25">
        <f>VLOOKUP(BE$7,'Sun Curve Sum'!$A$7:$AG$161,9)</f>
        <v>26.25</v>
      </c>
      <c r="BF50" s="25">
        <f>VLOOKUP(BF$7,'Sun Curve Sum'!$A$7:$AG$161,9)</f>
        <v>29.25</v>
      </c>
      <c r="BG50" s="25">
        <f>VLOOKUP(BG$7,'Sun Curve Sum'!$A$7:$AG$161,9)</f>
        <v>35.8125</v>
      </c>
      <c r="BH50" s="25">
        <f>VLOOKUP(BH$7,'Sun Curve Sum'!$A$7:$AG$161,9)</f>
        <v>23.625</v>
      </c>
      <c r="BI50" s="25">
        <f>VLOOKUP(BI$7,'Sun Curve Sum'!$A$7:$AG$161,9)</f>
        <v>24</v>
      </c>
      <c r="BJ50" s="25">
        <f>VLOOKUP(BJ$7,'Sun Curve Sum'!$A$7:$AG$161,9)</f>
        <v>22.313000000000002</v>
      </c>
      <c r="BK50" s="25">
        <f>VLOOKUP(BK$7,'Sun Curve Sum'!$A$7:$AG$161,9)</f>
        <v>22.688000000000002</v>
      </c>
      <c r="BL50" s="25">
        <f>VLOOKUP(BL$7,'Sun Curve Sum'!$A$7:$AG$161,9)</f>
        <v>16.125</v>
      </c>
      <c r="BM50" s="25">
        <f>VLOOKUP(BM$7,'Sun Curve Sum'!$A$7:$AG$161,9)</f>
        <v>17.438000000000002</v>
      </c>
      <c r="BN50" s="25">
        <f>VLOOKUP(BN$7,'Sun Curve Sum'!$A$7:$AG$161,9)</f>
        <v>16.5</v>
      </c>
      <c r="BO50" s="25">
        <f>VLOOKUP(BO$7,'Sun Curve Sum'!$A$7:$AG$161,9)</f>
        <v>20.625</v>
      </c>
      <c r="BP50" s="25">
        <f>VLOOKUP(BP$7,'Sun Curve Sum'!$A$7:$AG$161,9)</f>
        <v>20.25</v>
      </c>
      <c r="BQ50" s="25">
        <f>VLOOKUP(BQ$7,'Sun Curve Sum'!$A$7:$AG$161,9)</f>
        <v>24.75</v>
      </c>
      <c r="BR50" s="25">
        <f>VLOOKUP(BR$7,'Sun Curve Sum'!$A$7:$AG$161,9)</f>
        <v>22.5</v>
      </c>
      <c r="BS50" s="25">
        <f>VLOOKUP(BS$7,'Sun Curve Sum'!$A$7:$AG$161,9)</f>
        <v>29.0625</v>
      </c>
      <c r="BT50" s="25">
        <f>VLOOKUP(BT$7,'Sun Curve Sum'!$A$7:$AG$161,9)</f>
        <v>19.125</v>
      </c>
      <c r="BU50" s="25">
        <f>VLOOKUP(BU$7,'Sun Curve Sum'!$A$7:$AG$161,9)</f>
        <v>21.75</v>
      </c>
      <c r="BV50" s="25">
        <f>VLOOKUP(BV$7,'Sun Curve Sum'!$A$7:$AG$161,9)</f>
        <v>20.438000000000002</v>
      </c>
      <c r="BW50" s="25">
        <f>VLOOKUP(BW$7,'Sun Curve Sum'!$A$7:$AG$161,9)</f>
        <v>20.813000000000002</v>
      </c>
      <c r="BX50" s="25">
        <f>VLOOKUP(BX$7,'Sun Curve Sum'!$A$7:$AG$161,9)</f>
        <v>16.313000000000002</v>
      </c>
      <c r="BY50" s="25">
        <f>VLOOKUP(BY$7,'Sun Curve Sum'!$A$7:$AG$161,9)</f>
        <v>17.625</v>
      </c>
      <c r="BZ50" s="25">
        <f>VLOOKUP(BZ$7,'Sun Curve Sum'!$A$7:$AG$161,9)</f>
        <v>16.688000000000002</v>
      </c>
      <c r="CA50" s="25">
        <f>VLOOKUP(CA$7,'Sun Curve Sum'!$A$7:$AG$161,9)</f>
        <v>20.813000000000002</v>
      </c>
      <c r="CB50" s="25">
        <f>VLOOKUP(CB$7,'Sun Curve Sum'!$A$7:$AG$161,9)</f>
        <v>20.4375</v>
      </c>
      <c r="CC50" s="25">
        <f>VLOOKUP(CC$7,'Sun Curve Sum'!$A$7:$AG$161,9)</f>
        <v>24.9375</v>
      </c>
      <c r="CD50" s="25">
        <f>VLOOKUP(CD$7,'Sun Curve Sum'!$A$7:$AG$161,9)</f>
        <v>22.6875</v>
      </c>
      <c r="CE50" s="25">
        <f>VLOOKUP(CE$7,'Sun Curve Sum'!$A$7:$AG$161,9)</f>
        <v>29.25</v>
      </c>
      <c r="CF50" s="25">
        <f>VLOOKUP(CF$7,'Sun Curve Sum'!$A$7:$AG$161,9)</f>
        <v>19.3125</v>
      </c>
      <c r="CG50" s="25">
        <f>VLOOKUP(CG$7,'Sun Curve Sum'!$A$7:$AG$161,9)</f>
        <v>21.938000000000002</v>
      </c>
      <c r="CH50" s="25">
        <f>VLOOKUP(CH$7,'Sun Curve Sum'!$A$7:$AG$161,9)</f>
        <v>20.625</v>
      </c>
      <c r="CI50" s="25">
        <f>VLOOKUP(CI$7,'Sun Curve Sum'!$A$7:$AG$161,9)</f>
        <v>21</v>
      </c>
      <c r="CJ50" s="25">
        <f>VLOOKUP(CJ$7,'Sun Curve Sum'!$A$7:$AG$161,9)</f>
        <v>23.324999999999999</v>
      </c>
      <c r="CK50" s="25">
        <f>VLOOKUP(CK$7,'Sun Curve Sum'!$A$7:$AG$161,9)</f>
        <v>24.637</v>
      </c>
      <c r="CL50" s="25">
        <f>VLOOKUP(CL$7,'Sun Curve Sum'!$A$7:$AG$161,9)</f>
        <v>23.7</v>
      </c>
      <c r="CM50" s="25">
        <f>VLOOKUP(CM$7,'Sun Curve Sum'!$A$7:$AG$161,9)</f>
        <v>27.824999999999999</v>
      </c>
      <c r="CN50" s="25">
        <f>VLOOKUP(CN$7,'Sun Curve Sum'!$A$7:$AG$161,9)</f>
        <v>27.45</v>
      </c>
      <c r="CO50" s="25">
        <f>VLOOKUP(CO$7,'Sun Curve Sum'!$A$7:$AG$161,9)</f>
        <v>32.700000000000003</v>
      </c>
      <c r="CP50" s="25">
        <f>VLOOKUP(CP$7,'Sun Curve Sum'!$A$7:$AG$161,9)</f>
        <v>37.950000000000003</v>
      </c>
      <c r="CQ50" s="25">
        <f>VLOOKUP(CQ$7,'Sun Curve Sum'!$A$7:$AG$161,9)</f>
        <v>44.512500000000003</v>
      </c>
      <c r="CR50" s="25">
        <f>VLOOKUP(CR$7,'Sun Curve Sum'!$A$7:$AG$161,9)</f>
        <v>31.574999999999999</v>
      </c>
      <c r="CS50" s="25">
        <f>VLOOKUP(CS$7,'Sun Curve Sum'!$A$7:$AG$161,9)</f>
        <v>31.2</v>
      </c>
      <c r="CT50" s="25">
        <f>VLOOKUP(CT$7,'Sun Curve Sum'!$A$7:$AG$161,9)</f>
        <v>29.887</v>
      </c>
      <c r="CU50" s="25">
        <f>VLOOKUP(CU$7,'Sun Curve Sum'!$A$7:$AG$161,9)</f>
        <v>30.262</v>
      </c>
      <c r="CV50" s="25">
        <f>VLOOKUP(CV$7,'Sun Curve Sum'!$A$7:$AG$161,9)</f>
        <v>23.587</v>
      </c>
      <c r="CW50" s="25">
        <f>VLOOKUP(CW$7,'Sun Curve Sum'!$A$7:$AG$161,9)</f>
        <v>24.9</v>
      </c>
      <c r="CX50" s="25">
        <f>VLOOKUP(CX$7,'Sun Curve Sum'!$A$7:$AG$161,9)</f>
        <v>23.962</v>
      </c>
      <c r="CY50" s="25">
        <f>VLOOKUP(CY$7,'Sun Curve Sum'!$A$7:$AG$161,9)</f>
        <v>28.087</v>
      </c>
      <c r="CZ50" s="25">
        <f>VLOOKUP(CZ$7,'Sun Curve Sum'!$A$7:$AG$161,9)</f>
        <v>27.712499999999999</v>
      </c>
      <c r="DA50" s="25">
        <f>VLOOKUP(DA$7,'Sun Curve Sum'!$A$7:$AG$161,9)</f>
        <v>32.962499999999999</v>
      </c>
      <c r="DB50" s="25">
        <f>VLOOKUP(DB$7,'Sun Curve Sum'!$A$7:$AG$161,9)</f>
        <v>38.212499999999999</v>
      </c>
      <c r="DC50" s="25">
        <f>VLOOKUP(DC$7,'Sun Curve Sum'!$A$7:$AG$161,9)</f>
        <v>44.774999999999999</v>
      </c>
      <c r="DD50" s="25">
        <f>VLOOKUP(DD$7,'Sun Curve Sum'!$A$7:$AG$161,9)</f>
        <v>31.837499999999999</v>
      </c>
      <c r="DE50" s="25">
        <f>VLOOKUP(DE$7,'Sun Curve Sum'!$A$7:$AG$161,9)</f>
        <v>31.462</v>
      </c>
      <c r="DF50" s="25">
        <f>VLOOKUP(DF$7,'Sun Curve Sum'!$A$7:$AG$161,9)</f>
        <v>30.15</v>
      </c>
      <c r="DG50" s="25">
        <f>VLOOKUP(DG$7,'Sun Curve Sum'!$A$7:$AG$161,9)</f>
        <v>30.524999999999999</v>
      </c>
      <c r="DH50" s="25">
        <f>VLOOKUP(DH$7,'Sun Curve Sum'!$A$7:$AG$161,9)</f>
        <v>23.962</v>
      </c>
      <c r="DI50" s="25">
        <f>VLOOKUP(DI$7,'Sun Curve Sum'!$A$7:$AG$161,9)</f>
        <v>25.274999999999999</v>
      </c>
      <c r="DJ50" s="25">
        <f>VLOOKUP(DJ$7,'Sun Curve Sum'!$A$7:$AG$161,9)</f>
        <v>24.337</v>
      </c>
      <c r="DK50" s="25">
        <f>VLOOKUP(DK$7,'Sun Curve Sum'!$A$7:$AG$161,9)</f>
        <v>28.5</v>
      </c>
      <c r="DL50" s="25">
        <f>VLOOKUP(DL$7,'Sun Curve Sum'!$A$7:$AG$161,9)</f>
        <v>28.125</v>
      </c>
      <c r="DM50" s="25">
        <f>VLOOKUP(DM$7,'Sun Curve Sum'!$A$7:$AG$161,9)</f>
        <v>33.375</v>
      </c>
      <c r="DN50" s="25">
        <f>VLOOKUP(DN$7,'Sun Curve Sum'!$A$7:$AG$161,9)</f>
        <v>38.625</v>
      </c>
      <c r="DO50" s="25">
        <f>VLOOKUP(DO$7,'Sun Curve Sum'!$A$7:$AG$161,9)</f>
        <v>45.1875</v>
      </c>
      <c r="DP50" s="25">
        <f>VLOOKUP(DP$7,'Sun Curve Sum'!$A$7:$AG$161,9)</f>
        <v>32.212499999999999</v>
      </c>
      <c r="DQ50" s="25">
        <f>VLOOKUP(DQ$7,'Sun Curve Sum'!$A$7:$AG$161,9)</f>
        <v>31.875</v>
      </c>
      <c r="DR50" s="25">
        <f>VLOOKUP(DR$7,'Sun Curve Sum'!$A$7:$AG$161,9)</f>
        <v>30.563000000000002</v>
      </c>
      <c r="DS50" s="25">
        <f>VLOOKUP(DS$7,'Sun Curve Sum'!$A$7:$AG$161,9)</f>
        <v>30.9</v>
      </c>
      <c r="DT50" s="25">
        <f>VLOOKUP(DT$7,'Sun Curve Sum'!$A$7:$AG$161,9)</f>
        <v>24.337</v>
      </c>
      <c r="DU50" s="25">
        <f>VLOOKUP(DU$7,'Sun Curve Sum'!$A$7:$AG$161,9)</f>
        <v>25.65</v>
      </c>
      <c r="DV50" s="25">
        <f>VLOOKUP(DV$7,'Sun Curve Sum'!$A$7:$AG$161,9)</f>
        <v>24.712</v>
      </c>
      <c r="DW50" s="25">
        <f>VLOOKUP(DW$7,'Sun Curve Sum'!$A$7:$AG$161,9)</f>
        <v>29.063000000000002</v>
      </c>
      <c r="DX50" s="25">
        <f>VLOOKUP(DX$7,'Sun Curve Sum'!$A$7:$AG$161,9)</f>
        <v>28.6875</v>
      </c>
      <c r="DY50" s="25">
        <f>VLOOKUP(DY$7,'Sun Curve Sum'!$A$7:$AG$161,9)</f>
        <v>33.9375</v>
      </c>
      <c r="DZ50" s="25">
        <f>VLOOKUP(DZ$7,'Sun Curve Sum'!$A$7:$AG$161,9)</f>
        <v>39.1875</v>
      </c>
      <c r="EA50" s="25">
        <f>VLOOKUP(EA$7,'Sun Curve Sum'!$A$7:$AG$161,9)</f>
        <v>45.75</v>
      </c>
      <c r="EB50" s="25">
        <f>VLOOKUP(EB$7,'Sun Curve Sum'!$A$7:$AG$161,9)</f>
        <v>32.587499999999999</v>
      </c>
      <c r="EC50" s="25">
        <f>VLOOKUP(EC$7,'Sun Curve Sum'!$A$7:$AG$161,9)</f>
        <v>32.438000000000002</v>
      </c>
      <c r="ED50" s="25">
        <f>VLOOKUP(ED$7,'Sun Curve Sum'!$A$7:$AG$161,9)</f>
        <v>31.125</v>
      </c>
      <c r="EE50" s="25">
        <f>VLOOKUP(EE$7,'Sun Curve Sum'!$A$7:$AG$161,9)</f>
        <v>31.274999999999999</v>
      </c>
    </row>
    <row r="51" spans="1:135" s="36" customFormat="1" ht="14.1" customHeight="1" x14ac:dyDescent="0.2">
      <c r="A51" s="18" t="s">
        <v>143</v>
      </c>
      <c r="B51" s="13" t="s">
        <v>48</v>
      </c>
      <c r="C51" s="22">
        <f t="shared" ca="1" si="23"/>
        <v>23.771000000000001</v>
      </c>
      <c r="D51" s="25">
        <f ca="1">IF(ISERROR(AVERAGE(OFFSET('Sun Curve Sum'!$F$6,1,0,1,1))),0,AVERAGE(OFFSET('Sun Curve Sum'!$F$6,1,0,1,1)))</f>
        <v>22.5</v>
      </c>
      <c r="E51" s="25">
        <f ca="1">IF(ISERROR((SUM(OFFSET('Sun Curve Sum'!$F$6,2,0,4,1))+ 1* 'Sun Curve Sum Backup'!$F$9)/5), 'Sun Curve Sum Backup'!$F$9,(SUM(OFFSET('Sun Curve Sum'!$F$6,2,0,4,1))+ 1* 'Sun Curve Sum Backup'!$F$9)/5)</f>
        <v>22.75</v>
      </c>
      <c r="F51" s="25">
        <f>VLOOKUP(F$7,'Sun Curve Sum'!$A$7:$AG$161,6)</f>
        <v>26.063000000000002</v>
      </c>
      <c r="G51" s="23">
        <f t="shared" ca="1" si="24"/>
        <v>23.771000000000001</v>
      </c>
      <c r="H51" s="131">
        <f t="shared" si="25"/>
        <v>26.25</v>
      </c>
      <c r="I51" s="131">
        <f t="shared" si="31"/>
        <v>25.688000000000002</v>
      </c>
      <c r="J51" s="131">
        <f t="shared" si="31"/>
        <v>25.125</v>
      </c>
      <c r="K51" s="131">
        <f t="shared" si="31"/>
        <v>24.188000000000002</v>
      </c>
      <c r="L51" s="131">
        <f t="shared" si="31"/>
        <v>25.313000000000002</v>
      </c>
      <c r="M51" s="131">
        <f t="shared" si="31"/>
        <v>29.813000000000002</v>
      </c>
      <c r="N51" s="131">
        <f t="shared" si="31"/>
        <v>36.75</v>
      </c>
      <c r="O51" s="131">
        <f t="shared" si="31"/>
        <v>41.0625</v>
      </c>
      <c r="P51" s="131">
        <f t="shared" si="31"/>
        <v>34.6875</v>
      </c>
      <c r="Q51" s="131">
        <f t="shared" si="31"/>
        <v>28.875</v>
      </c>
      <c r="R51" s="131">
        <f t="shared" si="31"/>
        <v>28.125</v>
      </c>
      <c r="S51" s="131">
        <f t="shared" si="31"/>
        <v>29.625</v>
      </c>
      <c r="T51" s="23">
        <f t="shared" si="27"/>
        <v>29.625166666666669</v>
      </c>
      <c r="U51" s="23">
        <f t="shared" si="28"/>
        <v>32.812666666666665</v>
      </c>
      <c r="V51" s="23">
        <f t="shared" si="29"/>
        <v>33.71448809523811</v>
      </c>
      <c r="W51" s="71"/>
      <c r="X51" s="74">
        <f t="shared" ca="1" si="30"/>
        <v>32.906162162162161</v>
      </c>
      <c r="Y51" s="12"/>
      <c r="Z51" s="39"/>
      <c r="AA51" s="39"/>
      <c r="AB51" s="25">
        <f>VLOOKUP(AB$7,'Sun Curve Sum'!$A$7:$AG$161,6)</f>
        <v>26.25</v>
      </c>
      <c r="AC51" s="25">
        <f>VLOOKUP(AC$7,'Sun Curve Sum'!$A$7:$AG$161,6)</f>
        <v>25.688000000000002</v>
      </c>
      <c r="AD51" s="25">
        <f>VLOOKUP(AD$7,'Sun Curve Sum'!$A$7:$AG$161,6)</f>
        <v>25.125</v>
      </c>
      <c r="AE51" s="25">
        <f>VLOOKUP(AE$7,'Sun Curve Sum'!$A$7:$AG$161,6)</f>
        <v>24.188000000000002</v>
      </c>
      <c r="AF51" s="25">
        <f>VLOOKUP(AF$7,'Sun Curve Sum'!$A$7:$AG$161,6)</f>
        <v>25.313000000000002</v>
      </c>
      <c r="AG51" s="25">
        <f>VLOOKUP(AG$7,'Sun Curve Sum'!$A$7:$AG$161,6)</f>
        <v>29.813000000000002</v>
      </c>
      <c r="AH51" s="25">
        <f>VLOOKUP(AH$7,'Sun Curve Sum'!$A$7:$AG$161,6)</f>
        <v>36.75</v>
      </c>
      <c r="AI51" s="25">
        <f>VLOOKUP(AI$7,'Sun Curve Sum'!$A$7:$AG$161,6)</f>
        <v>41.0625</v>
      </c>
      <c r="AJ51" s="25">
        <f>VLOOKUP(AJ$7,'Sun Curve Sum'!$A$7:$AG$161,6)</f>
        <v>34.6875</v>
      </c>
      <c r="AK51" s="25">
        <f>VLOOKUP(AK$7,'Sun Curve Sum'!$A$7:$AG$161,6)</f>
        <v>28.875</v>
      </c>
      <c r="AL51" s="25">
        <f>VLOOKUP(AL$7,'Sun Curve Sum'!$A$7:$AG$161,6)</f>
        <v>28.125</v>
      </c>
      <c r="AM51" s="25">
        <f>VLOOKUP(AM$7,'Sun Curve Sum'!$A$7:$AG$161,6)</f>
        <v>29.625</v>
      </c>
      <c r="AN51" s="25">
        <f>VLOOKUP(AN$7,'Sun Curve Sum'!$A$7:$AG$161,6)</f>
        <v>30.563000000000002</v>
      </c>
      <c r="AO51" s="25">
        <f>VLOOKUP(AO$7,'Sun Curve Sum'!$A$7:$AG$161,6)</f>
        <v>29.438000000000002</v>
      </c>
      <c r="AP51" s="25">
        <f>VLOOKUP(AP$7,'Sun Curve Sum'!$A$7:$AG$161,6)</f>
        <v>28.875</v>
      </c>
      <c r="AQ51" s="25">
        <f>VLOOKUP(AQ$7,'Sun Curve Sum'!$A$7:$AG$161,6)</f>
        <v>27.938000000000002</v>
      </c>
      <c r="AR51" s="25">
        <f>VLOOKUP(AR$7,'Sun Curve Sum'!$A$7:$AG$161,6)</f>
        <v>28.5</v>
      </c>
      <c r="AS51" s="25">
        <f>VLOOKUP(AS$7,'Sun Curve Sum'!$A$7:$AG$161,6)</f>
        <v>31.875</v>
      </c>
      <c r="AT51" s="25">
        <f>VLOOKUP(AT$7,'Sun Curve Sum'!$A$7:$AG$161,6)</f>
        <v>42.75</v>
      </c>
      <c r="AU51" s="25">
        <f>VLOOKUP(AU$7,'Sun Curve Sum'!$A$7:$AG$161,6)</f>
        <v>47.0625</v>
      </c>
      <c r="AV51" s="25">
        <f>VLOOKUP(AV$7,'Sun Curve Sum'!$A$7:$AG$161,6)</f>
        <v>37.3125</v>
      </c>
      <c r="AW51" s="25">
        <f>VLOOKUP(AW$7,'Sun Curve Sum'!$A$7:$AG$161,6)</f>
        <v>29.625</v>
      </c>
      <c r="AX51" s="25">
        <f>VLOOKUP(AX$7,'Sun Curve Sum'!$A$7:$AG$161,6)</f>
        <v>29.438000000000002</v>
      </c>
      <c r="AY51" s="25">
        <f>VLOOKUP(AY$7,'Sun Curve Sum'!$A$7:$AG$161,6)</f>
        <v>30.375</v>
      </c>
      <c r="AZ51" s="25">
        <f>VLOOKUP(AZ$7,'Sun Curve Sum'!$A$7:$AG$161,6)</f>
        <v>30.938000000000002</v>
      </c>
      <c r="BA51" s="25">
        <f>VLOOKUP(BA$7,'Sun Curve Sum'!$A$7:$AG$161,6)</f>
        <v>29.895</v>
      </c>
      <c r="BB51" s="25">
        <f>VLOOKUP(BB$7,'Sun Curve Sum'!$A$7:$AG$161,6)</f>
        <v>29.422000000000001</v>
      </c>
      <c r="BC51" s="25">
        <f>VLOOKUP(BC$7,'Sun Curve Sum'!$A$7:$AG$161,6)</f>
        <v>28.508000000000003</v>
      </c>
      <c r="BD51" s="25">
        <f>VLOOKUP(BD$7,'Sun Curve Sum'!$A$7:$AG$161,6)</f>
        <v>29.047000000000001</v>
      </c>
      <c r="BE51" s="25">
        <f>VLOOKUP(BE$7,'Sun Curve Sum'!$A$7:$AG$161,6)</f>
        <v>32.174999999999997</v>
      </c>
      <c r="BF51" s="25">
        <f>VLOOKUP(BF$7,'Sun Curve Sum'!$A$7:$AG$161,6)</f>
        <v>42.277500000000003</v>
      </c>
      <c r="BG51" s="25">
        <f>VLOOKUP(BG$7,'Sun Curve Sum'!$A$7:$AG$161,6)</f>
        <v>46.244999999999997</v>
      </c>
      <c r="BH51" s="25">
        <f>VLOOKUP(BH$7,'Sun Curve Sum'!$A$7:$AG$161,6)</f>
        <v>37.207500000000003</v>
      </c>
      <c r="BI51" s="25">
        <f>VLOOKUP(BI$7,'Sun Curve Sum'!$A$7:$AG$161,6)</f>
        <v>30.09</v>
      </c>
      <c r="BJ51" s="25">
        <f>VLOOKUP(BJ$7,'Sun Curve Sum'!$A$7:$AG$161,6)</f>
        <v>29.887</v>
      </c>
      <c r="BK51" s="25">
        <f>VLOOKUP(BK$7,'Sun Curve Sum'!$A$7:$AG$161,6)</f>
        <v>30.78</v>
      </c>
      <c r="BL51" s="25">
        <f>VLOOKUP(BL$7,'Sun Curve Sum'!$A$7:$AG$161,6)</f>
        <v>31.155000000000001</v>
      </c>
      <c r="BM51" s="25">
        <f>VLOOKUP(BM$7,'Sun Curve Sum'!$A$7:$AG$161,6)</f>
        <v>30.105</v>
      </c>
      <c r="BN51" s="25">
        <f>VLOOKUP(BN$7,'Sun Curve Sum'!$A$7:$AG$161,6)</f>
        <v>29.617000000000001</v>
      </c>
      <c r="BO51" s="25">
        <f>VLOOKUP(BO$7,'Sun Curve Sum'!$A$7:$AG$161,6)</f>
        <v>28.703000000000003</v>
      </c>
      <c r="BP51" s="25">
        <f>VLOOKUP(BP$7,'Sun Curve Sum'!$A$7:$AG$161,6)</f>
        <v>29.242000000000001</v>
      </c>
      <c r="BQ51" s="25">
        <f>VLOOKUP(BQ$7,'Sun Curve Sum'!$A$7:$AG$161,6)</f>
        <v>32.392000000000003</v>
      </c>
      <c r="BR51" s="25">
        <f>VLOOKUP(BR$7,'Sun Curve Sum'!$A$7:$AG$161,6)</f>
        <v>42.5625</v>
      </c>
      <c r="BS51" s="25">
        <f>VLOOKUP(BS$7,'Sun Curve Sum'!$A$7:$AG$161,6)</f>
        <v>46.56</v>
      </c>
      <c r="BT51" s="25">
        <f>VLOOKUP(BT$7,'Sun Curve Sum'!$A$7:$AG$161,6)</f>
        <v>37.462499999999999</v>
      </c>
      <c r="BU51" s="25">
        <f>VLOOKUP(BU$7,'Sun Curve Sum'!$A$7:$AG$161,6)</f>
        <v>30.293000000000003</v>
      </c>
      <c r="BV51" s="25">
        <f>VLOOKUP(BV$7,'Sun Curve Sum'!$A$7:$AG$161,6)</f>
        <v>30.09</v>
      </c>
      <c r="BW51" s="25">
        <f>VLOOKUP(BW$7,'Sun Curve Sum'!$A$7:$AG$161,6)</f>
        <v>30.99</v>
      </c>
      <c r="BX51" s="25">
        <f>VLOOKUP(BX$7,'Sun Curve Sum'!$A$7:$AG$161,6)</f>
        <v>31.364999999999998</v>
      </c>
      <c r="BY51" s="25">
        <f>VLOOKUP(BY$7,'Sun Curve Sum'!$A$7:$AG$161,6)</f>
        <v>30.308</v>
      </c>
      <c r="BZ51" s="25">
        <f>VLOOKUP(BZ$7,'Sun Curve Sum'!$A$7:$AG$161,6)</f>
        <v>29.813000000000002</v>
      </c>
      <c r="CA51" s="25">
        <f>VLOOKUP(CA$7,'Sun Curve Sum'!$A$7:$AG$161,6)</f>
        <v>28.898</v>
      </c>
      <c r="CB51" s="25">
        <f>VLOOKUP(CB$7,'Sun Curve Sum'!$A$7:$AG$161,6)</f>
        <v>29.438000000000002</v>
      </c>
      <c r="CC51" s="25">
        <f>VLOOKUP(CC$7,'Sun Curve Sum'!$A$7:$AG$161,6)</f>
        <v>32.61</v>
      </c>
      <c r="CD51" s="25">
        <f>VLOOKUP(CD$7,'Sun Curve Sum'!$A$7:$AG$161,6)</f>
        <v>42.847499999999997</v>
      </c>
      <c r="CE51" s="25">
        <f>VLOOKUP(CE$7,'Sun Curve Sum'!$A$7:$AG$161,6)</f>
        <v>46.8825</v>
      </c>
      <c r="CF51" s="25">
        <f>VLOOKUP(CF$7,'Sun Curve Sum'!$A$7:$AG$161,6)</f>
        <v>37.717500000000001</v>
      </c>
      <c r="CG51" s="25">
        <f>VLOOKUP(CG$7,'Sun Curve Sum'!$A$7:$AG$161,6)</f>
        <v>30.495000000000001</v>
      </c>
      <c r="CH51" s="25">
        <f>VLOOKUP(CH$7,'Sun Curve Sum'!$A$7:$AG$161,6)</f>
        <v>30.3</v>
      </c>
      <c r="CI51" s="25">
        <f>VLOOKUP(CI$7,'Sun Curve Sum'!$A$7:$AG$161,6)</f>
        <v>31.2</v>
      </c>
      <c r="CJ51" s="25">
        <f>VLOOKUP(CJ$7,'Sun Curve Sum'!$A$7:$AG$161,6)</f>
        <v>31.574999999999999</v>
      </c>
      <c r="CK51" s="25">
        <f>VLOOKUP(CK$7,'Sun Curve Sum'!$A$7:$AG$161,6)</f>
        <v>30.51</v>
      </c>
      <c r="CL51" s="25">
        <f>VLOOKUP(CL$7,'Sun Curve Sum'!$A$7:$AG$161,6)</f>
        <v>30.008000000000003</v>
      </c>
      <c r="CM51" s="25">
        <f>VLOOKUP(CM$7,'Sun Curve Sum'!$A$7:$AG$161,6)</f>
        <v>29.093</v>
      </c>
      <c r="CN51" s="25">
        <f>VLOOKUP(CN$7,'Sun Curve Sum'!$A$7:$AG$161,6)</f>
        <v>29.633000000000003</v>
      </c>
      <c r="CO51" s="25">
        <f>VLOOKUP(CO$7,'Sun Curve Sum'!$A$7:$AG$161,6)</f>
        <v>32.828000000000003</v>
      </c>
      <c r="CP51" s="25">
        <f>VLOOKUP(CP$7,'Sun Curve Sum'!$A$7:$AG$161,6)</f>
        <v>43.14</v>
      </c>
      <c r="CQ51" s="25">
        <f>VLOOKUP(CQ$7,'Sun Curve Sum'!$A$7:$AG$161,6)</f>
        <v>47.197499999999998</v>
      </c>
      <c r="CR51" s="25">
        <f>VLOOKUP(CR$7,'Sun Curve Sum'!$A$7:$AG$161,6)</f>
        <v>37.972499999999997</v>
      </c>
      <c r="CS51" s="25">
        <f>VLOOKUP(CS$7,'Sun Curve Sum'!$A$7:$AG$161,6)</f>
        <v>30.698</v>
      </c>
      <c r="CT51" s="25">
        <f>VLOOKUP(CT$7,'Sun Curve Sum'!$A$7:$AG$161,6)</f>
        <v>30.503</v>
      </c>
      <c r="CU51" s="25">
        <f>VLOOKUP(CU$7,'Sun Curve Sum'!$A$7:$AG$161,6)</f>
        <v>31.41</v>
      </c>
      <c r="CV51" s="25">
        <f>VLOOKUP(CV$7,'Sun Curve Sum'!$A$7:$AG$161,6)</f>
        <v>31.785</v>
      </c>
      <c r="CW51" s="25">
        <f>VLOOKUP(CW$7,'Sun Curve Sum'!$A$7:$AG$161,6)</f>
        <v>30.712</v>
      </c>
      <c r="CX51" s="25">
        <f>VLOOKUP(CX$7,'Sun Curve Sum'!$A$7:$AG$161,6)</f>
        <v>30.21</v>
      </c>
      <c r="CY51" s="25">
        <f>VLOOKUP(CY$7,'Sun Curve Sum'!$A$7:$AG$161,6)</f>
        <v>29.288</v>
      </c>
      <c r="CZ51" s="25">
        <f>VLOOKUP(CZ$7,'Sun Curve Sum'!$A$7:$AG$161,6)</f>
        <v>29.835000000000001</v>
      </c>
      <c r="DA51" s="25">
        <f>VLOOKUP(DA$7,'Sun Curve Sum'!$A$7:$AG$161,6)</f>
        <v>33.045000000000002</v>
      </c>
      <c r="DB51" s="25">
        <f>VLOOKUP(DB$7,'Sun Curve Sum'!$A$7:$AG$161,6)</f>
        <v>43.424999999999997</v>
      </c>
      <c r="DC51" s="25">
        <f>VLOOKUP(DC$7,'Sun Curve Sum'!$A$7:$AG$161,6)</f>
        <v>47.512500000000003</v>
      </c>
      <c r="DD51" s="25">
        <f>VLOOKUP(DD$7,'Sun Curve Sum'!$A$7:$AG$161,6)</f>
        <v>38.227499999999999</v>
      </c>
      <c r="DE51" s="25">
        <f>VLOOKUP(DE$7,'Sun Curve Sum'!$A$7:$AG$161,6)</f>
        <v>30.907</v>
      </c>
      <c r="DF51" s="25">
        <f>VLOOKUP(DF$7,'Sun Curve Sum'!$A$7:$AG$161,6)</f>
        <v>30.704999999999998</v>
      </c>
      <c r="DG51" s="25">
        <f>VLOOKUP(DG$7,'Sun Curve Sum'!$A$7:$AG$161,6)</f>
        <v>31.62</v>
      </c>
      <c r="DH51" s="25">
        <f>VLOOKUP(DH$7,'Sun Curve Sum'!$A$7:$AG$161,6)</f>
        <v>32.002000000000002</v>
      </c>
      <c r="DI51" s="25">
        <f>VLOOKUP(DI$7,'Sun Curve Sum'!$A$7:$AG$161,6)</f>
        <v>30.922000000000001</v>
      </c>
      <c r="DJ51" s="25">
        <f>VLOOKUP(DJ$7,'Sun Curve Sum'!$A$7:$AG$161,6)</f>
        <v>30.405000000000001</v>
      </c>
      <c r="DK51" s="25">
        <f>VLOOKUP(DK$7,'Sun Curve Sum'!$A$7:$AG$161,6)</f>
        <v>29.483000000000001</v>
      </c>
      <c r="DL51" s="25">
        <f>VLOOKUP(DL$7,'Sun Curve Sum'!$A$7:$AG$161,6)</f>
        <v>30.03</v>
      </c>
      <c r="DM51" s="25">
        <f>VLOOKUP(DM$7,'Sun Curve Sum'!$A$7:$AG$161,6)</f>
        <v>33.262999999999998</v>
      </c>
      <c r="DN51" s="25">
        <f>VLOOKUP(DN$7,'Sun Curve Sum'!$A$7:$AG$161,6)</f>
        <v>43.71</v>
      </c>
      <c r="DO51" s="25">
        <f>VLOOKUP(DO$7,'Sun Curve Sum'!$A$7:$AG$161,6)</f>
        <v>47.827500000000001</v>
      </c>
      <c r="DP51" s="25">
        <f>VLOOKUP(DP$7,'Sun Curve Sum'!$A$7:$AG$161,6)</f>
        <v>38.482500000000002</v>
      </c>
      <c r="DQ51" s="25">
        <f>VLOOKUP(DQ$7,'Sun Curve Sum'!$A$7:$AG$161,6)</f>
        <v>31.11</v>
      </c>
      <c r="DR51" s="25">
        <f>VLOOKUP(DR$7,'Sun Curve Sum'!$A$7:$AG$161,6)</f>
        <v>30.914999999999999</v>
      </c>
      <c r="DS51" s="25">
        <f>VLOOKUP(DS$7,'Sun Curve Sum'!$A$7:$AG$161,6)</f>
        <v>31.83</v>
      </c>
      <c r="DT51" s="25">
        <f>VLOOKUP(DT$7,'Sun Curve Sum'!$A$7:$AG$161,6)</f>
        <v>32.212000000000003</v>
      </c>
      <c r="DU51" s="25">
        <f>VLOOKUP(DU$7,'Sun Curve Sum'!$A$7:$AG$161,6)</f>
        <v>31.125</v>
      </c>
      <c r="DV51" s="25">
        <f>VLOOKUP(DV$7,'Sun Curve Sum'!$A$7:$AG$161,6)</f>
        <v>30.6</v>
      </c>
      <c r="DW51" s="25">
        <f>VLOOKUP(DW$7,'Sun Curve Sum'!$A$7:$AG$161,6)</f>
        <v>29.677000000000003</v>
      </c>
      <c r="DX51" s="25">
        <f>VLOOKUP(DX$7,'Sun Curve Sum'!$A$7:$AG$161,6)</f>
        <v>30.225000000000001</v>
      </c>
      <c r="DY51" s="25">
        <f>VLOOKUP(DY$7,'Sun Curve Sum'!$A$7:$AG$161,6)</f>
        <v>33.487000000000002</v>
      </c>
      <c r="DZ51" s="25">
        <f>VLOOKUP(DZ$7,'Sun Curve Sum'!$A$7:$AG$161,6)</f>
        <v>43.994999999999997</v>
      </c>
      <c r="EA51" s="25">
        <f>VLOOKUP(EA$7,'Sun Curve Sum'!$A$7:$AG$161,6)</f>
        <v>48.15</v>
      </c>
      <c r="EB51" s="25">
        <f>VLOOKUP(EB$7,'Sun Curve Sum'!$A$7:$AG$161,6)</f>
        <v>38.737499999999997</v>
      </c>
      <c r="EC51" s="25">
        <f>VLOOKUP(EC$7,'Sun Curve Sum'!$A$7:$AG$161,6)</f>
        <v>31.313000000000002</v>
      </c>
      <c r="ED51" s="25">
        <f>VLOOKUP(ED$7,'Sun Curve Sum'!$A$7:$AG$161,6)</f>
        <v>31.117000000000001</v>
      </c>
      <c r="EE51" s="25">
        <f>VLOOKUP(EE$7,'Sun Curve Sum'!$A$7:$AG$161,6)</f>
        <v>32.04</v>
      </c>
    </row>
    <row r="52" spans="1:135" s="36" customFormat="1" ht="14.1" customHeight="1" x14ac:dyDescent="0.2">
      <c r="A52" s="18" t="s">
        <v>141</v>
      </c>
      <c r="B52" s="13" t="s">
        <v>48</v>
      </c>
      <c r="C52" s="22">
        <f t="shared" ca="1" si="23"/>
        <v>22.387533333333334</v>
      </c>
      <c r="D52" s="25">
        <f ca="1">IF(ISERROR(AVERAGE(OFFSET('Sun Curve Sum'!$B$6,1,0,1,1))),0,AVERAGE(OFFSET('Sun Curve Sum'!$B$6,1,0,1,1)))</f>
        <v>21.25</v>
      </c>
      <c r="E52" s="25">
        <f ca="1">IF(ISERROR((SUM(OFFSET('Sun Curve Sum'!$B$6,2,0,4,1))+ 1* 'Sun Curve Sum Backup'!$B$9)/5), 'Sun Curve Sum Backup'!$B$9,(SUM(OFFSET('Sun Curve Sum'!$B$6,2,0,4,1))+ 1* 'Sun Curve Sum Backup'!$B$9)/5)</f>
        <v>21.162600000000001</v>
      </c>
      <c r="F52" s="25">
        <f>VLOOKUP(F$7,'Sun Curve Sum'!$A$7:$AG$161,2)</f>
        <v>24.75</v>
      </c>
      <c r="G52" s="23">
        <f t="shared" ca="1" si="24"/>
        <v>22.387533333333334</v>
      </c>
      <c r="H52" s="131">
        <f t="shared" si="25"/>
        <v>24.9375</v>
      </c>
      <c r="I52" s="131">
        <f t="shared" si="31"/>
        <v>24.563000000000002</v>
      </c>
      <c r="J52" s="131">
        <f t="shared" si="31"/>
        <v>24</v>
      </c>
      <c r="K52" s="131">
        <f t="shared" si="31"/>
        <v>22.875</v>
      </c>
      <c r="L52" s="131">
        <f t="shared" si="31"/>
        <v>26.625</v>
      </c>
      <c r="M52" s="131">
        <f t="shared" si="31"/>
        <v>32.625</v>
      </c>
      <c r="N52" s="131">
        <f t="shared" si="31"/>
        <v>39</v>
      </c>
      <c r="O52" s="131">
        <f t="shared" si="31"/>
        <v>45.75</v>
      </c>
      <c r="P52" s="131">
        <f t="shared" si="31"/>
        <v>37.5</v>
      </c>
      <c r="Q52" s="131">
        <f t="shared" si="31"/>
        <v>27.75</v>
      </c>
      <c r="R52" s="131">
        <f t="shared" si="31"/>
        <v>26.25</v>
      </c>
      <c r="S52" s="131">
        <f t="shared" si="31"/>
        <v>27</v>
      </c>
      <c r="T52" s="23">
        <f t="shared" si="27"/>
        <v>29.906291666666664</v>
      </c>
      <c r="U52" s="23">
        <f t="shared" si="28"/>
        <v>31.09375</v>
      </c>
      <c r="V52" s="23">
        <f t="shared" si="29"/>
        <v>31.995642857142851</v>
      </c>
      <c r="W52" s="71"/>
      <c r="X52" s="74">
        <f t="shared" ca="1" si="30"/>
        <v>31.412586486486486</v>
      </c>
      <c r="Y52" s="12"/>
      <c r="Z52" s="39"/>
      <c r="AA52" s="39"/>
      <c r="AB52" s="25">
        <f>VLOOKUP(AB$7,'Sun Curve Sum'!$A$7:$AG$161,2)</f>
        <v>24.9375</v>
      </c>
      <c r="AC52" s="25">
        <f>VLOOKUP(AC$7,'Sun Curve Sum'!$A$7:$AG$161,2)</f>
        <v>24.563000000000002</v>
      </c>
      <c r="AD52" s="25">
        <f>VLOOKUP(AD$7,'Sun Curve Sum'!$A$7:$AG$161,2)</f>
        <v>24</v>
      </c>
      <c r="AE52" s="25">
        <f>VLOOKUP(AE$7,'Sun Curve Sum'!$A$7:$AG$161,2)</f>
        <v>22.875</v>
      </c>
      <c r="AF52" s="25">
        <f>VLOOKUP(AF$7,'Sun Curve Sum'!$A$7:$AG$161,2)</f>
        <v>26.625</v>
      </c>
      <c r="AG52" s="25">
        <f>VLOOKUP(AG$7,'Sun Curve Sum'!$A$7:$AG$161,2)</f>
        <v>32.625</v>
      </c>
      <c r="AH52" s="25">
        <f>VLOOKUP(AH$7,'Sun Curve Sum'!$A$7:$AG$161,2)</f>
        <v>39</v>
      </c>
      <c r="AI52" s="25">
        <f>VLOOKUP(AI$7,'Sun Curve Sum'!$A$7:$AG$161,2)</f>
        <v>45.75</v>
      </c>
      <c r="AJ52" s="25">
        <f>VLOOKUP(AJ$7,'Sun Curve Sum'!$A$7:$AG$161,2)</f>
        <v>37.5</v>
      </c>
      <c r="AK52" s="25">
        <f>VLOOKUP(AK$7,'Sun Curve Sum'!$A$7:$AG$161,2)</f>
        <v>27.75</v>
      </c>
      <c r="AL52" s="25">
        <f>VLOOKUP(AL$7,'Sun Curve Sum'!$A$7:$AG$161,2)</f>
        <v>26.25</v>
      </c>
      <c r="AM52" s="25">
        <f>VLOOKUP(AM$7,'Sun Curve Sum'!$A$7:$AG$161,2)</f>
        <v>27</v>
      </c>
      <c r="AN52" s="25">
        <f>VLOOKUP(AN$7,'Sun Curve Sum'!$A$7:$AG$161,2)</f>
        <v>27</v>
      </c>
      <c r="AO52" s="25">
        <f>VLOOKUP(AO$7,'Sun Curve Sum'!$A$7:$AG$161,2)</f>
        <v>27</v>
      </c>
      <c r="AP52" s="25">
        <f>VLOOKUP(AP$7,'Sun Curve Sum'!$A$7:$AG$161,2)</f>
        <v>26.625</v>
      </c>
      <c r="AQ52" s="25">
        <f>VLOOKUP(AQ$7,'Sun Curve Sum'!$A$7:$AG$161,2)</f>
        <v>26.25</v>
      </c>
      <c r="AR52" s="25">
        <f>VLOOKUP(AR$7,'Sun Curve Sum'!$A$7:$AG$161,2)</f>
        <v>27</v>
      </c>
      <c r="AS52" s="25">
        <f>VLOOKUP(AS$7,'Sun Curve Sum'!$A$7:$AG$161,2)</f>
        <v>32.25</v>
      </c>
      <c r="AT52" s="25">
        <f>VLOOKUP(AT$7,'Sun Curve Sum'!$A$7:$AG$161,2)</f>
        <v>39.75</v>
      </c>
      <c r="AU52" s="25">
        <f>VLOOKUP(AU$7,'Sun Curve Sum'!$A$7:$AG$161,2)</f>
        <v>45.75</v>
      </c>
      <c r="AV52" s="25">
        <f>VLOOKUP(AV$7,'Sun Curve Sum'!$A$7:$AG$161,2)</f>
        <v>37.875</v>
      </c>
      <c r="AW52" s="25">
        <f>VLOOKUP(AW$7,'Sun Curve Sum'!$A$7:$AG$161,2)</f>
        <v>28.5</v>
      </c>
      <c r="AX52" s="25">
        <f>VLOOKUP(AX$7,'Sun Curve Sum'!$A$7:$AG$161,2)</f>
        <v>27.75</v>
      </c>
      <c r="AY52" s="25">
        <f>VLOOKUP(AY$7,'Sun Curve Sum'!$A$7:$AG$161,2)</f>
        <v>27.375</v>
      </c>
      <c r="AZ52" s="25">
        <f>VLOOKUP(AZ$7,'Sun Curve Sum'!$A$7:$AG$161,2)</f>
        <v>27.524999999999999</v>
      </c>
      <c r="BA52" s="25">
        <f>VLOOKUP(BA$7,'Sun Curve Sum'!$A$7:$AG$161,2)</f>
        <v>27.524999999999999</v>
      </c>
      <c r="BB52" s="25">
        <f>VLOOKUP(BB$7,'Sun Curve Sum'!$A$7:$AG$161,2)</f>
        <v>27.18</v>
      </c>
      <c r="BC52" s="25">
        <f>VLOOKUP(BC$7,'Sun Curve Sum'!$A$7:$AG$161,2)</f>
        <v>26.835000000000001</v>
      </c>
      <c r="BD52" s="25">
        <f>VLOOKUP(BD$7,'Sun Curve Sum'!$A$7:$AG$161,2)</f>
        <v>27.524999999999999</v>
      </c>
      <c r="BE52" s="25">
        <f>VLOOKUP(BE$7,'Sun Curve Sum'!$A$7:$AG$161,2)</f>
        <v>32.393000000000001</v>
      </c>
      <c r="BF52" s="25">
        <f>VLOOKUP(BF$7,'Sun Curve Sum'!$A$7:$AG$161,2)</f>
        <v>39.344999999999999</v>
      </c>
      <c r="BG52" s="25">
        <f>VLOOKUP(BG$7,'Sun Curve Sum'!$A$7:$AG$161,2)</f>
        <v>44.902999999999999</v>
      </c>
      <c r="BH52" s="25">
        <f>VLOOKUP(BH$7,'Sun Curve Sum'!$A$7:$AG$161,2)</f>
        <v>37.604999999999997</v>
      </c>
      <c r="BI52" s="25">
        <f>VLOOKUP(BI$7,'Sun Curve Sum'!$A$7:$AG$161,2)</f>
        <v>28.92</v>
      </c>
      <c r="BJ52" s="25">
        <f>VLOOKUP(BJ$7,'Sun Curve Sum'!$A$7:$AG$161,2)</f>
        <v>28.223000000000003</v>
      </c>
      <c r="BK52" s="25">
        <f>VLOOKUP(BK$7,'Sun Curve Sum'!$A$7:$AG$161,2)</f>
        <v>27.878</v>
      </c>
      <c r="BL52" s="25">
        <f>VLOOKUP(BL$7,'Sun Curve Sum'!$A$7:$AG$161,2)</f>
        <v>27.72</v>
      </c>
      <c r="BM52" s="25">
        <f>VLOOKUP(BM$7,'Sun Curve Sum'!$A$7:$AG$161,2)</f>
        <v>27.728000000000002</v>
      </c>
      <c r="BN52" s="25">
        <f>VLOOKUP(BN$7,'Sun Curve Sum'!$A$7:$AG$161,2)</f>
        <v>27.375</v>
      </c>
      <c r="BO52" s="25">
        <f>VLOOKUP(BO$7,'Sun Curve Sum'!$A$7:$AG$161,2)</f>
        <v>27.023</v>
      </c>
      <c r="BP52" s="25">
        <f>VLOOKUP(BP$7,'Sun Curve Sum'!$A$7:$AG$161,2)</f>
        <v>27.728000000000002</v>
      </c>
      <c r="BQ52" s="25">
        <f>VLOOKUP(BQ$7,'Sun Curve Sum'!$A$7:$AG$161,2)</f>
        <v>32.625</v>
      </c>
      <c r="BR52" s="25">
        <f>VLOOKUP(BR$7,'Sun Curve Sum'!$A$7:$AG$161,2)</f>
        <v>39.623000000000005</v>
      </c>
      <c r="BS52" s="25">
        <f>VLOOKUP(BS$7,'Sun Curve Sum'!$A$7:$AG$161,2)</f>
        <v>45.225000000000001</v>
      </c>
      <c r="BT52" s="25">
        <f>VLOOKUP(BT$7,'Sun Curve Sum'!$A$7:$AG$161,2)</f>
        <v>37.875</v>
      </c>
      <c r="BU52" s="25">
        <f>VLOOKUP(BU$7,'Sun Curve Sum'!$A$7:$AG$161,2)</f>
        <v>29.123000000000001</v>
      </c>
      <c r="BV52" s="25">
        <f>VLOOKUP(BV$7,'Sun Curve Sum'!$A$7:$AG$161,2)</f>
        <v>28.425000000000001</v>
      </c>
      <c r="BW52" s="25">
        <f>VLOOKUP(BW$7,'Sun Curve Sum'!$A$7:$AG$161,2)</f>
        <v>28.073</v>
      </c>
      <c r="BX52" s="25">
        <f>VLOOKUP(BX$7,'Sun Curve Sum'!$A$7:$AG$161,2)</f>
        <v>27.923000000000002</v>
      </c>
      <c r="BY52" s="25">
        <f>VLOOKUP(BY$7,'Sun Curve Sum'!$A$7:$AG$161,2)</f>
        <v>27.923000000000002</v>
      </c>
      <c r="BZ52" s="25">
        <f>VLOOKUP(BZ$7,'Sun Curve Sum'!$A$7:$AG$161,2)</f>
        <v>27.57</v>
      </c>
      <c r="CA52" s="25">
        <f>VLOOKUP(CA$7,'Sun Curve Sum'!$A$7:$AG$161,2)</f>
        <v>27.218</v>
      </c>
      <c r="CB52" s="25">
        <f>VLOOKUP(CB$7,'Sun Curve Sum'!$A$7:$AG$161,2)</f>
        <v>27.923000000000002</v>
      </c>
      <c r="CC52" s="25">
        <f>VLOOKUP(CC$7,'Sun Curve Sum'!$A$7:$AG$161,2)</f>
        <v>32.858000000000004</v>
      </c>
      <c r="CD52" s="25">
        <f>VLOOKUP(CD$7,'Sun Curve Sum'!$A$7:$AG$161,2)</f>
        <v>39.908000000000001</v>
      </c>
      <c r="CE52" s="25">
        <f>VLOOKUP(CE$7,'Sun Curve Sum'!$A$7:$AG$161,2)</f>
        <v>45.548000000000002</v>
      </c>
      <c r="CF52" s="25">
        <f>VLOOKUP(CF$7,'Sun Curve Sum'!$A$7:$AG$161,2)</f>
        <v>38.145000000000003</v>
      </c>
      <c r="CG52" s="25">
        <f>VLOOKUP(CG$7,'Sun Curve Sum'!$A$7:$AG$161,2)</f>
        <v>29.333000000000002</v>
      </c>
      <c r="CH52" s="25">
        <f>VLOOKUP(CH$7,'Sun Curve Sum'!$A$7:$AG$161,2)</f>
        <v>28.628</v>
      </c>
      <c r="CI52" s="25">
        <f>VLOOKUP(CI$7,'Sun Curve Sum'!$A$7:$AG$161,2)</f>
        <v>28.274999999999999</v>
      </c>
      <c r="CJ52" s="25">
        <f>VLOOKUP(CJ$7,'Sun Curve Sum'!$A$7:$AG$161,2)</f>
        <v>28.118000000000002</v>
      </c>
      <c r="CK52" s="25">
        <f>VLOOKUP(CK$7,'Sun Curve Sum'!$A$7:$AG$161,2)</f>
        <v>28.118000000000002</v>
      </c>
      <c r="CL52" s="25">
        <f>VLOOKUP(CL$7,'Sun Curve Sum'!$A$7:$AG$161,2)</f>
        <v>27.765000000000001</v>
      </c>
      <c r="CM52" s="25">
        <f>VLOOKUP(CM$7,'Sun Curve Sum'!$A$7:$AG$161,2)</f>
        <v>27.413</v>
      </c>
      <c r="CN52" s="25">
        <f>VLOOKUP(CN$7,'Sun Curve Sum'!$A$7:$AG$161,2)</f>
        <v>28.118000000000002</v>
      </c>
      <c r="CO52" s="25">
        <f>VLOOKUP(CO$7,'Sun Curve Sum'!$A$7:$AG$161,2)</f>
        <v>33.090000000000003</v>
      </c>
      <c r="CP52" s="25">
        <f>VLOOKUP(CP$7,'Sun Curve Sum'!$A$7:$AG$161,2)</f>
        <v>40.193000000000005</v>
      </c>
      <c r="CQ52" s="25">
        <f>VLOOKUP(CQ$7,'Sun Curve Sum'!$A$7:$AG$161,2)</f>
        <v>45.87</v>
      </c>
      <c r="CR52" s="25">
        <f>VLOOKUP(CR$7,'Sun Curve Sum'!$A$7:$AG$161,2)</f>
        <v>38.414999999999999</v>
      </c>
      <c r="CS52" s="25">
        <f>VLOOKUP(CS$7,'Sun Curve Sum'!$A$7:$AG$161,2)</f>
        <v>29.543000000000003</v>
      </c>
      <c r="CT52" s="25">
        <f>VLOOKUP(CT$7,'Sun Curve Sum'!$A$7:$AG$161,2)</f>
        <v>28.83</v>
      </c>
      <c r="CU52" s="25">
        <f>VLOOKUP(CU$7,'Sun Curve Sum'!$A$7:$AG$161,2)</f>
        <v>28.478000000000002</v>
      </c>
      <c r="CV52" s="25">
        <f>VLOOKUP(CV$7,'Sun Curve Sum'!$A$7:$AG$161,2)</f>
        <v>28.32</v>
      </c>
      <c r="CW52" s="25">
        <f>VLOOKUP(CW$7,'Sun Curve Sum'!$A$7:$AG$161,2)</f>
        <v>28.32</v>
      </c>
      <c r="CX52" s="25">
        <f>VLOOKUP(CX$7,'Sun Curve Sum'!$A$7:$AG$161,2)</f>
        <v>27.96</v>
      </c>
      <c r="CY52" s="25">
        <f>VLOOKUP(CY$7,'Sun Curve Sum'!$A$7:$AG$161,2)</f>
        <v>27.6</v>
      </c>
      <c r="CZ52" s="25">
        <f>VLOOKUP(CZ$7,'Sun Curve Sum'!$A$7:$AG$161,2)</f>
        <v>28.32</v>
      </c>
      <c r="DA52" s="25">
        <f>VLOOKUP(DA$7,'Sun Curve Sum'!$A$7:$AG$161,2)</f>
        <v>33.323</v>
      </c>
      <c r="DB52" s="25">
        <f>VLOOKUP(DB$7,'Sun Curve Sum'!$A$7:$AG$161,2)</f>
        <v>40.47</v>
      </c>
      <c r="DC52" s="25">
        <f>VLOOKUP(DC$7,'Sun Curve Sum'!$A$7:$AG$161,2)</f>
        <v>46.193000000000005</v>
      </c>
      <c r="DD52" s="25">
        <f>VLOOKUP(DD$7,'Sun Curve Sum'!$A$7:$AG$161,2)</f>
        <v>38.685000000000002</v>
      </c>
      <c r="DE52" s="25">
        <f>VLOOKUP(DE$7,'Sun Curve Sum'!$A$7:$AG$161,2)</f>
        <v>29.745000000000001</v>
      </c>
      <c r="DF52" s="25">
        <f>VLOOKUP(DF$7,'Sun Curve Sum'!$A$7:$AG$161,2)</f>
        <v>29.033000000000001</v>
      </c>
      <c r="DG52" s="25">
        <f>VLOOKUP(DG$7,'Sun Curve Sum'!$A$7:$AG$161,2)</f>
        <v>28.68</v>
      </c>
      <c r="DH52" s="25">
        <f>VLOOKUP(DH$7,'Sun Curve Sum'!$A$7:$AG$161,2)</f>
        <v>28.515000000000001</v>
      </c>
      <c r="DI52" s="25">
        <f>VLOOKUP(DI$7,'Sun Curve Sum'!$A$7:$AG$161,2)</f>
        <v>28.515000000000001</v>
      </c>
      <c r="DJ52" s="25">
        <f>VLOOKUP(DJ$7,'Sun Curve Sum'!$A$7:$AG$161,2)</f>
        <v>28.155000000000001</v>
      </c>
      <c r="DK52" s="25">
        <f>VLOOKUP(DK$7,'Sun Curve Sum'!$A$7:$AG$161,2)</f>
        <v>27.795000000000002</v>
      </c>
      <c r="DL52" s="25">
        <f>VLOOKUP(DL$7,'Sun Curve Sum'!$A$7:$AG$161,2)</f>
        <v>28.515000000000001</v>
      </c>
      <c r="DM52" s="25">
        <f>VLOOKUP(DM$7,'Sun Curve Sum'!$A$7:$AG$161,2)</f>
        <v>33.555</v>
      </c>
      <c r="DN52" s="25">
        <f>VLOOKUP(DN$7,'Sun Curve Sum'!$A$7:$AG$161,2)</f>
        <v>40.755000000000003</v>
      </c>
      <c r="DO52" s="25">
        <f>VLOOKUP(DO$7,'Sun Curve Sum'!$A$7:$AG$161,2)</f>
        <v>46.515000000000001</v>
      </c>
      <c r="DP52" s="25">
        <f>VLOOKUP(DP$7,'Sun Curve Sum'!$A$7:$AG$161,2)</f>
        <v>38.954999999999998</v>
      </c>
      <c r="DQ52" s="25">
        <f>VLOOKUP(DQ$7,'Sun Curve Sum'!$A$7:$AG$161,2)</f>
        <v>29.954999999999998</v>
      </c>
      <c r="DR52" s="25">
        <f>VLOOKUP(DR$7,'Sun Curve Sum'!$A$7:$AG$161,2)</f>
        <v>29.234999999999999</v>
      </c>
      <c r="DS52" s="25">
        <f>VLOOKUP(DS$7,'Sun Curve Sum'!$A$7:$AG$161,2)</f>
        <v>28.875</v>
      </c>
      <c r="DT52" s="25">
        <f>VLOOKUP(DT$7,'Sun Curve Sum'!$A$7:$AG$161,2)</f>
        <v>28.71</v>
      </c>
      <c r="DU52" s="25">
        <f>VLOOKUP(DU$7,'Sun Curve Sum'!$A$7:$AG$161,2)</f>
        <v>28.71</v>
      </c>
      <c r="DV52" s="25">
        <f>VLOOKUP(DV$7,'Sun Curve Sum'!$A$7:$AG$161,2)</f>
        <v>28.35</v>
      </c>
      <c r="DW52" s="25">
        <f>VLOOKUP(DW$7,'Sun Curve Sum'!$A$7:$AG$161,2)</f>
        <v>27.99</v>
      </c>
      <c r="DX52" s="25">
        <f>VLOOKUP(DX$7,'Sun Curve Sum'!$A$7:$AG$161,2)</f>
        <v>28.71</v>
      </c>
      <c r="DY52" s="25">
        <f>VLOOKUP(DY$7,'Sun Curve Sum'!$A$7:$AG$161,2)</f>
        <v>33.788000000000004</v>
      </c>
      <c r="DZ52" s="25">
        <f>VLOOKUP(DZ$7,'Sun Curve Sum'!$A$7:$AG$161,2)</f>
        <v>41.04</v>
      </c>
      <c r="EA52" s="25">
        <f>VLOOKUP(EA$7,'Sun Curve Sum'!$A$7:$AG$161,2)</f>
        <v>46.838000000000001</v>
      </c>
      <c r="EB52" s="25">
        <f>VLOOKUP(EB$7,'Sun Curve Sum'!$A$7:$AG$161,2)</f>
        <v>39.225000000000001</v>
      </c>
      <c r="EC52" s="25">
        <f>VLOOKUP(EC$7,'Sun Curve Sum'!$A$7:$AG$161,2)</f>
        <v>30.164999999999999</v>
      </c>
      <c r="ED52" s="25">
        <f>VLOOKUP(ED$7,'Sun Curve Sum'!$A$7:$AG$161,2)</f>
        <v>29.438000000000002</v>
      </c>
      <c r="EE52" s="25">
        <f>VLOOKUP(EE$7,'Sun Curve Sum'!$A$7:$AG$161,2)</f>
        <v>29.078000000000003</v>
      </c>
    </row>
    <row r="53" spans="1:135" s="36" customFormat="1" ht="14.1" customHeight="1" x14ac:dyDescent="0.2">
      <c r="A53" s="18" t="s">
        <v>145</v>
      </c>
      <c r="B53" s="127">
        <v>53</v>
      </c>
      <c r="C53" s="22">
        <f t="shared" ca="1" si="23"/>
        <v>22.987533333333335</v>
      </c>
      <c r="D53" s="22">
        <f ca="1">IF(ISERROR(AVERAGE(OFFSET('Sun Curve Sum'!$G$6,1,0,1,1))),0,AVERAGE(OFFSET('Sun Curve Sum'!$G$6,1,0,1,1)))</f>
        <v>22.25</v>
      </c>
      <c r="E53" s="22">
        <f ca="1">IF(ISERROR((SUM(OFFSET('Sun Curve Sum'!$G$6,2,0,4,1))+ 1* 'Sun Curve Sum Backup'!$G$9)/5), 'Sun Curve Sum Backup'!$G$9,(SUM(OFFSET('Sun Curve Sum'!$G$6,2,0,4,1))+ 1* 'Sun Curve Sum Backup'!$G$9)/5)</f>
        <v>21.962600000000002</v>
      </c>
      <c r="F53" s="22">
        <f>VLOOKUP(F$7,'Sun Curve Sum'!$A$7:$AG$161,7)</f>
        <v>24.75</v>
      </c>
      <c r="G53" s="23">
        <f t="shared" ca="1" si="24"/>
        <v>22.987533333333335</v>
      </c>
      <c r="H53" s="131">
        <f t="shared" si="25"/>
        <v>24.9375</v>
      </c>
      <c r="I53" s="131">
        <f t="shared" si="31"/>
        <v>24.563000000000002</v>
      </c>
      <c r="J53" s="131">
        <f t="shared" si="31"/>
        <v>24</v>
      </c>
      <c r="K53" s="131">
        <f t="shared" si="31"/>
        <v>22.875</v>
      </c>
      <c r="L53" s="131">
        <f t="shared" si="31"/>
        <v>26.625</v>
      </c>
      <c r="M53" s="131">
        <f t="shared" si="31"/>
        <v>32.625</v>
      </c>
      <c r="N53" s="131">
        <f t="shared" si="31"/>
        <v>39</v>
      </c>
      <c r="O53" s="131">
        <f t="shared" si="31"/>
        <v>45.75</v>
      </c>
      <c r="P53" s="131">
        <f t="shared" si="31"/>
        <v>37.5</v>
      </c>
      <c r="Q53" s="131">
        <f t="shared" si="31"/>
        <v>27.75</v>
      </c>
      <c r="R53" s="131">
        <f t="shared" si="31"/>
        <v>26.25</v>
      </c>
      <c r="S53" s="131">
        <f t="shared" si="31"/>
        <v>27</v>
      </c>
      <c r="T53" s="23">
        <f t="shared" si="27"/>
        <v>29.906291666666664</v>
      </c>
      <c r="U53" s="23">
        <f t="shared" si="28"/>
        <v>31.09375</v>
      </c>
      <c r="V53" s="23">
        <f t="shared" si="29"/>
        <v>31.995642857142851</v>
      </c>
      <c r="W53" s="78"/>
      <c r="X53" s="65">
        <f t="shared" ca="1" si="30"/>
        <v>31.428802702702697</v>
      </c>
      <c r="Y53" s="12"/>
      <c r="Z53" s="39"/>
      <c r="AB53" s="22">
        <f>VLOOKUP(AB$7,'Sun Curve Sum'!$A$7:$AG$161,7)</f>
        <v>24.9375</v>
      </c>
      <c r="AC53" s="22">
        <f>VLOOKUP(AC$7,'Sun Curve Sum'!$A$7:$AG$161,7)</f>
        <v>24.563000000000002</v>
      </c>
      <c r="AD53" s="22">
        <f>VLOOKUP(AD$7,'Sun Curve Sum'!$A$7:$AG$161,7)</f>
        <v>24</v>
      </c>
      <c r="AE53" s="22">
        <f>VLOOKUP(AE$7,'Sun Curve Sum'!$A$7:$AG$161,7)</f>
        <v>22.875</v>
      </c>
      <c r="AF53" s="22">
        <f>VLOOKUP(AF$7,'Sun Curve Sum'!$A$7:$AG$161,7)</f>
        <v>26.625</v>
      </c>
      <c r="AG53" s="22">
        <f>VLOOKUP(AG$7,'Sun Curve Sum'!$A$7:$AG$161,7)</f>
        <v>32.625</v>
      </c>
      <c r="AH53" s="22">
        <f>VLOOKUP(AH$7,'Sun Curve Sum'!$A$7:$AG$161,7)</f>
        <v>39</v>
      </c>
      <c r="AI53" s="22">
        <f>VLOOKUP(AI$7,'Sun Curve Sum'!$A$7:$AG$161,7)</f>
        <v>45.75</v>
      </c>
      <c r="AJ53" s="22">
        <f>VLOOKUP(AJ$7,'Sun Curve Sum'!$A$7:$AG$161,7)</f>
        <v>37.5</v>
      </c>
      <c r="AK53" s="22">
        <f>VLOOKUP(AK$7,'Sun Curve Sum'!$A$7:$AG$161,7)</f>
        <v>27.75</v>
      </c>
      <c r="AL53" s="22">
        <f>VLOOKUP(AL$7,'Sun Curve Sum'!$A$7:$AG$161,7)</f>
        <v>26.25</v>
      </c>
      <c r="AM53" s="22">
        <f>VLOOKUP(AM$7,'Sun Curve Sum'!$A$7:$AG$161,7)</f>
        <v>27</v>
      </c>
      <c r="AN53" s="22">
        <f>VLOOKUP(AN$7,'Sun Curve Sum'!$A$7:$AG$161,7)</f>
        <v>27</v>
      </c>
      <c r="AO53" s="22">
        <f>VLOOKUP(AO$7,'Sun Curve Sum'!$A$7:$AG$161,7)</f>
        <v>27</v>
      </c>
      <c r="AP53" s="22">
        <f>VLOOKUP(AP$7,'Sun Curve Sum'!$A$7:$AG$161,7)</f>
        <v>26.625</v>
      </c>
      <c r="AQ53" s="22">
        <f>VLOOKUP(AQ$7,'Sun Curve Sum'!$A$7:$AG$161,7)</f>
        <v>26.25</v>
      </c>
      <c r="AR53" s="22">
        <f>VLOOKUP(AR$7,'Sun Curve Sum'!$A$7:$AG$161,7)</f>
        <v>27</v>
      </c>
      <c r="AS53" s="22">
        <f>VLOOKUP(AS$7,'Sun Curve Sum'!$A$7:$AG$161,7)</f>
        <v>32.25</v>
      </c>
      <c r="AT53" s="22">
        <f>VLOOKUP(AT$7,'Sun Curve Sum'!$A$7:$AG$161,7)</f>
        <v>39.75</v>
      </c>
      <c r="AU53" s="22">
        <f>VLOOKUP(AU$7,'Sun Curve Sum'!$A$7:$AG$161,7)</f>
        <v>45.75</v>
      </c>
      <c r="AV53" s="22">
        <f>VLOOKUP(AV$7,'Sun Curve Sum'!$A$7:$AG$161,7)</f>
        <v>37.875</v>
      </c>
      <c r="AW53" s="22">
        <f>VLOOKUP(AW$7,'Sun Curve Sum'!$A$7:$AG$161,7)</f>
        <v>28.5</v>
      </c>
      <c r="AX53" s="22">
        <f>VLOOKUP(AX$7,'Sun Curve Sum'!$A$7:$AG$161,7)</f>
        <v>27.75</v>
      </c>
      <c r="AY53" s="22">
        <f>VLOOKUP(AY$7,'Sun Curve Sum'!$A$7:$AG$161,7)</f>
        <v>27.375</v>
      </c>
      <c r="AZ53" s="22">
        <f>VLOOKUP(AZ$7,'Sun Curve Sum'!$A$7:$AG$161,7)</f>
        <v>27.524999999999999</v>
      </c>
      <c r="BA53" s="22">
        <f>VLOOKUP(BA$7,'Sun Curve Sum'!$A$7:$AG$161,7)</f>
        <v>27.524999999999999</v>
      </c>
      <c r="BB53" s="22">
        <f>VLOOKUP(BB$7,'Sun Curve Sum'!$A$7:$AG$161,7)</f>
        <v>27.18</v>
      </c>
      <c r="BC53" s="22">
        <f>VLOOKUP(BC$7,'Sun Curve Sum'!$A$7:$AG$161,7)</f>
        <v>26.835000000000001</v>
      </c>
      <c r="BD53" s="22">
        <f>VLOOKUP(BD$7,'Sun Curve Sum'!$A$7:$AG$161,7)</f>
        <v>27.524999999999999</v>
      </c>
      <c r="BE53" s="22">
        <f>VLOOKUP(BE$7,'Sun Curve Sum'!$A$7:$AG$161,7)</f>
        <v>32.393000000000001</v>
      </c>
      <c r="BF53" s="22">
        <f>VLOOKUP(BF$7,'Sun Curve Sum'!$A$7:$AG$161,7)</f>
        <v>39.344999999999999</v>
      </c>
      <c r="BG53" s="22">
        <f>VLOOKUP(BG$7,'Sun Curve Sum'!$A$7:$AG$161,7)</f>
        <v>44.902999999999999</v>
      </c>
      <c r="BH53" s="22">
        <f>VLOOKUP(BH$7,'Sun Curve Sum'!$A$7:$AG$161,7)</f>
        <v>37.604999999999997</v>
      </c>
      <c r="BI53" s="22">
        <f>VLOOKUP(BI$7,'Sun Curve Sum'!$A$7:$AG$161,7)</f>
        <v>28.92</v>
      </c>
      <c r="BJ53" s="22">
        <f>VLOOKUP(BJ$7,'Sun Curve Sum'!$A$7:$AG$161,7)</f>
        <v>28.223000000000003</v>
      </c>
      <c r="BK53" s="22">
        <f>VLOOKUP(BK$7,'Sun Curve Sum'!$A$7:$AG$161,7)</f>
        <v>27.878</v>
      </c>
      <c r="BL53" s="22">
        <f>VLOOKUP(BL$7,'Sun Curve Sum'!$A$7:$AG$161,7)</f>
        <v>27.72</v>
      </c>
      <c r="BM53" s="22">
        <f>VLOOKUP(BM$7,'Sun Curve Sum'!$A$7:$AG$161,7)</f>
        <v>27.728000000000002</v>
      </c>
      <c r="BN53" s="22">
        <f>VLOOKUP(BN$7,'Sun Curve Sum'!$A$7:$AG$161,7)</f>
        <v>27.375</v>
      </c>
      <c r="BO53" s="22">
        <f>VLOOKUP(BO$7,'Sun Curve Sum'!$A$7:$AG$161,7)</f>
        <v>27.023</v>
      </c>
      <c r="BP53" s="22">
        <f>VLOOKUP(BP$7,'Sun Curve Sum'!$A$7:$AG$161,7)</f>
        <v>27.728000000000002</v>
      </c>
      <c r="BQ53" s="22">
        <f>VLOOKUP(BQ$7,'Sun Curve Sum'!$A$7:$AG$161,7)</f>
        <v>32.625</v>
      </c>
      <c r="BR53" s="22">
        <f>VLOOKUP(BR$7,'Sun Curve Sum'!$A$7:$AG$161,7)</f>
        <v>39.623000000000005</v>
      </c>
      <c r="BS53" s="22">
        <f>VLOOKUP(BS$7,'Sun Curve Sum'!$A$7:$AG$161,7)</f>
        <v>45.225000000000001</v>
      </c>
      <c r="BT53" s="22">
        <f>VLOOKUP(BT$7,'Sun Curve Sum'!$A$7:$AG$161,7)</f>
        <v>37.875</v>
      </c>
      <c r="BU53" s="22">
        <f>VLOOKUP(BU$7,'Sun Curve Sum'!$A$7:$AG$161,7)</f>
        <v>29.123000000000001</v>
      </c>
      <c r="BV53" s="22">
        <f>VLOOKUP(BV$7,'Sun Curve Sum'!$A$7:$AG$161,7)</f>
        <v>28.425000000000001</v>
      </c>
      <c r="BW53" s="22">
        <f>VLOOKUP(BW$7,'Sun Curve Sum'!$A$7:$AG$161,7)</f>
        <v>28.073</v>
      </c>
      <c r="BX53" s="22">
        <f>VLOOKUP(BX$7,'Sun Curve Sum'!$A$7:$AG$161,7)</f>
        <v>27.923000000000002</v>
      </c>
      <c r="BY53" s="22">
        <f>VLOOKUP(BY$7,'Sun Curve Sum'!$A$7:$AG$161,7)</f>
        <v>27.923000000000002</v>
      </c>
      <c r="BZ53" s="22">
        <f>VLOOKUP(BZ$7,'Sun Curve Sum'!$A$7:$AG$161,7)</f>
        <v>27.57</v>
      </c>
      <c r="CA53" s="22">
        <f>VLOOKUP(CA$7,'Sun Curve Sum'!$A$7:$AG$161,7)</f>
        <v>27.218</v>
      </c>
      <c r="CB53" s="22">
        <f>VLOOKUP(CB$7,'Sun Curve Sum'!$A$7:$AG$161,7)</f>
        <v>27.923000000000002</v>
      </c>
      <c r="CC53" s="22">
        <f>VLOOKUP(CC$7,'Sun Curve Sum'!$A$7:$AG$161,7)</f>
        <v>32.858000000000004</v>
      </c>
      <c r="CD53" s="22">
        <f>VLOOKUP(CD$7,'Sun Curve Sum'!$A$7:$AG$161,7)</f>
        <v>39.908000000000001</v>
      </c>
      <c r="CE53" s="22">
        <f>VLOOKUP(CE$7,'Sun Curve Sum'!$A$7:$AG$161,7)</f>
        <v>45.548000000000002</v>
      </c>
      <c r="CF53" s="22">
        <f>VLOOKUP(CF$7,'Sun Curve Sum'!$A$7:$AG$161,7)</f>
        <v>38.145000000000003</v>
      </c>
      <c r="CG53" s="22">
        <f>VLOOKUP(CG$7,'Sun Curve Sum'!$A$7:$AG$161,7)</f>
        <v>29.333000000000002</v>
      </c>
      <c r="CH53" s="22">
        <f>VLOOKUP(CH$7,'Sun Curve Sum'!$A$7:$AG$161,7)</f>
        <v>28.628</v>
      </c>
      <c r="CI53" s="22">
        <f>VLOOKUP(CI$7,'Sun Curve Sum'!$A$7:$AG$161,7)</f>
        <v>28.274999999999999</v>
      </c>
      <c r="CJ53" s="22">
        <f>VLOOKUP(CJ$7,'Sun Curve Sum'!$A$7:$AG$161,7)</f>
        <v>28.118000000000002</v>
      </c>
      <c r="CK53" s="22">
        <f>VLOOKUP(CK$7,'Sun Curve Sum'!$A$7:$AG$161,7)</f>
        <v>28.118000000000002</v>
      </c>
      <c r="CL53" s="22">
        <f>VLOOKUP(CL$7,'Sun Curve Sum'!$A$7:$AG$161,7)</f>
        <v>27.765000000000001</v>
      </c>
      <c r="CM53" s="22">
        <f>VLOOKUP(CM$7,'Sun Curve Sum'!$A$7:$AG$161,7)</f>
        <v>27.413</v>
      </c>
      <c r="CN53" s="22">
        <f>VLOOKUP(CN$7,'Sun Curve Sum'!$A$7:$AG$161,7)</f>
        <v>28.118000000000002</v>
      </c>
      <c r="CO53" s="22">
        <f>VLOOKUP(CO$7,'Sun Curve Sum'!$A$7:$AG$161,7)</f>
        <v>33.090000000000003</v>
      </c>
      <c r="CP53" s="22">
        <f>VLOOKUP(CP$7,'Sun Curve Sum'!$A$7:$AG$161,7)</f>
        <v>40.193000000000005</v>
      </c>
      <c r="CQ53" s="22">
        <f>VLOOKUP(CQ$7,'Sun Curve Sum'!$A$7:$AG$161,7)</f>
        <v>45.87</v>
      </c>
      <c r="CR53" s="22">
        <f>VLOOKUP(CR$7,'Sun Curve Sum'!$A$7:$AG$161,7)</f>
        <v>38.414999999999999</v>
      </c>
      <c r="CS53" s="22">
        <f>VLOOKUP(CS$7,'Sun Curve Sum'!$A$7:$AG$161,7)</f>
        <v>29.543000000000003</v>
      </c>
      <c r="CT53" s="22">
        <f>VLOOKUP(CT$7,'Sun Curve Sum'!$A$7:$AG$161,7)</f>
        <v>28.83</v>
      </c>
      <c r="CU53" s="22">
        <f>VLOOKUP(CU$7,'Sun Curve Sum'!$A$7:$AG$161,7)</f>
        <v>28.478000000000002</v>
      </c>
      <c r="CV53" s="22">
        <f>VLOOKUP(CV$7,'Sun Curve Sum'!$A$7:$AG$161,7)</f>
        <v>28.32</v>
      </c>
      <c r="CW53" s="22">
        <f>VLOOKUP(CW$7,'Sun Curve Sum'!$A$7:$AG$161,7)</f>
        <v>28.32</v>
      </c>
      <c r="CX53" s="22">
        <f>VLOOKUP(CX$7,'Sun Curve Sum'!$A$7:$AG$161,7)</f>
        <v>27.96</v>
      </c>
      <c r="CY53" s="22">
        <f>VLOOKUP(CY$7,'Sun Curve Sum'!$A$7:$AG$161,7)</f>
        <v>27.6</v>
      </c>
      <c r="CZ53" s="22">
        <f>VLOOKUP(CZ$7,'Sun Curve Sum'!$A$7:$AG$161,7)</f>
        <v>28.32</v>
      </c>
      <c r="DA53" s="22">
        <f>VLOOKUP(DA$7,'Sun Curve Sum'!$A$7:$AG$161,7)</f>
        <v>33.323</v>
      </c>
      <c r="DB53" s="22">
        <f>VLOOKUP(DB$7,'Sun Curve Sum'!$A$7:$AG$161,7)</f>
        <v>40.47</v>
      </c>
      <c r="DC53" s="22">
        <f>VLOOKUP(DC$7,'Sun Curve Sum'!$A$7:$AG$161,7)</f>
        <v>46.193000000000005</v>
      </c>
      <c r="DD53" s="22">
        <f>VLOOKUP(DD$7,'Sun Curve Sum'!$A$7:$AG$161,7)</f>
        <v>38.685000000000002</v>
      </c>
      <c r="DE53" s="22">
        <f>VLOOKUP(DE$7,'Sun Curve Sum'!$A$7:$AG$161,7)</f>
        <v>29.745000000000001</v>
      </c>
      <c r="DF53" s="22">
        <f>VLOOKUP(DF$7,'Sun Curve Sum'!$A$7:$AG$161,7)</f>
        <v>29.033000000000001</v>
      </c>
      <c r="DG53" s="22">
        <f>VLOOKUP(DG$7,'Sun Curve Sum'!$A$7:$AG$161,7)</f>
        <v>28.68</v>
      </c>
      <c r="DH53" s="22">
        <f>VLOOKUP(DH$7,'Sun Curve Sum'!$A$7:$AG$161,7)</f>
        <v>28.515000000000001</v>
      </c>
      <c r="DI53" s="22">
        <f>VLOOKUP(DI$7,'Sun Curve Sum'!$A$7:$AG$161,7)</f>
        <v>28.515000000000001</v>
      </c>
      <c r="DJ53" s="22">
        <f>VLOOKUP(DJ$7,'Sun Curve Sum'!$A$7:$AG$161,7)</f>
        <v>28.155000000000001</v>
      </c>
      <c r="DK53" s="22">
        <f>VLOOKUP(DK$7,'Sun Curve Sum'!$A$7:$AG$161,7)</f>
        <v>27.795000000000002</v>
      </c>
      <c r="DL53" s="22">
        <f>VLOOKUP(DL$7,'Sun Curve Sum'!$A$7:$AG$161,7)</f>
        <v>28.515000000000001</v>
      </c>
      <c r="DM53" s="22">
        <f>VLOOKUP(DM$7,'Sun Curve Sum'!$A$7:$AG$161,7)</f>
        <v>33.555</v>
      </c>
      <c r="DN53" s="22">
        <f>VLOOKUP(DN$7,'Sun Curve Sum'!$A$7:$AG$161,7)</f>
        <v>40.755000000000003</v>
      </c>
      <c r="DO53" s="22">
        <f>VLOOKUP(DO$7,'Sun Curve Sum'!$A$7:$AG$161,7)</f>
        <v>46.515000000000001</v>
      </c>
      <c r="DP53" s="22">
        <f>VLOOKUP(DP$7,'Sun Curve Sum'!$A$7:$AG$161,7)</f>
        <v>38.954999999999998</v>
      </c>
      <c r="DQ53" s="22">
        <f>VLOOKUP(DQ$7,'Sun Curve Sum'!$A$7:$AG$161,7)</f>
        <v>29.954999999999998</v>
      </c>
      <c r="DR53" s="22">
        <f>VLOOKUP(DR$7,'Sun Curve Sum'!$A$7:$AG$161,7)</f>
        <v>29.234999999999999</v>
      </c>
      <c r="DS53" s="22">
        <f>VLOOKUP(DS$7,'Sun Curve Sum'!$A$7:$AG$161,7)</f>
        <v>28.875</v>
      </c>
      <c r="DT53" s="22">
        <f>VLOOKUP(DT$7,'Sun Curve Sum'!$A$7:$AG$161,7)</f>
        <v>28.71</v>
      </c>
      <c r="DU53" s="22">
        <f>VLOOKUP(DU$7,'Sun Curve Sum'!$A$7:$AG$161,7)</f>
        <v>28.71</v>
      </c>
      <c r="DV53" s="22">
        <f>VLOOKUP(DV$7,'Sun Curve Sum'!$A$7:$AG$161,7)</f>
        <v>28.35</v>
      </c>
      <c r="DW53" s="22">
        <f>VLOOKUP(DW$7,'Sun Curve Sum'!$A$7:$AG$161,7)</f>
        <v>27.99</v>
      </c>
      <c r="DX53" s="22">
        <f>VLOOKUP(DX$7,'Sun Curve Sum'!$A$7:$AG$161,7)</f>
        <v>28.71</v>
      </c>
      <c r="DY53" s="22">
        <f>VLOOKUP(DY$7,'Sun Curve Sum'!$A$7:$AG$161,7)</f>
        <v>33.788000000000004</v>
      </c>
      <c r="DZ53" s="22">
        <f>VLOOKUP(DZ$7,'Sun Curve Sum'!$A$7:$AG$161,7)</f>
        <v>41.04</v>
      </c>
      <c r="EA53" s="22">
        <f>VLOOKUP(EA$7,'Sun Curve Sum'!$A$7:$AG$161,7)</f>
        <v>46.838000000000001</v>
      </c>
      <c r="EB53" s="22">
        <f>VLOOKUP(EB$7,'Sun Curve Sum'!$A$7:$AG$161,7)</f>
        <v>39.225000000000001</v>
      </c>
      <c r="EC53" s="22">
        <f>VLOOKUP(EC$7,'Sun Curve Sum'!$A$7:$AG$161,7)</f>
        <v>30.164999999999999</v>
      </c>
      <c r="ED53" s="22">
        <f>VLOOKUP(ED$7,'Sun Curve Sum'!$A$7:$AG$161,7)</f>
        <v>29.438000000000002</v>
      </c>
      <c r="EE53" s="22">
        <f>VLOOKUP(EE$7,'Sun Curve Sum'!$A$7:$AG$161,7)</f>
        <v>29.078000000000003</v>
      </c>
    </row>
    <row r="54" spans="1:135" s="36" customFormat="1" ht="14.1" customHeight="1" x14ac:dyDescent="0.2">
      <c r="A54" s="17"/>
      <c r="B54" s="127"/>
      <c r="C54" s="22"/>
      <c r="D54" s="22"/>
      <c r="E54" s="22"/>
      <c r="F54" s="22"/>
      <c r="G54" s="23"/>
      <c r="H54" s="131"/>
      <c r="I54" s="131"/>
      <c r="J54" s="131"/>
      <c r="K54" s="131"/>
      <c r="L54" s="131"/>
      <c r="M54" s="131"/>
      <c r="N54" s="131"/>
      <c r="O54" s="131"/>
      <c r="P54" s="131"/>
      <c r="Q54" s="131"/>
      <c r="R54" s="131"/>
      <c r="S54" s="131"/>
      <c r="T54" s="23"/>
      <c r="U54" s="23"/>
      <c r="V54" s="23"/>
      <c r="W54" s="78"/>
      <c r="X54" s="65"/>
      <c r="Y54" s="12"/>
      <c r="Z54" s="39"/>
      <c r="AB54" s="22"/>
      <c r="AC54" s="22"/>
      <c r="AD54" s="22"/>
      <c r="AE54" s="22"/>
      <c r="AF54" s="22"/>
      <c r="AG54" s="22"/>
      <c r="AH54" s="22"/>
      <c r="AI54" s="22"/>
      <c r="AJ54" s="22"/>
      <c r="AK54" s="22"/>
      <c r="AL54" s="22"/>
      <c r="AM54" s="22"/>
      <c r="AN54" s="22"/>
      <c r="AO54" s="22"/>
      <c r="AP54" s="22"/>
      <c r="AQ54" s="22"/>
      <c r="AR54" s="22"/>
      <c r="AS54" s="22"/>
      <c r="AT54" s="22"/>
      <c r="AU54" s="22"/>
      <c r="AV54" s="22"/>
      <c r="AW54" s="22"/>
      <c r="AX54" s="22"/>
      <c r="AY54" s="22"/>
      <c r="AZ54" s="22"/>
      <c r="BA54" s="22"/>
      <c r="BB54" s="22"/>
      <c r="BC54" s="22"/>
      <c r="BD54" s="22"/>
      <c r="BE54" s="22"/>
      <c r="BF54" s="22"/>
      <c r="BG54" s="22"/>
      <c r="BH54" s="22"/>
      <c r="BI54" s="22"/>
      <c r="BJ54" s="22"/>
      <c r="BK54" s="22"/>
      <c r="BL54" s="22"/>
      <c r="BM54" s="22"/>
      <c r="BN54" s="22"/>
      <c r="BO54" s="22"/>
      <c r="BP54" s="22"/>
      <c r="BQ54" s="22"/>
      <c r="BR54" s="22"/>
      <c r="BS54" s="22"/>
      <c r="BT54" s="22"/>
      <c r="BU54" s="22"/>
      <c r="BV54" s="22"/>
      <c r="BW54" s="22"/>
      <c r="BX54" s="22"/>
      <c r="BY54" s="22"/>
      <c r="BZ54" s="22"/>
      <c r="CA54" s="22"/>
      <c r="CB54" s="22"/>
      <c r="CC54" s="22"/>
      <c r="CD54" s="22"/>
      <c r="CE54" s="22"/>
      <c r="CF54" s="22"/>
      <c r="CG54" s="22"/>
      <c r="CH54" s="22"/>
      <c r="CI54" s="22"/>
      <c r="CJ54" s="22"/>
      <c r="CK54" s="22"/>
      <c r="CL54" s="22"/>
      <c r="CM54" s="22"/>
      <c r="CN54" s="22"/>
      <c r="CO54" s="22"/>
      <c r="CP54" s="22"/>
      <c r="CQ54" s="22"/>
      <c r="CR54" s="22"/>
      <c r="CS54" s="22"/>
      <c r="CT54" s="22"/>
      <c r="CU54" s="22"/>
      <c r="CV54" s="22"/>
      <c r="CW54" s="22"/>
      <c r="CX54" s="22"/>
      <c r="CY54" s="22"/>
      <c r="CZ54" s="22"/>
      <c r="DA54" s="22"/>
      <c r="DB54" s="22"/>
      <c r="DC54" s="22"/>
      <c r="DD54" s="22"/>
      <c r="DE54" s="22"/>
      <c r="DF54" s="22"/>
      <c r="DG54" s="22"/>
      <c r="DH54" s="22"/>
      <c r="DI54" s="22"/>
      <c r="DJ54" s="22"/>
      <c r="DK54" s="22"/>
      <c r="DL54" s="22"/>
      <c r="DM54" s="22"/>
      <c r="DN54" s="22"/>
      <c r="DO54" s="22"/>
      <c r="DP54" s="22"/>
      <c r="DQ54" s="22"/>
      <c r="DR54" s="22"/>
      <c r="DS54" s="22"/>
      <c r="DT54" s="22"/>
      <c r="DU54" s="22"/>
      <c r="DV54" s="22"/>
      <c r="DW54" s="22"/>
      <c r="DX54" s="22"/>
      <c r="DY54" s="22"/>
      <c r="DZ54" s="22"/>
      <c r="EA54" s="22"/>
      <c r="EB54" s="22"/>
      <c r="EC54" s="22"/>
      <c r="ED54" s="22"/>
      <c r="EE54" s="22"/>
    </row>
    <row r="55" spans="1:135" s="36" customFormat="1" ht="14.1" customHeight="1" x14ac:dyDescent="0.2">
      <c r="A55" s="17" t="s">
        <v>138</v>
      </c>
      <c r="B55" s="127"/>
      <c r="C55" s="22"/>
      <c r="D55" s="22"/>
      <c r="E55" s="22"/>
      <c r="F55" s="22"/>
      <c r="G55" s="23"/>
      <c r="H55" s="131"/>
      <c r="I55" s="131"/>
      <c r="J55" s="131"/>
      <c r="K55" s="131"/>
      <c r="L55" s="131"/>
      <c r="M55" s="131"/>
      <c r="N55" s="131"/>
      <c r="O55" s="131"/>
      <c r="P55" s="131"/>
      <c r="Q55" s="131"/>
      <c r="R55" s="131"/>
      <c r="S55" s="131"/>
      <c r="T55" s="23"/>
      <c r="U55" s="23"/>
      <c r="V55" s="23"/>
      <c r="W55" s="78"/>
      <c r="X55" s="65"/>
      <c r="Y55" s="12"/>
      <c r="Z55" s="39"/>
      <c r="AB55" s="22"/>
      <c r="AC55" s="22"/>
      <c r="AD55" s="22"/>
      <c r="AE55" s="22"/>
      <c r="AF55" s="22"/>
      <c r="AG55" s="22"/>
      <c r="AH55" s="22"/>
      <c r="AI55" s="22"/>
      <c r="AJ55" s="22"/>
      <c r="AK55" s="22"/>
      <c r="AL55" s="22"/>
      <c r="AM55" s="22"/>
      <c r="AN55" s="22"/>
      <c r="AO55" s="22"/>
      <c r="AP55" s="22"/>
      <c r="AQ55" s="22"/>
      <c r="AR55" s="22"/>
      <c r="AS55" s="22"/>
      <c r="AT55" s="22"/>
      <c r="AU55" s="22"/>
      <c r="AV55" s="22"/>
      <c r="AW55" s="22"/>
      <c r="AX55" s="22"/>
      <c r="AY55" s="22"/>
      <c r="AZ55" s="22"/>
      <c r="BA55" s="22"/>
      <c r="BB55" s="22"/>
      <c r="BC55" s="22"/>
      <c r="BD55" s="22"/>
      <c r="BE55" s="22"/>
      <c r="BF55" s="22"/>
      <c r="BG55" s="22"/>
      <c r="BH55" s="22"/>
      <c r="BI55" s="22"/>
      <c r="BJ55" s="22"/>
      <c r="BK55" s="22"/>
      <c r="BL55" s="22"/>
      <c r="BM55" s="22"/>
      <c r="BN55" s="22"/>
      <c r="BO55" s="22"/>
      <c r="BP55" s="22"/>
      <c r="BQ55" s="22"/>
      <c r="BR55" s="22"/>
      <c r="BS55" s="22"/>
      <c r="BT55" s="22"/>
      <c r="BU55" s="22"/>
      <c r="BV55" s="22"/>
      <c r="BW55" s="22"/>
      <c r="BX55" s="22"/>
      <c r="BY55" s="22"/>
      <c r="BZ55" s="22"/>
      <c r="CA55" s="22"/>
      <c r="CB55" s="22"/>
      <c r="CC55" s="22"/>
      <c r="CD55" s="22"/>
      <c r="CE55" s="22"/>
      <c r="CF55" s="22"/>
      <c r="CG55" s="22"/>
      <c r="CH55" s="22"/>
      <c r="CI55" s="22"/>
      <c r="CJ55" s="22"/>
      <c r="CK55" s="22"/>
      <c r="CL55" s="22"/>
      <c r="CM55" s="22"/>
      <c r="CN55" s="22"/>
      <c r="CO55" s="22"/>
      <c r="CP55" s="22"/>
      <c r="CQ55" s="22"/>
      <c r="CR55" s="22"/>
      <c r="CS55" s="22"/>
      <c r="CT55" s="22"/>
      <c r="CU55" s="22"/>
      <c r="CV55" s="22"/>
      <c r="CW55" s="22"/>
      <c r="CX55" s="22"/>
      <c r="CY55" s="22"/>
      <c r="CZ55" s="22"/>
      <c r="DA55" s="22"/>
      <c r="DB55" s="22"/>
      <c r="DC55" s="22"/>
      <c r="DD55" s="22"/>
      <c r="DE55" s="22"/>
      <c r="DF55" s="22"/>
      <c r="DG55" s="22"/>
      <c r="DH55" s="22"/>
      <c r="DI55" s="22"/>
      <c r="DJ55" s="22"/>
      <c r="DK55" s="22"/>
      <c r="DL55" s="22"/>
      <c r="DM55" s="22"/>
      <c r="DN55" s="22"/>
      <c r="DO55" s="22"/>
      <c r="DP55" s="22"/>
      <c r="DQ55" s="22"/>
      <c r="DR55" s="22"/>
      <c r="DS55" s="22"/>
      <c r="DT55" s="22"/>
      <c r="DU55" s="22"/>
      <c r="DV55" s="22"/>
      <c r="DW55" s="22"/>
      <c r="DX55" s="22"/>
      <c r="DY55" s="22"/>
      <c r="DZ55" s="22"/>
      <c r="EA55" s="22"/>
      <c r="EB55" s="22"/>
      <c r="EC55" s="22"/>
      <c r="ED55" s="22"/>
      <c r="EE55" s="22"/>
    </row>
    <row r="56" spans="1:135" s="36" customFormat="1" ht="14.1" customHeight="1" x14ac:dyDescent="0.2">
      <c r="A56" s="18" t="s">
        <v>138</v>
      </c>
      <c r="B56" s="127">
        <v>53.5</v>
      </c>
      <c r="C56" s="22">
        <f ca="1">AVERAGE(D56:F56)</f>
        <v>46.950413778043306</v>
      </c>
      <c r="D56" s="22">
        <f ca="1">IF(ISERROR(AVERAGE(OFFSET('Sun Curve Sum'!$R$6,1,0,1,1))),0,AVERAGE(OFFSET('Sun Curve Sum'!$R$6,1,0,1,1)))</f>
        <v>49</v>
      </c>
      <c r="E56" s="22">
        <f ca="1">IF(ISERROR((SUM(OFFSET('Sun Curve Sum'!$R$6,2,0,4,1))+ 1* 'Sun Curve Sum Backup'!$R$9)/5), 'Sun Curve Sum Backup'!$R$9,(SUM(OFFSET('Sun Curve Sum'!$R$6,2,0,4,1))+ 1* 'Sun Curve Sum Backup'!$R$9)/5)</f>
        <v>46.599688789398449</v>
      </c>
      <c r="F56" s="22">
        <f>VLOOKUP(F$7,'Sun Curve Sum'!$A$7:$AG$161,18)</f>
        <v>45.251552544731481</v>
      </c>
      <c r="G56" s="23">
        <f ca="1">AVERAGE(D56,E56,F56)</f>
        <v>46.950413778043306</v>
      </c>
      <c r="H56" s="131">
        <f t="shared" ref="H56:S56" si="32">AB56</f>
        <v>38.382936999119273</v>
      </c>
      <c r="I56" s="131">
        <f t="shared" si="32"/>
        <v>38.2041401602688</v>
      </c>
      <c r="J56" s="131">
        <f t="shared" si="32"/>
        <v>37.316210822854281</v>
      </c>
      <c r="K56" s="131">
        <f t="shared" si="32"/>
        <v>35.733791927203512</v>
      </c>
      <c r="L56" s="131">
        <f t="shared" si="32"/>
        <v>36.177195104166799</v>
      </c>
      <c r="M56" s="131">
        <f t="shared" si="32"/>
        <v>36.889232226388849</v>
      </c>
      <c r="N56" s="131">
        <f t="shared" si="32"/>
        <v>37.45896661138687</v>
      </c>
      <c r="O56" s="131">
        <f t="shared" si="32"/>
        <v>38.055582273551131</v>
      </c>
      <c r="P56" s="131">
        <f t="shared" si="32"/>
        <v>38.055907646975605</v>
      </c>
      <c r="Q56" s="131">
        <f t="shared" si="32"/>
        <v>38.481124228371961</v>
      </c>
      <c r="R56" s="131">
        <f t="shared" si="32"/>
        <v>42.165089487815244</v>
      </c>
      <c r="S56" s="131">
        <f t="shared" si="32"/>
        <v>45.139208168466986</v>
      </c>
      <c r="T56" s="23">
        <f>AVERAGE(AB56:AM56)</f>
        <v>38.504948804714111</v>
      </c>
      <c r="U56" s="23">
        <f>AVERAGE(AN56:AY56)</f>
        <v>43.118870911502221</v>
      </c>
      <c r="V56" s="23">
        <f>AVERAGE(AZ56:EE56)</f>
        <v>41.572930461146917</v>
      </c>
      <c r="W56" s="78"/>
      <c r="X56" s="65">
        <f ca="1">AVERAGE(D56:F56,AB56:EE56)</f>
        <v>41.55372285283844</v>
      </c>
      <c r="Y56" s="12"/>
      <c r="Z56" s="39"/>
      <c r="AB56" s="22">
        <f>VLOOKUP(AB$7,'Sun Curve Sum'!$A$7:$AG$161,18)</f>
        <v>38.382936999119273</v>
      </c>
      <c r="AC56" s="22">
        <f>VLOOKUP(AC$7,'Sun Curve Sum'!$A$7:$AG$161,18)</f>
        <v>38.2041401602688</v>
      </c>
      <c r="AD56" s="22">
        <f>VLOOKUP(AD$7,'Sun Curve Sum'!$A$7:$AG$161,18)</f>
        <v>37.316210822854281</v>
      </c>
      <c r="AE56" s="22">
        <f>VLOOKUP(AE$7,'Sun Curve Sum'!$A$7:$AG$161,18)</f>
        <v>35.733791927203512</v>
      </c>
      <c r="AF56" s="22">
        <f>VLOOKUP(AF$7,'Sun Curve Sum'!$A$7:$AG$161,18)</f>
        <v>36.177195104166799</v>
      </c>
      <c r="AG56" s="22">
        <f>VLOOKUP(AG$7,'Sun Curve Sum'!$A$7:$AG$161,18)</f>
        <v>36.889232226388849</v>
      </c>
      <c r="AH56" s="22">
        <f>VLOOKUP(AH$7,'Sun Curve Sum'!$A$7:$AG$161,18)</f>
        <v>37.45896661138687</v>
      </c>
      <c r="AI56" s="22">
        <f>VLOOKUP(AI$7,'Sun Curve Sum'!$A$7:$AG$161,18)</f>
        <v>38.055582273551131</v>
      </c>
      <c r="AJ56" s="22">
        <f>VLOOKUP(AJ$7,'Sun Curve Sum'!$A$7:$AG$161,18)</f>
        <v>38.055907646975605</v>
      </c>
      <c r="AK56" s="22">
        <f>VLOOKUP(AK$7,'Sun Curve Sum'!$A$7:$AG$161,18)</f>
        <v>38.481124228371961</v>
      </c>
      <c r="AL56" s="22">
        <f>VLOOKUP(AL$7,'Sun Curve Sum'!$A$7:$AG$161,18)</f>
        <v>42.165089487815244</v>
      </c>
      <c r="AM56" s="22">
        <f>VLOOKUP(AM$7,'Sun Curve Sum'!$A$7:$AG$161,18)</f>
        <v>45.139208168466986</v>
      </c>
      <c r="AN56" s="22">
        <f>VLOOKUP(AN$7,'Sun Curve Sum'!$A$7:$AG$161,18)</f>
        <v>45.675126538834554</v>
      </c>
      <c r="AO56" s="22">
        <f>VLOOKUP(AO$7,'Sun Curve Sum'!$A$7:$AG$161,18)</f>
        <v>44.543138185884899</v>
      </c>
      <c r="AP56" s="22">
        <f>VLOOKUP(AP$7,'Sun Curve Sum'!$A$7:$AG$161,18)</f>
        <v>43.231350231615821</v>
      </c>
      <c r="AQ56" s="22">
        <f>VLOOKUP(AQ$7,'Sun Curve Sum'!$A$7:$AG$161,18)</f>
        <v>41.091263001542238</v>
      </c>
      <c r="AR56" s="22">
        <f>VLOOKUP(AR$7,'Sun Curve Sum'!$A$7:$AG$161,18)</f>
        <v>41.090244280329081</v>
      </c>
      <c r="AS56" s="22">
        <f>VLOOKUP(AS$7,'Sun Curve Sum'!$A$7:$AG$161,18)</f>
        <v>41.392311208522138</v>
      </c>
      <c r="AT56" s="22">
        <f>VLOOKUP(AT$7,'Sun Curve Sum'!$A$7:$AG$161,18)</f>
        <v>41.735317608469884</v>
      </c>
      <c r="AU56" s="22">
        <f>VLOOKUP(AU$7,'Sun Curve Sum'!$A$7:$AG$161,18)</f>
        <v>42.174265352478521</v>
      </c>
      <c r="AV56" s="22">
        <f>VLOOKUP(AV$7,'Sun Curve Sum'!$A$7:$AG$161,18)</f>
        <v>42.171259107256219</v>
      </c>
      <c r="AW56" s="22">
        <f>VLOOKUP(AW$7,'Sun Curve Sum'!$A$7:$AG$161,18)</f>
        <v>42.375620702154009</v>
      </c>
      <c r="AX56" s="22">
        <f>VLOOKUP(AX$7,'Sun Curve Sum'!$A$7:$AG$161,18)</f>
        <v>44.964663606029056</v>
      </c>
      <c r="AY56" s="22">
        <f>VLOOKUP(AY$7,'Sun Curve Sum'!$A$7:$AG$161,18)</f>
        <v>46.981891114910283</v>
      </c>
      <c r="AZ56" s="22">
        <f>VLOOKUP(AZ$7,'Sun Curve Sum'!$A$7:$AG$161,18)</f>
        <v>44.953563118953333</v>
      </c>
      <c r="BA56" s="22">
        <f>VLOOKUP(BA$7,'Sun Curve Sum'!$A$7:$AG$161,18)</f>
        <v>43.808450215727319</v>
      </c>
      <c r="BB56" s="22">
        <f>VLOOKUP(BB$7,'Sun Curve Sum'!$A$7:$AG$161,18)</f>
        <v>41.985998951419241</v>
      </c>
      <c r="BC56" s="22">
        <f>VLOOKUP(BC$7,'Sun Curve Sum'!$A$7:$AG$161,18)</f>
        <v>39.645011530317809</v>
      </c>
      <c r="BD56" s="22">
        <f>VLOOKUP(BD$7,'Sun Curve Sum'!$A$7:$AG$161,18)</f>
        <v>39.705674089519093</v>
      </c>
      <c r="BE56" s="22">
        <f>VLOOKUP(BE$7,'Sun Curve Sum'!$A$7:$AG$161,18)</f>
        <v>40.195870716732578</v>
      </c>
      <c r="BF56" s="22">
        <f>VLOOKUP(BF$7,'Sun Curve Sum'!$A$7:$AG$161,18)</f>
        <v>40.779060024355672</v>
      </c>
      <c r="BG56" s="22">
        <f>VLOOKUP(BG$7,'Sun Curve Sum'!$A$7:$AG$161,18)</f>
        <v>41.273031344220044</v>
      </c>
      <c r="BH56" s="22">
        <f>VLOOKUP(BH$7,'Sun Curve Sum'!$A$7:$AG$161,18)</f>
        <v>41.193740801531142</v>
      </c>
      <c r="BI56" s="22">
        <f>VLOOKUP(BI$7,'Sun Curve Sum'!$A$7:$AG$161,18)</f>
        <v>41.194865069470048</v>
      </c>
      <c r="BJ56" s="22">
        <f>VLOOKUP(BJ$7,'Sun Curve Sum'!$A$7:$AG$161,18)</f>
        <v>43.448596869455969</v>
      </c>
      <c r="BK56" s="22">
        <f>VLOOKUP(BK$7,'Sun Curve Sum'!$A$7:$AG$161,18)</f>
        <v>45.415250480748824</v>
      </c>
      <c r="BL56" s="22">
        <f>VLOOKUP(BL$7,'Sun Curve Sum'!$A$7:$AG$161,18)</f>
        <v>44.863831448298129</v>
      </c>
      <c r="BM56" s="22">
        <f>VLOOKUP(BM$7,'Sun Curve Sum'!$A$7:$AG$161,18)</f>
        <v>43.751516766190122</v>
      </c>
      <c r="BN56" s="22">
        <f>VLOOKUP(BN$7,'Sun Curve Sum'!$A$7:$AG$161,18)</f>
        <v>41.983109931296845</v>
      </c>
      <c r="BO56" s="22">
        <f>VLOOKUP(BO$7,'Sun Curve Sum'!$A$7:$AG$161,18)</f>
        <v>39.52280823930159</v>
      </c>
      <c r="BP56" s="22">
        <f>VLOOKUP(BP$7,'Sun Curve Sum'!$A$7:$AG$161,18)</f>
        <v>39.581602107914918</v>
      </c>
      <c r="BQ56" s="22">
        <f>VLOOKUP(BQ$7,'Sun Curve Sum'!$A$7:$AG$161,18)</f>
        <v>40.057112249639275</v>
      </c>
      <c r="BR56" s="22">
        <f>VLOOKUP(BR$7,'Sun Curve Sum'!$A$7:$AG$161,18)</f>
        <v>40.623010987588486</v>
      </c>
      <c r="BS56" s="22">
        <f>VLOOKUP(BS$7,'Sun Curve Sum'!$A$7:$AG$161,18)</f>
        <v>41.10228300393036</v>
      </c>
      <c r="BT56" s="22">
        <f>VLOOKUP(BT$7,'Sun Curve Sum'!$A$7:$AG$161,18)</f>
        <v>41.025656441448234</v>
      </c>
      <c r="BU56" s="22">
        <f>VLOOKUP(BU$7,'Sun Curve Sum'!$A$7:$AG$161,18)</f>
        <v>41.0262906551811</v>
      </c>
      <c r="BV56" s="22">
        <f>VLOOKUP(BV$7,'Sun Curve Sum'!$A$7:$AG$161,18)</f>
        <v>43.342603075795196</v>
      </c>
      <c r="BW56" s="22">
        <f>VLOOKUP(BW$7,'Sun Curve Sum'!$A$7:$AG$161,18)</f>
        <v>45.26771167036631</v>
      </c>
      <c r="BX56" s="22">
        <f>VLOOKUP(BX$7,'Sun Curve Sum'!$A$7:$AG$161,18)</f>
        <v>42.001378783703188</v>
      </c>
      <c r="BY56" s="22">
        <f>VLOOKUP(BY$7,'Sun Curve Sum'!$A$7:$AG$161,18)</f>
        <v>41.012571005980384</v>
      </c>
      <c r="BZ56" s="22">
        <f>VLOOKUP(BZ$7,'Sun Curve Sum'!$A$7:$AG$161,18)</f>
        <v>39.422624357582109</v>
      </c>
      <c r="CA56" s="22">
        <f>VLOOKUP(CA$7,'Sun Curve Sum'!$A$7:$AG$161,18)</f>
        <v>37.141303728253767</v>
      </c>
      <c r="CB56" s="22">
        <f>VLOOKUP(CB$7,'Sun Curve Sum'!$A$7:$AG$161,18)</f>
        <v>37.212673949970174</v>
      </c>
      <c r="CC56" s="22">
        <f>VLOOKUP(CC$7,'Sun Curve Sum'!$A$7:$AG$161,18)</f>
        <v>37.666083282620548</v>
      </c>
      <c r="CD56" s="22">
        <f>VLOOKUP(CD$7,'Sun Curve Sum'!$A$7:$AG$161,18)</f>
        <v>38.200745677124559</v>
      </c>
      <c r="CE56" s="22">
        <f>VLOOKUP(CE$7,'Sun Curve Sum'!$A$7:$AG$161,18)</f>
        <v>38.656019730290602</v>
      </c>
      <c r="CF56" s="22">
        <f>VLOOKUP(CF$7,'Sun Curve Sum'!$A$7:$AG$161,18)</f>
        <v>38.603625462293621</v>
      </c>
      <c r="CG56" s="22">
        <f>VLOOKUP(CG$7,'Sun Curve Sum'!$A$7:$AG$161,18)</f>
        <v>38.620564255553404</v>
      </c>
      <c r="CH56" s="22">
        <f>VLOOKUP(CH$7,'Sun Curve Sum'!$A$7:$AG$161,18)</f>
        <v>40.807309187269517</v>
      </c>
      <c r="CI56" s="22">
        <f>VLOOKUP(CI$7,'Sun Curve Sum'!$A$7:$AG$161,18)</f>
        <v>42.565758833512611</v>
      </c>
      <c r="CJ56" s="22">
        <f>VLOOKUP(CJ$7,'Sun Curve Sum'!$A$7:$AG$161,18)</f>
        <v>43.317726189557149</v>
      </c>
      <c r="CK56" s="22">
        <f>VLOOKUP(CK$7,'Sun Curve Sum'!$A$7:$AG$161,18)</f>
        <v>42.311261621171425</v>
      </c>
      <c r="CL56" s="22">
        <f>VLOOKUP(CL$7,'Sun Curve Sum'!$A$7:$AG$161,18)</f>
        <v>40.703211340879754</v>
      </c>
      <c r="CM56" s="22">
        <f>VLOOKUP(CM$7,'Sun Curve Sum'!$A$7:$AG$161,18)</f>
        <v>38.343183346820609</v>
      </c>
      <c r="CN56" s="22">
        <f>VLOOKUP(CN$7,'Sun Curve Sum'!$A$7:$AG$161,18)</f>
        <v>38.400905978702824</v>
      </c>
      <c r="CO56" s="22">
        <f>VLOOKUP(CO$7,'Sun Curve Sum'!$A$7:$AG$161,18)</f>
        <v>38.840339338803147</v>
      </c>
      <c r="CP56" s="22">
        <f>VLOOKUP(CP$7,'Sun Curve Sum'!$A$7:$AG$161,18)</f>
        <v>39.360715366481074</v>
      </c>
      <c r="CQ56" s="22">
        <f>VLOOKUP(CQ$7,'Sun Curve Sum'!$A$7:$AG$161,18)</f>
        <v>39.800065015597106</v>
      </c>
      <c r="CR56" s="22">
        <f>VLOOKUP(CR$7,'Sun Curve Sum'!$A$7:$AG$161,18)</f>
        <v>39.730377405639864</v>
      </c>
      <c r="CS56" s="22">
        <f>VLOOKUP(CS$7,'Sun Curve Sum'!$A$7:$AG$161,18)</f>
        <v>39.730070872854029</v>
      </c>
      <c r="CT56" s="22">
        <f>VLOOKUP(CT$7,'Sun Curve Sum'!$A$7:$AG$161,18)</f>
        <v>41.904468634714583</v>
      </c>
      <c r="CU56" s="22">
        <f>VLOOKUP(CU$7,'Sun Curve Sum'!$A$7:$AG$161,18)</f>
        <v>43.662361798703877</v>
      </c>
      <c r="CV56" s="22">
        <f>VLOOKUP(CV$7,'Sun Curve Sum'!$A$7:$AG$161,18)</f>
        <v>44.442701933760659</v>
      </c>
      <c r="CW56" s="22">
        <f>VLOOKUP(CW$7,'Sun Curve Sum'!$A$7:$AG$161,18)</f>
        <v>43.435809082781034</v>
      </c>
      <c r="CX56" s="22">
        <f>VLOOKUP(CX$7,'Sun Curve Sum'!$A$7:$AG$161,18)</f>
        <v>41.827434450322038</v>
      </c>
      <c r="CY56" s="22">
        <f>VLOOKUP(CY$7,'Sun Curve Sum'!$A$7:$AG$161,18)</f>
        <v>39.409326088812698</v>
      </c>
      <c r="CZ56" s="22">
        <f>VLOOKUP(CZ$7,'Sun Curve Sum'!$A$7:$AG$161,18)</f>
        <v>39.466604093107804</v>
      </c>
      <c r="DA56" s="22">
        <f>VLOOKUP(DA$7,'Sun Curve Sum'!$A$7:$AG$161,18)</f>
        <v>39.905529418623757</v>
      </c>
      <c r="DB56" s="22">
        <f>VLOOKUP(DB$7,'Sun Curve Sum'!$A$7:$AG$161,18)</f>
        <v>40.425390741618749</v>
      </c>
      <c r="DC56" s="22">
        <f>VLOOKUP(DC$7,'Sun Curve Sum'!$A$7:$AG$161,18)</f>
        <v>40.864209797004222</v>
      </c>
      <c r="DD56" s="22">
        <f>VLOOKUP(DD$7,'Sun Curve Sum'!$A$7:$AG$161,18)</f>
        <v>40.7940600261893</v>
      </c>
      <c r="DE56" s="22">
        <f>VLOOKUP(DE$7,'Sun Curve Sum'!$A$7:$AG$161,18)</f>
        <v>40.79329569052878</v>
      </c>
      <c r="DF56" s="22">
        <f>VLOOKUP(DF$7,'Sun Curve Sum'!$A$7:$AG$161,18)</f>
        <v>42.797112625377281</v>
      </c>
      <c r="DG56" s="22">
        <f>VLOOKUP(DG$7,'Sun Curve Sum'!$A$7:$AG$161,18)</f>
        <v>44.578206405830386</v>
      </c>
      <c r="DH56" s="22">
        <f>VLOOKUP(DH$7,'Sun Curve Sum'!$A$7:$AG$161,18)</f>
        <v>45.412991253464696</v>
      </c>
      <c r="DI56" s="22">
        <f>VLOOKUP(DI$7,'Sun Curve Sum'!$A$7:$AG$161,18)</f>
        <v>44.430312437835987</v>
      </c>
      <c r="DJ56" s="22">
        <f>VLOOKUP(DJ$7,'Sun Curve Sum'!$A$7:$AG$161,18)</f>
        <v>42.841888106742928</v>
      </c>
      <c r="DK56" s="22">
        <f>VLOOKUP(DK$7,'Sun Curve Sum'!$A$7:$AG$161,18)</f>
        <v>40.036761190072752</v>
      </c>
      <c r="DL56" s="22">
        <f>VLOOKUP(DL$7,'Sun Curve Sum'!$A$7:$AG$161,18)</f>
        <v>40.117692393585735</v>
      </c>
      <c r="DM56" s="22">
        <f>VLOOKUP(DM$7,'Sun Curve Sum'!$A$7:$AG$161,18)</f>
        <v>40.583137721148461</v>
      </c>
      <c r="DN56" s="22">
        <f>VLOOKUP(DN$7,'Sun Curve Sum'!$A$7:$AG$161,18)</f>
        <v>41.130136233392136</v>
      </c>
      <c r="DO56" s="22">
        <f>VLOOKUP(DO$7,'Sun Curve Sum'!$A$7:$AG$161,18)</f>
        <v>41.597713732329495</v>
      </c>
      <c r="DP56" s="22">
        <f>VLOOKUP(DP$7,'Sun Curve Sum'!$A$7:$AG$161,18)</f>
        <v>41.554501804926815</v>
      </c>
      <c r="DQ56" s="22">
        <f>VLOOKUP(DQ$7,'Sun Curve Sum'!$A$7:$AG$161,18)</f>
        <v>41.580685388553817</v>
      </c>
      <c r="DR56" s="22">
        <f>VLOOKUP(DR$7,'Sun Curve Sum'!$A$7:$AG$161,18)</f>
        <v>44.031132227294222</v>
      </c>
      <c r="DS56" s="22">
        <f>VLOOKUP(DS$7,'Sun Curve Sum'!$A$7:$AG$161,18)</f>
        <v>45.831613391230533</v>
      </c>
      <c r="DT56" s="22">
        <f>VLOOKUP(DT$7,'Sun Curve Sum'!$A$7:$AG$161,18)</f>
        <v>46.708739335413298</v>
      </c>
      <c r="DU56" s="22">
        <f>VLOOKUP(DU$7,'Sun Curve Sum'!$A$7:$AG$161,18)</f>
        <v>45.725906409829705</v>
      </c>
      <c r="DV56" s="22">
        <f>VLOOKUP(DV$7,'Sun Curve Sum'!$A$7:$AG$161,18)</f>
        <v>44.13177199051664</v>
      </c>
      <c r="DW56" s="22">
        <f>VLOOKUP(DW$7,'Sun Curve Sum'!$A$7:$AG$161,18)</f>
        <v>40.902646871036545</v>
      </c>
      <c r="DX56" s="22">
        <f>VLOOKUP(DX$7,'Sun Curve Sum'!$A$7:$AG$161,18)</f>
        <v>40.990182024069291</v>
      </c>
      <c r="DY56" s="22">
        <f>VLOOKUP(DY$7,'Sun Curve Sum'!$A$7:$AG$161,18)</f>
        <v>41.46555262797321</v>
      </c>
      <c r="DZ56" s="22">
        <f>VLOOKUP(DZ$7,'Sun Curve Sum'!$A$7:$AG$161,18)</f>
        <v>42.023080105621233</v>
      </c>
      <c r="EA56" s="22">
        <f>VLOOKUP(EA$7,'Sun Curve Sum'!$A$7:$AG$161,18)</f>
        <v>42.500890848953496</v>
      </c>
      <c r="EB56" s="22">
        <f>VLOOKUP(EB$7,'Sun Curve Sum'!$A$7:$AG$161,18)</f>
        <v>42.4637269250969</v>
      </c>
      <c r="EC56" s="22">
        <f>VLOOKUP(EC$7,'Sun Curve Sum'!$A$7:$AG$161,18)</f>
        <v>42.49634333633955</v>
      </c>
      <c r="ED56" s="22">
        <f>VLOOKUP(ED$7,'Sun Curve Sum'!$A$7:$AG$161,18)</f>
        <v>44.622150517798204</v>
      </c>
      <c r="EE56" s="22">
        <f>VLOOKUP(EE$7,'Sun Curve Sum'!$A$7:$AG$161,18)</f>
        <v>46.444926555677299</v>
      </c>
    </row>
    <row r="57" spans="1:135" s="36" customFormat="1" ht="14.1" hidden="1" customHeight="1" x14ac:dyDescent="0.2">
      <c r="A57" s="133"/>
      <c r="B57" s="127"/>
      <c r="C57" s="22"/>
      <c r="D57" s="22"/>
      <c r="E57" s="22"/>
      <c r="F57" s="22"/>
      <c r="G57" s="23"/>
      <c r="H57" s="131"/>
      <c r="I57" s="131"/>
      <c r="J57" s="131"/>
      <c r="K57" s="131"/>
      <c r="L57" s="131"/>
      <c r="M57" s="131"/>
      <c r="N57" s="131"/>
      <c r="O57" s="131"/>
      <c r="P57" s="131"/>
      <c r="Q57" s="131"/>
      <c r="R57" s="131"/>
      <c r="S57" s="131"/>
      <c r="T57" s="23"/>
      <c r="U57" s="23"/>
      <c r="V57" s="23"/>
      <c r="W57" s="78"/>
      <c r="X57" s="65"/>
      <c r="Y57" s="12"/>
      <c r="Z57" s="39"/>
      <c r="AB57" s="22"/>
      <c r="AC57" s="22"/>
      <c r="AD57" s="22"/>
      <c r="AE57" s="22"/>
      <c r="AF57" s="22"/>
      <c r="AG57" s="22"/>
      <c r="AH57" s="22"/>
      <c r="AI57" s="22"/>
      <c r="AJ57" s="22"/>
      <c r="AK57" s="22"/>
      <c r="AL57" s="22"/>
      <c r="AM57" s="22"/>
      <c r="AN57" s="22"/>
      <c r="AO57" s="22"/>
      <c r="AP57" s="22"/>
      <c r="AQ57" s="22"/>
      <c r="AR57" s="22"/>
      <c r="AS57" s="22"/>
      <c r="AT57" s="22"/>
      <c r="AU57" s="22"/>
      <c r="AV57" s="22"/>
      <c r="AW57" s="22"/>
      <c r="AX57" s="22"/>
      <c r="AY57" s="22"/>
      <c r="AZ57" s="22"/>
      <c r="BA57" s="22"/>
      <c r="BB57" s="22"/>
      <c r="BC57" s="22"/>
      <c r="BD57" s="22"/>
      <c r="BE57" s="22"/>
      <c r="BF57" s="22"/>
      <c r="BG57" s="22"/>
      <c r="BH57" s="22"/>
      <c r="BI57" s="22"/>
      <c r="BJ57" s="22"/>
      <c r="BK57" s="22"/>
      <c r="BL57" s="22"/>
      <c r="BM57" s="22"/>
      <c r="BN57" s="22"/>
      <c r="BO57" s="22"/>
      <c r="BP57" s="22"/>
      <c r="BQ57" s="22"/>
      <c r="BR57" s="22"/>
      <c r="BS57" s="22"/>
      <c r="BT57" s="22"/>
      <c r="BU57" s="22"/>
      <c r="BV57" s="22"/>
      <c r="BW57" s="22"/>
      <c r="BX57" s="22"/>
      <c r="BY57" s="22"/>
      <c r="BZ57" s="22"/>
      <c r="CA57" s="22"/>
      <c r="CB57" s="22"/>
      <c r="CC57" s="22"/>
      <c r="CD57" s="22"/>
      <c r="CE57" s="22"/>
      <c r="CF57" s="22"/>
      <c r="CG57" s="22"/>
      <c r="CH57" s="22"/>
      <c r="CI57" s="22"/>
      <c r="CJ57" s="22"/>
      <c r="CK57" s="22"/>
      <c r="CL57" s="22"/>
      <c r="CM57" s="22"/>
      <c r="CN57" s="22"/>
      <c r="CO57" s="22"/>
      <c r="CP57" s="22"/>
      <c r="CQ57" s="22"/>
      <c r="CR57" s="22"/>
      <c r="CS57" s="22"/>
      <c r="CT57" s="22"/>
      <c r="CU57" s="22"/>
      <c r="CV57" s="22"/>
      <c r="CW57" s="22"/>
      <c r="CX57" s="22"/>
      <c r="CY57" s="22"/>
      <c r="CZ57" s="22"/>
      <c r="DA57" s="22"/>
      <c r="DB57" s="22"/>
      <c r="DC57" s="22"/>
      <c r="DD57" s="22"/>
      <c r="DE57" s="22"/>
      <c r="DF57" s="22"/>
      <c r="DG57" s="22"/>
      <c r="DH57" s="22"/>
      <c r="DI57" s="22"/>
      <c r="DJ57" s="22"/>
      <c r="DK57" s="22"/>
      <c r="DL57" s="22"/>
      <c r="DM57" s="22"/>
      <c r="DN57" s="22"/>
      <c r="DO57" s="22"/>
      <c r="DP57" s="22"/>
      <c r="DQ57" s="22"/>
      <c r="DR57" s="22"/>
      <c r="DS57" s="22"/>
      <c r="DT57" s="22"/>
      <c r="DU57" s="22"/>
      <c r="DV57" s="22"/>
      <c r="DW57" s="22"/>
      <c r="DX57" s="22"/>
      <c r="DY57" s="22"/>
      <c r="DZ57" s="22"/>
      <c r="EA57" s="22"/>
      <c r="EB57" s="22"/>
      <c r="EC57" s="22"/>
      <c r="ED57" s="22"/>
      <c r="EE57" s="22"/>
    </row>
    <row r="58" spans="1:135" s="36" customFormat="1" ht="14.1" hidden="1" customHeight="1" x14ac:dyDescent="0.2">
      <c r="A58" s="17"/>
      <c r="B58" s="127"/>
      <c r="C58" s="22"/>
      <c r="D58" s="22"/>
      <c r="E58" s="22"/>
      <c r="F58" s="22"/>
      <c r="G58" s="23"/>
      <c r="H58" s="131"/>
      <c r="I58" s="131"/>
      <c r="J58" s="131"/>
      <c r="K58" s="131"/>
      <c r="L58" s="131"/>
      <c r="M58" s="131"/>
      <c r="N58" s="131"/>
      <c r="O58" s="131"/>
      <c r="P58" s="131"/>
      <c r="Q58" s="131"/>
      <c r="R58" s="131"/>
      <c r="S58" s="131"/>
      <c r="T58" s="23"/>
      <c r="U58" s="23"/>
      <c r="V58" s="23"/>
      <c r="W58" s="78"/>
      <c r="X58" s="65"/>
      <c r="Y58" s="12"/>
      <c r="Z58" s="39"/>
      <c r="AB58" s="22"/>
      <c r="AC58" s="22"/>
      <c r="AD58" s="22"/>
      <c r="AE58" s="22"/>
      <c r="AF58" s="22"/>
      <c r="AG58" s="22"/>
      <c r="AH58" s="22"/>
      <c r="AI58" s="22"/>
      <c r="AJ58" s="22"/>
      <c r="AK58" s="22"/>
      <c r="AL58" s="22"/>
      <c r="AM58" s="22"/>
      <c r="AN58" s="22"/>
      <c r="AO58" s="22"/>
      <c r="AP58" s="22"/>
      <c r="AQ58" s="22"/>
      <c r="AR58" s="22"/>
      <c r="AS58" s="22"/>
      <c r="AT58" s="22"/>
      <c r="AU58" s="22"/>
      <c r="AV58" s="22"/>
      <c r="AW58" s="22"/>
      <c r="AX58" s="22"/>
      <c r="AY58" s="22"/>
      <c r="AZ58" s="22"/>
      <c r="BA58" s="22"/>
      <c r="BB58" s="22"/>
      <c r="BC58" s="22"/>
      <c r="BD58" s="22"/>
      <c r="BE58" s="22"/>
      <c r="BF58" s="22"/>
      <c r="BG58" s="22"/>
      <c r="BH58" s="22"/>
      <c r="BI58" s="22"/>
      <c r="BJ58" s="22"/>
      <c r="BK58" s="22"/>
      <c r="BL58" s="22"/>
      <c r="BM58" s="22"/>
      <c r="BN58" s="22"/>
      <c r="BO58" s="22"/>
      <c r="BP58" s="22"/>
      <c r="BQ58" s="22"/>
      <c r="BR58" s="22"/>
      <c r="BS58" s="22"/>
      <c r="BT58" s="22"/>
      <c r="BU58" s="22"/>
      <c r="BV58" s="22"/>
      <c r="BW58" s="22"/>
      <c r="BX58" s="22"/>
      <c r="BY58" s="22"/>
      <c r="BZ58" s="22"/>
      <c r="CA58" s="22"/>
      <c r="CB58" s="22"/>
      <c r="CC58" s="22"/>
      <c r="CD58" s="22"/>
      <c r="CE58" s="22"/>
      <c r="CF58" s="22"/>
      <c r="CG58" s="22"/>
      <c r="CH58" s="22"/>
      <c r="CI58" s="22"/>
      <c r="CJ58" s="22"/>
      <c r="CK58" s="22"/>
      <c r="CL58" s="22"/>
      <c r="CM58" s="22"/>
      <c r="CN58" s="22"/>
      <c r="CO58" s="22"/>
      <c r="CP58" s="22"/>
      <c r="CQ58" s="22"/>
      <c r="CR58" s="22"/>
      <c r="CS58" s="22"/>
      <c r="CT58" s="22"/>
      <c r="CU58" s="22"/>
      <c r="CV58" s="22"/>
      <c r="CW58" s="22"/>
      <c r="CX58" s="22"/>
      <c r="CY58" s="22"/>
      <c r="CZ58" s="22"/>
      <c r="DA58" s="22"/>
      <c r="DB58" s="22"/>
      <c r="DC58" s="22"/>
      <c r="DD58" s="22"/>
      <c r="DE58" s="22"/>
      <c r="DF58" s="22"/>
      <c r="DG58" s="22"/>
      <c r="DH58" s="22"/>
      <c r="DI58" s="22"/>
      <c r="DJ58" s="22"/>
      <c r="DK58" s="22"/>
      <c r="DL58" s="22"/>
      <c r="DM58" s="22"/>
      <c r="DN58" s="22"/>
      <c r="DO58" s="22"/>
      <c r="DP58" s="22"/>
      <c r="DQ58" s="22"/>
      <c r="DR58" s="22"/>
      <c r="DS58" s="22"/>
      <c r="DT58" s="22"/>
      <c r="DU58" s="22"/>
      <c r="DV58" s="22"/>
      <c r="DW58" s="22"/>
      <c r="DX58" s="22"/>
      <c r="DY58" s="22"/>
      <c r="DZ58" s="22"/>
      <c r="EA58" s="22"/>
      <c r="EB58" s="22"/>
      <c r="EC58" s="22"/>
      <c r="ED58" s="22"/>
      <c r="EE58" s="22"/>
    </row>
    <row r="59" spans="1:135" s="36" customFormat="1" ht="14.1" hidden="1" customHeight="1" x14ac:dyDescent="0.2">
      <c r="A59" s="17"/>
      <c r="B59" s="127"/>
      <c r="C59" s="22"/>
      <c r="D59" s="22"/>
      <c r="E59" s="22"/>
      <c r="F59" s="22"/>
      <c r="G59" s="23"/>
      <c r="H59" s="131"/>
      <c r="I59" s="131"/>
      <c r="J59" s="131"/>
      <c r="K59" s="131"/>
      <c r="L59" s="131"/>
      <c r="M59" s="131"/>
      <c r="N59" s="131"/>
      <c r="O59" s="131"/>
      <c r="P59" s="131"/>
      <c r="Q59" s="131"/>
      <c r="R59" s="131"/>
      <c r="S59" s="131"/>
      <c r="T59" s="23"/>
      <c r="U59" s="23"/>
      <c r="V59" s="23"/>
      <c r="W59" s="78"/>
      <c r="X59" s="65"/>
      <c r="Y59" s="12"/>
      <c r="Z59" s="39"/>
      <c r="AB59" s="22"/>
      <c r="AC59" s="22"/>
      <c r="AD59" s="22"/>
      <c r="AE59" s="22"/>
      <c r="AF59" s="22"/>
      <c r="AG59" s="22"/>
      <c r="AH59" s="22"/>
      <c r="AI59" s="22"/>
      <c r="AJ59" s="22"/>
      <c r="AK59" s="22"/>
      <c r="AL59" s="22"/>
      <c r="AM59" s="22"/>
      <c r="AN59" s="22"/>
      <c r="AO59" s="22"/>
      <c r="AP59" s="22"/>
      <c r="AQ59" s="22"/>
      <c r="AR59" s="22"/>
      <c r="AS59" s="22"/>
      <c r="AT59" s="22"/>
      <c r="AU59" s="22"/>
      <c r="AV59" s="22"/>
      <c r="AW59" s="22"/>
      <c r="AX59" s="22"/>
      <c r="AY59" s="22"/>
      <c r="AZ59" s="22"/>
      <c r="BA59" s="22"/>
      <c r="BB59" s="22"/>
      <c r="BC59" s="22"/>
      <c r="BD59" s="22"/>
      <c r="BE59" s="22"/>
      <c r="BF59" s="22"/>
      <c r="BG59" s="22"/>
      <c r="BH59" s="22"/>
      <c r="BI59" s="22"/>
      <c r="BJ59" s="22"/>
      <c r="BK59" s="22"/>
      <c r="BL59" s="22"/>
      <c r="BM59" s="22"/>
      <c r="BN59" s="22"/>
      <c r="BO59" s="22"/>
      <c r="BP59" s="22"/>
      <c r="BQ59" s="22"/>
      <c r="BR59" s="22"/>
      <c r="BS59" s="22"/>
      <c r="BT59" s="22"/>
      <c r="BU59" s="22"/>
      <c r="BV59" s="22"/>
      <c r="BW59" s="22"/>
      <c r="BX59" s="22"/>
      <c r="BY59" s="22"/>
      <c r="BZ59" s="22"/>
      <c r="CA59" s="22"/>
      <c r="CB59" s="22"/>
      <c r="CC59" s="22"/>
      <c r="CD59" s="22"/>
      <c r="CE59" s="22"/>
      <c r="CF59" s="22"/>
      <c r="CG59" s="22"/>
      <c r="CH59" s="22"/>
      <c r="CI59" s="22"/>
      <c r="CJ59" s="22"/>
      <c r="CK59" s="22"/>
      <c r="CL59" s="22"/>
      <c r="CM59" s="22"/>
      <c r="CN59" s="22"/>
      <c r="CO59" s="22"/>
      <c r="CP59" s="22"/>
      <c r="CQ59" s="22"/>
      <c r="CR59" s="22"/>
      <c r="CS59" s="22"/>
      <c r="CT59" s="22"/>
      <c r="CU59" s="22"/>
      <c r="CV59" s="22"/>
      <c r="CW59" s="22"/>
      <c r="CX59" s="22"/>
      <c r="CY59" s="22"/>
      <c r="CZ59" s="22"/>
      <c r="DA59" s="22"/>
      <c r="DB59" s="22"/>
      <c r="DC59" s="22"/>
      <c r="DD59" s="22"/>
      <c r="DE59" s="22"/>
      <c r="DF59" s="22"/>
      <c r="DG59" s="22"/>
      <c r="DH59" s="22"/>
      <c r="DI59" s="22"/>
      <c r="DJ59" s="22"/>
      <c r="DK59" s="22"/>
      <c r="DL59" s="22"/>
      <c r="DM59" s="22"/>
      <c r="DN59" s="22"/>
      <c r="DO59" s="22"/>
      <c r="DP59" s="22"/>
      <c r="DQ59" s="22"/>
      <c r="DR59" s="22"/>
      <c r="DS59" s="22"/>
      <c r="DT59" s="22"/>
      <c r="DU59" s="22"/>
      <c r="DV59" s="22"/>
      <c r="DW59" s="22"/>
      <c r="DX59" s="22"/>
      <c r="DY59" s="22"/>
      <c r="DZ59" s="22"/>
      <c r="EA59" s="22"/>
      <c r="EB59" s="22"/>
      <c r="EC59" s="22"/>
      <c r="ED59" s="22"/>
      <c r="EE59" s="22"/>
    </row>
    <row r="60" spans="1:135" s="36" customFormat="1" ht="14.1" hidden="1" customHeight="1" x14ac:dyDescent="0.2">
      <c r="A60" s="17"/>
      <c r="B60" s="127"/>
      <c r="C60" s="22"/>
      <c r="D60" s="22"/>
      <c r="E60" s="22"/>
      <c r="F60" s="22"/>
      <c r="G60" s="23"/>
      <c r="H60" s="131"/>
      <c r="I60" s="131"/>
      <c r="J60" s="131"/>
      <c r="K60" s="131"/>
      <c r="L60" s="131"/>
      <c r="M60" s="131"/>
      <c r="N60" s="131"/>
      <c r="O60" s="131"/>
      <c r="P60" s="131"/>
      <c r="Q60" s="131"/>
      <c r="R60" s="131"/>
      <c r="S60" s="131"/>
      <c r="T60" s="23"/>
      <c r="U60" s="23"/>
      <c r="V60" s="23"/>
      <c r="W60" s="78"/>
      <c r="X60" s="65"/>
      <c r="Y60" s="12"/>
      <c r="Z60" s="39"/>
      <c r="AB60" s="22"/>
      <c r="AC60" s="22"/>
      <c r="AD60" s="22"/>
      <c r="AE60" s="22"/>
      <c r="AF60" s="22"/>
      <c r="AG60" s="22"/>
      <c r="AH60" s="22"/>
      <c r="AI60" s="22"/>
      <c r="AJ60" s="22"/>
      <c r="AK60" s="22"/>
      <c r="AL60" s="22"/>
      <c r="AM60" s="22"/>
      <c r="AN60" s="22"/>
      <c r="AO60" s="22"/>
      <c r="AP60" s="22"/>
      <c r="AQ60" s="22"/>
      <c r="AR60" s="22"/>
      <c r="AS60" s="22"/>
      <c r="AT60" s="22"/>
      <c r="AU60" s="22"/>
      <c r="AV60" s="22"/>
      <c r="AW60" s="22"/>
      <c r="AX60" s="22"/>
      <c r="AY60" s="22"/>
      <c r="AZ60" s="22"/>
      <c r="BA60" s="22"/>
      <c r="BB60" s="22"/>
      <c r="BC60" s="22"/>
      <c r="BD60" s="22"/>
      <c r="BE60" s="22"/>
      <c r="BF60" s="22"/>
      <c r="BG60" s="22"/>
      <c r="BH60" s="22"/>
      <c r="BI60" s="22"/>
      <c r="BJ60" s="22"/>
      <c r="BK60" s="22"/>
      <c r="BL60" s="22"/>
      <c r="BM60" s="22"/>
      <c r="BN60" s="22"/>
      <c r="BO60" s="22"/>
      <c r="BP60" s="22"/>
      <c r="BQ60" s="22"/>
      <c r="BR60" s="22"/>
      <c r="BS60" s="22"/>
      <c r="BT60" s="22"/>
      <c r="BU60" s="22"/>
      <c r="BV60" s="22"/>
      <c r="BW60" s="22"/>
      <c r="BX60" s="22"/>
      <c r="BY60" s="22"/>
      <c r="BZ60" s="22"/>
      <c r="CA60" s="22"/>
      <c r="CB60" s="22"/>
      <c r="CC60" s="22"/>
      <c r="CD60" s="22"/>
      <c r="CE60" s="22"/>
      <c r="CF60" s="22"/>
      <c r="CG60" s="22"/>
      <c r="CH60" s="22"/>
      <c r="CI60" s="22"/>
      <c r="CJ60" s="22"/>
      <c r="CK60" s="22"/>
      <c r="CL60" s="22"/>
      <c r="CM60" s="22"/>
      <c r="CN60" s="22"/>
      <c r="CO60" s="22"/>
      <c r="CP60" s="22"/>
      <c r="CQ60" s="22"/>
      <c r="CR60" s="22"/>
      <c r="CS60" s="22"/>
      <c r="CT60" s="22"/>
      <c r="CU60" s="22"/>
      <c r="CV60" s="22"/>
      <c r="CW60" s="22"/>
      <c r="CX60" s="22"/>
      <c r="CY60" s="22"/>
      <c r="CZ60" s="22"/>
      <c r="DA60" s="22"/>
      <c r="DB60" s="22"/>
      <c r="DC60" s="22"/>
      <c r="DD60" s="22"/>
      <c r="DE60" s="22"/>
      <c r="DF60" s="22"/>
      <c r="DG60" s="22"/>
      <c r="DH60" s="22"/>
      <c r="DI60" s="22"/>
      <c r="DJ60" s="22"/>
      <c r="DK60" s="22"/>
      <c r="DL60" s="22"/>
      <c r="DM60" s="22"/>
      <c r="DN60" s="22"/>
      <c r="DO60" s="22"/>
      <c r="DP60" s="22"/>
      <c r="DQ60" s="22"/>
      <c r="DR60" s="22"/>
      <c r="DS60" s="22"/>
      <c r="DT60" s="22"/>
      <c r="DU60" s="22"/>
      <c r="DV60" s="22"/>
      <c r="DW60" s="22"/>
      <c r="DX60" s="22"/>
      <c r="DY60" s="22"/>
      <c r="DZ60" s="22"/>
      <c r="EA60" s="22"/>
      <c r="EB60" s="22"/>
      <c r="EC60" s="22"/>
      <c r="ED60" s="22"/>
      <c r="EE60" s="22"/>
    </row>
    <row r="61" spans="1:135" s="36" customFormat="1" ht="14.1" hidden="1" customHeight="1" x14ac:dyDescent="0.2">
      <c r="A61" s="17"/>
      <c r="B61" s="127"/>
      <c r="C61" s="22"/>
      <c r="D61" s="22"/>
      <c r="E61" s="22"/>
      <c r="F61" s="22"/>
      <c r="G61" s="23"/>
      <c r="H61" s="131"/>
      <c r="I61" s="131"/>
      <c r="J61" s="131"/>
      <c r="K61" s="131"/>
      <c r="L61" s="131"/>
      <c r="M61" s="131"/>
      <c r="N61" s="131"/>
      <c r="O61" s="131"/>
      <c r="P61" s="131"/>
      <c r="Q61" s="131"/>
      <c r="R61" s="131"/>
      <c r="S61" s="131"/>
      <c r="T61" s="23"/>
      <c r="U61" s="23"/>
      <c r="V61" s="23"/>
      <c r="W61" s="78"/>
      <c r="X61" s="65"/>
      <c r="Y61" s="12"/>
      <c r="Z61" s="39"/>
      <c r="AB61" s="22"/>
      <c r="AC61" s="22"/>
      <c r="AD61" s="22"/>
      <c r="AE61" s="22"/>
      <c r="AF61" s="22"/>
      <c r="AG61" s="22"/>
      <c r="AH61" s="22"/>
      <c r="AI61" s="22"/>
      <c r="AJ61" s="22"/>
      <c r="AK61" s="22"/>
      <c r="AL61" s="22"/>
      <c r="AM61" s="22"/>
      <c r="AN61" s="22"/>
      <c r="AO61" s="22"/>
      <c r="AP61" s="22"/>
      <c r="AQ61" s="22"/>
      <c r="AR61" s="22"/>
      <c r="AS61" s="22"/>
      <c r="AT61" s="22"/>
      <c r="AU61" s="22"/>
      <c r="AV61" s="22"/>
      <c r="AW61" s="22"/>
      <c r="AX61" s="22"/>
      <c r="AY61" s="22"/>
      <c r="AZ61" s="22"/>
      <c r="BA61" s="22"/>
      <c r="BB61" s="22"/>
      <c r="BC61" s="22"/>
      <c r="BD61" s="22"/>
      <c r="BE61" s="22"/>
      <c r="BF61" s="22"/>
      <c r="BG61" s="22"/>
      <c r="BH61" s="22"/>
      <c r="BI61" s="22"/>
      <c r="BJ61" s="22"/>
      <c r="BK61" s="22"/>
      <c r="BL61" s="22"/>
      <c r="BM61" s="22"/>
      <c r="BN61" s="22"/>
      <c r="BO61" s="22"/>
      <c r="BP61" s="22"/>
      <c r="BQ61" s="22"/>
      <c r="BR61" s="22"/>
      <c r="BS61" s="22"/>
      <c r="BT61" s="22"/>
      <c r="BU61" s="22"/>
      <c r="BV61" s="22"/>
      <c r="BW61" s="22"/>
      <c r="BX61" s="22"/>
      <c r="BY61" s="22"/>
      <c r="BZ61" s="22"/>
      <c r="CA61" s="22"/>
      <c r="CB61" s="22"/>
      <c r="CC61" s="22"/>
      <c r="CD61" s="22"/>
      <c r="CE61" s="22"/>
      <c r="CF61" s="22"/>
      <c r="CG61" s="22"/>
      <c r="CH61" s="22"/>
      <c r="CI61" s="22"/>
      <c r="CJ61" s="22"/>
      <c r="CK61" s="22"/>
      <c r="CL61" s="22"/>
      <c r="CM61" s="22"/>
      <c r="CN61" s="22"/>
      <c r="CO61" s="22"/>
      <c r="CP61" s="22"/>
      <c r="CQ61" s="22"/>
      <c r="CR61" s="22"/>
      <c r="CS61" s="22"/>
      <c r="CT61" s="22"/>
      <c r="CU61" s="22"/>
      <c r="CV61" s="22"/>
      <c r="CW61" s="22"/>
      <c r="CX61" s="22"/>
      <c r="CY61" s="22"/>
      <c r="CZ61" s="22"/>
      <c r="DA61" s="22"/>
      <c r="DB61" s="22"/>
      <c r="DC61" s="22"/>
      <c r="DD61" s="22"/>
      <c r="DE61" s="22"/>
      <c r="DF61" s="22"/>
      <c r="DG61" s="22"/>
      <c r="DH61" s="22"/>
      <c r="DI61" s="22"/>
      <c r="DJ61" s="22"/>
      <c r="DK61" s="22"/>
      <c r="DL61" s="22"/>
      <c r="DM61" s="22"/>
      <c r="DN61" s="22"/>
      <c r="DO61" s="22"/>
      <c r="DP61" s="22"/>
      <c r="DQ61" s="22"/>
      <c r="DR61" s="22"/>
      <c r="DS61" s="22"/>
      <c r="DT61" s="22"/>
      <c r="DU61" s="22"/>
      <c r="DV61" s="22"/>
      <c r="DW61" s="22"/>
      <c r="DX61" s="22"/>
      <c r="DY61" s="22"/>
      <c r="DZ61" s="22"/>
      <c r="EA61" s="22"/>
      <c r="EB61" s="22"/>
      <c r="EC61" s="22"/>
      <c r="ED61" s="22"/>
      <c r="EE61" s="22"/>
    </row>
    <row r="62" spans="1:135" s="36" customFormat="1" ht="14.1" hidden="1" customHeight="1" x14ac:dyDescent="0.2">
      <c r="A62" s="17"/>
      <c r="B62" s="127"/>
      <c r="C62" s="22"/>
      <c r="D62" s="22"/>
      <c r="E62" s="22"/>
      <c r="F62" s="22"/>
      <c r="G62" s="23"/>
      <c r="H62" s="131"/>
      <c r="I62" s="131"/>
      <c r="J62" s="131"/>
      <c r="K62" s="131"/>
      <c r="L62" s="131"/>
      <c r="M62" s="131"/>
      <c r="N62" s="131"/>
      <c r="O62" s="131"/>
      <c r="P62" s="131"/>
      <c r="Q62" s="131"/>
      <c r="R62" s="131"/>
      <c r="S62" s="131"/>
      <c r="T62" s="23"/>
      <c r="U62" s="23"/>
      <c r="V62" s="23"/>
      <c r="W62" s="78"/>
      <c r="X62" s="65"/>
      <c r="Y62" s="12"/>
      <c r="Z62" s="39"/>
      <c r="AB62" s="22"/>
      <c r="AC62" s="22"/>
      <c r="AD62" s="22"/>
      <c r="AE62" s="22"/>
      <c r="AF62" s="22"/>
      <c r="AG62" s="22"/>
      <c r="AH62" s="22"/>
      <c r="AI62" s="22"/>
      <c r="AJ62" s="22"/>
      <c r="AK62" s="22"/>
      <c r="AL62" s="22"/>
      <c r="AM62" s="22"/>
      <c r="AN62" s="22"/>
      <c r="AO62" s="22"/>
      <c r="AP62" s="22"/>
      <c r="AQ62" s="22"/>
      <c r="AR62" s="22"/>
      <c r="AS62" s="22"/>
      <c r="AT62" s="22"/>
      <c r="AU62" s="22"/>
      <c r="AV62" s="22"/>
      <c r="AW62" s="22"/>
      <c r="AX62" s="22"/>
      <c r="AY62" s="22"/>
      <c r="AZ62" s="22"/>
      <c r="BA62" s="22"/>
      <c r="BB62" s="22"/>
      <c r="BC62" s="22"/>
      <c r="BD62" s="22"/>
      <c r="BE62" s="22"/>
      <c r="BF62" s="22"/>
      <c r="BG62" s="22"/>
      <c r="BH62" s="22"/>
      <c r="BI62" s="22"/>
      <c r="BJ62" s="22"/>
      <c r="BK62" s="22"/>
      <c r="BL62" s="22"/>
      <c r="BM62" s="22"/>
      <c r="BN62" s="22"/>
      <c r="BO62" s="22"/>
      <c r="BP62" s="22"/>
      <c r="BQ62" s="22"/>
      <c r="BR62" s="22"/>
      <c r="BS62" s="22"/>
      <c r="BT62" s="22"/>
      <c r="BU62" s="22"/>
      <c r="BV62" s="22"/>
      <c r="BW62" s="22"/>
      <c r="BX62" s="22"/>
      <c r="BY62" s="22"/>
      <c r="BZ62" s="22"/>
      <c r="CA62" s="22"/>
      <c r="CB62" s="22"/>
      <c r="CC62" s="22"/>
      <c r="CD62" s="22"/>
      <c r="CE62" s="22"/>
      <c r="CF62" s="22"/>
      <c r="CG62" s="22"/>
      <c r="CH62" s="22"/>
      <c r="CI62" s="22"/>
      <c r="CJ62" s="22"/>
      <c r="CK62" s="22"/>
      <c r="CL62" s="22"/>
      <c r="CM62" s="22"/>
      <c r="CN62" s="22"/>
      <c r="CO62" s="22"/>
      <c r="CP62" s="22"/>
      <c r="CQ62" s="22"/>
      <c r="CR62" s="22"/>
      <c r="CS62" s="22"/>
      <c r="CT62" s="22"/>
      <c r="CU62" s="22"/>
      <c r="CV62" s="22"/>
      <c r="CW62" s="22"/>
      <c r="CX62" s="22"/>
      <c r="CY62" s="22"/>
      <c r="CZ62" s="22"/>
      <c r="DA62" s="22"/>
      <c r="DB62" s="22"/>
      <c r="DC62" s="22"/>
      <c r="DD62" s="22"/>
      <c r="DE62" s="22"/>
      <c r="DF62" s="22"/>
      <c r="DG62" s="22"/>
      <c r="DH62" s="22"/>
      <c r="DI62" s="22"/>
      <c r="DJ62" s="22"/>
      <c r="DK62" s="22"/>
      <c r="DL62" s="22"/>
      <c r="DM62" s="22"/>
      <c r="DN62" s="22"/>
      <c r="DO62" s="22"/>
      <c r="DP62" s="22"/>
      <c r="DQ62" s="22"/>
      <c r="DR62" s="22"/>
      <c r="DS62" s="22"/>
      <c r="DT62" s="22"/>
      <c r="DU62" s="22"/>
      <c r="DV62" s="22"/>
      <c r="DW62" s="22"/>
      <c r="DX62" s="22"/>
      <c r="DY62" s="22"/>
      <c r="DZ62" s="22"/>
      <c r="EA62" s="22"/>
      <c r="EB62" s="22"/>
      <c r="EC62" s="22"/>
      <c r="ED62" s="22"/>
      <c r="EE62" s="22"/>
    </row>
    <row r="63" spans="1:135" s="36" customFormat="1" ht="14.1" customHeight="1" thickBot="1" x14ac:dyDescent="0.25">
      <c r="A63" s="27"/>
      <c r="B63" s="128"/>
      <c r="C63" s="29"/>
      <c r="D63" s="29"/>
      <c r="E63" s="29"/>
      <c r="F63" s="29"/>
      <c r="G63" s="30"/>
      <c r="H63" s="138"/>
      <c r="I63" s="138"/>
      <c r="J63" s="138"/>
      <c r="K63" s="138"/>
      <c r="L63" s="138"/>
      <c r="M63" s="138"/>
      <c r="N63" s="138"/>
      <c r="O63" s="138"/>
      <c r="P63" s="138"/>
      <c r="Q63" s="138"/>
      <c r="R63" s="138"/>
      <c r="S63" s="138"/>
      <c r="T63" s="30"/>
      <c r="U63" s="30"/>
      <c r="V63" s="30"/>
      <c r="W63" s="79"/>
      <c r="X63" s="66"/>
      <c r="Y63" s="38"/>
      <c r="Z63" s="39"/>
      <c r="AB63" s="29"/>
      <c r="AC63" s="29"/>
      <c r="AD63" s="29"/>
      <c r="AE63" s="29"/>
      <c r="AF63" s="29"/>
      <c r="AG63" s="29"/>
      <c r="AH63" s="29"/>
      <c r="AI63" s="29"/>
      <c r="AJ63" s="29"/>
      <c r="AK63" s="29"/>
      <c r="AL63" s="29"/>
      <c r="AM63" s="29"/>
      <c r="AN63" s="29"/>
      <c r="AO63" s="29"/>
      <c r="AP63" s="29"/>
      <c r="AQ63" s="29"/>
      <c r="AR63" s="29"/>
      <c r="AS63" s="29"/>
      <c r="AT63" s="29"/>
      <c r="AU63" s="29"/>
      <c r="AV63" s="29"/>
      <c r="AW63" s="29"/>
      <c r="AX63" s="29"/>
      <c r="AY63" s="29"/>
      <c r="AZ63" s="29"/>
      <c r="BA63" s="29"/>
      <c r="BB63" s="29"/>
      <c r="BC63" s="29"/>
      <c r="BD63" s="29"/>
      <c r="BE63" s="29"/>
      <c r="BF63" s="29"/>
      <c r="BG63" s="29"/>
      <c r="BH63" s="29"/>
      <c r="BI63" s="29"/>
      <c r="BJ63" s="29"/>
      <c r="BK63" s="29"/>
      <c r="BL63" s="29"/>
      <c r="BM63" s="29"/>
      <c r="BN63" s="29"/>
      <c r="BO63" s="29"/>
      <c r="BP63" s="29"/>
      <c r="BQ63" s="29"/>
      <c r="BR63" s="29"/>
      <c r="BS63" s="29"/>
      <c r="BT63" s="29"/>
      <c r="BU63" s="29"/>
      <c r="BV63" s="29"/>
      <c r="BW63" s="29"/>
      <c r="BX63" s="29"/>
      <c r="BY63" s="29"/>
      <c r="BZ63" s="29"/>
      <c r="CA63" s="29"/>
      <c r="CB63" s="29"/>
      <c r="CC63" s="29"/>
      <c r="CD63" s="29"/>
      <c r="CE63" s="29"/>
      <c r="CF63" s="29"/>
      <c r="CG63" s="29"/>
      <c r="CH63" s="29"/>
      <c r="CI63" s="29"/>
      <c r="CJ63" s="29"/>
      <c r="CK63" s="29"/>
      <c r="CL63" s="29"/>
      <c r="CM63" s="29"/>
      <c r="CN63" s="29"/>
      <c r="CO63" s="29"/>
      <c r="CP63" s="29"/>
      <c r="CQ63" s="29"/>
      <c r="CR63" s="29"/>
      <c r="CS63" s="29"/>
      <c r="CT63" s="29"/>
      <c r="CU63" s="29"/>
      <c r="CV63" s="29"/>
      <c r="CW63" s="29"/>
      <c r="CX63" s="29"/>
      <c r="CY63" s="29"/>
      <c r="CZ63" s="29"/>
      <c r="DA63" s="29"/>
      <c r="DB63" s="29"/>
      <c r="DC63" s="29"/>
      <c r="DD63" s="29"/>
      <c r="DE63" s="29"/>
      <c r="DF63" s="29"/>
      <c r="DG63" s="29"/>
      <c r="DH63" s="29"/>
      <c r="DI63" s="29"/>
      <c r="DJ63" s="29"/>
      <c r="DK63" s="29"/>
      <c r="DL63" s="29"/>
      <c r="DM63" s="29"/>
      <c r="DN63" s="29"/>
      <c r="DO63" s="29"/>
      <c r="DP63" s="29"/>
      <c r="DQ63" s="29"/>
      <c r="DR63" s="29"/>
      <c r="DS63" s="29"/>
      <c r="DT63" s="29"/>
      <c r="DU63" s="29"/>
      <c r="DV63" s="29"/>
      <c r="DW63" s="29"/>
      <c r="DX63" s="29"/>
      <c r="DY63" s="29"/>
      <c r="DZ63" s="29"/>
      <c r="EA63" s="29"/>
      <c r="EB63" s="29"/>
      <c r="EC63" s="29"/>
      <c r="ED63" s="29"/>
      <c r="EE63" s="29"/>
    </row>
    <row r="67" spans="23:27" x14ac:dyDescent="0.2">
      <c r="W67" s="3">
        <f>W9/AVERAGE('Gas Curve Summary'!$J$13:$J$24)*1000</f>
        <v>0</v>
      </c>
      <c r="X67" s="3">
        <f ca="1">X9/AVERAGE('Gas Curve Summary'!$J$25:$J$36)*1000</f>
        <v>6640.6586235927134</v>
      </c>
      <c r="Y67" s="31">
        <f>Y9/AVERAGE('Gas Curve Summary'!$J$37:$J$48)*1000</f>
        <v>0</v>
      </c>
      <c r="Z67" s="36">
        <f>Z9/AVERAGE('Gas Curve Summary'!$J$49:$J$60)*1000</f>
        <v>0</v>
      </c>
      <c r="AA67" s="3">
        <f>AA9/AVERAGE('Gas Curve Summary'!$J$61:$J$120)*1000</f>
        <v>0</v>
      </c>
    </row>
    <row r="68" spans="23:27" x14ac:dyDescent="0.2">
      <c r="W68" s="3">
        <f>W10/AVERAGE('Gas Curve Summary'!$J$13:$J$24)*1000</f>
        <v>0</v>
      </c>
      <c r="X68" s="3">
        <f ca="1">X10/AVERAGE('Gas Curve Summary'!$J$25:$J$36)*1000</f>
        <v>7155.7217559768933</v>
      </c>
      <c r="Y68" s="31">
        <f>Y10/AVERAGE('Gas Curve Summary'!$J$37:$J$48)*1000</f>
        <v>0</v>
      </c>
      <c r="Z68" s="36">
        <f>Z10/AVERAGE('Gas Curve Summary'!$J$49:$J$60)*1000</f>
        <v>0</v>
      </c>
      <c r="AA68" s="3">
        <f>AA10/AVERAGE('Gas Curve Summary'!$J$61:$J$120)*1000</f>
        <v>0</v>
      </c>
    </row>
    <row r="69" spans="23:27" x14ac:dyDescent="0.2">
      <c r="W69" s="3">
        <f>W11/AVERAGE('Gas Curve Summary'!$J$13:$J$24)*1000</f>
        <v>0</v>
      </c>
      <c r="X69" s="3">
        <f ca="1">X11/AVERAGE('Gas Curve Summary'!$J$25:$J$36)*1000</f>
        <v>6818.5791542276329</v>
      </c>
      <c r="Y69" s="31">
        <f>Y11/AVERAGE('Gas Curve Summary'!$J$37:$J$48)*1000</f>
        <v>0</v>
      </c>
      <c r="Z69" s="36">
        <f>Z11/AVERAGE('Gas Curve Summary'!$J$49:$J$60)*1000</f>
        <v>0</v>
      </c>
      <c r="AA69" s="3">
        <f>AA11/AVERAGE('Gas Curve Summary'!$J$61:$J$120)*1000</f>
        <v>0</v>
      </c>
    </row>
    <row r="70" spans="23:27" x14ac:dyDescent="0.2">
      <c r="W70" s="3">
        <f>W12/AVERAGE('Gas Curve Summary'!$J$13:$J$24)*1000</f>
        <v>0</v>
      </c>
      <c r="X70" s="3">
        <f ca="1">X12/AVERAGE('Gas Curve Summary'!$J$25:$J$36)*1000</f>
        <v>4623.7123546384946</v>
      </c>
      <c r="Y70" s="31">
        <f>Y12/AVERAGE('Gas Curve Summary'!$J$37:$J$48)*1000</f>
        <v>0</v>
      </c>
      <c r="Z70" s="36">
        <f>Z12/AVERAGE('Gas Curve Summary'!$J$49:$J$60)*1000</f>
        <v>0</v>
      </c>
      <c r="AA70" s="3">
        <f>AA12/AVERAGE('Gas Curve Summary'!$J$61:$J$120)*1000</f>
        <v>0</v>
      </c>
    </row>
    <row r="71" spans="23:27" x14ac:dyDescent="0.2">
      <c r="W71" s="3">
        <f>W13/AVERAGE('Gas Curve Summary'!$J$13:$J$24)*1000</f>
        <v>0</v>
      </c>
      <c r="X71" s="3">
        <f ca="1">X13/AVERAGE('Gas Curve Summary'!$J$25:$J$36)*1000</f>
        <v>6618.916091346995</v>
      </c>
      <c r="Y71" s="31">
        <f>Y13/AVERAGE('Gas Curve Summary'!$J$37:$J$48)*1000</f>
        <v>0</v>
      </c>
      <c r="Z71" s="36">
        <f>Z13/AVERAGE('Gas Curve Summary'!$J$49:$J$60)*1000</f>
        <v>0</v>
      </c>
      <c r="AA71" s="3">
        <f>AA13/AVERAGE('Gas Curve Summary'!$J$61:$J$120)*1000</f>
        <v>0</v>
      </c>
    </row>
    <row r="72" spans="23:27" x14ac:dyDescent="0.2">
      <c r="W72" s="3">
        <f>W14/AVERAGE('Gas Curve Summary'!$J$13:$J$24)*1000</f>
        <v>0</v>
      </c>
      <c r="X72" s="3">
        <f ca="1">X14/AVERAGE('Gas Curve Summary'!$J$25:$J$36)*1000</f>
        <v>6125.5834512248412</v>
      </c>
      <c r="Y72" s="31">
        <f>Y14/AVERAGE('Gas Curve Summary'!$J$37:$J$48)*1000</f>
        <v>0</v>
      </c>
      <c r="Z72" s="36">
        <f>Z14/AVERAGE('Gas Curve Summary'!$J$49:$J$60)*1000</f>
        <v>0</v>
      </c>
      <c r="AA72" s="3">
        <f>AA14/AVERAGE('Gas Curve Summary'!$J$61:$J$120)*1000</f>
        <v>0</v>
      </c>
    </row>
    <row r="73" spans="23:27" x14ac:dyDescent="0.2">
      <c r="W73" s="3">
        <f>W15/AVERAGE('Gas Curve Summary'!$J$13:$J$24)*1000</f>
        <v>0</v>
      </c>
      <c r="X73" s="3">
        <f ca="1">X15/AVERAGE('Gas Curve Summary'!$J$25:$J$36)*1000</f>
        <v>6514.4092518153466</v>
      </c>
      <c r="Y73" s="31">
        <f>Y15/AVERAGE('Gas Curve Summary'!$J$37:$J$48)*1000</f>
        <v>0</v>
      </c>
      <c r="Z73" s="36">
        <f>Z15/AVERAGE('Gas Curve Summary'!$J$49:$J$60)*1000</f>
        <v>0</v>
      </c>
      <c r="AA73" s="3">
        <f>AA15/AVERAGE('Gas Curve Summary'!$J$61:$J$120)*1000</f>
        <v>0</v>
      </c>
    </row>
  </sheetData>
  <pageMargins left="0.75" right="0.75" top="1" bottom="1" header="0.5" footer="0.5"/>
  <pageSetup orientation="portrait" r:id="rId1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11">
    <pageSetUpPr fitToPage="1"/>
  </sheetPr>
  <dimension ref="A1:AB42"/>
  <sheetViews>
    <sheetView showGridLines="0" workbookViewId="0">
      <selection activeCell="C27" sqref="C27:AZ33"/>
    </sheetView>
  </sheetViews>
  <sheetFormatPr defaultColWidth="9.125" defaultRowHeight="10.199999999999999" x14ac:dyDescent="0.2"/>
  <cols>
    <col min="1" max="1" width="30.875" style="152" customWidth="1"/>
    <col min="2" max="9" width="0" style="152" hidden="1" customWidth="1"/>
    <col min="10" max="16384" width="9.125" style="152"/>
  </cols>
  <sheetData>
    <row r="1" spans="1:28" ht="45.75" customHeight="1" x14ac:dyDescent="0.25">
      <c r="A1" s="286">
        <f>+'Power Price'!A6</f>
        <v>37187</v>
      </c>
    </row>
    <row r="2" spans="1:28" ht="13.8" thickBot="1" x14ac:dyDescent="0.3">
      <c r="A2" s="156" t="s">
        <v>163</v>
      </c>
      <c r="B2" s="184"/>
      <c r="D2" s="156">
        <v>2001</v>
      </c>
      <c r="F2" s="156"/>
      <c r="G2" s="156">
        <v>2001</v>
      </c>
      <c r="H2" s="156">
        <v>2001</v>
      </c>
      <c r="I2" s="156">
        <v>2001</v>
      </c>
      <c r="J2" s="156">
        <v>2001</v>
      </c>
      <c r="K2" s="156"/>
      <c r="L2" s="156"/>
      <c r="M2" s="156"/>
      <c r="N2" s="156"/>
      <c r="O2" s="156">
        <v>2002</v>
      </c>
      <c r="P2" s="156"/>
      <c r="Q2" s="156"/>
      <c r="R2" s="156"/>
      <c r="S2" s="156"/>
      <c r="T2" s="156"/>
      <c r="U2" s="156"/>
      <c r="V2" s="156">
        <v>2003</v>
      </c>
      <c r="W2" s="156">
        <v>2004</v>
      </c>
      <c r="X2" s="156"/>
      <c r="Y2" s="156"/>
      <c r="Z2" s="156" t="s">
        <v>148</v>
      </c>
      <c r="AA2" s="156"/>
      <c r="AB2" s="156"/>
    </row>
    <row r="3" spans="1:28" ht="13.8" thickBot="1" x14ac:dyDescent="0.3">
      <c r="B3" s="158">
        <v>36739</v>
      </c>
      <c r="C3" s="160">
        <v>36892</v>
      </c>
      <c r="D3" s="160">
        <v>36923</v>
      </c>
      <c r="E3" s="160">
        <v>36951</v>
      </c>
      <c r="F3" s="159">
        <v>36982</v>
      </c>
      <c r="G3" s="160">
        <v>37043</v>
      </c>
      <c r="H3" s="160">
        <v>37073</v>
      </c>
      <c r="I3" s="160">
        <v>37104</v>
      </c>
      <c r="J3" s="160">
        <v>37135</v>
      </c>
      <c r="K3" s="161">
        <v>37165</v>
      </c>
      <c r="L3" s="161">
        <v>37196</v>
      </c>
      <c r="M3" s="161">
        <v>37226</v>
      </c>
      <c r="N3" s="162" t="s">
        <v>150</v>
      </c>
      <c r="O3" s="160">
        <v>37257</v>
      </c>
      <c r="P3" s="161">
        <v>37288</v>
      </c>
      <c r="Q3" s="161">
        <v>37316</v>
      </c>
      <c r="R3" s="215" t="s">
        <v>151</v>
      </c>
      <c r="S3" s="215" t="s">
        <v>152</v>
      </c>
      <c r="T3" s="215" t="s">
        <v>153</v>
      </c>
      <c r="U3" s="215" t="s">
        <v>154</v>
      </c>
      <c r="V3" s="164" t="s">
        <v>155</v>
      </c>
      <c r="W3" s="162" t="s">
        <v>156</v>
      </c>
      <c r="X3" s="186" t="s">
        <v>157</v>
      </c>
      <c r="Y3" s="163" t="s">
        <v>158</v>
      </c>
      <c r="Z3" s="163" t="s">
        <v>159</v>
      </c>
      <c r="AA3" s="163" t="s">
        <v>160</v>
      </c>
      <c r="AB3" s="165" t="s">
        <v>161</v>
      </c>
    </row>
    <row r="4" spans="1:28" ht="13.2" x14ac:dyDescent="0.25">
      <c r="A4" s="156" t="s">
        <v>139</v>
      </c>
      <c r="B4" s="166">
        <v>0</v>
      </c>
      <c r="C4" s="167">
        <f>P2Sun!K5</f>
        <v>0</v>
      </c>
      <c r="D4" s="167">
        <f>P2Sun!L5</f>
        <v>0</v>
      </c>
      <c r="E4" s="167">
        <f>P2Sun!M5</f>
        <v>0</v>
      </c>
      <c r="F4" s="167">
        <f>P2Sun!N5</f>
        <v>0</v>
      </c>
      <c r="G4" s="166">
        <f>P2Sun!P5</f>
        <v>0</v>
      </c>
      <c r="H4" s="166">
        <f>P2Sun!Q5</f>
        <v>0</v>
      </c>
      <c r="I4" s="166">
        <f>P2Sun!R5</f>
        <v>0</v>
      </c>
      <c r="J4" s="166">
        <f>P2Sun!S5</f>
        <v>0</v>
      </c>
      <c r="K4" s="168">
        <f>P2Sun!T5</f>
        <v>23.923076923076923</v>
      </c>
      <c r="L4" s="168">
        <f>P2Sun!U5</f>
        <v>24.499874999999999</v>
      </c>
      <c r="M4" s="168">
        <f>P2Sun!V5</f>
        <v>29.250209302325583</v>
      </c>
      <c r="N4" s="211">
        <f>AVERAGE(P2Sun!S5:V5)</f>
        <v>19.418290306350627</v>
      </c>
      <c r="O4" s="166">
        <f>P2Sun!W5</f>
        <v>27.999975609756099</v>
      </c>
      <c r="P4" s="168">
        <f>P2Sun!X5</f>
        <v>25.74977777777778</v>
      </c>
      <c r="Q4" s="168">
        <f>P2Sun!Y5</f>
        <v>23.000146341463417</v>
      </c>
      <c r="R4" s="208">
        <f>AVERAGE(P2Sun!Z5:AB5)</f>
        <v>20.166552845528457</v>
      </c>
      <c r="S4" s="208">
        <f>AVERAGE(P2Sun!AC5:AE5)</f>
        <v>31.166745674379822</v>
      </c>
      <c r="T4" s="208">
        <f>AVERAGE(P2Sun!AF5:AH5)</f>
        <v>26.666800238521166</v>
      </c>
      <c r="U4" s="209">
        <f>AVERAGE(P2Sun!W5:AH5)</f>
        <v>25.8958496670238</v>
      </c>
      <c r="V4" s="231">
        <f>AVERAGE(P2Sun!AI5:AT5)</f>
        <v>27.541699634434352</v>
      </c>
      <c r="W4" s="167">
        <f>AVERAGE(P2Sun!AU5:BF5)</f>
        <v>27.56161717880272</v>
      </c>
      <c r="X4" s="167">
        <f>AVERAGE(P2Sun!BG5:BI5,P2Sun!BS5:BU5,P2Sun!CE5:CG5,P2Sun!CQ5:CS5,P2Sun!DC5:DE5,P2Sun!DO5:DQ5,P2Sun!EA5:EC5,P2Sun!EM5:EO5,P2Sun!EY5:FA5,P2Sun!FK5:FM5)</f>
        <v>29.222339142279417</v>
      </c>
      <c r="Y4" s="208">
        <f>AVERAGE(P2Sun!BJ5:BL5,P2Sun!BV5:BX5,P2Sun!CH5:CJ5,P2Sun!CT5:CV5,P2Sun!DF5:DH5,P2Sun!DR5:DT5,P2Sun!ED5:EF5,P2Sun!EP5:ER5,P2Sun!FB5:FD5,P2Sun!FN5:FP5)</f>
        <v>23.997999253664506</v>
      </c>
      <c r="Z4" s="208">
        <f>AVERAGE(P2Sun!BM5:BO5,P2Sun!BY5:CA5,P2Sun!CK5:CM5,P2Sun!CW5:CY5,P2Sun!DI5:DK5,P2Sun!DU5:DW5,P2Sun!EG5:EI5,P2Sun!ES5:EU5,P2Sun!FE5:FG5,P2Sun!FQ5:FS5)</f>
        <v>33.661651057762434</v>
      </c>
      <c r="AA4" s="208">
        <f>AVERAGE(P2Sun!BP5:BR5,P2Sun!CB5:CD5,P2Sun!CN5:CP5,P2Sun!CZ5:DB5,P2Sun!DL5:DN5,P2Sun!DX5:DZ5,P2Sun!EJ5:EL5,P2Sun!EV5:EX5,P2Sun!FH5:FJ5,P2Sun!FT5:FV5)</f>
        <v>29.415040069738364</v>
      </c>
      <c r="AB4" s="209">
        <f>AVERAGE(P2Sun!BG5:FV5)</f>
        <v>29.074257380861173</v>
      </c>
    </row>
    <row r="5" spans="1:28" ht="13.2" x14ac:dyDescent="0.25">
      <c r="A5" s="156" t="s">
        <v>140</v>
      </c>
      <c r="B5" s="166">
        <v>0</v>
      </c>
      <c r="C5" s="166">
        <f>P2Sun!K7</f>
        <v>0</v>
      </c>
      <c r="D5" s="166">
        <f>P2Sun!L7</f>
        <v>0</v>
      </c>
      <c r="E5" s="166">
        <f>P2Sun!M7</f>
        <v>0</v>
      </c>
      <c r="F5" s="166">
        <f>P2Sun!N7</f>
        <v>0</v>
      </c>
      <c r="G5" s="166">
        <f>P2Sun!P7</f>
        <v>0</v>
      </c>
      <c r="H5" s="166">
        <f>P2Sun!Q7</f>
        <v>0</v>
      </c>
      <c r="I5" s="166">
        <f>P2Sun!R7</f>
        <v>0</v>
      </c>
      <c r="J5" s="166">
        <f>P2Sun!S7</f>
        <v>0</v>
      </c>
      <c r="K5" s="168">
        <f>P2Sun!T7</f>
        <v>23.923076923076923</v>
      </c>
      <c r="L5" s="168">
        <f>P2Sun!U7</f>
        <v>24.500250000000001</v>
      </c>
      <c r="M5" s="168">
        <f>P2Sun!V7</f>
        <v>28.499999999999996</v>
      </c>
      <c r="N5" s="211">
        <f>AVERAGE(P2Sun!S7:V7)</f>
        <v>19.230831730769232</v>
      </c>
      <c r="O5" s="166">
        <f>P2Sun!W7</f>
        <v>27.500195121951219</v>
      </c>
      <c r="P5" s="168">
        <f>P2Sun!X7</f>
        <v>25.250111111111114</v>
      </c>
      <c r="Q5" s="168">
        <f>P2Sun!Y7</f>
        <v>23.499926829268297</v>
      </c>
      <c r="R5" s="168">
        <f>AVERAGE(P2Sun!Z7:AB7)</f>
        <v>21.499965768078734</v>
      </c>
      <c r="S5" s="168">
        <f>AVERAGE(P2Sun!AC7:AE7)</f>
        <v>32.666669585157386</v>
      </c>
      <c r="T5" s="168">
        <f>AVERAGE(P2Sun!AF7:AH7)</f>
        <v>26.500214519976151</v>
      </c>
      <c r="U5" s="211">
        <f>AVERAGE(P2Sun!W7:AH7)</f>
        <v>26.52089855683062</v>
      </c>
      <c r="V5" s="210">
        <f>AVERAGE(P2Sun!AI7:AT7)</f>
        <v>29.112393994190455</v>
      </c>
      <c r="W5" s="166">
        <f>AVERAGE(P2Sun!AU7:BF7)</f>
        <v>29.133323710581042</v>
      </c>
      <c r="X5" s="166">
        <f>AVERAGE(P2Sun!BG7:BI7,P2Sun!BS7:BU7,P2Sun!CE7:CG7,P2Sun!CQ7:CS7,P2Sun!DC7:DE7,P2Sun!DO7:DQ7,P2Sun!EA7:EC7,P2Sun!EM7:EO7,P2Sun!EY7:FA7,P2Sun!FK7:FM7)</f>
        <v>31.93163241901529</v>
      </c>
      <c r="Y5" s="168">
        <f>AVERAGE(P2Sun!BJ7:BL7,P2Sun!BV7:BX7,P2Sun!CH7:CJ7,P2Sun!CT7:CV7,P2Sun!DF7:DH7,P2Sun!DR7:DT7,P2Sun!ED7:EF7,P2Sun!EP7:ER7,P2Sun!FB7:FD7,P2Sun!FN7:FP7)</f>
        <v>28.35430826168513</v>
      </c>
      <c r="Z5" s="168">
        <f>AVERAGE(P2Sun!BM7:BO7,P2Sun!BY7:CA7,P2Sun!CK7:CM7,P2Sun!CW7:CY7,P2Sun!DI7:DK7,P2Sun!DU7:DW7,P2Sun!EG7:EI7,P2Sun!ES7:EU7,P2Sun!FE7:FG7,P2Sun!FQ7:FS7)</f>
        <v>38.179027553714022</v>
      </c>
      <c r="AA5" s="168">
        <f>AVERAGE(P2Sun!BP7:BR7,P2Sun!CB7:CD7,P2Sun!CN7:CP7,P2Sun!CZ7:DB7,P2Sun!DL7:DN7,P2Sun!DX7:DZ7,P2Sun!EJ7:EL7,P2Sun!EV7:EX7,P2Sun!FH7:FJ7,P2Sun!FT7:FV7)</f>
        <v>33.755040120434487</v>
      </c>
      <c r="AB5" s="211">
        <f>AVERAGE(P2Sun!BG7:FV7)</f>
        <v>33.05500208871225</v>
      </c>
    </row>
    <row r="6" spans="1:28" ht="13.2" x14ac:dyDescent="0.25">
      <c r="A6" s="156" t="s">
        <v>142</v>
      </c>
      <c r="B6" s="166">
        <v>0</v>
      </c>
      <c r="C6" s="166">
        <f>P2Sun!K9</f>
        <v>0</v>
      </c>
      <c r="D6" s="166">
        <f>P2Sun!L9</f>
        <v>0</v>
      </c>
      <c r="E6" s="166">
        <f>P2Sun!M9</f>
        <v>0</v>
      </c>
      <c r="F6" s="166">
        <f>P2Sun!N9</f>
        <v>0</v>
      </c>
      <c r="G6" s="166">
        <f>P2Sun!P9</f>
        <v>0</v>
      </c>
      <c r="H6" s="166">
        <f>P2Sun!Q9</f>
        <v>0</v>
      </c>
      <c r="I6" s="166">
        <f>P2Sun!R9</f>
        <v>0</v>
      </c>
      <c r="J6" s="166">
        <f>P2Sun!S9</f>
        <v>0</v>
      </c>
      <c r="K6" s="168">
        <f>P2Sun!T9</f>
        <v>23.384615384615383</v>
      </c>
      <c r="L6" s="168">
        <f>P2Sun!U9</f>
        <v>24.297250000000005</v>
      </c>
      <c r="M6" s="168">
        <f>P2Sun!V9</f>
        <v>29.000325581395348</v>
      </c>
      <c r="N6" s="211">
        <f>AVERAGE(P2Sun!S9:V9)</f>
        <v>19.170547741502684</v>
      </c>
      <c r="O6" s="166">
        <f>P2Sun!W9</f>
        <v>28.750292682926833</v>
      </c>
      <c r="P6" s="168">
        <f>P2Sun!X9</f>
        <v>27.999888888888893</v>
      </c>
      <c r="Q6" s="168">
        <f>P2Sun!Y9</f>
        <v>26.500268292682925</v>
      </c>
      <c r="R6" s="168">
        <f>AVERAGE(P2Sun!Z9:AB9)</f>
        <v>24.249855905006417</v>
      </c>
      <c r="S6" s="168">
        <f>AVERAGE(P2Sun!AC9:AE9)</f>
        <v>31.999868250990204</v>
      </c>
      <c r="T6" s="168">
        <f>AVERAGE(P2Sun!AF9:AH9)</f>
        <v>27.999913138541046</v>
      </c>
      <c r="U6" s="211">
        <f>AVERAGE(P2Sun!W9:AH9)</f>
        <v>27.999946812342639</v>
      </c>
      <c r="V6" s="210">
        <f>AVERAGE(P2Sun!AI9:AT9)</f>
        <v>28.999896817135348</v>
      </c>
      <c r="W6" s="166">
        <f>AVERAGE(P2Sun!AU9:BF9)</f>
        <v>29.015050667058077</v>
      </c>
      <c r="X6" s="166">
        <f>AVERAGE(P2Sun!BG9:BI9,P2Sun!BS9:BU9,P2Sun!CE9:CG9,P2Sun!CQ9:CS9,P2Sun!DC9:DE9,P2Sun!DO9:DQ9,P2Sun!EA9:EC9,P2Sun!EM9:EO9,P2Sun!EY9:FA9,P2Sun!FK9:FM9)</f>
        <v>29.673916224492739</v>
      </c>
      <c r="Y6" s="168">
        <f>AVERAGE(P2Sun!BJ9:BL9,P2Sun!BV9:BX9,P2Sun!CH9:CJ9,P2Sun!CT9:CV9,P2Sun!DF9:DH9,P2Sun!DR9:DT9,P2Sun!ED9:EF9,P2Sun!EP9:ER9,P2Sun!FB9:FD9,P2Sun!FN9:FP9)</f>
        <v>28.844095551840457</v>
      </c>
      <c r="Z6" s="168">
        <f>AVERAGE(P2Sun!BM9:BO9,P2Sun!BY9:CA9,P2Sun!CK9:CM9,P2Sun!CW9:CY9,P2Sun!DI9:DK9,P2Sun!DU9:DW9,P2Sun!EG9:EI9,P2Sun!ES9:EU9,P2Sun!FE9:FG9,P2Sun!FQ9:FS9)</f>
        <v>32.123654155767348</v>
      </c>
      <c r="AA6" s="168">
        <f>AVERAGE(P2Sun!BP9:BR9,P2Sun!CB9:CD9,P2Sun!CN9:CP9,P2Sun!CZ9:DB9,P2Sun!DL9:DN9,P2Sun!DX9:DZ9,P2Sun!EJ9:EL9,P2Sun!EV9:EX9,P2Sun!FH9:FJ9,P2Sun!FT9:FV9)</f>
        <v>30.20503173959084</v>
      </c>
      <c r="AB6" s="211">
        <f>AVERAGE(P2Sun!BG9:FV9)</f>
        <v>30.211674417922843</v>
      </c>
    </row>
    <row r="7" spans="1:28" ht="13.2" x14ac:dyDescent="0.25">
      <c r="A7" s="156" t="s">
        <v>144</v>
      </c>
      <c r="B7" s="166">
        <v>0</v>
      </c>
      <c r="C7" s="166">
        <f>P2Sun!K11</f>
        <v>0</v>
      </c>
      <c r="D7" s="166">
        <f>P2Sun!L11</f>
        <v>0</v>
      </c>
      <c r="E7" s="166">
        <f>P2Sun!M11</f>
        <v>0</v>
      </c>
      <c r="F7" s="166">
        <f>P2Sun!N11</f>
        <v>0</v>
      </c>
      <c r="G7" s="166">
        <f>P2Sun!P11</f>
        <v>0</v>
      </c>
      <c r="H7" s="166">
        <f>P2Sun!Q11</f>
        <v>0</v>
      </c>
      <c r="I7" s="166">
        <f>P2Sun!R11</f>
        <v>0</v>
      </c>
      <c r="J7" s="166">
        <f>P2Sun!S11</f>
        <v>0</v>
      </c>
      <c r="K7" s="168">
        <f>P2Sun!T11</f>
        <v>27.1875</v>
      </c>
      <c r="L7" s="168">
        <f>P2Sun!U11</f>
        <v>20.750250000000001</v>
      </c>
      <c r="M7" s="168">
        <f>P2Sun!V11</f>
        <v>24.50002325581395</v>
      </c>
      <c r="N7" s="211">
        <f>AVERAGE(P2Sun!S11:V11)</f>
        <v>18.109443313953488</v>
      </c>
      <c r="O7" s="166">
        <f>P2Sun!W11</f>
        <v>26.500268292682925</v>
      </c>
      <c r="P7" s="168">
        <f>P2Sun!X11</f>
        <v>25.499777777777783</v>
      </c>
      <c r="Q7" s="168">
        <f>P2Sun!Y11</f>
        <v>24.499707317073177</v>
      </c>
      <c r="R7" s="168">
        <f>AVERAGE(P2Sun!Z11:AB11)</f>
        <v>24.249820817287119</v>
      </c>
      <c r="S7" s="168">
        <f>AVERAGE(P2Sun!AC11:AE11)</f>
        <v>31.333249203371157</v>
      </c>
      <c r="T7" s="168">
        <f>AVERAGE(P2Sun!AF11:AH11)</f>
        <v>26.499898777579009</v>
      </c>
      <c r="U7" s="211">
        <f>AVERAGE(P2Sun!W11:AH11)</f>
        <v>26.895721648520482</v>
      </c>
      <c r="V7" s="210">
        <f>AVERAGE(P2Sun!AI11:AT11)</f>
        <v>18.041689163872132</v>
      </c>
      <c r="W7" s="166">
        <f>AVERAGE(P2Sun!AU11:BF11)</f>
        <v>17.276750534283721</v>
      </c>
      <c r="X7" s="166">
        <f>AVERAGE(P2Sun!BG11:BI11,P2Sun!BS11:BU11,P2Sun!CE11:CG11,P2Sun!CQ11:CS11,P2Sun!DC11:DE11,P2Sun!DO11:DQ11,P2Sun!EA11:EC11,P2Sun!EM11:EO11,P2Sun!EY11:FA11,P2Sun!FK11:FM11)</f>
        <v>20.39881625483418</v>
      </c>
      <c r="Y7" s="168">
        <f>AVERAGE(P2Sun!BJ11:BL11,P2Sun!BV11:BX11,P2Sun!CH11:CJ11,P2Sun!CT11:CV11,P2Sun!DF11:DH11,P2Sun!DR11:DT11,P2Sun!ED11:EF11,P2Sun!EP11:ER11,P2Sun!FB11:FD11,P2Sun!FN11:FP11)</f>
        <v>19.545873243872588</v>
      </c>
      <c r="Z7" s="168">
        <f>AVERAGE(P2Sun!BM11:BO11,P2Sun!BY11:CA11,P2Sun!CK11:CM11,P2Sun!CW11:CY11,P2Sun!DI11:DK11,P2Sun!DU11:DW11,P2Sun!EG11:EI11,P2Sun!ES11:EU11,P2Sun!FE11:FG11,P2Sun!FQ11:FS11)</f>
        <v>27.192219853831329</v>
      </c>
      <c r="AA7" s="168">
        <f>AVERAGE(P2Sun!BP11:BR11,P2Sun!CB11:CD11,P2Sun!CN11:CP11,P2Sun!CZ11:DB11,P2Sun!DL11:DN11,P2Sun!DX11:DZ11,P2Sun!EJ11:EL11,P2Sun!EV11:EX11,P2Sun!FH11:FJ11,P2Sun!FT11:FV11)</f>
        <v>20.704850067819937</v>
      </c>
      <c r="AB7" s="211">
        <f>AVERAGE(P2Sun!BG11:FV11)</f>
        <v>21.960439855089497</v>
      </c>
    </row>
    <row r="8" spans="1:28" ht="13.2" x14ac:dyDescent="0.25">
      <c r="A8" s="156" t="s">
        <v>143</v>
      </c>
      <c r="B8" s="166">
        <v>0</v>
      </c>
      <c r="C8" s="166">
        <f>P2Sun!K13</f>
        <v>0</v>
      </c>
      <c r="D8" s="166">
        <f>P2Sun!L13</f>
        <v>0</v>
      </c>
      <c r="E8" s="166">
        <f>P2Sun!M13</f>
        <v>0</v>
      </c>
      <c r="F8" s="166">
        <f>P2Sun!N13</f>
        <v>0</v>
      </c>
      <c r="G8" s="166">
        <f>P2Sun!P13</f>
        <v>0</v>
      </c>
      <c r="H8" s="166">
        <f>P2Sun!Q13</f>
        <v>0</v>
      </c>
      <c r="I8" s="166">
        <f>P2Sun!R13</f>
        <v>0</v>
      </c>
      <c r="J8" s="166">
        <f>P2Sun!S13</f>
        <v>0</v>
      </c>
      <c r="K8" s="168">
        <f>P2Sun!T13</f>
        <v>22.19230769230769</v>
      </c>
      <c r="L8" s="168">
        <f>P2Sun!U13</f>
        <v>21</v>
      </c>
      <c r="M8" s="168">
        <f>P2Sun!V13</f>
        <v>24.50002325581395</v>
      </c>
      <c r="N8" s="211">
        <f>AVERAGE(P2Sun!S13:V13)</f>
        <v>16.923082737030413</v>
      </c>
      <c r="O8" s="166">
        <f>P2Sun!W13</f>
        <v>26.500268292682925</v>
      </c>
      <c r="P8" s="168">
        <f>P2Sun!X13</f>
        <v>25.499777777777783</v>
      </c>
      <c r="Q8" s="168">
        <f>P2Sun!Y13</f>
        <v>24.499707317073177</v>
      </c>
      <c r="R8" s="168">
        <f>AVERAGE(P2Sun!Z13:AB13)</f>
        <v>25.500028669234066</v>
      </c>
      <c r="S8" s="168">
        <f>AVERAGE(P2Sun!AC13:AE13)</f>
        <v>31.999880758807588</v>
      </c>
      <c r="T8" s="168">
        <f>AVERAGE(P2Sun!AF13:AH13)</f>
        <v>26.499898777579009</v>
      </c>
      <c r="U8" s="211">
        <f>AVERAGE(P2Sun!W13:AH13)</f>
        <v>27.374931500366326</v>
      </c>
      <c r="V8" s="210">
        <f>AVERAGE(P2Sun!AI13:AT13)</f>
        <v>28.250085074465016</v>
      </c>
      <c r="W8" s="166">
        <f>AVERAGE(P2Sun!AU13:BF13)</f>
        <v>28.44861399337745</v>
      </c>
      <c r="X8" s="166">
        <f>AVERAGE(P2Sun!BG13:BI13,P2Sun!BS13:BU13,P2Sun!CE13:CG13,P2Sun!CQ13:CS13,P2Sun!DC13:DE13,P2Sun!DO13:DQ13,P2Sun!EA13:EC13,P2Sun!EM13:EO13,P2Sun!EY13:FA13,P2Sun!FK13:FM13)</f>
        <v>28.795948249951596</v>
      </c>
      <c r="Y8" s="168">
        <f>AVERAGE(P2Sun!BJ13:BL13,P2Sun!BV13:BX13,P2Sun!CH13:CJ13,P2Sun!CT13:CV13,P2Sun!DF13:DH13,P2Sun!DR13:DT13,P2Sun!ED13:EF13,P2Sun!EP13:ER13,P2Sun!FB13:FD13,P2Sun!FN13:FP13)</f>
        <v>28.472494125593336</v>
      </c>
      <c r="Z8" s="168">
        <f>AVERAGE(P2Sun!BM13:BO13,P2Sun!BY13:CA13,P2Sun!CK13:CM13,P2Sun!CW13:CY13,P2Sun!DI13:DK13,P2Sun!DU13:DW13,P2Sun!EG13:EI13,P2Sun!ES13:EU13,P2Sun!FE13:FG13,P2Sun!FQ13:FS13)</f>
        <v>32.239277271405101</v>
      </c>
      <c r="AA8" s="168">
        <f>AVERAGE(P2Sun!BP13:BR13,P2Sun!CB13:CD13,P2Sun!CN13:CP13,P2Sun!CZ13:DB13,P2Sun!DL13:DN13,P2Sun!DX13:DZ13,P2Sun!EJ13:EL13,P2Sun!EV13:EX13,P2Sun!FH13:FJ13,P2Sun!FT13:FV13)</f>
        <v>28.706405010797173</v>
      </c>
      <c r="AB8" s="211">
        <f>AVERAGE(P2Sun!BG13:FV13)</f>
        <v>29.55353116443678</v>
      </c>
    </row>
    <row r="9" spans="1:28" ht="13.2" x14ac:dyDescent="0.25">
      <c r="A9" s="156" t="s">
        <v>141</v>
      </c>
      <c r="B9" s="166">
        <v>0</v>
      </c>
      <c r="C9" s="166">
        <f>P2Sun!K15</f>
        <v>0</v>
      </c>
      <c r="D9" s="166">
        <f>P2Sun!L15</f>
        <v>0</v>
      </c>
      <c r="E9" s="166">
        <f>P2Sun!M15</f>
        <v>0</v>
      </c>
      <c r="F9" s="166">
        <f>P2Sun!N15</f>
        <v>0</v>
      </c>
      <c r="G9" s="166">
        <f>P2Sun!P15</f>
        <v>0</v>
      </c>
      <c r="H9" s="166">
        <f>P2Sun!Q15</f>
        <v>0</v>
      </c>
      <c r="I9" s="166">
        <f>P2Sun!R15</f>
        <v>0</v>
      </c>
      <c r="J9" s="166">
        <f>P2Sun!S15</f>
        <v>0</v>
      </c>
      <c r="K9" s="168">
        <f>P2Sun!T15</f>
        <v>21.159743589743591</v>
      </c>
      <c r="L9" s="168">
        <f>P2Sun!U15</f>
        <v>19.000250000000001</v>
      </c>
      <c r="M9" s="168">
        <f>P2Sun!V15</f>
        <v>22.499976744186046</v>
      </c>
      <c r="N9" s="211">
        <f>AVERAGE(P2Sun!S15:V15)</f>
        <v>15.664992583482409</v>
      </c>
      <c r="O9" s="166">
        <f>P2Sun!W15</f>
        <v>23.000000000000004</v>
      </c>
      <c r="P9" s="168">
        <f>P2Sun!X15</f>
        <v>22.750000000000004</v>
      </c>
      <c r="Q9" s="168">
        <f>P2Sun!Y15</f>
        <v>22.499902439024392</v>
      </c>
      <c r="R9" s="168">
        <f>AVERAGE(P2Sun!Z15:AB15)</f>
        <v>22.74991056910569</v>
      </c>
      <c r="S9" s="168">
        <f>AVERAGE(P2Sun!AC15:AE15)</f>
        <v>31.666751302897648</v>
      </c>
      <c r="T9" s="168">
        <f>AVERAGE(P2Sun!AF15:AH15)</f>
        <v>23.666517243092823</v>
      </c>
      <c r="U9" s="211">
        <f>AVERAGE(P2Sun!W15:AH15)</f>
        <v>25.208286648692738</v>
      </c>
      <c r="V9" s="210">
        <f>AVERAGE(P2Sun!AI15:AT15)</f>
        <v>26.374983446571139</v>
      </c>
      <c r="W9" s="166">
        <f>AVERAGE(P2Sun!AU15:BF15)</f>
        <v>26.575864753802424</v>
      </c>
      <c r="X9" s="166">
        <f>AVERAGE(P2Sun!BG15:BI15,P2Sun!BS15:BU15,P2Sun!CE15:CG15,P2Sun!CQ15:CS15,P2Sun!DC15:DE15,P2Sun!DO15:DQ15,P2Sun!EA15:EC15,P2Sun!EM15:EO15,P2Sun!EY15:FA15,P2Sun!FK15:FM15)</f>
        <v>26.550337895253779</v>
      </c>
      <c r="Y9" s="168">
        <f>AVERAGE(P2Sun!BJ15:BL15,P2Sun!BV15:BX15,P2Sun!CH15:CJ15,P2Sun!CT15:CV15,P2Sun!DF15:DH15,P2Sun!DR15:DT15,P2Sun!ED15:EF15,P2Sun!EP15:ER15,P2Sun!FB15:FD15,P2Sun!FN15:FP15)</f>
        <v>26.395561853549072</v>
      </c>
      <c r="Z9" s="168">
        <f>AVERAGE(P2Sun!BM15:BO15,P2Sun!BY15:CA15,P2Sun!CK15:CM15,P2Sun!CW15:CY15,P2Sun!DI15:DK15,P2Sun!DU15:DW15,P2Sun!EG15:EI15,P2Sun!ES15:EU15,P2Sun!FE15:FG15,P2Sun!FQ15:FS15)</f>
        <v>30.970360819383249</v>
      </c>
      <c r="AA9" s="168">
        <f>AVERAGE(P2Sun!BP15:BR15,P2Sun!CB15:CD15,P2Sun!CN15:CP15,P2Sun!CZ15:DB15,P2Sun!DL15:DN15,P2Sun!DX15:DZ15,P2Sun!EJ15:EL15,P2Sun!EV15:EX15,P2Sun!FH15:FJ15,P2Sun!FT15:FV15)</f>
        <v>26.799755381201013</v>
      </c>
      <c r="AB9" s="211">
        <f>AVERAGE(P2Sun!BG15:FV15)</f>
        <v>27.679003987346771</v>
      </c>
    </row>
    <row r="10" spans="1:28" ht="13.8" thickBot="1" x14ac:dyDescent="0.3">
      <c r="A10" s="156" t="s">
        <v>145</v>
      </c>
      <c r="B10" s="177">
        <v>0</v>
      </c>
      <c r="C10" s="177">
        <f>P2Sun!K17</f>
        <v>0</v>
      </c>
      <c r="D10" s="177">
        <f>P2Sun!L17</f>
        <v>0</v>
      </c>
      <c r="E10" s="177">
        <f>P2Sun!M17</f>
        <v>0</v>
      </c>
      <c r="F10" s="177">
        <f>P2Sun!N17</f>
        <v>0</v>
      </c>
      <c r="G10" s="177">
        <f>P2Sun!P17</f>
        <v>0</v>
      </c>
      <c r="H10" s="177">
        <f>P2Sun!Q17</f>
        <v>0</v>
      </c>
      <c r="I10" s="177">
        <f>P2Sun!R17</f>
        <v>0</v>
      </c>
      <c r="J10" s="177">
        <f>P2Sun!S17</f>
        <v>0</v>
      </c>
      <c r="K10" s="178">
        <f>P2Sun!T17</f>
        <v>21.557179487179489</v>
      </c>
      <c r="L10" s="178">
        <f>P2Sun!U17</f>
        <v>19.375250000000001</v>
      </c>
      <c r="M10" s="178">
        <f>P2Sun!V17</f>
        <v>23.220906976744185</v>
      </c>
      <c r="N10" s="212">
        <f>AVERAGE(P2Sun!S17:V17)</f>
        <v>16.03833411598092</v>
      </c>
      <c r="O10" s="177">
        <f>P2Sun!W17</f>
        <v>23.56707317073171</v>
      </c>
      <c r="P10" s="178">
        <f>P2Sun!X17</f>
        <v>23.240000000000006</v>
      </c>
      <c r="Q10" s="178">
        <f>P2Sun!Y17</f>
        <v>22.976243902439027</v>
      </c>
      <c r="R10" s="178">
        <f>AVERAGE(P2Sun!Z17:AB17)</f>
        <v>24.016117244330342</v>
      </c>
      <c r="S10" s="178">
        <f>AVERAGE(P2Sun!AC17:AE17)</f>
        <v>34.706984782155516</v>
      </c>
      <c r="T10" s="178">
        <f>AVERAGE(P2Sun!AF17:AH17)</f>
        <v>24.488023901808788</v>
      </c>
      <c r="U10" s="212">
        <f>AVERAGE(P2Sun!W17:AH17)</f>
        <v>26.618057904837887</v>
      </c>
      <c r="V10" s="213">
        <f>AVERAGE(P2Sun!AI17:AT17)</f>
        <v>27.638281513175532</v>
      </c>
      <c r="W10" s="177">
        <f>AVERAGE(P2Sun!AU17:BF17)</f>
        <v>27.841722724340162</v>
      </c>
      <c r="X10" s="177">
        <f>AVERAGE(P2Sun!BG17:BI17,P2Sun!BS17:BU17,P2Sun!CE17:CG17,P2Sun!CQ17:CS17,P2Sun!DC17:DE17,P2Sun!DO17:DQ17,P2Sun!EA17:EC17,P2Sun!EM17:EO17,P2Sun!EY17:FA17,P2Sun!FK17:FM17)</f>
        <v>27.453582496939109</v>
      </c>
      <c r="Y10" s="178">
        <f>AVERAGE(P2Sun!BJ17:BL17,P2Sun!BV17:BX17,P2Sun!CH17:CJ17,P2Sun!CT17:CV17,P2Sun!DF17:DH17,P2Sun!DR17:DT17,P2Sun!ED17:EF17,P2Sun!EP17:ER17,P2Sun!FB17:FD17,P2Sun!FN17:FP17)</f>
        <v>27.455269698032659</v>
      </c>
      <c r="Z10" s="178">
        <f>AVERAGE(P2Sun!BM17:BO17,P2Sun!BY17:CA17,P2Sun!CK17:CM17,P2Sun!CW17:CY17,P2Sun!DI17:DK17,P2Sun!DU17:DW17,P2Sun!EG17:EI17,P2Sun!ES17:EU17,P2Sun!FE17:FG17,P2Sun!FQ17:FS17)</f>
        <v>32.683305081681745</v>
      </c>
      <c r="AA10" s="178">
        <f>AVERAGE(P2Sun!BP17:BR17,P2Sun!CB17:CD17,P2Sun!CN17:CP17,P2Sun!CZ17:DB17,P2Sun!DL17:DN17,P2Sun!DX17:DZ17,P2Sun!EJ17:EL17,P2Sun!EV17:EX17,P2Sun!FH17:FJ17,P2Sun!FT17:FV17)</f>
        <v>27.655703147038878</v>
      </c>
      <c r="AB10" s="212">
        <f>AVERAGE(P2Sun!BG17:FV17)</f>
        <v>28.811965105923086</v>
      </c>
    </row>
    <row r="14" spans="1:28" ht="14.4" thickBot="1" x14ac:dyDescent="0.3">
      <c r="A14" s="454" t="s">
        <v>164</v>
      </c>
      <c r="D14" s="156">
        <v>2001</v>
      </c>
      <c r="F14" s="156"/>
      <c r="G14" s="156">
        <v>2001</v>
      </c>
      <c r="H14" s="156">
        <v>2001</v>
      </c>
      <c r="I14" s="156">
        <v>2001</v>
      </c>
      <c r="J14" s="156">
        <v>2001</v>
      </c>
      <c r="K14" s="156"/>
      <c r="L14" s="156"/>
      <c r="M14" s="156"/>
      <c r="N14" s="156"/>
      <c r="O14" s="156">
        <v>2002</v>
      </c>
      <c r="P14" s="156"/>
      <c r="Q14" s="156"/>
      <c r="R14" s="156"/>
      <c r="S14" s="156"/>
      <c r="T14" s="155"/>
      <c r="U14" s="156"/>
      <c r="V14" s="156">
        <v>2003</v>
      </c>
      <c r="W14" s="156">
        <v>2004</v>
      </c>
      <c r="X14" s="156"/>
      <c r="Y14" s="156"/>
      <c r="Z14" s="156" t="s">
        <v>148</v>
      </c>
      <c r="AA14" s="156"/>
      <c r="AB14" s="156"/>
    </row>
    <row r="15" spans="1:28" ht="14.4" thickBot="1" x14ac:dyDescent="0.3">
      <c r="A15" s="455" t="s">
        <v>163</v>
      </c>
      <c r="B15" s="158">
        <v>36739</v>
      </c>
      <c r="C15" s="159">
        <v>36892</v>
      </c>
      <c r="D15" s="159">
        <v>36923</v>
      </c>
      <c r="E15" s="159">
        <v>36951</v>
      </c>
      <c r="F15" s="159">
        <v>36982</v>
      </c>
      <c r="G15" s="160">
        <v>37043</v>
      </c>
      <c r="H15" s="160">
        <v>37073</v>
      </c>
      <c r="I15" s="160">
        <v>37104</v>
      </c>
      <c r="J15" s="160">
        <v>37135</v>
      </c>
      <c r="K15" s="161">
        <v>37165</v>
      </c>
      <c r="L15" s="161">
        <v>37196</v>
      </c>
      <c r="M15" s="161">
        <v>37226</v>
      </c>
      <c r="N15" s="162" t="s">
        <v>150</v>
      </c>
      <c r="O15" s="160">
        <v>37257</v>
      </c>
      <c r="P15" s="161">
        <v>37288</v>
      </c>
      <c r="Q15" s="161">
        <v>37316</v>
      </c>
      <c r="R15" s="215" t="s">
        <v>151</v>
      </c>
      <c r="S15" s="215" t="s">
        <v>152</v>
      </c>
      <c r="T15" s="155" t="s">
        <v>153</v>
      </c>
      <c r="U15" s="215" t="s">
        <v>154</v>
      </c>
      <c r="V15" s="164" t="s">
        <v>155</v>
      </c>
      <c r="W15" s="164" t="s">
        <v>156</v>
      </c>
      <c r="X15" s="186" t="s">
        <v>157</v>
      </c>
      <c r="Y15" s="163" t="s">
        <v>158</v>
      </c>
      <c r="Z15" s="163" t="s">
        <v>159</v>
      </c>
      <c r="AA15" s="163" t="s">
        <v>160</v>
      </c>
      <c r="AB15" s="165" t="s">
        <v>161</v>
      </c>
    </row>
    <row r="16" spans="1:28" ht="13.2" x14ac:dyDescent="0.25">
      <c r="A16" s="156" t="s">
        <v>139</v>
      </c>
      <c r="B16" s="216">
        <v>0</v>
      </c>
      <c r="C16" s="188">
        <f t="shared" ref="C16:AB16" si="0">C4-C27</f>
        <v>0</v>
      </c>
      <c r="D16" s="188">
        <f t="shared" si="0"/>
        <v>0</v>
      </c>
      <c r="E16" s="188">
        <f t="shared" si="0"/>
        <v>0</v>
      </c>
      <c r="F16" s="188">
        <f t="shared" si="0"/>
        <v>0</v>
      </c>
      <c r="G16" s="187">
        <f t="shared" si="0"/>
        <v>0</v>
      </c>
      <c r="H16" s="187">
        <f t="shared" si="0"/>
        <v>0</v>
      </c>
      <c r="I16" s="187">
        <f t="shared" si="0"/>
        <v>0</v>
      </c>
      <c r="J16" s="187">
        <f t="shared" si="0"/>
        <v>0</v>
      </c>
      <c r="K16" s="189">
        <f t="shared" si="0"/>
        <v>0</v>
      </c>
      <c r="L16" s="189">
        <f t="shared" si="0"/>
        <v>0</v>
      </c>
      <c r="M16" s="189">
        <f t="shared" si="0"/>
        <v>5.5813953488836887E-4</v>
      </c>
      <c r="N16" s="200">
        <f t="shared" si="0"/>
        <v>1.3953488372209222E-4</v>
      </c>
      <c r="O16" s="187">
        <f t="shared" ref="O16:Q22" si="1">O4-O27</f>
        <v>-2.6829268292516417E-4</v>
      </c>
      <c r="P16" s="189">
        <f t="shared" si="1"/>
        <v>-2.2222222222012533E-4</v>
      </c>
      <c r="Q16" s="189">
        <f t="shared" si="1"/>
        <v>4.8780487804833683E-4</v>
      </c>
      <c r="R16" s="194">
        <f t="shared" si="0"/>
        <v>0</v>
      </c>
      <c r="S16" s="194">
        <f t="shared" si="0"/>
        <v>1.9699812382611981E-4</v>
      </c>
      <c r="T16" s="189">
        <f t="shared" si="0"/>
        <v>7.6923076921531219E-5</v>
      </c>
      <c r="U16" s="198">
        <f t="shared" si="0"/>
        <v>6.8254464594019737E-5</v>
      </c>
      <c r="V16" s="194">
        <f t="shared" si="0"/>
        <v>-6.9298643978754626E-6</v>
      </c>
      <c r="W16" s="197">
        <f t="shared" si="0"/>
        <v>-1.5077445702971204E-4</v>
      </c>
      <c r="X16" s="188">
        <f t="shared" si="0"/>
        <v>-1.2771675205769384E-4</v>
      </c>
      <c r="Y16" s="194">
        <f t="shared" si="0"/>
        <v>-6.1150252268049599E-5</v>
      </c>
      <c r="Z16" s="194">
        <f t="shared" si="0"/>
        <v>-8.7148892895072549E-5</v>
      </c>
      <c r="AA16" s="194">
        <f t="shared" si="0"/>
        <v>-5.3906199646291952E-6</v>
      </c>
      <c r="AB16" s="198">
        <f t="shared" si="0"/>
        <v>-7.0351629279485905E-5</v>
      </c>
    </row>
    <row r="17" spans="1:28" ht="13.2" x14ac:dyDescent="0.25">
      <c r="A17" s="156" t="s">
        <v>140</v>
      </c>
      <c r="B17" s="224">
        <v>0</v>
      </c>
      <c r="C17" s="187">
        <f t="shared" ref="C17:AB17" si="2">C5-C28</f>
        <v>0</v>
      </c>
      <c r="D17" s="187">
        <f t="shared" si="2"/>
        <v>0</v>
      </c>
      <c r="E17" s="187">
        <f t="shared" si="2"/>
        <v>0</v>
      </c>
      <c r="F17" s="187">
        <f t="shared" si="2"/>
        <v>0</v>
      </c>
      <c r="G17" s="187">
        <f t="shared" si="2"/>
        <v>0</v>
      </c>
      <c r="H17" s="187">
        <f t="shared" si="2"/>
        <v>0</v>
      </c>
      <c r="I17" s="187">
        <f t="shared" si="2"/>
        <v>0</v>
      </c>
      <c r="J17" s="187">
        <f t="shared" si="2"/>
        <v>0</v>
      </c>
      <c r="K17" s="189">
        <f t="shared" si="2"/>
        <v>0</v>
      </c>
      <c r="L17" s="189">
        <f t="shared" si="2"/>
        <v>0</v>
      </c>
      <c r="M17" s="189">
        <f t="shared" si="2"/>
        <v>-4.4186046511640598E-4</v>
      </c>
      <c r="N17" s="200">
        <f t="shared" si="2"/>
        <v>-1.1046511627910149E-4</v>
      </c>
      <c r="O17" s="187">
        <f t="shared" si="1"/>
        <v>4.8780487804833683E-4</v>
      </c>
      <c r="P17" s="189">
        <f t="shared" si="1"/>
        <v>-2.2222222222367805E-4</v>
      </c>
      <c r="Q17" s="189">
        <f t="shared" si="1"/>
        <v>-2.6829268292516417E-4</v>
      </c>
      <c r="R17" s="189">
        <f t="shared" si="2"/>
        <v>0</v>
      </c>
      <c r="S17" s="189">
        <f t="shared" si="2"/>
        <v>-6.7959141134110723E-5</v>
      </c>
      <c r="T17" s="189">
        <f t="shared" si="2"/>
        <v>7.6923076928636647E-5</v>
      </c>
      <c r="U17" s="200">
        <f t="shared" si="2"/>
        <v>2.0151483575148177E-6</v>
      </c>
      <c r="V17" s="189">
        <f t="shared" si="2"/>
        <v>-1.1264915075415161E-4</v>
      </c>
      <c r="W17" s="199">
        <f t="shared" si="2"/>
        <v>8.699932369893304E-5</v>
      </c>
      <c r="X17" s="187">
        <f t="shared" si="2"/>
        <v>-1.235836648163513E-4</v>
      </c>
      <c r="Y17" s="189">
        <f t="shared" si="2"/>
        <v>-8.0794797536754004E-5</v>
      </c>
      <c r="Z17" s="189">
        <f t="shared" si="2"/>
        <v>-6.5708236107298035E-5</v>
      </c>
      <c r="AA17" s="189">
        <f t="shared" si="2"/>
        <v>2.2074306535557753E-5</v>
      </c>
      <c r="AB17" s="200">
        <f t="shared" si="2"/>
        <v>-6.2003097966112364E-5</v>
      </c>
    </row>
    <row r="18" spans="1:28" ht="13.2" x14ac:dyDescent="0.25">
      <c r="A18" s="156" t="s">
        <v>142</v>
      </c>
      <c r="B18" s="224">
        <v>0</v>
      </c>
      <c r="C18" s="187">
        <f t="shared" ref="C18:AB18" si="3">C6-C29</f>
        <v>0</v>
      </c>
      <c r="D18" s="187">
        <f t="shared" si="3"/>
        <v>0</v>
      </c>
      <c r="E18" s="187">
        <f t="shared" si="3"/>
        <v>0</v>
      </c>
      <c r="F18" s="187">
        <f t="shared" si="3"/>
        <v>0</v>
      </c>
      <c r="G18" s="187">
        <f t="shared" si="3"/>
        <v>0</v>
      </c>
      <c r="H18" s="187">
        <f t="shared" si="3"/>
        <v>0</v>
      </c>
      <c r="I18" s="187">
        <f t="shared" si="3"/>
        <v>0</v>
      </c>
      <c r="J18" s="187">
        <f t="shared" si="3"/>
        <v>0</v>
      </c>
      <c r="K18" s="189">
        <f t="shared" si="3"/>
        <v>9.846153846153527E-2</v>
      </c>
      <c r="L18" s="189">
        <f t="shared" si="3"/>
        <v>4.700000000000415E-2</v>
      </c>
      <c r="M18" s="189">
        <f t="shared" si="3"/>
        <v>6.511627906995443E-4</v>
      </c>
      <c r="N18" s="200">
        <f t="shared" si="3"/>
        <v>3.6528175313062405E-2</v>
      </c>
      <c r="O18" s="187">
        <f t="shared" si="1"/>
        <v>2.6829268292516417E-4</v>
      </c>
      <c r="P18" s="189">
        <f t="shared" si="1"/>
        <v>-1.1111111110650995E-4</v>
      </c>
      <c r="Q18" s="189">
        <f t="shared" si="1"/>
        <v>2.4390243901706299E-4</v>
      </c>
      <c r="R18" s="189">
        <f t="shared" si="3"/>
        <v>-8.1300813050688703E-6</v>
      </c>
      <c r="S18" s="189">
        <f t="shared" si="3"/>
        <v>-9.8067244408639453E-5</v>
      </c>
      <c r="T18" s="189">
        <f t="shared" si="3"/>
        <v>0</v>
      </c>
      <c r="U18" s="200">
        <f t="shared" si="3"/>
        <v>6.874336143880555E-6</v>
      </c>
      <c r="V18" s="189">
        <f t="shared" si="3"/>
        <v>0.49985489246882508</v>
      </c>
      <c r="W18" s="199">
        <f t="shared" si="3"/>
        <v>0.49998868477251435</v>
      </c>
      <c r="X18" s="187">
        <f t="shared" si="3"/>
        <v>0.43992564952491264</v>
      </c>
      <c r="Y18" s="189">
        <f t="shared" si="3"/>
        <v>8.9977123324473496E-2</v>
      </c>
      <c r="Z18" s="189">
        <f t="shared" si="3"/>
        <v>0.22996900428146816</v>
      </c>
      <c r="AA18" s="189">
        <f t="shared" si="3"/>
        <v>0.15997534618119857</v>
      </c>
      <c r="AB18" s="200">
        <f t="shared" si="3"/>
        <v>0.22996178082801677</v>
      </c>
    </row>
    <row r="19" spans="1:28" ht="13.2" x14ac:dyDescent="0.25">
      <c r="A19" s="156" t="s">
        <v>144</v>
      </c>
      <c r="B19" s="224">
        <v>0</v>
      </c>
      <c r="C19" s="187">
        <f t="shared" ref="C19:AB19" si="4">C7-C30</f>
        <v>0</v>
      </c>
      <c r="D19" s="187">
        <f t="shared" si="4"/>
        <v>0</v>
      </c>
      <c r="E19" s="187">
        <f t="shared" si="4"/>
        <v>0</v>
      </c>
      <c r="F19" s="187">
        <f t="shared" si="4"/>
        <v>0</v>
      </c>
      <c r="G19" s="187">
        <f t="shared" si="4"/>
        <v>0</v>
      </c>
      <c r="H19" s="187">
        <f t="shared" si="4"/>
        <v>0</v>
      </c>
      <c r="I19" s="187">
        <f t="shared" si="4"/>
        <v>0</v>
      </c>
      <c r="J19" s="187">
        <f t="shared" si="4"/>
        <v>0</v>
      </c>
      <c r="K19" s="189">
        <f t="shared" si="4"/>
        <v>0</v>
      </c>
      <c r="L19" s="189">
        <f t="shared" si="4"/>
        <v>2.0002500000000012</v>
      </c>
      <c r="M19" s="189">
        <f t="shared" si="4"/>
        <v>0.24990697674418172</v>
      </c>
      <c r="N19" s="200">
        <f t="shared" si="4"/>
        <v>0.56253924418604484</v>
      </c>
      <c r="O19" s="187">
        <f t="shared" si="1"/>
        <v>2.6829268292516417E-4</v>
      </c>
      <c r="P19" s="189">
        <f t="shared" si="1"/>
        <v>-3.3333333332663528E-4</v>
      </c>
      <c r="Q19" s="189">
        <f t="shared" si="1"/>
        <v>-4.878048780412314E-4</v>
      </c>
      <c r="R19" s="189">
        <f t="shared" si="4"/>
        <v>-2.9321780059987645E-4</v>
      </c>
      <c r="S19" s="189">
        <f t="shared" si="4"/>
        <v>0.16644548676255866</v>
      </c>
      <c r="T19" s="189">
        <f t="shared" si="4"/>
        <v>0</v>
      </c>
      <c r="U19" s="200">
        <f t="shared" si="4"/>
        <v>4.1491996779786433E-2</v>
      </c>
      <c r="V19" s="189">
        <f t="shared" si="4"/>
        <v>0.29147146361904674</v>
      </c>
      <c r="W19" s="199">
        <f t="shared" si="4"/>
        <v>0.29154506356163168</v>
      </c>
      <c r="X19" s="187">
        <f t="shared" si="4"/>
        <v>0.24995025800267001</v>
      </c>
      <c r="Y19" s="189">
        <f t="shared" si="4"/>
        <v>0.24973088112368202</v>
      </c>
      <c r="Z19" s="189">
        <f t="shared" si="4"/>
        <v>0.41625942394955473</v>
      </c>
      <c r="AA19" s="189">
        <f t="shared" si="4"/>
        <v>0.25008877146361641</v>
      </c>
      <c r="AB19" s="200">
        <f t="shared" si="4"/>
        <v>0.29150733363487191</v>
      </c>
    </row>
    <row r="20" spans="1:28" ht="13.2" x14ac:dyDescent="0.25">
      <c r="A20" s="156" t="s">
        <v>143</v>
      </c>
      <c r="B20" s="224">
        <v>0</v>
      </c>
      <c r="C20" s="187">
        <f t="shared" ref="C20:AB20" si="5">C8-C31</f>
        <v>0</v>
      </c>
      <c r="D20" s="187">
        <f t="shared" si="5"/>
        <v>0</v>
      </c>
      <c r="E20" s="187">
        <f t="shared" si="5"/>
        <v>0</v>
      </c>
      <c r="F20" s="187">
        <f t="shared" si="5"/>
        <v>0</v>
      </c>
      <c r="G20" s="187">
        <f t="shared" si="5"/>
        <v>0</v>
      </c>
      <c r="H20" s="187">
        <f t="shared" si="5"/>
        <v>0</v>
      </c>
      <c r="I20" s="187">
        <f t="shared" si="5"/>
        <v>0</v>
      </c>
      <c r="J20" s="187">
        <f t="shared" si="5"/>
        <v>0</v>
      </c>
      <c r="K20" s="189">
        <f t="shared" si="5"/>
        <v>0.39743589743589425</v>
      </c>
      <c r="L20" s="189">
        <f t="shared" si="5"/>
        <v>0</v>
      </c>
      <c r="M20" s="189">
        <f t="shared" si="5"/>
        <v>0.24990697674418172</v>
      </c>
      <c r="N20" s="200">
        <f t="shared" si="5"/>
        <v>0.16183571854502077</v>
      </c>
      <c r="O20" s="187">
        <f t="shared" si="1"/>
        <v>2.6829268292516417E-4</v>
      </c>
      <c r="P20" s="189">
        <f t="shared" si="1"/>
        <v>-3.3333333332663528E-4</v>
      </c>
      <c r="Q20" s="189">
        <f t="shared" si="1"/>
        <v>-4.878048780412314E-4</v>
      </c>
      <c r="R20" s="189">
        <f t="shared" si="5"/>
        <v>8.1300813050688703E-6</v>
      </c>
      <c r="S20" s="189">
        <f t="shared" si="5"/>
        <v>0.49988525566574182</v>
      </c>
      <c r="T20" s="189">
        <f t="shared" si="5"/>
        <v>0</v>
      </c>
      <c r="U20" s="200">
        <f t="shared" si="5"/>
        <v>0.1249272759760558</v>
      </c>
      <c r="V20" s="189">
        <f t="shared" si="5"/>
        <v>0.27380767762968716</v>
      </c>
      <c r="W20" s="199">
        <f t="shared" si="5"/>
        <v>0.27383598358183292</v>
      </c>
      <c r="X20" s="187">
        <f t="shared" si="5"/>
        <v>0.2500334233312671</v>
      </c>
      <c r="Y20" s="189">
        <f t="shared" si="5"/>
        <v>0.24981886686369492</v>
      </c>
      <c r="Z20" s="189">
        <f t="shared" si="5"/>
        <v>0.2502636583322797</v>
      </c>
      <c r="AA20" s="189">
        <f t="shared" si="5"/>
        <v>0.34524387437261339</v>
      </c>
      <c r="AB20" s="200">
        <f t="shared" si="5"/>
        <v>0.27383995572495223</v>
      </c>
    </row>
    <row r="21" spans="1:28" ht="13.2" x14ac:dyDescent="0.25">
      <c r="A21" s="156" t="s">
        <v>141</v>
      </c>
      <c r="B21" s="224">
        <v>0</v>
      </c>
      <c r="C21" s="187">
        <f t="shared" ref="C21:AB21" si="6">C9-C32</f>
        <v>0</v>
      </c>
      <c r="D21" s="187">
        <f t="shared" si="6"/>
        <v>0</v>
      </c>
      <c r="E21" s="187">
        <f t="shared" si="6"/>
        <v>0</v>
      </c>
      <c r="F21" s="187">
        <f t="shared" si="6"/>
        <v>0</v>
      </c>
      <c r="G21" s="187">
        <f t="shared" si="6"/>
        <v>0</v>
      </c>
      <c r="H21" s="187">
        <f t="shared" si="6"/>
        <v>0</v>
      </c>
      <c r="I21" s="187">
        <f t="shared" si="6"/>
        <v>0</v>
      </c>
      <c r="J21" s="187">
        <f t="shared" si="6"/>
        <v>0</v>
      </c>
      <c r="K21" s="189">
        <f t="shared" si="6"/>
        <v>0</v>
      </c>
      <c r="L21" s="189">
        <f t="shared" si="6"/>
        <v>-0.24974999999999881</v>
      </c>
      <c r="M21" s="189">
        <f t="shared" si="6"/>
        <v>-4.4186046511640598E-4</v>
      </c>
      <c r="N21" s="200">
        <f t="shared" si="6"/>
        <v>-6.2547965116280579E-2</v>
      </c>
      <c r="O21" s="187">
        <f t="shared" si="1"/>
        <v>-1.2195121951208421E-4</v>
      </c>
      <c r="P21" s="189">
        <f t="shared" si="1"/>
        <v>-2.2222222222367805E-4</v>
      </c>
      <c r="Q21" s="189">
        <f t="shared" si="1"/>
        <v>0</v>
      </c>
      <c r="R21" s="189">
        <f t="shared" si="6"/>
        <v>-8.1300813015161566E-6</v>
      </c>
      <c r="S21" s="189">
        <f t="shared" si="6"/>
        <v>-3.5789958009466716E-2</v>
      </c>
      <c r="T21" s="189">
        <f t="shared" si="6"/>
        <v>-1.8167362353693761E-4</v>
      </c>
      <c r="U21" s="200">
        <f t="shared" si="6"/>
        <v>-9.0236215487173865E-3</v>
      </c>
      <c r="V21" s="189">
        <f t="shared" si="6"/>
        <v>-9.7630463500308906E-6</v>
      </c>
      <c r="W21" s="199">
        <f t="shared" si="6"/>
        <v>-3.8515775358405335E-5</v>
      </c>
      <c r="X21" s="187">
        <f t="shared" si="6"/>
        <v>-5.2639912485830109E-5</v>
      </c>
      <c r="Y21" s="189">
        <f t="shared" si="6"/>
        <v>4.490800171552678E-5</v>
      </c>
      <c r="Z21" s="189">
        <f t="shared" si="6"/>
        <v>-2.3573686352307277E-5</v>
      </c>
      <c r="AA21" s="189">
        <f t="shared" si="6"/>
        <v>-2.663389424384377E-5</v>
      </c>
      <c r="AB21" s="200">
        <f t="shared" si="6"/>
        <v>-1.4484872835396345E-5</v>
      </c>
    </row>
    <row r="22" spans="1:28" ht="13.8" thickBot="1" x14ac:dyDescent="0.3">
      <c r="A22" s="156" t="s">
        <v>145</v>
      </c>
      <c r="B22" s="226">
        <v>0</v>
      </c>
      <c r="C22" s="201">
        <f t="shared" ref="C22:AB22" si="7">C10-C33</f>
        <v>0</v>
      </c>
      <c r="D22" s="201">
        <f t="shared" si="7"/>
        <v>0</v>
      </c>
      <c r="E22" s="201">
        <f t="shared" si="7"/>
        <v>0</v>
      </c>
      <c r="F22" s="201">
        <f t="shared" si="7"/>
        <v>0</v>
      </c>
      <c r="G22" s="201">
        <f t="shared" si="7"/>
        <v>0</v>
      </c>
      <c r="H22" s="201">
        <f t="shared" si="7"/>
        <v>0</v>
      </c>
      <c r="I22" s="201">
        <f t="shared" si="7"/>
        <v>0</v>
      </c>
      <c r="J22" s="201">
        <f t="shared" si="7"/>
        <v>0</v>
      </c>
      <c r="K22" s="202">
        <f t="shared" si="7"/>
        <v>0</v>
      </c>
      <c r="L22" s="202">
        <f t="shared" si="7"/>
        <v>-0.24974999999999881</v>
      </c>
      <c r="M22" s="202">
        <f t="shared" si="7"/>
        <v>-4.4186046511640598E-4</v>
      </c>
      <c r="N22" s="207">
        <f t="shared" si="7"/>
        <v>-6.2547965116277027E-2</v>
      </c>
      <c r="O22" s="201">
        <f t="shared" si="1"/>
        <v>-1.2195121951208421E-4</v>
      </c>
      <c r="P22" s="202">
        <f t="shared" si="1"/>
        <v>-2.2222222221657262E-4</v>
      </c>
      <c r="Q22" s="202">
        <f t="shared" si="1"/>
        <v>0</v>
      </c>
      <c r="R22" s="202">
        <f t="shared" si="7"/>
        <v>-8.1300812979634429E-6</v>
      </c>
      <c r="S22" s="202">
        <f t="shared" si="7"/>
        <v>-3.5789958009466716E-2</v>
      </c>
      <c r="T22" s="202">
        <f t="shared" si="7"/>
        <v>-1.8167362352983218E-4</v>
      </c>
      <c r="U22" s="207">
        <f t="shared" si="7"/>
        <v>-9.0236215487209392E-3</v>
      </c>
      <c r="V22" s="202">
        <f t="shared" si="7"/>
        <v>-9.7630463464781769E-6</v>
      </c>
      <c r="W22" s="206">
        <f t="shared" si="7"/>
        <v>-3.8515775365510763E-5</v>
      </c>
      <c r="X22" s="201">
        <f t="shared" si="7"/>
        <v>-5.2639912478724682E-5</v>
      </c>
      <c r="Y22" s="202">
        <f t="shared" si="7"/>
        <v>4.4908001701315925E-5</v>
      </c>
      <c r="Z22" s="202">
        <f t="shared" si="7"/>
        <v>-2.3573686334543709E-5</v>
      </c>
      <c r="AA22" s="202">
        <f t="shared" si="7"/>
        <v>-2.6633894250949197E-5</v>
      </c>
      <c r="AB22" s="207">
        <f t="shared" si="7"/>
        <v>-1.4484872856712627E-5</v>
      </c>
    </row>
    <row r="25" spans="1:28" ht="13.8" thickBot="1" x14ac:dyDescent="0.3">
      <c r="A25" s="329">
        <f>A1-1</f>
        <v>37186</v>
      </c>
      <c r="B25" s="184"/>
      <c r="D25" s="156">
        <v>2001</v>
      </c>
      <c r="F25" s="156"/>
      <c r="G25" s="156">
        <v>2001</v>
      </c>
      <c r="H25" s="156">
        <v>2001</v>
      </c>
      <c r="I25" s="156">
        <v>2001</v>
      </c>
      <c r="J25" s="156">
        <v>2001</v>
      </c>
      <c r="K25" s="156"/>
      <c r="L25" s="156"/>
      <c r="M25" s="156"/>
      <c r="N25" s="156"/>
      <c r="O25" s="156">
        <v>2002</v>
      </c>
      <c r="P25" s="156"/>
      <c r="Q25" s="156"/>
      <c r="R25" s="156"/>
      <c r="S25" s="156"/>
      <c r="T25" s="156"/>
      <c r="U25" s="156"/>
      <c r="V25" s="156">
        <v>2003</v>
      </c>
      <c r="W25" s="156">
        <v>2004</v>
      </c>
      <c r="X25" s="156"/>
      <c r="Y25" s="156"/>
      <c r="Z25" s="156" t="s">
        <v>148</v>
      </c>
      <c r="AA25" s="156"/>
      <c r="AB25" s="156"/>
    </row>
    <row r="26" spans="1:28" ht="14.4" thickBot="1" x14ac:dyDescent="0.3">
      <c r="A26" s="455" t="s">
        <v>163</v>
      </c>
      <c r="B26" s="158">
        <v>36739</v>
      </c>
      <c r="C26" s="160">
        <v>36892</v>
      </c>
      <c r="D26" s="160">
        <v>36923</v>
      </c>
      <c r="E26" s="160">
        <v>36951</v>
      </c>
      <c r="F26" s="160">
        <v>36982</v>
      </c>
      <c r="G26" s="160">
        <v>37043</v>
      </c>
      <c r="H26" s="160">
        <v>37073</v>
      </c>
      <c r="I26" s="160">
        <v>37104</v>
      </c>
      <c r="J26" s="160">
        <v>37135</v>
      </c>
      <c r="K26" s="161">
        <v>37165</v>
      </c>
      <c r="L26" s="161">
        <v>37196</v>
      </c>
      <c r="M26" s="161">
        <v>37226</v>
      </c>
      <c r="N26" s="162" t="s">
        <v>150</v>
      </c>
      <c r="O26" s="160">
        <v>37257</v>
      </c>
      <c r="P26" s="161">
        <v>37288</v>
      </c>
      <c r="Q26" s="161">
        <v>37316</v>
      </c>
      <c r="R26" s="215" t="s">
        <v>151</v>
      </c>
      <c r="S26" s="215" t="s">
        <v>152</v>
      </c>
      <c r="T26" s="215" t="s">
        <v>153</v>
      </c>
      <c r="U26" s="215" t="s">
        <v>154</v>
      </c>
      <c r="V26" s="164" t="s">
        <v>155</v>
      </c>
      <c r="W26" s="164" t="s">
        <v>156</v>
      </c>
      <c r="X26" s="186" t="s">
        <v>157</v>
      </c>
      <c r="Y26" s="163" t="s">
        <v>158</v>
      </c>
      <c r="Z26" s="163" t="s">
        <v>159</v>
      </c>
      <c r="AA26" s="163" t="s">
        <v>160</v>
      </c>
      <c r="AB26" s="165" t="s">
        <v>161</v>
      </c>
    </row>
    <row r="27" spans="1:28" ht="13.2" x14ac:dyDescent="0.25">
      <c r="A27" s="156" t="s">
        <v>139</v>
      </c>
      <c r="B27" s="166">
        <v>0</v>
      </c>
      <c r="C27" s="166">
        <v>0</v>
      </c>
      <c r="D27" s="166">
        <v>0</v>
      </c>
      <c r="E27" s="166">
        <v>0</v>
      </c>
      <c r="F27" s="166">
        <v>0</v>
      </c>
      <c r="G27" s="166">
        <v>0</v>
      </c>
      <c r="H27" s="167">
        <v>0</v>
      </c>
      <c r="I27" s="167">
        <v>0</v>
      </c>
      <c r="J27" s="167">
        <v>0</v>
      </c>
      <c r="K27" s="208">
        <v>23.923076923076923</v>
      </c>
      <c r="L27" s="208">
        <v>24.499874999999999</v>
      </c>
      <c r="M27" s="208">
        <v>29.249651162790695</v>
      </c>
      <c r="N27" s="209">
        <v>19.418150771466905</v>
      </c>
      <c r="O27" s="189">
        <v>28.000243902439024</v>
      </c>
      <c r="P27" s="168">
        <v>25.75</v>
      </c>
      <c r="Q27" s="168">
        <v>22.999658536585368</v>
      </c>
      <c r="R27" s="168">
        <v>20.166552845528457</v>
      </c>
      <c r="S27" s="168">
        <v>31.166548676255996</v>
      </c>
      <c r="T27" s="168">
        <v>26.666723315444244</v>
      </c>
      <c r="U27" s="168">
        <v>25.895781412559206</v>
      </c>
      <c r="V27" s="210">
        <v>27.54170656429875</v>
      </c>
      <c r="W27" s="168">
        <v>27.56176795325975</v>
      </c>
      <c r="X27" s="167">
        <v>29.222466859031474</v>
      </c>
      <c r="Y27" s="208">
        <v>23.998060403916774</v>
      </c>
      <c r="Z27" s="208">
        <v>33.661738206655329</v>
      </c>
      <c r="AA27" s="208">
        <v>29.415045460358328</v>
      </c>
      <c r="AB27" s="209">
        <v>29.074327732490453</v>
      </c>
    </row>
    <row r="28" spans="1:28" ht="13.2" x14ac:dyDescent="0.25">
      <c r="A28" s="156" t="s">
        <v>140</v>
      </c>
      <c r="B28" s="166">
        <v>0</v>
      </c>
      <c r="C28" s="166">
        <v>0</v>
      </c>
      <c r="D28" s="166">
        <v>0</v>
      </c>
      <c r="E28" s="166">
        <v>0</v>
      </c>
      <c r="F28" s="166">
        <v>0</v>
      </c>
      <c r="G28" s="166">
        <v>0</v>
      </c>
      <c r="H28" s="166">
        <v>0</v>
      </c>
      <c r="I28" s="166">
        <v>0</v>
      </c>
      <c r="J28" s="166">
        <v>0</v>
      </c>
      <c r="K28" s="168">
        <v>23.923076923076923</v>
      </c>
      <c r="L28" s="168">
        <v>24.500250000000001</v>
      </c>
      <c r="M28" s="168">
        <v>28.500441860465113</v>
      </c>
      <c r="N28" s="211">
        <v>19.230942195885511</v>
      </c>
      <c r="O28" s="189">
        <v>27.49970731707317</v>
      </c>
      <c r="P28" s="168">
        <v>25.250333333333337</v>
      </c>
      <c r="Q28" s="168">
        <v>23.500195121951222</v>
      </c>
      <c r="R28" s="168">
        <v>21.499965768078734</v>
      </c>
      <c r="S28" s="168">
        <v>32.66673754429852</v>
      </c>
      <c r="T28" s="168">
        <v>26.500137596899222</v>
      </c>
      <c r="U28" s="168">
        <v>26.520896541682262</v>
      </c>
      <c r="V28" s="210">
        <v>29.112506643341209</v>
      </c>
      <c r="W28" s="168">
        <v>29.133236711257343</v>
      </c>
      <c r="X28" s="166">
        <v>31.931756002680107</v>
      </c>
      <c r="Y28" s="168">
        <v>28.354389056482667</v>
      </c>
      <c r="Z28" s="168">
        <v>38.179093261950129</v>
      </c>
      <c r="AA28" s="168">
        <v>33.755018046127951</v>
      </c>
      <c r="AB28" s="211">
        <v>33.055064091810216</v>
      </c>
    </row>
    <row r="29" spans="1:28" ht="13.2" x14ac:dyDescent="0.25">
      <c r="A29" s="156" t="s">
        <v>142</v>
      </c>
      <c r="B29" s="166">
        <v>0</v>
      </c>
      <c r="C29" s="166">
        <v>0</v>
      </c>
      <c r="D29" s="166">
        <v>0</v>
      </c>
      <c r="E29" s="166">
        <v>0</v>
      </c>
      <c r="F29" s="166">
        <v>0</v>
      </c>
      <c r="G29" s="166">
        <v>0</v>
      </c>
      <c r="H29" s="166">
        <v>0</v>
      </c>
      <c r="I29" s="166">
        <v>0</v>
      </c>
      <c r="J29" s="166">
        <v>0</v>
      </c>
      <c r="K29" s="168">
        <v>23.286153846153848</v>
      </c>
      <c r="L29" s="168">
        <v>24.250250000000001</v>
      </c>
      <c r="M29" s="168">
        <v>28.999674418604648</v>
      </c>
      <c r="N29" s="211">
        <v>19.134019566189622</v>
      </c>
      <c r="O29" s="189">
        <v>28.750024390243908</v>
      </c>
      <c r="P29" s="168">
        <v>28</v>
      </c>
      <c r="Q29" s="168">
        <v>26.500024390243908</v>
      </c>
      <c r="R29" s="168">
        <v>24.249864035087722</v>
      </c>
      <c r="S29" s="168">
        <v>31.999966318234613</v>
      </c>
      <c r="T29" s="168">
        <v>27.999913138541046</v>
      </c>
      <c r="U29" s="168">
        <v>27.999939938006495</v>
      </c>
      <c r="V29" s="210">
        <v>28.500041924666522</v>
      </c>
      <c r="W29" s="168">
        <v>28.515061982285562</v>
      </c>
      <c r="X29" s="166">
        <v>29.233990574967827</v>
      </c>
      <c r="Y29" s="168">
        <v>28.754118428515984</v>
      </c>
      <c r="Z29" s="168">
        <v>31.893685151485879</v>
      </c>
      <c r="AA29" s="168">
        <v>30.045056393409642</v>
      </c>
      <c r="AB29" s="211">
        <v>29.981712637094827</v>
      </c>
    </row>
    <row r="30" spans="1:28" ht="13.2" x14ac:dyDescent="0.25">
      <c r="A30" s="156" t="s">
        <v>144</v>
      </c>
      <c r="B30" s="166">
        <v>0</v>
      </c>
      <c r="C30" s="166">
        <v>0</v>
      </c>
      <c r="D30" s="166">
        <v>0</v>
      </c>
      <c r="E30" s="166">
        <v>0</v>
      </c>
      <c r="F30" s="166">
        <v>0</v>
      </c>
      <c r="G30" s="166">
        <v>0</v>
      </c>
      <c r="H30" s="166">
        <v>0</v>
      </c>
      <c r="I30" s="166">
        <v>0</v>
      </c>
      <c r="J30" s="166">
        <v>0</v>
      </c>
      <c r="K30" s="168">
        <v>27.1875</v>
      </c>
      <c r="L30" s="168">
        <v>18.75</v>
      </c>
      <c r="M30" s="168">
        <v>24.250116279069768</v>
      </c>
      <c r="N30" s="211">
        <v>17.546904069767443</v>
      </c>
      <c r="O30" s="189">
        <v>26.5</v>
      </c>
      <c r="P30" s="168">
        <v>25.50011111111111</v>
      </c>
      <c r="Q30" s="168">
        <v>24.500195121951219</v>
      </c>
      <c r="R30" s="168">
        <v>24.250114035087719</v>
      </c>
      <c r="S30" s="168">
        <v>31.166803716608598</v>
      </c>
      <c r="T30" s="168">
        <v>26.499898777579009</v>
      </c>
      <c r="U30" s="168">
        <v>26.854229651740695</v>
      </c>
      <c r="V30" s="210">
        <v>17.750217700253085</v>
      </c>
      <c r="W30" s="168">
        <v>16.985205470722089</v>
      </c>
      <c r="X30" s="166">
        <v>20.14886599683151</v>
      </c>
      <c r="Y30" s="168">
        <v>19.296142362748906</v>
      </c>
      <c r="Z30" s="168">
        <v>26.775960429881774</v>
      </c>
      <c r="AA30" s="168">
        <v>20.45476129635632</v>
      </c>
      <c r="AB30" s="211">
        <v>21.668932521454625</v>
      </c>
    </row>
    <row r="31" spans="1:28" ht="13.2" x14ac:dyDescent="0.25">
      <c r="A31" s="156" t="s">
        <v>143</v>
      </c>
      <c r="B31" s="166">
        <v>0</v>
      </c>
      <c r="C31" s="166">
        <v>0</v>
      </c>
      <c r="D31" s="166">
        <v>0</v>
      </c>
      <c r="E31" s="166">
        <v>0</v>
      </c>
      <c r="F31" s="166">
        <v>0</v>
      </c>
      <c r="G31" s="166">
        <v>0</v>
      </c>
      <c r="H31" s="166">
        <v>0</v>
      </c>
      <c r="I31" s="166">
        <v>0</v>
      </c>
      <c r="J31" s="166">
        <v>0</v>
      </c>
      <c r="K31" s="168">
        <v>21.794871794871796</v>
      </c>
      <c r="L31" s="168">
        <v>21</v>
      </c>
      <c r="M31" s="168">
        <v>24.250116279069768</v>
      </c>
      <c r="N31" s="211">
        <v>16.761247018485392</v>
      </c>
      <c r="O31" s="189">
        <v>26.5</v>
      </c>
      <c r="P31" s="168">
        <v>25.50011111111111</v>
      </c>
      <c r="Q31" s="168">
        <v>24.500195121951219</v>
      </c>
      <c r="R31" s="168">
        <v>25.500020539152761</v>
      </c>
      <c r="S31" s="168">
        <v>31.499995503141847</v>
      </c>
      <c r="T31" s="168">
        <v>26.499898777579009</v>
      </c>
      <c r="U31" s="168">
        <v>27.25000422439027</v>
      </c>
      <c r="V31" s="210">
        <v>27.976277396835329</v>
      </c>
      <c r="W31" s="168">
        <v>28.174778009795617</v>
      </c>
      <c r="X31" s="166">
        <v>28.545914826620329</v>
      </c>
      <c r="Y31" s="168">
        <v>28.222675258729641</v>
      </c>
      <c r="Z31" s="168">
        <v>31.989013613072821</v>
      </c>
      <c r="AA31" s="168">
        <v>28.36116113642456</v>
      </c>
      <c r="AB31" s="211">
        <v>29.279691208711828</v>
      </c>
    </row>
    <row r="32" spans="1:28" ht="13.2" x14ac:dyDescent="0.25">
      <c r="A32" s="156" t="s">
        <v>141</v>
      </c>
      <c r="B32" s="166">
        <v>0</v>
      </c>
      <c r="C32" s="166">
        <v>0</v>
      </c>
      <c r="D32" s="166">
        <v>0</v>
      </c>
      <c r="E32" s="166">
        <v>0</v>
      </c>
      <c r="F32" s="166">
        <v>0</v>
      </c>
      <c r="G32" s="166">
        <v>0</v>
      </c>
      <c r="H32" s="166">
        <v>0</v>
      </c>
      <c r="I32" s="166">
        <v>0</v>
      </c>
      <c r="J32" s="166">
        <v>0</v>
      </c>
      <c r="K32" s="168">
        <v>21.159743589743591</v>
      </c>
      <c r="L32" s="168">
        <v>19.25</v>
      </c>
      <c r="M32" s="168">
        <v>22.500418604651163</v>
      </c>
      <c r="N32" s="211">
        <v>15.727540548598689</v>
      </c>
      <c r="O32" s="189">
        <v>23.000121951219516</v>
      </c>
      <c r="P32" s="168">
        <v>22.750222222222227</v>
      </c>
      <c r="Q32" s="168">
        <v>22.499902439024392</v>
      </c>
      <c r="R32" s="168">
        <v>22.749918699186992</v>
      </c>
      <c r="S32" s="168">
        <v>31.702541260907115</v>
      </c>
      <c r="T32" s="168">
        <v>23.66669891671636</v>
      </c>
      <c r="U32" s="168">
        <v>25.217310270241455</v>
      </c>
      <c r="V32" s="210">
        <v>26.374993209617489</v>
      </c>
      <c r="W32" s="168">
        <v>26.575903269577783</v>
      </c>
      <c r="X32" s="166">
        <v>26.550390535166265</v>
      </c>
      <c r="Y32" s="168">
        <v>26.395516945547357</v>
      </c>
      <c r="Z32" s="168">
        <v>30.970384393069601</v>
      </c>
      <c r="AA32" s="168">
        <v>26.799782015095257</v>
      </c>
      <c r="AB32" s="211">
        <v>27.679018472219607</v>
      </c>
    </row>
    <row r="33" spans="1:28" ht="13.8" thickBot="1" x14ac:dyDescent="0.3">
      <c r="A33" s="156" t="s">
        <v>145</v>
      </c>
      <c r="B33" s="177">
        <v>0</v>
      </c>
      <c r="C33" s="177">
        <v>0</v>
      </c>
      <c r="D33" s="177">
        <v>0</v>
      </c>
      <c r="E33" s="177">
        <v>0</v>
      </c>
      <c r="F33" s="177">
        <v>0</v>
      </c>
      <c r="G33" s="177">
        <v>0</v>
      </c>
      <c r="H33" s="177">
        <v>0</v>
      </c>
      <c r="I33" s="177">
        <v>0</v>
      </c>
      <c r="J33" s="177">
        <v>0</v>
      </c>
      <c r="K33" s="178">
        <v>21.557179487179489</v>
      </c>
      <c r="L33" s="178">
        <v>19.625</v>
      </c>
      <c r="M33" s="178">
        <v>23.221348837209302</v>
      </c>
      <c r="N33" s="212">
        <v>16.100882081097197</v>
      </c>
      <c r="O33" s="202">
        <v>23.567195121951222</v>
      </c>
      <c r="P33" s="178">
        <v>23.240222222222222</v>
      </c>
      <c r="Q33" s="178">
        <v>22.976243902439027</v>
      </c>
      <c r="R33" s="178">
        <v>24.01612537441164</v>
      </c>
      <c r="S33" s="178">
        <v>34.742774740164982</v>
      </c>
      <c r="T33" s="178">
        <v>24.488205575432318</v>
      </c>
      <c r="U33" s="178">
        <v>26.627081526386608</v>
      </c>
      <c r="V33" s="213">
        <v>27.638291276221878</v>
      </c>
      <c r="W33" s="178">
        <v>27.841761240115527</v>
      </c>
      <c r="X33" s="177">
        <v>27.453635136851588</v>
      </c>
      <c r="Y33" s="178">
        <v>27.455224790030957</v>
      </c>
      <c r="Z33" s="178">
        <v>32.683328655368079</v>
      </c>
      <c r="AA33" s="178">
        <v>27.655729780933129</v>
      </c>
      <c r="AB33" s="212">
        <v>28.811979590795943</v>
      </c>
    </row>
    <row r="36" spans="1:28" x14ac:dyDescent="0.2">
      <c r="D36" s="214"/>
    </row>
    <row r="37" spans="1:28" x14ac:dyDescent="0.2">
      <c r="D37" s="214"/>
    </row>
    <row r="38" spans="1:28" x14ac:dyDescent="0.2">
      <c r="D38" s="214"/>
    </row>
    <row r="39" spans="1:28" x14ac:dyDescent="0.2">
      <c r="D39" s="214"/>
    </row>
    <row r="40" spans="1:28" x14ac:dyDescent="0.2">
      <c r="D40" s="214"/>
    </row>
    <row r="41" spans="1:28" x14ac:dyDescent="0.2">
      <c r="D41" s="214"/>
    </row>
    <row r="42" spans="1:28" x14ac:dyDescent="0.2">
      <c r="D42" s="214"/>
    </row>
  </sheetData>
  <pageMargins left="0.75" right="0.75" top="1" bottom="1" header="0.5" footer="0.5"/>
  <pageSetup scale="66" orientation="landscape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3">
    <pageSetUpPr fitToPage="1"/>
  </sheetPr>
  <dimension ref="A1:R1096"/>
  <sheetViews>
    <sheetView workbookViewId="0">
      <selection activeCell="N3" sqref="N3:R68"/>
    </sheetView>
  </sheetViews>
  <sheetFormatPr defaultColWidth="9.125" defaultRowHeight="10.199999999999999" x14ac:dyDescent="0.2"/>
  <cols>
    <col min="1" max="1" width="9.125" style="234"/>
    <col min="2" max="6" width="9.125" style="233"/>
    <col min="7" max="16384" width="9.125" style="234"/>
  </cols>
  <sheetData>
    <row r="1" spans="1:18" ht="45.75" customHeight="1" x14ac:dyDescent="0.2">
      <c r="A1" s="232">
        <f>crvDate</f>
        <v>37187</v>
      </c>
      <c r="D1" s="232">
        <f>A1</f>
        <v>37187</v>
      </c>
      <c r="J1" s="234" t="s">
        <v>94</v>
      </c>
      <c r="P1" s="232">
        <f>A1</f>
        <v>37187</v>
      </c>
    </row>
    <row r="2" spans="1:18" s="237" customFormat="1" x14ac:dyDescent="0.2">
      <c r="A2" s="235"/>
      <c r="B2" s="236" t="s">
        <v>165</v>
      </c>
      <c r="C2" s="236" t="s">
        <v>140</v>
      </c>
      <c r="D2" s="236" t="s">
        <v>166</v>
      </c>
      <c r="E2" s="236" t="s">
        <v>167</v>
      </c>
      <c r="F2" s="236" t="s">
        <v>168</v>
      </c>
      <c r="H2" s="237" t="s">
        <v>165</v>
      </c>
      <c r="I2" s="237" t="s">
        <v>140</v>
      </c>
      <c r="J2" s="237" t="s">
        <v>166</v>
      </c>
      <c r="K2" s="237" t="s">
        <v>167</v>
      </c>
      <c r="L2" s="237" t="s">
        <v>168</v>
      </c>
      <c r="N2" s="237" t="s">
        <v>165</v>
      </c>
      <c r="O2" s="237" t="s">
        <v>140</v>
      </c>
      <c r="P2" s="237" t="s">
        <v>166</v>
      </c>
      <c r="Q2" s="237" t="s">
        <v>167</v>
      </c>
      <c r="R2" s="237" t="s">
        <v>168</v>
      </c>
    </row>
    <row r="3" spans="1:18" x14ac:dyDescent="0.2">
      <c r="A3" s="238">
        <v>36708</v>
      </c>
      <c r="B3" s="233">
        <f t="array" ref="B3:B56">TRANSPOSE('P2'!E4:BF4)</f>
        <v>0</v>
      </c>
      <c r="C3" s="233">
        <f t="array" ref="C3:C56">TRANSPOSE('P2'!E6:BF6)</f>
        <v>0</v>
      </c>
      <c r="D3" s="233">
        <f t="array" ref="D3:D56">TRANSPOSE('P2'!E8:BF8)</f>
        <v>0</v>
      </c>
      <c r="E3" s="233">
        <f t="array" ref="E3:E56">TRANSPOSE('P2'!E12:GZ12)</f>
        <v>0</v>
      </c>
      <c r="F3" s="233">
        <f t="array" ref="F3:F56">TRANSPOSE('P2'!E14:BF14)</f>
        <v>0</v>
      </c>
      <c r="H3" s="239">
        <f t="shared" ref="H3:H34" si="0">B3-N3</f>
        <v>0</v>
      </c>
      <c r="I3" s="239">
        <f t="shared" ref="I3:I34" si="1">C3-O3</f>
        <v>0</v>
      </c>
      <c r="J3" s="239">
        <f t="shared" ref="J3:J34" si="2">D3-P3</f>
        <v>0</v>
      </c>
      <c r="K3" s="239">
        <f t="shared" ref="K3:K34" si="3">E3-Q3</f>
        <v>0</v>
      </c>
      <c r="L3" s="239">
        <f t="shared" ref="L3:L34" si="4">F3-R3</f>
        <v>0</v>
      </c>
      <c r="N3" s="233">
        <v>0</v>
      </c>
      <c r="O3" s="233">
        <v>0</v>
      </c>
      <c r="P3" s="233">
        <v>0</v>
      </c>
      <c r="Q3" s="233">
        <v>0</v>
      </c>
      <c r="R3" s="233">
        <v>0</v>
      </c>
    </row>
    <row r="4" spans="1:18" x14ac:dyDescent="0.2">
      <c r="A4" s="238">
        <f t="shared" ref="A4:A35" si="5">EOMONTH(A3,1)</f>
        <v>36769</v>
      </c>
      <c r="B4" s="233">
        <v>0</v>
      </c>
      <c r="C4" s="233">
        <v>0</v>
      </c>
      <c r="D4" s="233">
        <v>0</v>
      </c>
      <c r="E4" s="233">
        <v>0</v>
      </c>
      <c r="F4" s="233">
        <v>0</v>
      </c>
      <c r="H4" s="239">
        <f t="shared" si="0"/>
        <v>0</v>
      </c>
      <c r="I4" s="239">
        <f t="shared" si="1"/>
        <v>0</v>
      </c>
      <c r="J4" s="239">
        <f t="shared" si="2"/>
        <v>0</v>
      </c>
      <c r="K4" s="239">
        <f t="shared" si="3"/>
        <v>0</v>
      </c>
      <c r="L4" s="239">
        <f t="shared" si="4"/>
        <v>0</v>
      </c>
      <c r="N4" s="233">
        <v>0</v>
      </c>
      <c r="O4" s="233">
        <v>0</v>
      </c>
      <c r="P4" s="233">
        <v>0</v>
      </c>
      <c r="Q4" s="233">
        <v>0</v>
      </c>
      <c r="R4" s="233">
        <v>0</v>
      </c>
    </row>
    <row r="5" spans="1:18" x14ac:dyDescent="0.2">
      <c r="A5" s="238">
        <f t="shared" si="5"/>
        <v>36799</v>
      </c>
      <c r="B5" s="233">
        <v>0</v>
      </c>
      <c r="C5" s="233">
        <v>0</v>
      </c>
      <c r="D5" s="233">
        <v>0</v>
      </c>
      <c r="E5" s="233">
        <v>0</v>
      </c>
      <c r="F5" s="233">
        <v>0</v>
      </c>
      <c r="H5" s="239">
        <f t="shared" si="0"/>
        <v>0</v>
      </c>
      <c r="I5" s="239">
        <f t="shared" si="1"/>
        <v>0</v>
      </c>
      <c r="J5" s="239">
        <f t="shared" si="2"/>
        <v>0</v>
      </c>
      <c r="K5" s="239">
        <f t="shared" si="3"/>
        <v>0</v>
      </c>
      <c r="L5" s="239">
        <f t="shared" si="4"/>
        <v>0</v>
      </c>
      <c r="N5" s="233">
        <v>0</v>
      </c>
      <c r="O5" s="233">
        <v>0</v>
      </c>
      <c r="P5" s="233">
        <v>0</v>
      </c>
      <c r="Q5" s="233">
        <v>0</v>
      </c>
      <c r="R5" s="233">
        <v>0</v>
      </c>
    </row>
    <row r="6" spans="1:18" x14ac:dyDescent="0.2">
      <c r="A6" s="238">
        <f t="shared" si="5"/>
        <v>36830</v>
      </c>
      <c r="B6" s="233">
        <v>0</v>
      </c>
      <c r="C6" s="233">
        <v>0</v>
      </c>
      <c r="D6" s="233">
        <v>0</v>
      </c>
      <c r="E6" s="233">
        <v>0</v>
      </c>
      <c r="F6" s="233">
        <v>0</v>
      </c>
      <c r="H6" s="239">
        <f t="shared" si="0"/>
        <v>0</v>
      </c>
      <c r="I6" s="239">
        <f t="shared" si="1"/>
        <v>0</v>
      </c>
      <c r="J6" s="239">
        <f t="shared" si="2"/>
        <v>0</v>
      </c>
      <c r="K6" s="239">
        <f t="shared" si="3"/>
        <v>0</v>
      </c>
      <c r="L6" s="239">
        <f t="shared" si="4"/>
        <v>0</v>
      </c>
      <c r="N6" s="233">
        <v>0</v>
      </c>
      <c r="O6" s="233">
        <v>0</v>
      </c>
      <c r="P6" s="233">
        <v>0</v>
      </c>
      <c r="Q6" s="233">
        <v>0</v>
      </c>
      <c r="R6" s="233">
        <v>0</v>
      </c>
    </row>
    <row r="7" spans="1:18" x14ac:dyDescent="0.2">
      <c r="A7" s="238">
        <f t="shared" si="5"/>
        <v>36860</v>
      </c>
      <c r="B7" s="233">
        <v>0</v>
      </c>
      <c r="C7" s="233">
        <v>0</v>
      </c>
      <c r="D7" s="233">
        <v>0</v>
      </c>
      <c r="E7" s="233">
        <v>0</v>
      </c>
      <c r="F7" s="233">
        <v>0</v>
      </c>
      <c r="H7" s="239">
        <f t="shared" si="0"/>
        <v>0</v>
      </c>
      <c r="I7" s="239">
        <f t="shared" si="1"/>
        <v>0</v>
      </c>
      <c r="J7" s="239">
        <f t="shared" si="2"/>
        <v>0</v>
      </c>
      <c r="K7" s="239">
        <f t="shared" si="3"/>
        <v>0</v>
      </c>
      <c r="L7" s="239">
        <f t="shared" si="4"/>
        <v>0</v>
      </c>
      <c r="N7" s="233">
        <v>0</v>
      </c>
      <c r="O7" s="233">
        <v>0</v>
      </c>
      <c r="P7" s="233">
        <v>0</v>
      </c>
      <c r="Q7" s="233">
        <v>0</v>
      </c>
      <c r="R7" s="233">
        <v>0</v>
      </c>
    </row>
    <row r="8" spans="1:18" x14ac:dyDescent="0.2">
      <c r="A8" s="238">
        <f t="shared" si="5"/>
        <v>36891</v>
      </c>
      <c r="B8" s="233">
        <v>0</v>
      </c>
      <c r="C8" s="233">
        <v>0</v>
      </c>
      <c r="D8" s="233">
        <v>0</v>
      </c>
      <c r="E8" s="233">
        <v>0</v>
      </c>
      <c r="F8" s="233">
        <v>0</v>
      </c>
      <c r="H8" s="239">
        <f t="shared" si="0"/>
        <v>0</v>
      </c>
      <c r="I8" s="239">
        <f t="shared" si="1"/>
        <v>0</v>
      </c>
      <c r="J8" s="239">
        <f t="shared" si="2"/>
        <v>0</v>
      </c>
      <c r="K8" s="239">
        <f t="shared" si="3"/>
        <v>0</v>
      </c>
      <c r="L8" s="239">
        <f t="shared" si="4"/>
        <v>0</v>
      </c>
      <c r="N8" s="233">
        <v>0</v>
      </c>
      <c r="O8" s="233">
        <v>0</v>
      </c>
      <c r="P8" s="233">
        <v>0</v>
      </c>
      <c r="Q8" s="233">
        <v>0</v>
      </c>
      <c r="R8" s="233">
        <v>0</v>
      </c>
    </row>
    <row r="9" spans="1:18" x14ac:dyDescent="0.2">
      <c r="A9" s="238">
        <f t="shared" si="5"/>
        <v>36922</v>
      </c>
      <c r="B9" s="233">
        <v>0</v>
      </c>
      <c r="C9" s="233">
        <v>0</v>
      </c>
      <c r="D9" s="233">
        <v>0</v>
      </c>
      <c r="E9" s="233">
        <v>0</v>
      </c>
      <c r="F9" s="233">
        <v>0</v>
      </c>
      <c r="H9" s="239">
        <f t="shared" si="0"/>
        <v>0</v>
      </c>
      <c r="I9" s="239">
        <f t="shared" si="1"/>
        <v>0</v>
      </c>
      <c r="J9" s="239">
        <f t="shared" si="2"/>
        <v>0</v>
      </c>
      <c r="K9" s="239">
        <f t="shared" si="3"/>
        <v>0</v>
      </c>
      <c r="L9" s="239">
        <f t="shared" si="4"/>
        <v>0</v>
      </c>
      <c r="N9" s="233">
        <v>0</v>
      </c>
      <c r="O9" s="233">
        <v>0</v>
      </c>
      <c r="P9" s="233">
        <v>0</v>
      </c>
      <c r="Q9" s="233">
        <v>0</v>
      </c>
      <c r="R9" s="233">
        <v>0</v>
      </c>
    </row>
    <row r="10" spans="1:18" x14ac:dyDescent="0.2">
      <c r="A10" s="238">
        <f t="shared" si="5"/>
        <v>36950</v>
      </c>
      <c r="B10" s="233">
        <v>0</v>
      </c>
      <c r="C10" s="233">
        <v>0</v>
      </c>
      <c r="D10" s="233">
        <v>0</v>
      </c>
      <c r="E10" s="233">
        <v>0</v>
      </c>
      <c r="F10" s="233">
        <v>0</v>
      </c>
      <c r="H10" s="239">
        <f t="shared" si="0"/>
        <v>0</v>
      </c>
      <c r="I10" s="239">
        <f t="shared" si="1"/>
        <v>0</v>
      </c>
      <c r="J10" s="239">
        <f t="shared" si="2"/>
        <v>0</v>
      </c>
      <c r="K10" s="239">
        <f t="shared" si="3"/>
        <v>0</v>
      </c>
      <c r="L10" s="239">
        <f t="shared" si="4"/>
        <v>0</v>
      </c>
      <c r="N10" s="233">
        <v>0</v>
      </c>
      <c r="O10" s="233">
        <v>0</v>
      </c>
      <c r="P10" s="233">
        <v>0</v>
      </c>
      <c r="Q10" s="233">
        <v>0</v>
      </c>
      <c r="R10" s="233">
        <v>0</v>
      </c>
    </row>
    <row r="11" spans="1:18" x14ac:dyDescent="0.2">
      <c r="A11" s="238">
        <f t="shared" si="5"/>
        <v>36981</v>
      </c>
      <c r="B11" s="233">
        <v>0</v>
      </c>
      <c r="C11" s="233">
        <v>0</v>
      </c>
      <c r="D11" s="233">
        <v>0</v>
      </c>
      <c r="E11" s="233">
        <v>0</v>
      </c>
      <c r="F11" s="233">
        <v>0</v>
      </c>
      <c r="H11" s="239">
        <f t="shared" si="0"/>
        <v>0</v>
      </c>
      <c r="I11" s="239">
        <f t="shared" si="1"/>
        <v>0</v>
      </c>
      <c r="J11" s="239">
        <f t="shared" si="2"/>
        <v>0</v>
      </c>
      <c r="K11" s="239">
        <f t="shared" si="3"/>
        <v>0</v>
      </c>
      <c r="L11" s="239">
        <f t="shared" si="4"/>
        <v>0</v>
      </c>
      <c r="N11" s="233">
        <v>0</v>
      </c>
      <c r="O11" s="233">
        <v>0</v>
      </c>
      <c r="P11" s="233">
        <v>0</v>
      </c>
      <c r="Q11" s="233">
        <v>0</v>
      </c>
      <c r="R11" s="233">
        <v>0</v>
      </c>
    </row>
    <row r="12" spans="1:18" x14ac:dyDescent="0.2">
      <c r="A12" s="238">
        <f t="shared" si="5"/>
        <v>37011</v>
      </c>
      <c r="B12" s="233">
        <v>0</v>
      </c>
      <c r="C12" s="233">
        <v>0</v>
      </c>
      <c r="D12" s="233">
        <v>0</v>
      </c>
      <c r="E12" s="233">
        <v>0</v>
      </c>
      <c r="F12" s="233">
        <v>0</v>
      </c>
      <c r="H12" s="239">
        <f t="shared" si="0"/>
        <v>0</v>
      </c>
      <c r="I12" s="239">
        <f t="shared" si="1"/>
        <v>0</v>
      </c>
      <c r="J12" s="239">
        <f t="shared" si="2"/>
        <v>0</v>
      </c>
      <c r="K12" s="239">
        <f t="shared" si="3"/>
        <v>0</v>
      </c>
      <c r="L12" s="239">
        <f t="shared" si="4"/>
        <v>0</v>
      </c>
      <c r="N12" s="233">
        <v>0</v>
      </c>
      <c r="O12" s="233">
        <v>0</v>
      </c>
      <c r="P12" s="233">
        <v>0</v>
      </c>
      <c r="Q12" s="233">
        <v>0</v>
      </c>
      <c r="R12" s="233">
        <v>0</v>
      </c>
    </row>
    <row r="13" spans="1:18" ht="12.75" customHeight="1" x14ac:dyDescent="0.2">
      <c r="A13" s="238">
        <f t="shared" si="5"/>
        <v>37042</v>
      </c>
      <c r="B13" s="233">
        <v>0</v>
      </c>
      <c r="C13" s="233">
        <v>0</v>
      </c>
      <c r="D13" s="233">
        <v>0</v>
      </c>
      <c r="E13" s="233">
        <v>0</v>
      </c>
      <c r="F13" s="233">
        <v>0</v>
      </c>
      <c r="H13" s="239">
        <f t="shared" si="0"/>
        <v>0</v>
      </c>
      <c r="I13" s="239">
        <f t="shared" si="1"/>
        <v>0</v>
      </c>
      <c r="J13" s="239">
        <f t="shared" si="2"/>
        <v>0</v>
      </c>
      <c r="K13" s="239">
        <f t="shared" si="3"/>
        <v>0</v>
      </c>
      <c r="L13" s="239">
        <f t="shared" si="4"/>
        <v>0</v>
      </c>
      <c r="N13" s="233">
        <v>0</v>
      </c>
      <c r="O13" s="233">
        <v>0</v>
      </c>
      <c r="P13" s="233">
        <v>0</v>
      </c>
      <c r="Q13" s="233">
        <v>0</v>
      </c>
      <c r="R13" s="233">
        <v>0</v>
      </c>
    </row>
    <row r="14" spans="1:18" ht="12.75" customHeight="1" x14ac:dyDescent="0.2">
      <c r="A14" s="238">
        <f t="shared" si="5"/>
        <v>37072</v>
      </c>
      <c r="B14" s="233">
        <v>0</v>
      </c>
      <c r="C14" s="233">
        <v>0</v>
      </c>
      <c r="D14" s="233">
        <v>0</v>
      </c>
      <c r="E14" s="233">
        <v>0</v>
      </c>
      <c r="F14" s="233">
        <v>0</v>
      </c>
      <c r="H14" s="239">
        <f t="shared" si="0"/>
        <v>0</v>
      </c>
      <c r="I14" s="239">
        <f t="shared" si="1"/>
        <v>0</v>
      </c>
      <c r="J14" s="239">
        <f t="shared" si="2"/>
        <v>0</v>
      </c>
      <c r="K14" s="239">
        <f t="shared" si="3"/>
        <v>0</v>
      </c>
      <c r="L14" s="239">
        <f t="shared" si="4"/>
        <v>0</v>
      </c>
      <c r="N14" s="233">
        <v>0</v>
      </c>
      <c r="O14" s="233">
        <v>0</v>
      </c>
      <c r="P14" s="233">
        <v>0</v>
      </c>
      <c r="Q14" s="233">
        <v>0</v>
      </c>
      <c r="R14" s="233">
        <v>0</v>
      </c>
    </row>
    <row r="15" spans="1:18" ht="12.75" customHeight="1" x14ac:dyDescent="0.2">
      <c r="A15" s="238">
        <f t="shared" si="5"/>
        <v>37103</v>
      </c>
      <c r="B15" s="233">
        <v>0</v>
      </c>
      <c r="C15" s="233">
        <v>0</v>
      </c>
      <c r="D15" s="233">
        <v>0</v>
      </c>
      <c r="E15" s="233">
        <v>0</v>
      </c>
      <c r="F15" s="233">
        <v>0</v>
      </c>
      <c r="H15" s="239">
        <f t="shared" si="0"/>
        <v>0</v>
      </c>
      <c r="I15" s="239">
        <f t="shared" si="1"/>
        <v>0</v>
      </c>
      <c r="J15" s="239">
        <f t="shared" si="2"/>
        <v>0</v>
      </c>
      <c r="K15" s="239">
        <f t="shared" si="3"/>
        <v>0</v>
      </c>
      <c r="L15" s="239">
        <f t="shared" si="4"/>
        <v>0</v>
      </c>
      <c r="N15" s="233">
        <v>0</v>
      </c>
      <c r="O15" s="233">
        <v>0</v>
      </c>
      <c r="P15" s="233">
        <v>0</v>
      </c>
      <c r="Q15" s="233">
        <v>0</v>
      </c>
      <c r="R15" s="233">
        <v>0</v>
      </c>
    </row>
    <row r="16" spans="1:18" ht="12.75" customHeight="1" x14ac:dyDescent="0.2">
      <c r="A16" s="238">
        <f t="shared" si="5"/>
        <v>37134</v>
      </c>
      <c r="B16" s="233">
        <v>0</v>
      </c>
      <c r="C16" s="233">
        <v>0</v>
      </c>
      <c r="D16" s="233">
        <v>0</v>
      </c>
      <c r="E16" s="233">
        <v>0</v>
      </c>
      <c r="F16" s="233">
        <v>0</v>
      </c>
      <c r="H16" s="239">
        <f t="shared" si="0"/>
        <v>0</v>
      </c>
      <c r="I16" s="239">
        <f t="shared" si="1"/>
        <v>0</v>
      </c>
      <c r="J16" s="239">
        <f t="shared" si="2"/>
        <v>0</v>
      </c>
      <c r="K16" s="239">
        <f t="shared" si="3"/>
        <v>0</v>
      </c>
      <c r="L16" s="239">
        <f t="shared" si="4"/>
        <v>0</v>
      </c>
      <c r="N16" s="233">
        <v>0</v>
      </c>
      <c r="O16" s="233">
        <v>0</v>
      </c>
      <c r="P16" s="233">
        <v>0</v>
      </c>
      <c r="Q16" s="233">
        <v>0</v>
      </c>
      <c r="R16" s="233">
        <v>0</v>
      </c>
    </row>
    <row r="17" spans="1:18" ht="12.75" customHeight="1" x14ac:dyDescent="0.2">
      <c r="A17" s="238">
        <f t="shared" si="5"/>
        <v>37164</v>
      </c>
      <c r="B17" s="233">
        <v>0</v>
      </c>
      <c r="C17" s="233">
        <v>0</v>
      </c>
      <c r="D17" s="233">
        <v>0</v>
      </c>
      <c r="E17" s="233">
        <v>0</v>
      </c>
      <c r="F17" s="233">
        <v>0</v>
      </c>
      <c r="H17" s="239">
        <f t="shared" si="0"/>
        <v>0</v>
      </c>
      <c r="I17" s="239">
        <f t="shared" si="1"/>
        <v>0</v>
      </c>
      <c r="J17" s="239">
        <f t="shared" si="2"/>
        <v>0</v>
      </c>
      <c r="K17" s="239">
        <f t="shared" si="3"/>
        <v>0</v>
      </c>
      <c r="L17" s="239">
        <f t="shared" si="4"/>
        <v>0</v>
      </c>
      <c r="N17" s="233">
        <v>0</v>
      </c>
      <c r="O17" s="233">
        <v>0</v>
      </c>
      <c r="P17" s="233">
        <v>0</v>
      </c>
      <c r="Q17" s="233">
        <v>0</v>
      </c>
      <c r="R17" s="233">
        <v>0</v>
      </c>
    </row>
    <row r="18" spans="1:18" ht="12.75" customHeight="1" x14ac:dyDescent="0.2">
      <c r="A18" s="238">
        <f t="shared" si="5"/>
        <v>37195</v>
      </c>
      <c r="B18" s="233">
        <v>28</v>
      </c>
      <c r="C18" s="233">
        <v>28</v>
      </c>
      <c r="D18" s="233">
        <v>28</v>
      </c>
      <c r="E18" s="233">
        <v>28</v>
      </c>
      <c r="F18" s="233">
        <v>28.25</v>
      </c>
      <c r="H18" s="239">
        <f t="shared" si="0"/>
        <v>0.5</v>
      </c>
      <c r="I18" s="239">
        <f t="shared" si="1"/>
        <v>0</v>
      </c>
      <c r="J18" s="239">
        <f t="shared" si="2"/>
        <v>0.25</v>
      </c>
      <c r="K18" s="239">
        <f t="shared" si="3"/>
        <v>0</v>
      </c>
      <c r="L18" s="239">
        <f t="shared" si="4"/>
        <v>1</v>
      </c>
      <c r="N18" s="233">
        <v>27.5</v>
      </c>
      <c r="O18" s="233">
        <v>28</v>
      </c>
      <c r="P18" s="233">
        <v>27.75</v>
      </c>
      <c r="Q18" s="233">
        <v>28</v>
      </c>
      <c r="R18" s="233">
        <v>27.25</v>
      </c>
    </row>
    <row r="19" spans="1:18" ht="12.75" customHeight="1" x14ac:dyDescent="0.2">
      <c r="A19" s="238">
        <f t="shared" si="5"/>
        <v>37225</v>
      </c>
      <c r="B19" s="233">
        <v>29</v>
      </c>
      <c r="C19" s="233">
        <v>29.75</v>
      </c>
      <c r="D19" s="233">
        <v>30</v>
      </c>
      <c r="E19" s="233">
        <v>29</v>
      </c>
      <c r="F19" s="233">
        <v>28</v>
      </c>
      <c r="H19" s="239">
        <f t="shared" si="0"/>
        <v>0</v>
      </c>
      <c r="I19" s="239">
        <f t="shared" si="1"/>
        <v>0</v>
      </c>
      <c r="J19" s="239">
        <f t="shared" si="2"/>
        <v>0.25</v>
      </c>
      <c r="K19" s="239">
        <f t="shared" si="3"/>
        <v>0</v>
      </c>
      <c r="L19" s="239">
        <f t="shared" si="4"/>
        <v>0.25</v>
      </c>
      <c r="N19" s="233">
        <v>29</v>
      </c>
      <c r="O19" s="233">
        <v>29.75</v>
      </c>
      <c r="P19" s="233">
        <v>29.75</v>
      </c>
      <c r="Q19" s="233">
        <v>29</v>
      </c>
      <c r="R19" s="233">
        <v>27.75</v>
      </c>
    </row>
    <row r="20" spans="1:18" ht="12.75" customHeight="1" x14ac:dyDescent="0.2">
      <c r="A20" s="238">
        <f t="shared" si="5"/>
        <v>37256</v>
      </c>
      <c r="B20" s="233">
        <v>37.75</v>
      </c>
      <c r="C20" s="233">
        <v>38</v>
      </c>
      <c r="D20" s="233">
        <v>38</v>
      </c>
      <c r="E20" s="233">
        <v>34.75</v>
      </c>
      <c r="F20" s="233">
        <v>33</v>
      </c>
      <c r="H20" s="239">
        <f t="shared" si="0"/>
        <v>0.25</v>
      </c>
      <c r="I20" s="239">
        <f t="shared" si="1"/>
        <v>0.25</v>
      </c>
      <c r="J20" s="239">
        <f t="shared" si="2"/>
        <v>0.64999999999999858</v>
      </c>
      <c r="K20" s="239">
        <f t="shared" si="3"/>
        <v>-0.14999999999999858</v>
      </c>
      <c r="L20" s="239">
        <f t="shared" si="4"/>
        <v>0.25</v>
      </c>
      <c r="N20" s="233">
        <v>37.5</v>
      </c>
      <c r="O20" s="233">
        <v>37.75</v>
      </c>
      <c r="P20" s="233">
        <v>37.35</v>
      </c>
      <c r="Q20" s="233">
        <v>34.9</v>
      </c>
      <c r="R20" s="233">
        <v>32.75</v>
      </c>
    </row>
    <row r="21" spans="1:18" ht="12.75" customHeight="1" x14ac:dyDescent="0.2">
      <c r="A21" s="238">
        <f t="shared" si="5"/>
        <v>37287</v>
      </c>
      <c r="B21" s="233">
        <v>37.75</v>
      </c>
      <c r="C21" s="233">
        <v>37.75</v>
      </c>
      <c r="D21" s="233">
        <v>37.5</v>
      </c>
      <c r="E21" s="233">
        <v>35</v>
      </c>
      <c r="F21" s="233">
        <v>33.25</v>
      </c>
      <c r="H21" s="239">
        <f t="shared" si="0"/>
        <v>0.25</v>
      </c>
      <c r="I21" s="239">
        <f t="shared" si="1"/>
        <v>0.25</v>
      </c>
      <c r="J21" s="239">
        <f t="shared" si="2"/>
        <v>-0.25</v>
      </c>
      <c r="K21" s="239">
        <f t="shared" si="3"/>
        <v>-0.25</v>
      </c>
      <c r="L21" s="239">
        <f t="shared" si="4"/>
        <v>0</v>
      </c>
      <c r="N21" s="233">
        <v>37.5</v>
      </c>
      <c r="O21" s="233">
        <v>37.5</v>
      </c>
      <c r="P21" s="233">
        <v>37.75</v>
      </c>
      <c r="Q21" s="233">
        <v>35.25</v>
      </c>
      <c r="R21" s="233">
        <v>33.25</v>
      </c>
    </row>
    <row r="22" spans="1:18" ht="12.75" customHeight="1" x14ac:dyDescent="0.2">
      <c r="A22" s="238">
        <f t="shared" si="5"/>
        <v>37315</v>
      </c>
      <c r="B22" s="233">
        <v>35.75</v>
      </c>
      <c r="C22" s="233">
        <v>35.65</v>
      </c>
      <c r="D22" s="233">
        <v>36.25</v>
      </c>
      <c r="E22" s="233">
        <v>34.25</v>
      </c>
      <c r="F22" s="233">
        <v>32.75</v>
      </c>
      <c r="H22" s="239">
        <f t="shared" si="0"/>
        <v>0.25</v>
      </c>
      <c r="I22" s="239">
        <f t="shared" si="1"/>
        <v>0.25</v>
      </c>
      <c r="J22" s="239">
        <f t="shared" si="2"/>
        <v>0</v>
      </c>
      <c r="K22" s="239">
        <f t="shared" si="3"/>
        <v>-0.25</v>
      </c>
      <c r="L22" s="239">
        <f t="shared" si="4"/>
        <v>0.25</v>
      </c>
      <c r="N22" s="233">
        <v>35.5</v>
      </c>
      <c r="O22" s="233">
        <v>35.4</v>
      </c>
      <c r="P22" s="233">
        <v>36.25</v>
      </c>
      <c r="Q22" s="233">
        <v>34.5</v>
      </c>
      <c r="R22" s="233">
        <v>32.5</v>
      </c>
    </row>
    <row r="23" spans="1:18" x14ac:dyDescent="0.2">
      <c r="A23" s="238">
        <f t="shared" si="5"/>
        <v>37346</v>
      </c>
      <c r="B23" s="233">
        <v>32.75</v>
      </c>
      <c r="C23" s="233">
        <v>32.75</v>
      </c>
      <c r="D23" s="233">
        <v>35</v>
      </c>
      <c r="E23" s="233">
        <v>33.5</v>
      </c>
      <c r="F23" s="233">
        <v>32</v>
      </c>
      <c r="H23" s="239">
        <f t="shared" si="0"/>
        <v>0.25</v>
      </c>
      <c r="I23" s="239">
        <f t="shared" si="1"/>
        <v>0.25</v>
      </c>
      <c r="J23" s="239">
        <f t="shared" si="2"/>
        <v>0.25</v>
      </c>
      <c r="K23" s="239">
        <f t="shared" si="3"/>
        <v>-0.25</v>
      </c>
      <c r="L23" s="239">
        <f t="shared" si="4"/>
        <v>0</v>
      </c>
      <c r="N23" s="233">
        <v>32.5</v>
      </c>
      <c r="O23" s="233">
        <v>32.5</v>
      </c>
      <c r="P23" s="233">
        <v>34.75</v>
      </c>
      <c r="Q23" s="233">
        <v>33.75</v>
      </c>
      <c r="R23" s="233">
        <v>32</v>
      </c>
    </row>
    <row r="24" spans="1:18" x14ac:dyDescent="0.2">
      <c r="A24" s="238">
        <f t="shared" si="5"/>
        <v>37376</v>
      </c>
      <c r="B24" s="233">
        <v>30.5</v>
      </c>
      <c r="C24" s="233">
        <v>32.5</v>
      </c>
      <c r="D24" s="233">
        <v>32.75</v>
      </c>
      <c r="E24" s="233">
        <v>32.25</v>
      </c>
      <c r="F24" s="233">
        <v>30.5</v>
      </c>
      <c r="H24" s="239">
        <f t="shared" si="0"/>
        <v>0.5</v>
      </c>
      <c r="I24" s="239">
        <f t="shared" si="1"/>
        <v>0.5</v>
      </c>
      <c r="J24" s="239">
        <f t="shared" si="2"/>
        <v>0.5</v>
      </c>
      <c r="K24" s="239">
        <f t="shared" si="3"/>
        <v>-0.5</v>
      </c>
      <c r="L24" s="239">
        <f t="shared" si="4"/>
        <v>-0.5</v>
      </c>
      <c r="N24" s="233">
        <v>30</v>
      </c>
      <c r="O24" s="233">
        <v>32</v>
      </c>
      <c r="P24" s="233">
        <v>32.25</v>
      </c>
      <c r="Q24" s="233">
        <v>32.75</v>
      </c>
      <c r="R24" s="233">
        <v>31</v>
      </c>
    </row>
    <row r="25" spans="1:18" x14ac:dyDescent="0.2">
      <c r="A25" s="238">
        <f t="shared" si="5"/>
        <v>37407</v>
      </c>
      <c r="B25" s="233">
        <v>28.5</v>
      </c>
      <c r="C25" s="233">
        <v>31</v>
      </c>
      <c r="D25" s="233">
        <v>32.5</v>
      </c>
      <c r="E25" s="233">
        <v>33.75</v>
      </c>
      <c r="F25" s="233">
        <v>35.5</v>
      </c>
      <c r="H25" s="239">
        <f t="shared" si="0"/>
        <v>0</v>
      </c>
      <c r="I25" s="239">
        <f t="shared" si="1"/>
        <v>0</v>
      </c>
      <c r="J25" s="239">
        <f t="shared" si="2"/>
        <v>0.5</v>
      </c>
      <c r="K25" s="239">
        <f t="shared" si="3"/>
        <v>-0.5</v>
      </c>
      <c r="L25" s="239">
        <f t="shared" si="4"/>
        <v>0.5</v>
      </c>
      <c r="N25" s="233">
        <v>28.5</v>
      </c>
      <c r="O25" s="233">
        <v>31</v>
      </c>
      <c r="P25" s="233">
        <v>32</v>
      </c>
      <c r="Q25" s="233">
        <v>34.25</v>
      </c>
      <c r="R25" s="233">
        <v>35</v>
      </c>
    </row>
    <row r="26" spans="1:18" x14ac:dyDescent="0.2">
      <c r="A26" s="238">
        <f t="shared" si="5"/>
        <v>37437</v>
      </c>
      <c r="B26" s="233">
        <v>29.5</v>
      </c>
      <c r="C26" s="233">
        <v>32</v>
      </c>
      <c r="D26" s="233">
        <v>39</v>
      </c>
      <c r="E26" s="233">
        <v>39.75</v>
      </c>
      <c r="F26" s="233">
        <v>43.5</v>
      </c>
      <c r="H26" s="239">
        <f t="shared" si="0"/>
        <v>0</v>
      </c>
      <c r="I26" s="239">
        <f t="shared" si="1"/>
        <v>0</v>
      </c>
      <c r="J26" s="239">
        <f t="shared" si="2"/>
        <v>0.5</v>
      </c>
      <c r="K26" s="239">
        <f t="shared" si="3"/>
        <v>-0.5</v>
      </c>
      <c r="L26" s="239">
        <f t="shared" si="4"/>
        <v>0.5</v>
      </c>
      <c r="N26" s="233">
        <v>29.5</v>
      </c>
      <c r="O26" s="233">
        <v>32</v>
      </c>
      <c r="P26" s="233">
        <v>38.5</v>
      </c>
      <c r="Q26" s="233">
        <v>40.25</v>
      </c>
      <c r="R26" s="233">
        <v>43</v>
      </c>
    </row>
    <row r="27" spans="1:18" x14ac:dyDescent="0.2">
      <c r="A27" s="238">
        <f t="shared" si="5"/>
        <v>37468</v>
      </c>
      <c r="B27" s="233">
        <v>42.5</v>
      </c>
      <c r="C27" s="233">
        <v>45.5</v>
      </c>
      <c r="D27" s="233">
        <v>48</v>
      </c>
      <c r="E27" s="233">
        <v>49</v>
      </c>
      <c r="F27" s="233">
        <v>52</v>
      </c>
      <c r="H27" s="239">
        <f t="shared" si="0"/>
        <v>0.5</v>
      </c>
      <c r="I27" s="239">
        <f t="shared" si="1"/>
        <v>0.5</v>
      </c>
      <c r="J27" s="239">
        <f t="shared" si="2"/>
        <v>1</v>
      </c>
      <c r="K27" s="239">
        <f t="shared" si="3"/>
        <v>2.25</v>
      </c>
      <c r="L27" s="239">
        <f t="shared" si="4"/>
        <v>1.5</v>
      </c>
      <c r="N27" s="233">
        <v>42</v>
      </c>
      <c r="O27" s="233">
        <v>45</v>
      </c>
      <c r="P27" s="233">
        <v>47</v>
      </c>
      <c r="Q27" s="233">
        <v>46.75</v>
      </c>
      <c r="R27" s="233">
        <v>50.5</v>
      </c>
    </row>
    <row r="28" spans="1:18" x14ac:dyDescent="0.2">
      <c r="A28" s="238">
        <f t="shared" si="5"/>
        <v>37499</v>
      </c>
      <c r="B28" s="233">
        <v>49.5</v>
      </c>
      <c r="C28" s="233">
        <v>52</v>
      </c>
      <c r="D28" s="233">
        <v>54.25</v>
      </c>
      <c r="E28" s="233">
        <v>54.75</v>
      </c>
      <c r="F28" s="233">
        <v>61</v>
      </c>
      <c r="H28" s="239">
        <f t="shared" si="0"/>
        <v>0.5</v>
      </c>
      <c r="I28" s="239">
        <f t="shared" si="1"/>
        <v>0.5</v>
      </c>
      <c r="J28" s="239">
        <f t="shared" si="2"/>
        <v>0</v>
      </c>
      <c r="K28" s="239">
        <f t="shared" si="3"/>
        <v>0</v>
      </c>
      <c r="L28" s="239">
        <f t="shared" si="4"/>
        <v>1.25</v>
      </c>
      <c r="N28" s="233">
        <v>49</v>
      </c>
      <c r="O28" s="233">
        <v>51.5</v>
      </c>
      <c r="P28" s="233">
        <v>54.25</v>
      </c>
      <c r="Q28" s="233">
        <v>54.75</v>
      </c>
      <c r="R28" s="233">
        <v>59.75</v>
      </c>
    </row>
    <row r="29" spans="1:18" x14ac:dyDescent="0.2">
      <c r="A29" s="238">
        <f t="shared" si="5"/>
        <v>37529</v>
      </c>
      <c r="B29" s="233">
        <v>42</v>
      </c>
      <c r="C29" s="233">
        <v>45.5</v>
      </c>
      <c r="D29" s="233">
        <v>47</v>
      </c>
      <c r="E29" s="233">
        <v>46.25</v>
      </c>
      <c r="F29" s="233">
        <v>50</v>
      </c>
      <c r="H29" s="239">
        <f t="shared" si="0"/>
        <v>0.5</v>
      </c>
      <c r="I29" s="239">
        <f t="shared" si="1"/>
        <v>0.5</v>
      </c>
      <c r="J29" s="239">
        <f t="shared" si="2"/>
        <v>1.25</v>
      </c>
      <c r="K29" s="239">
        <f t="shared" si="3"/>
        <v>0</v>
      </c>
      <c r="L29" s="239">
        <f t="shared" si="4"/>
        <v>0.5</v>
      </c>
      <c r="N29" s="233">
        <v>41.5</v>
      </c>
      <c r="O29" s="233">
        <v>45</v>
      </c>
      <c r="P29" s="233">
        <v>45.75</v>
      </c>
      <c r="Q29" s="233">
        <v>46.25</v>
      </c>
      <c r="R29" s="233">
        <v>49.5</v>
      </c>
    </row>
    <row r="30" spans="1:18" x14ac:dyDescent="0.2">
      <c r="A30" s="238">
        <f t="shared" si="5"/>
        <v>37560</v>
      </c>
      <c r="B30" s="233">
        <v>38.75</v>
      </c>
      <c r="C30" s="233">
        <v>38.75</v>
      </c>
      <c r="D30" s="233">
        <v>39.5</v>
      </c>
      <c r="E30" s="233">
        <v>38.5</v>
      </c>
      <c r="F30" s="233">
        <v>37</v>
      </c>
      <c r="H30" s="239">
        <f t="shared" si="0"/>
        <v>0.75</v>
      </c>
      <c r="I30" s="239">
        <f t="shared" si="1"/>
        <v>0.75</v>
      </c>
      <c r="J30" s="239">
        <f t="shared" si="2"/>
        <v>0</v>
      </c>
      <c r="K30" s="239">
        <f t="shared" si="3"/>
        <v>0</v>
      </c>
      <c r="L30" s="239">
        <f t="shared" si="4"/>
        <v>1</v>
      </c>
      <c r="N30" s="233">
        <v>38</v>
      </c>
      <c r="O30" s="233">
        <v>38</v>
      </c>
      <c r="P30" s="233">
        <v>39.5</v>
      </c>
      <c r="Q30" s="233">
        <v>38.5</v>
      </c>
      <c r="R30" s="233">
        <v>36</v>
      </c>
    </row>
    <row r="31" spans="1:18" x14ac:dyDescent="0.2">
      <c r="A31" s="238">
        <f t="shared" si="5"/>
        <v>37590</v>
      </c>
      <c r="B31" s="233">
        <v>35.5</v>
      </c>
      <c r="C31" s="233">
        <v>35.5</v>
      </c>
      <c r="D31" s="233">
        <v>38.5</v>
      </c>
      <c r="E31" s="233">
        <v>37.5</v>
      </c>
      <c r="F31" s="233">
        <v>35</v>
      </c>
      <c r="H31" s="239">
        <f t="shared" si="0"/>
        <v>0</v>
      </c>
      <c r="I31" s="239">
        <f t="shared" si="1"/>
        <v>0</v>
      </c>
      <c r="J31" s="239">
        <f t="shared" si="2"/>
        <v>0</v>
      </c>
      <c r="K31" s="239">
        <f t="shared" si="3"/>
        <v>-0.39999999999999858</v>
      </c>
      <c r="L31" s="239">
        <f t="shared" si="4"/>
        <v>0.5</v>
      </c>
      <c r="N31" s="233">
        <v>35.5</v>
      </c>
      <c r="O31" s="233">
        <v>35.5</v>
      </c>
      <c r="P31" s="233">
        <v>38.5</v>
      </c>
      <c r="Q31" s="233">
        <v>37.9</v>
      </c>
      <c r="R31" s="233">
        <v>34.5</v>
      </c>
    </row>
    <row r="32" spans="1:18" x14ac:dyDescent="0.2">
      <c r="A32" s="238">
        <f t="shared" si="5"/>
        <v>37621</v>
      </c>
      <c r="B32" s="233">
        <v>37</v>
      </c>
      <c r="C32" s="233">
        <v>37</v>
      </c>
      <c r="D32" s="233">
        <v>40.5</v>
      </c>
      <c r="E32" s="233">
        <v>39.5</v>
      </c>
      <c r="F32" s="233">
        <v>36</v>
      </c>
      <c r="H32" s="239">
        <f t="shared" si="0"/>
        <v>0</v>
      </c>
      <c r="I32" s="239">
        <f t="shared" si="1"/>
        <v>0</v>
      </c>
      <c r="J32" s="239">
        <f t="shared" si="2"/>
        <v>0</v>
      </c>
      <c r="K32" s="239">
        <f t="shared" si="3"/>
        <v>0</v>
      </c>
      <c r="L32" s="239">
        <f t="shared" si="4"/>
        <v>0.75</v>
      </c>
      <c r="N32" s="233">
        <v>37</v>
      </c>
      <c r="O32" s="233">
        <v>37</v>
      </c>
      <c r="P32" s="233">
        <v>40.5</v>
      </c>
      <c r="Q32" s="233">
        <v>39.5</v>
      </c>
      <c r="R32" s="233">
        <v>35.25</v>
      </c>
    </row>
    <row r="33" spans="1:18" x14ac:dyDescent="0.2">
      <c r="A33" s="238">
        <f t="shared" si="5"/>
        <v>37652</v>
      </c>
      <c r="B33" s="233">
        <v>41.75</v>
      </c>
      <c r="C33" s="233">
        <v>42</v>
      </c>
      <c r="D33" s="233">
        <v>43.25</v>
      </c>
      <c r="E33" s="233">
        <v>40.75</v>
      </c>
      <c r="F33" s="233">
        <v>36</v>
      </c>
      <c r="H33" s="239">
        <f t="shared" si="0"/>
        <v>0.25</v>
      </c>
      <c r="I33" s="239">
        <f t="shared" si="1"/>
        <v>0.25</v>
      </c>
      <c r="J33" s="239">
        <f t="shared" si="2"/>
        <v>0</v>
      </c>
      <c r="K33" s="239">
        <f t="shared" si="3"/>
        <v>-0.25</v>
      </c>
      <c r="L33" s="239">
        <f t="shared" si="4"/>
        <v>0</v>
      </c>
      <c r="N33" s="233">
        <v>41.5</v>
      </c>
      <c r="O33" s="233">
        <v>41.75</v>
      </c>
      <c r="P33" s="233">
        <v>43.25</v>
      </c>
      <c r="Q33" s="233">
        <v>41</v>
      </c>
      <c r="R33" s="233">
        <v>36</v>
      </c>
    </row>
    <row r="34" spans="1:18" x14ac:dyDescent="0.2">
      <c r="A34" s="238">
        <f t="shared" si="5"/>
        <v>37680</v>
      </c>
      <c r="B34" s="233">
        <v>40.75</v>
      </c>
      <c r="C34" s="233">
        <v>41.25</v>
      </c>
      <c r="D34" s="233">
        <v>41.25</v>
      </c>
      <c r="E34" s="233">
        <v>39.25</v>
      </c>
      <c r="F34" s="233">
        <v>36</v>
      </c>
      <c r="H34" s="239">
        <f t="shared" si="0"/>
        <v>0.25</v>
      </c>
      <c r="I34" s="239">
        <f t="shared" si="1"/>
        <v>0.25</v>
      </c>
      <c r="J34" s="239">
        <f t="shared" si="2"/>
        <v>0</v>
      </c>
      <c r="K34" s="239">
        <f t="shared" si="3"/>
        <v>-0.25</v>
      </c>
      <c r="L34" s="239">
        <f t="shared" si="4"/>
        <v>0.5</v>
      </c>
      <c r="N34" s="233">
        <v>40.5</v>
      </c>
      <c r="O34" s="233">
        <v>41</v>
      </c>
      <c r="P34" s="233">
        <v>41.25</v>
      </c>
      <c r="Q34" s="233">
        <v>39.5</v>
      </c>
      <c r="R34" s="233">
        <v>35.5</v>
      </c>
    </row>
    <row r="35" spans="1:18" x14ac:dyDescent="0.2">
      <c r="A35" s="238">
        <f t="shared" si="5"/>
        <v>37711</v>
      </c>
      <c r="B35" s="233">
        <v>35</v>
      </c>
      <c r="C35" s="233">
        <v>35.75</v>
      </c>
      <c r="D35" s="233">
        <v>39.25</v>
      </c>
      <c r="E35" s="233">
        <v>38.5</v>
      </c>
      <c r="F35" s="233">
        <v>35.5</v>
      </c>
      <c r="H35" s="239">
        <f t="shared" ref="H35:H56" si="6">B35-N35</f>
        <v>0</v>
      </c>
      <c r="I35" s="239">
        <f t="shared" ref="I35:I56" si="7">C35-O35</f>
        <v>0</v>
      </c>
      <c r="J35" s="239">
        <f t="shared" ref="J35:J56" si="8">D35-P35</f>
        <v>0</v>
      </c>
      <c r="K35" s="239">
        <f t="shared" ref="K35:K56" si="9">E35-Q35</f>
        <v>-0.25</v>
      </c>
      <c r="L35" s="239">
        <f t="shared" ref="L35:L56" si="10">F35-R35</f>
        <v>0</v>
      </c>
      <c r="N35" s="233">
        <v>35</v>
      </c>
      <c r="O35" s="233">
        <v>35.75</v>
      </c>
      <c r="P35" s="233">
        <v>39.25</v>
      </c>
      <c r="Q35" s="233">
        <v>38.75</v>
      </c>
      <c r="R35" s="233">
        <v>35.5</v>
      </c>
    </row>
    <row r="36" spans="1:18" x14ac:dyDescent="0.2">
      <c r="A36" s="238">
        <f t="shared" ref="A36:A56" si="11">EOMONTH(A35,1)</f>
        <v>37741</v>
      </c>
      <c r="B36" s="233">
        <v>32</v>
      </c>
      <c r="C36" s="233">
        <v>35.5</v>
      </c>
      <c r="D36" s="233">
        <v>35.5</v>
      </c>
      <c r="E36" s="233">
        <v>37.25</v>
      </c>
      <c r="F36" s="233">
        <v>35</v>
      </c>
      <c r="H36" s="239">
        <f t="shared" si="6"/>
        <v>0</v>
      </c>
      <c r="I36" s="239">
        <f t="shared" si="7"/>
        <v>0</v>
      </c>
      <c r="J36" s="239">
        <f t="shared" si="8"/>
        <v>-0.25</v>
      </c>
      <c r="K36" s="239">
        <f t="shared" si="9"/>
        <v>0.25</v>
      </c>
      <c r="L36" s="239">
        <f t="shared" si="10"/>
        <v>0</v>
      </c>
      <c r="N36" s="233">
        <v>32</v>
      </c>
      <c r="O36" s="233">
        <v>35.5</v>
      </c>
      <c r="P36" s="233">
        <v>35.75</v>
      </c>
      <c r="Q36" s="233">
        <v>37</v>
      </c>
      <c r="R36" s="233">
        <v>35</v>
      </c>
    </row>
    <row r="37" spans="1:18" x14ac:dyDescent="0.2">
      <c r="A37" s="238">
        <f t="shared" si="11"/>
        <v>37772</v>
      </c>
      <c r="B37" s="233">
        <v>28.5</v>
      </c>
      <c r="C37" s="233">
        <v>32</v>
      </c>
      <c r="D37" s="233">
        <v>36</v>
      </c>
      <c r="E37" s="233">
        <v>38</v>
      </c>
      <c r="F37" s="233">
        <v>36</v>
      </c>
      <c r="H37" s="239">
        <f t="shared" si="6"/>
        <v>0</v>
      </c>
      <c r="I37" s="239">
        <f t="shared" si="7"/>
        <v>0</v>
      </c>
      <c r="J37" s="239">
        <f t="shared" si="8"/>
        <v>0</v>
      </c>
      <c r="K37" s="239">
        <f t="shared" si="9"/>
        <v>0.25</v>
      </c>
      <c r="L37" s="239">
        <f t="shared" si="10"/>
        <v>1</v>
      </c>
      <c r="N37" s="233">
        <v>28.5</v>
      </c>
      <c r="O37" s="233">
        <v>32</v>
      </c>
      <c r="P37" s="233">
        <v>36</v>
      </c>
      <c r="Q37" s="233">
        <v>37.75</v>
      </c>
      <c r="R37" s="233">
        <v>35</v>
      </c>
    </row>
    <row r="38" spans="1:18" x14ac:dyDescent="0.2">
      <c r="A38" s="238">
        <f t="shared" si="11"/>
        <v>37802</v>
      </c>
      <c r="B38" s="233">
        <v>29.5</v>
      </c>
      <c r="C38" s="233">
        <v>30.25</v>
      </c>
      <c r="D38" s="233">
        <v>41</v>
      </c>
      <c r="E38" s="233">
        <v>42.5</v>
      </c>
      <c r="F38" s="233">
        <v>43</v>
      </c>
      <c r="H38" s="239">
        <f t="shared" si="6"/>
        <v>0</v>
      </c>
      <c r="I38" s="239">
        <f t="shared" si="7"/>
        <v>0</v>
      </c>
      <c r="J38" s="239">
        <f t="shared" si="8"/>
        <v>0</v>
      </c>
      <c r="K38" s="239">
        <f t="shared" si="9"/>
        <v>0.25</v>
      </c>
      <c r="L38" s="239">
        <f t="shared" si="10"/>
        <v>3.5</v>
      </c>
      <c r="N38" s="233">
        <v>29.5</v>
      </c>
      <c r="O38" s="233">
        <v>30.25</v>
      </c>
      <c r="P38" s="233">
        <v>41</v>
      </c>
      <c r="Q38" s="233">
        <v>42.25</v>
      </c>
      <c r="R38" s="233">
        <v>39.5</v>
      </c>
    </row>
    <row r="39" spans="1:18" x14ac:dyDescent="0.2">
      <c r="A39" s="238">
        <f t="shared" si="11"/>
        <v>37833</v>
      </c>
      <c r="B39" s="233">
        <v>48</v>
      </c>
      <c r="C39" s="233">
        <v>52.5</v>
      </c>
      <c r="D39" s="233">
        <v>51.25</v>
      </c>
      <c r="E39" s="233">
        <v>57</v>
      </c>
      <c r="F39" s="233">
        <v>53</v>
      </c>
      <c r="H39" s="239">
        <f t="shared" si="6"/>
        <v>0</v>
      </c>
      <c r="I39" s="239">
        <f t="shared" si="7"/>
        <v>0</v>
      </c>
      <c r="J39" s="239">
        <f t="shared" si="8"/>
        <v>0</v>
      </c>
      <c r="K39" s="239">
        <f t="shared" si="9"/>
        <v>0</v>
      </c>
      <c r="L39" s="239">
        <f t="shared" si="10"/>
        <v>-1</v>
      </c>
      <c r="N39" s="233">
        <v>48</v>
      </c>
      <c r="O39" s="233">
        <v>52.5</v>
      </c>
      <c r="P39" s="233">
        <v>51.25</v>
      </c>
      <c r="Q39" s="233">
        <v>57</v>
      </c>
      <c r="R39" s="233">
        <v>54</v>
      </c>
    </row>
    <row r="40" spans="1:18" x14ac:dyDescent="0.2">
      <c r="A40" s="238">
        <f t="shared" si="11"/>
        <v>37864</v>
      </c>
      <c r="B40" s="233">
        <v>56</v>
      </c>
      <c r="C40" s="233">
        <v>59.5</v>
      </c>
      <c r="D40" s="233">
        <v>59.75</v>
      </c>
      <c r="E40" s="233">
        <v>62.75</v>
      </c>
      <c r="F40" s="233">
        <v>61</v>
      </c>
      <c r="H40" s="239">
        <f t="shared" si="6"/>
        <v>0</v>
      </c>
      <c r="I40" s="239">
        <f t="shared" si="7"/>
        <v>0</v>
      </c>
      <c r="J40" s="239">
        <f t="shared" si="8"/>
        <v>0</v>
      </c>
      <c r="K40" s="239">
        <f t="shared" si="9"/>
        <v>0</v>
      </c>
      <c r="L40" s="239">
        <f t="shared" si="10"/>
        <v>0.5</v>
      </c>
      <c r="N40" s="233">
        <v>56</v>
      </c>
      <c r="O40" s="233">
        <v>59.5</v>
      </c>
      <c r="P40" s="233">
        <v>59.75</v>
      </c>
      <c r="Q40" s="233">
        <v>62.75</v>
      </c>
      <c r="R40" s="233">
        <v>60.5</v>
      </c>
    </row>
    <row r="41" spans="1:18" x14ac:dyDescent="0.2">
      <c r="A41" s="238">
        <f t="shared" si="11"/>
        <v>37894</v>
      </c>
      <c r="B41" s="233">
        <v>46.25</v>
      </c>
      <c r="C41" s="233">
        <v>49.75</v>
      </c>
      <c r="D41" s="233">
        <v>54.75</v>
      </c>
      <c r="E41" s="233">
        <v>49.75</v>
      </c>
      <c r="F41" s="233">
        <v>50.5</v>
      </c>
      <c r="H41" s="239">
        <f t="shared" si="6"/>
        <v>0</v>
      </c>
      <c r="I41" s="239">
        <f t="shared" si="7"/>
        <v>0</v>
      </c>
      <c r="J41" s="239">
        <f t="shared" si="8"/>
        <v>-0.25</v>
      </c>
      <c r="K41" s="239">
        <f t="shared" si="9"/>
        <v>0</v>
      </c>
      <c r="L41" s="239">
        <f t="shared" si="10"/>
        <v>2.5</v>
      </c>
      <c r="N41" s="233">
        <v>46.25</v>
      </c>
      <c r="O41" s="233">
        <v>49.75</v>
      </c>
      <c r="P41" s="233">
        <v>55</v>
      </c>
      <c r="Q41" s="233">
        <v>49.75</v>
      </c>
      <c r="R41" s="233">
        <v>48</v>
      </c>
    </row>
    <row r="42" spans="1:18" x14ac:dyDescent="0.2">
      <c r="A42" s="238">
        <f t="shared" si="11"/>
        <v>37925</v>
      </c>
      <c r="B42" s="233">
        <v>40.25</v>
      </c>
      <c r="C42" s="233">
        <v>40.75</v>
      </c>
      <c r="D42" s="233">
        <v>40</v>
      </c>
      <c r="E42" s="233">
        <v>39.5</v>
      </c>
      <c r="F42" s="233">
        <v>38</v>
      </c>
      <c r="H42" s="239">
        <f t="shared" si="6"/>
        <v>0</v>
      </c>
      <c r="I42" s="239">
        <f t="shared" si="7"/>
        <v>0</v>
      </c>
      <c r="J42" s="239">
        <f t="shared" si="8"/>
        <v>-2</v>
      </c>
      <c r="K42" s="239">
        <f t="shared" si="9"/>
        <v>-0.25</v>
      </c>
      <c r="L42" s="239">
        <f t="shared" si="10"/>
        <v>0.5</v>
      </c>
      <c r="N42" s="233">
        <v>40.25</v>
      </c>
      <c r="O42" s="233">
        <v>40.75</v>
      </c>
      <c r="P42" s="233">
        <v>42</v>
      </c>
      <c r="Q42" s="233">
        <v>39.75</v>
      </c>
      <c r="R42" s="233">
        <v>37.5</v>
      </c>
    </row>
    <row r="43" spans="1:18" x14ac:dyDescent="0.2">
      <c r="A43" s="238">
        <f t="shared" si="11"/>
        <v>37955</v>
      </c>
      <c r="B43" s="233">
        <v>36</v>
      </c>
      <c r="C43" s="233">
        <v>36.5</v>
      </c>
      <c r="D43" s="233">
        <v>40</v>
      </c>
      <c r="E43" s="233">
        <v>39.25</v>
      </c>
      <c r="F43" s="233">
        <v>37</v>
      </c>
      <c r="H43" s="239">
        <f t="shared" si="6"/>
        <v>0.25</v>
      </c>
      <c r="I43" s="239">
        <f t="shared" si="7"/>
        <v>0.25</v>
      </c>
      <c r="J43" s="239">
        <f t="shared" si="8"/>
        <v>-0.25</v>
      </c>
      <c r="K43" s="239">
        <f t="shared" si="9"/>
        <v>0.35000000000000142</v>
      </c>
      <c r="L43" s="239">
        <f t="shared" si="10"/>
        <v>1</v>
      </c>
      <c r="N43" s="233">
        <v>35.75</v>
      </c>
      <c r="O43" s="233">
        <v>36.25</v>
      </c>
      <c r="P43" s="233">
        <v>40.25</v>
      </c>
      <c r="Q43" s="233">
        <v>38.9</v>
      </c>
      <c r="R43" s="233">
        <v>36</v>
      </c>
    </row>
    <row r="44" spans="1:18" x14ac:dyDescent="0.2">
      <c r="A44" s="238">
        <f t="shared" si="11"/>
        <v>37986</v>
      </c>
      <c r="B44" s="233">
        <v>37.5</v>
      </c>
      <c r="C44" s="233">
        <v>37.75</v>
      </c>
      <c r="D44" s="233">
        <v>43</v>
      </c>
      <c r="E44" s="233">
        <v>40.5</v>
      </c>
      <c r="F44" s="233">
        <v>36.5</v>
      </c>
      <c r="H44" s="239">
        <f t="shared" si="6"/>
        <v>0</v>
      </c>
      <c r="I44" s="239">
        <f t="shared" si="7"/>
        <v>0</v>
      </c>
      <c r="J44" s="239">
        <f t="shared" si="8"/>
        <v>2</v>
      </c>
      <c r="K44" s="239">
        <f t="shared" si="9"/>
        <v>-0.25</v>
      </c>
      <c r="L44" s="239">
        <f t="shared" si="10"/>
        <v>0.5</v>
      </c>
      <c r="N44" s="233">
        <v>37.5</v>
      </c>
      <c r="O44" s="233">
        <v>37.75</v>
      </c>
      <c r="P44" s="233">
        <v>41</v>
      </c>
      <c r="Q44" s="233">
        <v>40.75</v>
      </c>
      <c r="R44" s="233">
        <v>36</v>
      </c>
    </row>
    <row r="45" spans="1:18" x14ac:dyDescent="0.2">
      <c r="A45" s="238">
        <f t="shared" si="11"/>
        <v>38017</v>
      </c>
      <c r="B45" s="233">
        <v>41.81</v>
      </c>
      <c r="C45" s="233">
        <v>42.27</v>
      </c>
      <c r="D45" s="233">
        <v>43.73</v>
      </c>
      <c r="E45" s="233">
        <v>41.25</v>
      </c>
      <c r="F45" s="233">
        <v>36.700000000000003</v>
      </c>
      <c r="H45" s="239">
        <f t="shared" si="6"/>
        <v>0.23000000000000398</v>
      </c>
      <c r="I45" s="239">
        <f t="shared" si="7"/>
        <v>0.23000000000000398</v>
      </c>
      <c r="J45" s="239">
        <f t="shared" si="8"/>
        <v>0</v>
      </c>
      <c r="K45" s="239">
        <f t="shared" si="9"/>
        <v>-0.25</v>
      </c>
      <c r="L45" s="239">
        <f t="shared" si="10"/>
        <v>5.0000000000004263E-2</v>
      </c>
      <c r="N45" s="233">
        <v>41.58</v>
      </c>
      <c r="O45" s="233">
        <v>42.04</v>
      </c>
      <c r="P45" s="233">
        <v>43.73</v>
      </c>
      <c r="Q45" s="233">
        <v>41.5</v>
      </c>
      <c r="R45" s="233">
        <v>36.65</v>
      </c>
    </row>
    <row r="46" spans="1:18" x14ac:dyDescent="0.2">
      <c r="A46" s="238">
        <f t="shared" si="11"/>
        <v>38046</v>
      </c>
      <c r="B46" s="233">
        <v>40.950000000000003</v>
      </c>
      <c r="C46" s="233">
        <v>41.63</v>
      </c>
      <c r="D46" s="233">
        <v>42.02</v>
      </c>
      <c r="E46" s="233">
        <v>39.86</v>
      </c>
      <c r="F46" s="233">
        <v>36.700000000000003</v>
      </c>
      <c r="H46" s="239">
        <f t="shared" si="6"/>
        <v>0.23000000000000398</v>
      </c>
      <c r="I46" s="239">
        <f t="shared" si="7"/>
        <v>0.23000000000000398</v>
      </c>
      <c r="J46" s="239">
        <f t="shared" si="8"/>
        <v>0</v>
      </c>
      <c r="K46" s="239">
        <f t="shared" si="9"/>
        <v>-0.25</v>
      </c>
      <c r="L46" s="239">
        <f t="shared" si="10"/>
        <v>0.52000000000000313</v>
      </c>
      <c r="N46" s="233">
        <v>40.72</v>
      </c>
      <c r="O46" s="233">
        <v>41.4</v>
      </c>
      <c r="P46" s="233">
        <v>42.02</v>
      </c>
      <c r="Q46" s="233">
        <v>40.11</v>
      </c>
      <c r="R46" s="233">
        <v>36.18</v>
      </c>
    </row>
    <row r="47" spans="1:18" x14ac:dyDescent="0.2">
      <c r="A47" s="238">
        <f t="shared" si="11"/>
        <v>38077</v>
      </c>
      <c r="B47" s="233">
        <v>36.01</v>
      </c>
      <c r="C47" s="233">
        <v>36.909999999999997</v>
      </c>
      <c r="D47" s="233">
        <v>40.299999999999997</v>
      </c>
      <c r="E47" s="233">
        <v>39.229999999999997</v>
      </c>
      <c r="F47" s="233">
        <v>36.24</v>
      </c>
      <c r="H47" s="239">
        <f t="shared" si="6"/>
        <v>9.9999999999980105E-3</v>
      </c>
      <c r="I47" s="239">
        <f t="shared" si="7"/>
        <v>9.9999999999980105E-3</v>
      </c>
      <c r="J47" s="239">
        <f t="shared" si="8"/>
        <v>0</v>
      </c>
      <c r="K47" s="239">
        <f t="shared" si="9"/>
        <v>-0.25</v>
      </c>
      <c r="L47" s="239">
        <f t="shared" si="10"/>
        <v>6.0000000000002274E-2</v>
      </c>
      <c r="N47" s="233">
        <v>36</v>
      </c>
      <c r="O47" s="233">
        <v>36.9</v>
      </c>
      <c r="P47" s="233">
        <v>40.299999999999997</v>
      </c>
      <c r="Q47" s="233">
        <v>39.479999999999997</v>
      </c>
      <c r="R47" s="233">
        <v>36.18</v>
      </c>
    </row>
    <row r="48" spans="1:18" x14ac:dyDescent="0.2">
      <c r="A48" s="238">
        <f t="shared" si="11"/>
        <v>38107</v>
      </c>
      <c r="B48" s="233">
        <v>33.43</v>
      </c>
      <c r="C48" s="233">
        <v>36.700000000000003</v>
      </c>
      <c r="D48" s="233">
        <v>37.049999999999997</v>
      </c>
      <c r="E48" s="233">
        <v>38.01</v>
      </c>
      <c r="F48" s="233">
        <v>35.78</v>
      </c>
      <c r="H48" s="239">
        <f t="shared" si="6"/>
        <v>9.9999999999980105E-3</v>
      </c>
      <c r="I48" s="239">
        <f t="shared" si="7"/>
        <v>1.0000000000005116E-2</v>
      </c>
      <c r="J48" s="239">
        <f t="shared" si="8"/>
        <v>-0.25</v>
      </c>
      <c r="K48" s="239">
        <f t="shared" si="9"/>
        <v>0.25</v>
      </c>
      <c r="L48" s="239">
        <f t="shared" si="10"/>
        <v>6.0000000000002274E-2</v>
      </c>
      <c r="N48" s="233">
        <v>33.42</v>
      </c>
      <c r="O48" s="233">
        <v>36.69</v>
      </c>
      <c r="P48" s="233">
        <v>37.299999999999997</v>
      </c>
      <c r="Q48" s="233">
        <v>37.76</v>
      </c>
      <c r="R48" s="233">
        <v>35.72</v>
      </c>
    </row>
    <row r="49" spans="1:18" x14ac:dyDescent="0.2">
      <c r="A49" s="238">
        <f t="shared" si="11"/>
        <v>38138</v>
      </c>
      <c r="B49" s="233">
        <v>30.43</v>
      </c>
      <c r="C49" s="233">
        <v>33.69</v>
      </c>
      <c r="D49" s="233">
        <v>37.51</v>
      </c>
      <c r="E49" s="233">
        <v>38.729999999999997</v>
      </c>
      <c r="F49" s="233">
        <v>36.700000000000003</v>
      </c>
      <c r="H49" s="239">
        <f t="shared" si="6"/>
        <v>9.9999999999980105E-3</v>
      </c>
      <c r="I49" s="239">
        <f t="shared" si="7"/>
        <v>9.9999999999980105E-3</v>
      </c>
      <c r="J49" s="239">
        <f t="shared" si="8"/>
        <v>0</v>
      </c>
      <c r="K49" s="239">
        <f t="shared" si="9"/>
        <v>0.25</v>
      </c>
      <c r="L49" s="239">
        <f t="shared" si="10"/>
        <v>0.98000000000000398</v>
      </c>
      <c r="N49" s="233">
        <v>30.42</v>
      </c>
      <c r="O49" s="233">
        <v>33.68</v>
      </c>
      <c r="P49" s="233">
        <v>37.51</v>
      </c>
      <c r="Q49" s="233">
        <v>38.479999999999997</v>
      </c>
      <c r="R49" s="233">
        <v>35.72</v>
      </c>
    </row>
    <row r="50" spans="1:18" x14ac:dyDescent="0.2">
      <c r="A50" s="238">
        <f t="shared" si="11"/>
        <v>38168</v>
      </c>
      <c r="B50" s="233">
        <v>31.29</v>
      </c>
      <c r="C50" s="233">
        <v>32.19</v>
      </c>
      <c r="D50" s="233">
        <v>41.8</v>
      </c>
      <c r="E50" s="233">
        <v>42.9</v>
      </c>
      <c r="F50" s="233">
        <v>43.19</v>
      </c>
      <c r="H50" s="239">
        <f t="shared" si="6"/>
        <v>9.9999999999980105E-3</v>
      </c>
      <c r="I50" s="239">
        <f t="shared" si="7"/>
        <v>9.9999999999980105E-3</v>
      </c>
      <c r="J50" s="239">
        <f t="shared" si="8"/>
        <v>0</v>
      </c>
      <c r="K50" s="239">
        <f t="shared" si="9"/>
        <v>0.25</v>
      </c>
      <c r="L50" s="239">
        <f t="shared" si="10"/>
        <v>3.2999999999999972</v>
      </c>
      <c r="N50" s="233">
        <v>31.28</v>
      </c>
      <c r="O50" s="233">
        <v>32.18</v>
      </c>
      <c r="P50" s="233">
        <v>41.8</v>
      </c>
      <c r="Q50" s="233">
        <v>42.65</v>
      </c>
      <c r="R50" s="233">
        <v>39.89</v>
      </c>
    </row>
    <row r="51" spans="1:18" x14ac:dyDescent="0.2">
      <c r="A51" s="238">
        <f t="shared" si="11"/>
        <v>38199</v>
      </c>
      <c r="B51" s="233">
        <v>47.17</v>
      </c>
      <c r="C51" s="233">
        <v>51.29</v>
      </c>
      <c r="D51" s="233">
        <v>50.6</v>
      </c>
      <c r="E51" s="233">
        <v>56.37</v>
      </c>
      <c r="F51" s="233">
        <v>52.46</v>
      </c>
      <c r="H51" s="239">
        <f t="shared" si="6"/>
        <v>1.0000000000005116E-2</v>
      </c>
      <c r="I51" s="239">
        <f t="shared" si="7"/>
        <v>0</v>
      </c>
      <c r="J51" s="239">
        <f t="shared" si="8"/>
        <v>0</v>
      </c>
      <c r="K51" s="239">
        <f t="shared" si="9"/>
        <v>0</v>
      </c>
      <c r="L51" s="239">
        <f t="shared" si="10"/>
        <v>-0.86999999999999744</v>
      </c>
      <c r="N51" s="233">
        <v>47.16</v>
      </c>
      <c r="O51" s="233">
        <v>51.29</v>
      </c>
      <c r="P51" s="233">
        <v>50.6</v>
      </c>
      <c r="Q51" s="233">
        <v>56.37</v>
      </c>
      <c r="R51" s="233">
        <v>53.33</v>
      </c>
    </row>
    <row r="52" spans="1:18" x14ac:dyDescent="0.2">
      <c r="A52" s="238">
        <f t="shared" si="11"/>
        <v>38230</v>
      </c>
      <c r="B52" s="233">
        <v>54.04</v>
      </c>
      <c r="C52" s="233">
        <v>57.31</v>
      </c>
      <c r="D52" s="233">
        <v>57.89</v>
      </c>
      <c r="E52" s="233">
        <v>61.66</v>
      </c>
      <c r="F52" s="233">
        <v>59.87</v>
      </c>
      <c r="H52" s="239">
        <f t="shared" si="6"/>
        <v>9.9999999999980105E-3</v>
      </c>
      <c r="I52" s="239">
        <f t="shared" si="7"/>
        <v>1.0000000000005116E-2</v>
      </c>
      <c r="J52" s="239">
        <f t="shared" si="8"/>
        <v>0</v>
      </c>
      <c r="K52" s="239">
        <f t="shared" si="9"/>
        <v>0</v>
      </c>
      <c r="L52" s="239">
        <f t="shared" si="10"/>
        <v>0.50999999999999801</v>
      </c>
      <c r="N52" s="233">
        <v>54.03</v>
      </c>
      <c r="O52" s="233">
        <v>57.3</v>
      </c>
      <c r="P52" s="233">
        <v>57.89</v>
      </c>
      <c r="Q52" s="233">
        <v>61.66</v>
      </c>
      <c r="R52" s="233">
        <v>59.36</v>
      </c>
    </row>
    <row r="53" spans="1:18" x14ac:dyDescent="0.2">
      <c r="A53" s="238">
        <f t="shared" si="11"/>
        <v>38260</v>
      </c>
      <c r="B53" s="233">
        <v>45.67</v>
      </c>
      <c r="C53" s="233">
        <v>48.94</v>
      </c>
      <c r="D53" s="233">
        <v>53.56</v>
      </c>
      <c r="E53" s="233">
        <v>49.61</v>
      </c>
      <c r="F53" s="233">
        <v>50.14</v>
      </c>
      <c r="H53" s="239">
        <f t="shared" si="6"/>
        <v>1.0000000000005116E-2</v>
      </c>
      <c r="I53" s="239">
        <f t="shared" si="7"/>
        <v>9.9999999999980105E-3</v>
      </c>
      <c r="J53" s="239">
        <f t="shared" si="8"/>
        <v>-0.25</v>
      </c>
      <c r="K53" s="239">
        <f t="shared" si="9"/>
        <v>0</v>
      </c>
      <c r="L53" s="239">
        <f t="shared" si="10"/>
        <v>2.3699999999999974</v>
      </c>
      <c r="N53" s="233">
        <v>45.66</v>
      </c>
      <c r="O53" s="233">
        <v>48.93</v>
      </c>
      <c r="P53" s="233">
        <v>53.81</v>
      </c>
      <c r="Q53" s="233">
        <v>49.61</v>
      </c>
      <c r="R53" s="233">
        <v>47.77</v>
      </c>
    </row>
    <row r="54" spans="1:18" x14ac:dyDescent="0.2">
      <c r="A54" s="238">
        <f t="shared" si="11"/>
        <v>38291</v>
      </c>
      <c r="B54" s="233">
        <v>40.520000000000003</v>
      </c>
      <c r="C54" s="233">
        <v>41.21</v>
      </c>
      <c r="D54" s="233">
        <v>40.659999999999997</v>
      </c>
      <c r="E54" s="233">
        <v>40.119999999999997</v>
      </c>
      <c r="F54" s="233">
        <v>38.56</v>
      </c>
      <c r="H54" s="239">
        <f t="shared" si="6"/>
        <v>1.0000000000005116E-2</v>
      </c>
      <c r="I54" s="239">
        <f t="shared" si="7"/>
        <v>0</v>
      </c>
      <c r="J54" s="239">
        <f t="shared" si="8"/>
        <v>-2</v>
      </c>
      <c r="K54" s="239">
        <f t="shared" si="9"/>
        <v>-0.25</v>
      </c>
      <c r="L54" s="239">
        <f t="shared" si="10"/>
        <v>0.52000000000000313</v>
      </c>
      <c r="N54" s="233">
        <v>40.51</v>
      </c>
      <c r="O54" s="233">
        <v>41.21</v>
      </c>
      <c r="P54" s="233">
        <v>42.66</v>
      </c>
      <c r="Q54" s="233">
        <v>40.369999999999997</v>
      </c>
      <c r="R54" s="233">
        <v>38.04</v>
      </c>
    </row>
    <row r="55" spans="1:18" x14ac:dyDescent="0.2">
      <c r="A55" s="238">
        <f t="shared" si="11"/>
        <v>38321</v>
      </c>
      <c r="B55" s="233">
        <v>36.869999999999997</v>
      </c>
      <c r="C55" s="233">
        <v>37.57</v>
      </c>
      <c r="D55" s="233">
        <v>40.909999999999997</v>
      </c>
      <c r="E55" s="233">
        <v>39.85</v>
      </c>
      <c r="F55" s="233">
        <v>37.630000000000003</v>
      </c>
      <c r="H55" s="239">
        <f t="shared" si="6"/>
        <v>0.21999999999999886</v>
      </c>
      <c r="I55" s="239">
        <f t="shared" si="7"/>
        <v>0.22999999999999687</v>
      </c>
      <c r="J55" s="239">
        <f t="shared" si="8"/>
        <v>-0.25</v>
      </c>
      <c r="K55" s="239">
        <f t="shared" si="9"/>
        <v>0.35000000000000142</v>
      </c>
      <c r="L55" s="239">
        <f t="shared" si="10"/>
        <v>0.98000000000000398</v>
      </c>
      <c r="N55" s="233">
        <v>36.65</v>
      </c>
      <c r="O55" s="233">
        <v>37.340000000000003</v>
      </c>
      <c r="P55" s="233">
        <v>41.16</v>
      </c>
      <c r="Q55" s="233">
        <v>39.5</v>
      </c>
      <c r="R55" s="233">
        <v>36.65</v>
      </c>
    </row>
    <row r="56" spans="1:18" x14ac:dyDescent="0.2">
      <c r="A56" s="238">
        <f t="shared" si="11"/>
        <v>38352</v>
      </c>
      <c r="B56" s="233">
        <v>38.159999999999997</v>
      </c>
      <c r="C56" s="233">
        <v>38.64</v>
      </c>
      <c r="D56" s="233">
        <v>43.8</v>
      </c>
      <c r="E56" s="233">
        <v>41.04</v>
      </c>
      <c r="F56" s="233">
        <v>37.17</v>
      </c>
      <c r="H56" s="239">
        <f t="shared" si="6"/>
        <v>9.9999999999980105E-3</v>
      </c>
      <c r="I56" s="239">
        <f t="shared" si="7"/>
        <v>9.9999999999980105E-3</v>
      </c>
      <c r="J56" s="239">
        <f t="shared" si="8"/>
        <v>2</v>
      </c>
      <c r="K56" s="239">
        <f t="shared" si="9"/>
        <v>-0.25</v>
      </c>
      <c r="L56" s="239">
        <f t="shared" si="10"/>
        <v>0.52000000000000313</v>
      </c>
      <c r="N56" s="233">
        <v>38.15</v>
      </c>
      <c r="O56" s="233">
        <v>38.630000000000003</v>
      </c>
      <c r="P56" s="233">
        <v>41.8</v>
      </c>
      <c r="Q56" s="233">
        <v>41.29</v>
      </c>
      <c r="R56" s="233">
        <v>36.65</v>
      </c>
    </row>
    <row r="57" spans="1:18" x14ac:dyDescent="0.2">
      <c r="A57" s="238"/>
      <c r="H57" s="239"/>
      <c r="I57" s="239"/>
      <c r="J57" s="239"/>
      <c r="K57" s="239"/>
      <c r="L57" s="239"/>
    </row>
    <row r="58" spans="1:18" x14ac:dyDescent="0.2">
      <c r="A58" s="240" t="s">
        <v>169</v>
      </c>
      <c r="B58" s="233">
        <f>SUM('P2'!K4:V4)/12</f>
        <v>7.895833333333333</v>
      </c>
      <c r="C58" s="233">
        <f>SUM('P2'!K6:V6)/12</f>
        <v>7.979166666666667</v>
      </c>
      <c r="D58" s="233">
        <f>SUM('P2'!K8:V8)/12</f>
        <v>8</v>
      </c>
      <c r="E58" s="233">
        <f>SUM('P2'!K12:V12)/12</f>
        <v>7.645833333333333</v>
      </c>
      <c r="F58" s="233">
        <f>SUM('P2'!K14:V14)/12</f>
        <v>7.4375</v>
      </c>
      <c r="H58" s="239">
        <f t="shared" ref="H58:H67" si="12">B58-N58</f>
        <v>6.25E-2</v>
      </c>
      <c r="I58" s="239">
        <f t="shared" ref="I58:I67" si="13">C58-O58</f>
        <v>2.0833333333333925E-2</v>
      </c>
      <c r="J58" s="239">
        <f t="shared" ref="J58:J67" si="14">D58-P58</f>
        <v>9.5833333333334103E-2</v>
      </c>
      <c r="K58" s="239">
        <f t="shared" ref="K58:K67" si="15">E58-Q58</f>
        <v>-1.2500000000001066E-2</v>
      </c>
      <c r="L58" s="239">
        <f t="shared" ref="L58:L67" si="16">F58-R58</f>
        <v>0.125</v>
      </c>
      <c r="N58" s="233">
        <v>7.833333333333333</v>
      </c>
      <c r="O58" s="233">
        <v>7.958333333333333</v>
      </c>
      <c r="P58" s="233">
        <v>7.9041666666666659</v>
      </c>
      <c r="Q58" s="233">
        <v>7.6583333333333341</v>
      </c>
      <c r="R58" s="233">
        <v>7.3125</v>
      </c>
    </row>
    <row r="59" spans="1:18" x14ac:dyDescent="0.2">
      <c r="A59" s="240" t="s">
        <v>170</v>
      </c>
      <c r="B59" s="233">
        <f>SUM('P2'!W4:AH4)/12</f>
        <v>36.666666666666664</v>
      </c>
      <c r="C59" s="233">
        <f>SUM('P2'!W6:AH6)/12</f>
        <v>37.991666666666667</v>
      </c>
      <c r="D59" s="233">
        <f>SUM('P2'!W8:AH8)/12</f>
        <v>40.0625</v>
      </c>
      <c r="E59" s="233">
        <f>SUM('P2'!W12:AH12)/12</f>
        <v>39.5</v>
      </c>
      <c r="F59" s="233">
        <f>SUM('P2'!W14:AH14)/12</f>
        <v>39.875</v>
      </c>
      <c r="H59" s="239">
        <f t="shared" si="12"/>
        <v>0.2916666666666643</v>
      </c>
      <c r="I59" s="239">
        <f t="shared" si="13"/>
        <v>0.2916666666666643</v>
      </c>
      <c r="J59" s="239">
        <f t="shared" si="14"/>
        <v>0.3125</v>
      </c>
      <c r="K59" s="239">
        <f t="shared" si="15"/>
        <v>-3.3333333333331439E-2</v>
      </c>
      <c r="L59" s="239">
        <f t="shared" si="16"/>
        <v>0.5208333333333357</v>
      </c>
      <c r="N59" s="233">
        <v>36.375</v>
      </c>
      <c r="O59" s="233">
        <v>37.700000000000003</v>
      </c>
      <c r="P59" s="233">
        <v>39.75</v>
      </c>
      <c r="Q59" s="233">
        <v>39.533333333333331</v>
      </c>
      <c r="R59" s="233">
        <v>39.354166666666664</v>
      </c>
    </row>
    <row r="60" spans="1:18" x14ac:dyDescent="0.2">
      <c r="A60" s="240" t="s">
        <v>171</v>
      </c>
      <c r="B60" s="233">
        <f>SUM('P2'!AI4:AT4)/12</f>
        <v>39.291666666666664</v>
      </c>
      <c r="C60" s="233">
        <f>SUM('P2'!AI6:AT6)/12</f>
        <v>41.125</v>
      </c>
      <c r="D60" s="233">
        <f>SUM('P2'!AI8:AT8)/12</f>
        <v>43.75</v>
      </c>
      <c r="E60" s="233">
        <f>SUM('P2'!AI12:AT12)/12</f>
        <v>43.75</v>
      </c>
      <c r="F60" s="233">
        <f>SUM('P2'!AI14:AT14)/12</f>
        <v>41.458333333333336</v>
      </c>
      <c r="H60" s="239">
        <f t="shared" si="12"/>
        <v>6.25E-2</v>
      </c>
      <c r="I60" s="239">
        <f t="shared" si="13"/>
        <v>6.25E-2</v>
      </c>
      <c r="J60" s="239">
        <f t="shared" si="14"/>
        <v>-6.25E-2</v>
      </c>
      <c r="K60" s="239">
        <f t="shared" si="15"/>
        <v>-1.2500000000002842E-2</v>
      </c>
      <c r="L60" s="239">
        <f t="shared" si="16"/>
        <v>0.75</v>
      </c>
      <c r="N60" s="233">
        <v>39.229166666666664</v>
      </c>
      <c r="O60" s="233">
        <v>41.0625</v>
      </c>
      <c r="P60" s="233">
        <v>43.8125</v>
      </c>
      <c r="Q60" s="233">
        <v>43.762500000000003</v>
      </c>
      <c r="R60" s="233">
        <v>40.708333333333336</v>
      </c>
    </row>
    <row r="61" spans="1:18" x14ac:dyDescent="0.2">
      <c r="A61" s="240" t="s">
        <v>172</v>
      </c>
      <c r="B61" s="233">
        <f>SUM('P2'!AU4:BF4)/12</f>
        <v>39.695833333333333</v>
      </c>
      <c r="C61" s="233">
        <f>SUM('P2'!AU6:BF6)/12</f>
        <v>41.529166666666661</v>
      </c>
      <c r="D61" s="233">
        <f>SUM('P2'!AU8:BF8)/12</f>
        <v>44.152499999999996</v>
      </c>
      <c r="E61" s="233">
        <f>SUM('P2'!AU12:BF12)/12</f>
        <v>44.052500000000002</v>
      </c>
      <c r="F61" s="233">
        <f>SUM('P2'!AU14:BF14)/12</f>
        <v>41.761666666666663</v>
      </c>
      <c r="H61" s="239">
        <f t="shared" si="12"/>
        <v>6.4166666666672256E-2</v>
      </c>
      <c r="I61" s="239">
        <f t="shared" si="13"/>
        <v>6.333333333332547E-2</v>
      </c>
      <c r="J61" s="239">
        <f t="shared" si="14"/>
        <v>-6.2500000000007105E-2</v>
      </c>
      <c r="K61" s="239">
        <f t="shared" si="15"/>
        <v>-1.2499999999995737E-2</v>
      </c>
      <c r="L61" s="239">
        <f t="shared" si="16"/>
        <v>0.75</v>
      </c>
      <c r="N61" s="233">
        <v>39.631666666666661</v>
      </c>
      <c r="O61" s="233">
        <v>41.465833333333336</v>
      </c>
      <c r="P61" s="233">
        <v>44.215000000000003</v>
      </c>
      <c r="Q61" s="233">
        <v>44.064999999999998</v>
      </c>
      <c r="R61" s="233">
        <v>41.011666666666663</v>
      </c>
    </row>
    <row r="62" spans="1:18" x14ac:dyDescent="0.2">
      <c r="A62" s="240" t="s">
        <v>173</v>
      </c>
      <c r="B62" s="233">
        <f>SUM('P2'!BG4:BR4)/12</f>
        <v>40.045000000000002</v>
      </c>
      <c r="C62" s="233">
        <f>SUM('P2'!BG6:BR6)/12</f>
        <v>42.029999999999994</v>
      </c>
      <c r="D62" s="233">
        <f>SUM('P2'!BG8:BR8)/12</f>
        <v>44.502499999999998</v>
      </c>
      <c r="E62" s="233">
        <f>SUM('P2'!BG12:BR12)/12</f>
        <v>44.352499999999999</v>
      </c>
      <c r="F62" s="233">
        <f>SUM('P2'!BG14:BR14)/12</f>
        <v>42.059999999999995</v>
      </c>
      <c r="H62" s="239">
        <f t="shared" si="12"/>
        <v>6.166666666667453E-2</v>
      </c>
      <c r="I62" s="239">
        <f t="shared" si="13"/>
        <v>6.1666666666660319E-2</v>
      </c>
      <c r="J62" s="239">
        <f t="shared" si="14"/>
        <v>-6.25E-2</v>
      </c>
      <c r="K62" s="239">
        <f t="shared" si="15"/>
        <v>-1.2500000000002842E-2</v>
      </c>
      <c r="L62" s="239">
        <f t="shared" si="16"/>
        <v>0.74833333333332774</v>
      </c>
      <c r="N62" s="233">
        <v>39.983333333333327</v>
      </c>
      <c r="O62" s="233">
        <v>41.968333333333334</v>
      </c>
      <c r="P62" s="233">
        <v>44.564999999999998</v>
      </c>
      <c r="Q62" s="233">
        <v>44.365000000000002</v>
      </c>
      <c r="R62" s="233">
        <v>41.311666666666667</v>
      </c>
    </row>
    <row r="63" spans="1:18" x14ac:dyDescent="0.2">
      <c r="A63" s="240" t="s">
        <v>174</v>
      </c>
      <c r="B63" s="233">
        <f>SUM('P2'!BS4:CD4)/12</f>
        <v>40.445</v>
      </c>
      <c r="C63" s="233">
        <f>SUM('P2'!BS6:CD6)/12</f>
        <v>42.780833333333334</v>
      </c>
      <c r="D63" s="233">
        <f>SUM('P2'!BS8:CD8)/12</f>
        <v>44.803333333333335</v>
      </c>
      <c r="E63" s="233">
        <f>SUM('P2'!BS12:CD12)/12</f>
        <v>44.652500000000003</v>
      </c>
      <c r="F63" s="233">
        <f>SUM('P2'!BS14:CD14)/12</f>
        <v>42.360833333333339</v>
      </c>
      <c r="H63" s="239">
        <f t="shared" si="12"/>
        <v>6.25E-2</v>
      </c>
      <c r="I63" s="239">
        <f t="shared" si="13"/>
        <v>6.25E-2</v>
      </c>
      <c r="J63" s="239">
        <f t="shared" si="14"/>
        <v>-6.25E-2</v>
      </c>
      <c r="K63" s="239">
        <f t="shared" si="15"/>
        <v>-1.2499999999995737E-2</v>
      </c>
      <c r="L63" s="239">
        <f t="shared" si="16"/>
        <v>0.75249999999999773</v>
      </c>
      <c r="N63" s="233">
        <v>40.3825</v>
      </c>
      <c r="O63" s="233">
        <v>42.718333333333334</v>
      </c>
      <c r="P63" s="233">
        <v>44.865833333333335</v>
      </c>
      <c r="Q63" s="233">
        <v>44.664999999999999</v>
      </c>
      <c r="R63" s="233">
        <v>41.608333333333341</v>
      </c>
    </row>
    <row r="64" spans="1:18" x14ac:dyDescent="0.2">
      <c r="A64" s="240" t="s">
        <v>175</v>
      </c>
      <c r="B64" s="233">
        <f>SUM('P2'!CE4:CP4)/12</f>
        <v>40.847499999999997</v>
      </c>
      <c r="C64" s="233">
        <f>SUM('P2'!CE6:CP6)/12</f>
        <v>43.531666666666666</v>
      </c>
      <c r="D64" s="233">
        <f>SUM('P2'!CE8:CP8)/12</f>
        <v>45.102499999999999</v>
      </c>
      <c r="E64" s="233">
        <f>SUM('P2'!CE12:CP12)/12</f>
        <v>44.951666666666675</v>
      </c>
      <c r="F64" s="233">
        <f>SUM('P2'!CE14:CP14)/12</f>
        <v>42.660833333333329</v>
      </c>
      <c r="H64" s="239">
        <f t="shared" si="12"/>
        <v>6.4999999999997726E-2</v>
      </c>
      <c r="I64" s="239">
        <f t="shared" si="13"/>
        <v>6.25E-2</v>
      </c>
      <c r="J64" s="239">
        <f t="shared" si="14"/>
        <v>-6.25E-2</v>
      </c>
      <c r="K64" s="239">
        <f t="shared" si="15"/>
        <v>-1.2499999999995737E-2</v>
      </c>
      <c r="L64" s="239">
        <f t="shared" si="16"/>
        <v>0.74999999999999289</v>
      </c>
      <c r="N64" s="233">
        <v>40.782499999999999</v>
      </c>
      <c r="O64" s="233">
        <v>43.469166666666666</v>
      </c>
      <c r="P64" s="233">
        <v>45.164999999999999</v>
      </c>
      <c r="Q64" s="233">
        <v>44.964166666666671</v>
      </c>
      <c r="R64" s="233">
        <v>41.910833333333336</v>
      </c>
    </row>
    <row r="65" spans="1:18" x14ac:dyDescent="0.2">
      <c r="A65" s="240" t="s">
        <v>176</v>
      </c>
      <c r="B65" s="233">
        <f>SUM('P2'!CQ4:DB4)/12</f>
        <v>41.346666666666664</v>
      </c>
      <c r="C65" s="233">
        <f>SUM('P2'!CQ6:DB6)/12</f>
        <v>44.280833333333334</v>
      </c>
      <c r="D65" s="233">
        <f>SUM('P2'!CQ8:DB8)/12</f>
        <v>45.402500000000003</v>
      </c>
      <c r="E65" s="233">
        <f>SUM('P2'!CQ12:DB12)/12</f>
        <v>45.252499999999998</v>
      </c>
      <c r="F65" s="233">
        <f>SUM('P2'!CQ14:DB14)/12</f>
        <v>42.960833333333333</v>
      </c>
      <c r="H65" s="239">
        <f t="shared" si="12"/>
        <v>6.4166666666665151E-2</v>
      </c>
      <c r="I65" s="239">
        <f t="shared" si="13"/>
        <v>6.25E-2</v>
      </c>
      <c r="J65" s="239">
        <f t="shared" si="14"/>
        <v>-6.25E-2</v>
      </c>
      <c r="K65" s="239">
        <f t="shared" si="15"/>
        <v>-1.2500000000002842E-2</v>
      </c>
      <c r="L65" s="239">
        <f t="shared" si="16"/>
        <v>0.74916666666666032</v>
      </c>
      <c r="N65" s="233">
        <v>41.282499999999999</v>
      </c>
      <c r="O65" s="233">
        <v>44.218333333333334</v>
      </c>
      <c r="P65" s="233">
        <v>45.465000000000003</v>
      </c>
      <c r="Q65" s="233">
        <v>45.265000000000001</v>
      </c>
      <c r="R65" s="233">
        <v>42.211666666666673</v>
      </c>
    </row>
    <row r="66" spans="1:18" x14ac:dyDescent="0.2">
      <c r="A66" s="240" t="s">
        <v>177</v>
      </c>
      <c r="B66" s="233">
        <f>SUM('P2'!DC4:DN4)/12</f>
        <v>41.847500000000004</v>
      </c>
      <c r="C66" s="233">
        <f>SUM('P2'!DC6:DN6)/12</f>
        <v>45.034166666666664</v>
      </c>
      <c r="D66" s="233">
        <f>SUM('P2'!DC8:DN8)/12</f>
        <v>45.752499999999998</v>
      </c>
      <c r="E66" s="233">
        <f>SUM('P2'!DC12:DN12)/12</f>
        <v>45.55333333333332</v>
      </c>
      <c r="F66" s="233">
        <f>SUM('P2'!DC14:DN14)/12</f>
        <v>43.26</v>
      </c>
      <c r="H66" s="239">
        <f t="shared" si="12"/>
        <v>6.2500000000007105E-2</v>
      </c>
      <c r="I66" s="239">
        <f t="shared" si="13"/>
        <v>6.3333333333332575E-2</v>
      </c>
      <c r="J66" s="239">
        <f t="shared" si="14"/>
        <v>-6.25E-2</v>
      </c>
      <c r="K66" s="239">
        <f t="shared" si="15"/>
        <v>-1.2500000000009948E-2</v>
      </c>
      <c r="L66" s="239">
        <f t="shared" si="16"/>
        <v>0.74666666666666259</v>
      </c>
      <c r="N66" s="233">
        <v>41.784999999999997</v>
      </c>
      <c r="O66" s="233">
        <v>44.970833333333331</v>
      </c>
      <c r="P66" s="233">
        <v>45.814999999999998</v>
      </c>
      <c r="Q66" s="233">
        <v>45.56583333333333</v>
      </c>
      <c r="R66" s="233">
        <v>42.513333333333335</v>
      </c>
    </row>
    <row r="67" spans="1:18" x14ac:dyDescent="0.2">
      <c r="A67" s="240" t="s">
        <v>178</v>
      </c>
      <c r="B67" s="233">
        <f>SUM('P2'!DO4:DZ4)/12</f>
        <v>42.344166666666659</v>
      </c>
      <c r="C67" s="233">
        <f>SUM('P2'!DO6:DZ6)/12</f>
        <v>46.032500000000006</v>
      </c>
      <c r="D67" s="233">
        <f>SUM('P2'!DO8:DZ8)/12</f>
        <v>46.101666666666667</v>
      </c>
      <c r="E67" s="233">
        <f>SUM('P2'!DO12:DZ12)/12</f>
        <v>45.853333333333332</v>
      </c>
      <c r="F67" s="233">
        <f>SUM('P2'!DO14:DZ14)/12</f>
        <v>43.56</v>
      </c>
      <c r="H67" s="239">
        <f t="shared" si="12"/>
        <v>6.0833333333334849E-2</v>
      </c>
      <c r="I67" s="239">
        <f t="shared" si="13"/>
        <v>6.2500000000007105E-2</v>
      </c>
      <c r="J67" s="239">
        <f t="shared" si="14"/>
        <v>-6.25E-2</v>
      </c>
      <c r="K67" s="239">
        <f t="shared" si="15"/>
        <v>-1.2500000000002842E-2</v>
      </c>
      <c r="L67" s="239">
        <f t="shared" si="16"/>
        <v>0.74833333333333485</v>
      </c>
      <c r="N67" s="233">
        <v>42.283333333333324</v>
      </c>
      <c r="O67" s="233">
        <v>45.97</v>
      </c>
      <c r="P67" s="233">
        <v>46.164166666666667</v>
      </c>
      <c r="Q67" s="233">
        <v>45.865833333333335</v>
      </c>
      <c r="R67" s="233">
        <v>42.811666666666667</v>
      </c>
    </row>
    <row r="68" spans="1:18" x14ac:dyDescent="0.2">
      <c r="A68" s="238"/>
      <c r="H68" s="239"/>
      <c r="I68" s="239"/>
      <c r="J68" s="239"/>
      <c r="K68" s="239"/>
      <c r="L68" s="239"/>
    </row>
    <row r="69" spans="1:18" x14ac:dyDescent="0.2">
      <c r="A69" s="238"/>
    </row>
    <row r="70" spans="1:18" x14ac:dyDescent="0.2">
      <c r="A70" s="238"/>
    </row>
    <row r="71" spans="1:18" x14ac:dyDescent="0.2">
      <c r="A71" s="238"/>
    </row>
    <row r="72" spans="1:18" x14ac:dyDescent="0.2">
      <c r="A72" s="238"/>
    </row>
    <row r="73" spans="1:18" x14ac:dyDescent="0.2">
      <c r="A73" s="238"/>
    </row>
    <row r="74" spans="1:18" x14ac:dyDescent="0.2">
      <c r="A74" s="238"/>
    </row>
    <row r="75" spans="1:18" x14ac:dyDescent="0.2">
      <c r="A75" s="238"/>
    </row>
    <row r="76" spans="1:18" x14ac:dyDescent="0.2">
      <c r="A76" s="238"/>
    </row>
    <row r="77" spans="1:18" x14ac:dyDescent="0.2">
      <c r="A77" s="238"/>
    </row>
    <row r="78" spans="1:18" x14ac:dyDescent="0.2">
      <c r="A78" s="238"/>
    </row>
    <row r="79" spans="1:18" x14ac:dyDescent="0.2">
      <c r="A79" s="238"/>
    </row>
    <row r="80" spans="1:18" x14ac:dyDescent="0.2">
      <c r="A80" s="238"/>
    </row>
    <row r="81" spans="1:1" x14ac:dyDescent="0.2">
      <c r="A81" s="238"/>
    </row>
    <row r="82" spans="1:1" x14ac:dyDescent="0.2">
      <c r="A82" s="238"/>
    </row>
    <row r="83" spans="1:1" x14ac:dyDescent="0.2">
      <c r="A83" s="238"/>
    </row>
    <row r="84" spans="1:1" x14ac:dyDescent="0.2">
      <c r="A84" s="238"/>
    </row>
    <row r="85" spans="1:1" x14ac:dyDescent="0.2">
      <c r="A85" s="238"/>
    </row>
    <row r="86" spans="1:1" x14ac:dyDescent="0.2">
      <c r="A86" s="238"/>
    </row>
    <row r="87" spans="1:1" x14ac:dyDescent="0.2">
      <c r="A87" s="238"/>
    </row>
    <row r="88" spans="1:1" x14ac:dyDescent="0.2">
      <c r="A88" s="238"/>
    </row>
    <row r="89" spans="1:1" x14ac:dyDescent="0.2">
      <c r="A89" s="238"/>
    </row>
    <row r="90" spans="1:1" x14ac:dyDescent="0.2">
      <c r="A90" s="238"/>
    </row>
    <row r="91" spans="1:1" x14ac:dyDescent="0.2">
      <c r="A91" s="238"/>
    </row>
    <row r="92" spans="1:1" x14ac:dyDescent="0.2">
      <c r="A92" s="238"/>
    </row>
    <row r="93" spans="1:1" x14ac:dyDescent="0.2">
      <c r="A93" s="238"/>
    </row>
    <row r="94" spans="1:1" x14ac:dyDescent="0.2">
      <c r="A94" s="238"/>
    </row>
    <row r="95" spans="1:1" x14ac:dyDescent="0.2">
      <c r="A95" s="238"/>
    </row>
    <row r="96" spans="1:1" x14ac:dyDescent="0.2">
      <c r="A96" s="238"/>
    </row>
    <row r="97" spans="1:1" x14ac:dyDescent="0.2">
      <c r="A97" s="238"/>
    </row>
    <row r="98" spans="1:1" x14ac:dyDescent="0.2">
      <c r="A98" s="238"/>
    </row>
    <row r="99" spans="1:1" x14ac:dyDescent="0.2">
      <c r="A99" s="238"/>
    </row>
    <row r="100" spans="1:1" x14ac:dyDescent="0.2">
      <c r="A100" s="238"/>
    </row>
    <row r="101" spans="1:1" x14ac:dyDescent="0.2">
      <c r="A101" s="238"/>
    </row>
    <row r="102" spans="1:1" x14ac:dyDescent="0.2">
      <c r="A102" s="238"/>
    </row>
    <row r="103" spans="1:1" x14ac:dyDescent="0.2">
      <c r="A103" s="238"/>
    </row>
    <row r="104" spans="1:1" x14ac:dyDescent="0.2">
      <c r="A104" s="238"/>
    </row>
    <row r="105" spans="1:1" x14ac:dyDescent="0.2">
      <c r="A105" s="238"/>
    </row>
    <row r="106" spans="1:1" x14ac:dyDescent="0.2">
      <c r="A106" s="238"/>
    </row>
    <row r="107" spans="1:1" x14ac:dyDescent="0.2">
      <c r="A107" s="238"/>
    </row>
    <row r="108" spans="1:1" x14ac:dyDescent="0.2">
      <c r="A108" s="238"/>
    </row>
    <row r="109" spans="1:1" x14ac:dyDescent="0.2">
      <c r="A109" s="238"/>
    </row>
    <row r="110" spans="1:1" x14ac:dyDescent="0.2">
      <c r="A110" s="238"/>
    </row>
    <row r="111" spans="1:1" x14ac:dyDescent="0.2">
      <c r="A111" s="238"/>
    </row>
    <row r="112" spans="1:1" x14ac:dyDescent="0.2">
      <c r="A112" s="238"/>
    </row>
    <row r="113" spans="1:1" x14ac:dyDescent="0.2">
      <c r="A113" s="238"/>
    </row>
    <row r="114" spans="1:1" x14ac:dyDescent="0.2">
      <c r="A114" s="238"/>
    </row>
    <row r="115" spans="1:1" x14ac:dyDescent="0.2">
      <c r="A115" s="238"/>
    </row>
    <row r="116" spans="1:1" x14ac:dyDescent="0.2">
      <c r="A116" s="238"/>
    </row>
    <row r="117" spans="1:1" x14ac:dyDescent="0.2">
      <c r="A117" s="238"/>
    </row>
    <row r="118" spans="1:1" x14ac:dyDescent="0.2">
      <c r="A118" s="238"/>
    </row>
    <row r="119" spans="1:1" x14ac:dyDescent="0.2">
      <c r="A119" s="238"/>
    </row>
    <row r="120" spans="1:1" x14ac:dyDescent="0.2">
      <c r="A120" s="238"/>
    </row>
    <row r="121" spans="1:1" x14ac:dyDescent="0.2">
      <c r="A121" s="238"/>
    </row>
    <row r="122" spans="1:1" x14ac:dyDescent="0.2">
      <c r="A122" s="238"/>
    </row>
    <row r="123" spans="1:1" x14ac:dyDescent="0.2">
      <c r="A123" s="238"/>
    </row>
    <row r="124" spans="1:1" x14ac:dyDescent="0.2">
      <c r="A124" s="238"/>
    </row>
    <row r="125" spans="1:1" x14ac:dyDescent="0.2">
      <c r="A125" s="238"/>
    </row>
    <row r="126" spans="1:1" x14ac:dyDescent="0.2">
      <c r="A126" s="238"/>
    </row>
    <row r="127" spans="1:1" x14ac:dyDescent="0.2">
      <c r="A127" s="238"/>
    </row>
    <row r="128" spans="1:1" x14ac:dyDescent="0.2">
      <c r="A128" s="238"/>
    </row>
    <row r="129" spans="1:1" x14ac:dyDescent="0.2">
      <c r="A129" s="238"/>
    </row>
    <row r="130" spans="1:1" x14ac:dyDescent="0.2">
      <c r="A130" s="238"/>
    </row>
    <row r="131" spans="1:1" x14ac:dyDescent="0.2">
      <c r="A131" s="238"/>
    </row>
    <row r="132" spans="1:1" x14ac:dyDescent="0.2">
      <c r="A132" s="238"/>
    </row>
    <row r="133" spans="1:1" x14ac:dyDescent="0.2">
      <c r="A133" s="238"/>
    </row>
    <row r="134" spans="1:1" x14ac:dyDescent="0.2">
      <c r="A134" s="238"/>
    </row>
    <row r="135" spans="1:1" x14ac:dyDescent="0.2">
      <c r="A135" s="238"/>
    </row>
    <row r="136" spans="1:1" x14ac:dyDescent="0.2">
      <c r="A136" s="238"/>
    </row>
    <row r="137" spans="1:1" x14ac:dyDescent="0.2">
      <c r="A137" s="238"/>
    </row>
    <row r="138" spans="1:1" x14ac:dyDescent="0.2">
      <c r="A138" s="238"/>
    </row>
    <row r="139" spans="1:1" x14ac:dyDescent="0.2">
      <c r="A139" s="238"/>
    </row>
    <row r="140" spans="1:1" x14ac:dyDescent="0.2">
      <c r="A140" s="238"/>
    </row>
    <row r="141" spans="1:1" x14ac:dyDescent="0.2">
      <c r="A141" s="238"/>
    </row>
    <row r="142" spans="1:1" x14ac:dyDescent="0.2">
      <c r="A142" s="238"/>
    </row>
    <row r="143" spans="1:1" x14ac:dyDescent="0.2">
      <c r="A143" s="238"/>
    </row>
    <row r="144" spans="1:1" x14ac:dyDescent="0.2">
      <c r="A144" s="238"/>
    </row>
    <row r="145" spans="1:1" x14ac:dyDescent="0.2">
      <c r="A145" s="238"/>
    </row>
    <row r="146" spans="1:1" x14ac:dyDescent="0.2">
      <c r="A146" s="238"/>
    </row>
    <row r="147" spans="1:1" x14ac:dyDescent="0.2">
      <c r="A147" s="238"/>
    </row>
    <row r="148" spans="1:1" x14ac:dyDescent="0.2">
      <c r="A148" s="238"/>
    </row>
    <row r="149" spans="1:1" x14ac:dyDescent="0.2">
      <c r="A149" s="238"/>
    </row>
    <row r="150" spans="1:1" x14ac:dyDescent="0.2">
      <c r="A150" s="238"/>
    </row>
    <row r="151" spans="1:1" x14ac:dyDescent="0.2">
      <c r="A151" s="238"/>
    </row>
    <row r="152" spans="1:1" x14ac:dyDescent="0.2">
      <c r="A152" s="238"/>
    </row>
    <row r="153" spans="1:1" x14ac:dyDescent="0.2">
      <c r="A153" s="238"/>
    </row>
    <row r="154" spans="1:1" x14ac:dyDescent="0.2">
      <c r="A154" s="238"/>
    </row>
    <row r="155" spans="1:1" x14ac:dyDescent="0.2">
      <c r="A155" s="238"/>
    </row>
    <row r="156" spans="1:1" x14ac:dyDescent="0.2">
      <c r="A156" s="238"/>
    </row>
    <row r="157" spans="1:1" x14ac:dyDescent="0.2">
      <c r="A157" s="238"/>
    </row>
    <row r="158" spans="1:1" x14ac:dyDescent="0.2">
      <c r="A158" s="238"/>
    </row>
    <row r="159" spans="1:1" x14ac:dyDescent="0.2">
      <c r="A159" s="238"/>
    </row>
    <row r="160" spans="1:1" x14ac:dyDescent="0.2">
      <c r="A160" s="238"/>
    </row>
    <row r="161" spans="1:1" x14ac:dyDescent="0.2">
      <c r="A161" s="238"/>
    </row>
    <row r="162" spans="1:1" x14ac:dyDescent="0.2">
      <c r="A162" s="238"/>
    </row>
    <row r="163" spans="1:1" x14ac:dyDescent="0.2">
      <c r="A163" s="238"/>
    </row>
    <row r="164" spans="1:1" x14ac:dyDescent="0.2">
      <c r="A164" s="238"/>
    </row>
    <row r="165" spans="1:1" x14ac:dyDescent="0.2">
      <c r="A165" s="238"/>
    </row>
    <row r="166" spans="1:1" x14ac:dyDescent="0.2">
      <c r="A166" s="238"/>
    </row>
    <row r="167" spans="1:1" x14ac:dyDescent="0.2">
      <c r="A167" s="238"/>
    </row>
    <row r="168" spans="1:1" x14ac:dyDescent="0.2">
      <c r="A168" s="238"/>
    </row>
    <row r="169" spans="1:1" x14ac:dyDescent="0.2">
      <c r="A169" s="238"/>
    </row>
    <row r="170" spans="1:1" x14ac:dyDescent="0.2">
      <c r="A170" s="238"/>
    </row>
    <row r="171" spans="1:1" x14ac:dyDescent="0.2">
      <c r="A171" s="238"/>
    </row>
    <row r="172" spans="1:1" x14ac:dyDescent="0.2">
      <c r="A172" s="238"/>
    </row>
    <row r="173" spans="1:1" x14ac:dyDescent="0.2">
      <c r="A173" s="238"/>
    </row>
    <row r="174" spans="1:1" x14ac:dyDescent="0.2">
      <c r="A174" s="238"/>
    </row>
    <row r="175" spans="1:1" x14ac:dyDescent="0.2">
      <c r="A175" s="238"/>
    </row>
    <row r="176" spans="1:1" x14ac:dyDescent="0.2">
      <c r="A176" s="238"/>
    </row>
    <row r="177" spans="1:1" x14ac:dyDescent="0.2">
      <c r="A177" s="238"/>
    </row>
    <row r="178" spans="1:1" x14ac:dyDescent="0.2">
      <c r="A178" s="238"/>
    </row>
    <row r="179" spans="1:1" x14ac:dyDescent="0.2">
      <c r="A179" s="238"/>
    </row>
    <row r="180" spans="1:1" x14ac:dyDescent="0.2">
      <c r="A180" s="238"/>
    </row>
    <row r="181" spans="1:1" x14ac:dyDescent="0.2">
      <c r="A181" s="238"/>
    </row>
    <row r="182" spans="1:1" x14ac:dyDescent="0.2">
      <c r="A182" s="238"/>
    </row>
    <row r="183" spans="1:1" x14ac:dyDescent="0.2">
      <c r="A183" s="238"/>
    </row>
    <row r="184" spans="1:1" x14ac:dyDescent="0.2">
      <c r="A184" s="238"/>
    </row>
    <row r="185" spans="1:1" x14ac:dyDescent="0.2">
      <c r="A185" s="238"/>
    </row>
    <row r="186" spans="1:1" x14ac:dyDescent="0.2">
      <c r="A186" s="238"/>
    </row>
    <row r="187" spans="1:1" x14ac:dyDescent="0.2">
      <c r="A187" s="238"/>
    </row>
    <row r="188" spans="1:1" x14ac:dyDescent="0.2">
      <c r="A188" s="238"/>
    </row>
    <row r="189" spans="1:1" x14ac:dyDescent="0.2">
      <c r="A189" s="238"/>
    </row>
    <row r="190" spans="1:1" x14ac:dyDescent="0.2">
      <c r="A190" s="238"/>
    </row>
    <row r="191" spans="1:1" x14ac:dyDescent="0.2">
      <c r="A191" s="238"/>
    </row>
    <row r="192" spans="1:1" x14ac:dyDescent="0.2">
      <c r="A192" s="238"/>
    </row>
    <row r="193" spans="1:1" x14ac:dyDescent="0.2">
      <c r="A193" s="238"/>
    </row>
    <row r="194" spans="1:1" x14ac:dyDescent="0.2">
      <c r="A194" s="238"/>
    </row>
    <row r="195" spans="1:1" x14ac:dyDescent="0.2">
      <c r="A195" s="238"/>
    </row>
    <row r="196" spans="1:1" x14ac:dyDescent="0.2">
      <c r="A196" s="238"/>
    </row>
    <row r="197" spans="1:1" x14ac:dyDescent="0.2">
      <c r="A197" s="238"/>
    </row>
    <row r="198" spans="1:1" x14ac:dyDescent="0.2">
      <c r="A198" s="238"/>
    </row>
    <row r="199" spans="1:1" x14ac:dyDescent="0.2">
      <c r="A199" s="238"/>
    </row>
    <row r="200" spans="1:1" x14ac:dyDescent="0.2">
      <c r="A200" s="238"/>
    </row>
    <row r="201" spans="1:1" x14ac:dyDescent="0.2">
      <c r="A201" s="238"/>
    </row>
    <row r="202" spans="1:1" x14ac:dyDescent="0.2">
      <c r="A202" s="238"/>
    </row>
    <row r="203" spans="1:1" x14ac:dyDescent="0.2">
      <c r="A203" s="238"/>
    </row>
    <row r="204" spans="1:1" x14ac:dyDescent="0.2">
      <c r="A204" s="238"/>
    </row>
    <row r="205" spans="1:1" x14ac:dyDescent="0.2">
      <c r="A205" s="238"/>
    </row>
    <row r="206" spans="1:1" x14ac:dyDescent="0.2">
      <c r="A206" s="238"/>
    </row>
    <row r="207" spans="1:1" x14ac:dyDescent="0.2">
      <c r="A207" s="238"/>
    </row>
    <row r="208" spans="1:1" x14ac:dyDescent="0.2">
      <c r="A208" s="238"/>
    </row>
    <row r="209" spans="1:1" x14ac:dyDescent="0.2">
      <c r="A209" s="238"/>
    </row>
    <row r="210" spans="1:1" x14ac:dyDescent="0.2">
      <c r="A210" s="238"/>
    </row>
    <row r="211" spans="1:1" x14ac:dyDescent="0.2">
      <c r="A211" s="238"/>
    </row>
    <row r="212" spans="1:1" x14ac:dyDescent="0.2">
      <c r="A212" s="238"/>
    </row>
    <row r="213" spans="1:1" x14ac:dyDescent="0.2">
      <c r="A213" s="238"/>
    </row>
    <row r="214" spans="1:1" x14ac:dyDescent="0.2">
      <c r="A214" s="238"/>
    </row>
    <row r="215" spans="1:1" x14ac:dyDescent="0.2">
      <c r="A215" s="238"/>
    </row>
    <row r="216" spans="1:1" x14ac:dyDescent="0.2">
      <c r="A216" s="238"/>
    </row>
    <row r="217" spans="1:1" x14ac:dyDescent="0.2">
      <c r="A217" s="238"/>
    </row>
    <row r="218" spans="1:1" x14ac:dyDescent="0.2">
      <c r="A218" s="238"/>
    </row>
    <row r="219" spans="1:1" x14ac:dyDescent="0.2">
      <c r="A219" s="238"/>
    </row>
    <row r="220" spans="1:1" x14ac:dyDescent="0.2">
      <c r="A220" s="238"/>
    </row>
    <row r="221" spans="1:1" x14ac:dyDescent="0.2">
      <c r="A221" s="238"/>
    </row>
    <row r="222" spans="1:1" x14ac:dyDescent="0.2">
      <c r="A222" s="238"/>
    </row>
    <row r="223" spans="1:1" x14ac:dyDescent="0.2">
      <c r="A223" s="238"/>
    </row>
    <row r="224" spans="1:1" x14ac:dyDescent="0.2">
      <c r="A224" s="238"/>
    </row>
    <row r="225" spans="1:1" x14ac:dyDescent="0.2">
      <c r="A225" s="238"/>
    </row>
    <row r="226" spans="1:1" x14ac:dyDescent="0.2">
      <c r="A226" s="238"/>
    </row>
    <row r="227" spans="1:1" x14ac:dyDescent="0.2">
      <c r="A227" s="238"/>
    </row>
    <row r="228" spans="1:1" x14ac:dyDescent="0.2">
      <c r="A228" s="238"/>
    </row>
    <row r="229" spans="1:1" x14ac:dyDescent="0.2">
      <c r="A229" s="238"/>
    </row>
    <row r="230" spans="1:1" x14ac:dyDescent="0.2">
      <c r="A230" s="238"/>
    </row>
    <row r="231" spans="1:1" x14ac:dyDescent="0.2">
      <c r="A231" s="238"/>
    </row>
    <row r="232" spans="1:1" x14ac:dyDescent="0.2">
      <c r="A232" s="238"/>
    </row>
    <row r="233" spans="1:1" x14ac:dyDescent="0.2">
      <c r="A233" s="238"/>
    </row>
    <row r="234" spans="1:1" x14ac:dyDescent="0.2">
      <c r="A234" s="238"/>
    </row>
    <row r="235" spans="1:1" x14ac:dyDescent="0.2">
      <c r="A235" s="238"/>
    </row>
    <row r="236" spans="1:1" x14ac:dyDescent="0.2">
      <c r="A236" s="238"/>
    </row>
    <row r="237" spans="1:1" x14ac:dyDescent="0.2">
      <c r="A237" s="238"/>
    </row>
    <row r="238" spans="1:1" x14ac:dyDescent="0.2">
      <c r="A238" s="238"/>
    </row>
    <row r="239" spans="1:1" x14ac:dyDescent="0.2">
      <c r="A239" s="238"/>
    </row>
    <row r="240" spans="1:1" x14ac:dyDescent="0.2">
      <c r="A240" s="238"/>
    </row>
    <row r="241" spans="1:1" x14ac:dyDescent="0.2">
      <c r="A241" s="238"/>
    </row>
    <row r="242" spans="1:1" x14ac:dyDescent="0.2">
      <c r="A242" s="238"/>
    </row>
    <row r="243" spans="1:1" x14ac:dyDescent="0.2">
      <c r="A243" s="238"/>
    </row>
    <row r="244" spans="1:1" x14ac:dyDescent="0.2">
      <c r="A244" s="238"/>
    </row>
    <row r="245" spans="1:1" x14ac:dyDescent="0.2">
      <c r="A245" s="238"/>
    </row>
    <row r="246" spans="1:1" x14ac:dyDescent="0.2">
      <c r="A246" s="238"/>
    </row>
    <row r="247" spans="1:1" x14ac:dyDescent="0.2">
      <c r="A247" s="238"/>
    </row>
    <row r="248" spans="1:1" x14ac:dyDescent="0.2">
      <c r="A248" s="238"/>
    </row>
    <row r="249" spans="1:1" x14ac:dyDescent="0.2">
      <c r="A249" s="238"/>
    </row>
    <row r="250" spans="1:1" x14ac:dyDescent="0.2">
      <c r="A250" s="238"/>
    </row>
    <row r="251" spans="1:1" x14ac:dyDescent="0.2">
      <c r="A251" s="238"/>
    </row>
    <row r="252" spans="1:1" x14ac:dyDescent="0.2">
      <c r="A252" s="238"/>
    </row>
    <row r="253" spans="1:1" x14ac:dyDescent="0.2">
      <c r="A253" s="238"/>
    </row>
    <row r="254" spans="1:1" x14ac:dyDescent="0.2">
      <c r="A254" s="238"/>
    </row>
    <row r="255" spans="1:1" x14ac:dyDescent="0.2">
      <c r="A255" s="238"/>
    </row>
    <row r="256" spans="1:1" x14ac:dyDescent="0.2">
      <c r="A256" s="238"/>
    </row>
    <row r="257" spans="1:1" x14ac:dyDescent="0.2">
      <c r="A257" s="238"/>
    </row>
    <row r="258" spans="1:1" x14ac:dyDescent="0.2">
      <c r="A258" s="238"/>
    </row>
    <row r="259" spans="1:1" x14ac:dyDescent="0.2">
      <c r="A259" s="238"/>
    </row>
    <row r="260" spans="1:1" x14ac:dyDescent="0.2">
      <c r="A260" s="238"/>
    </row>
    <row r="261" spans="1:1" x14ac:dyDescent="0.2">
      <c r="A261" s="238"/>
    </row>
    <row r="262" spans="1:1" x14ac:dyDescent="0.2">
      <c r="A262" s="238"/>
    </row>
    <row r="263" spans="1:1" x14ac:dyDescent="0.2">
      <c r="A263" s="238"/>
    </row>
    <row r="264" spans="1:1" x14ac:dyDescent="0.2">
      <c r="A264" s="238"/>
    </row>
    <row r="265" spans="1:1" x14ac:dyDescent="0.2">
      <c r="A265" s="238"/>
    </row>
    <row r="266" spans="1:1" x14ac:dyDescent="0.2">
      <c r="A266" s="238"/>
    </row>
    <row r="267" spans="1:1" x14ac:dyDescent="0.2">
      <c r="A267" s="238"/>
    </row>
    <row r="268" spans="1:1" x14ac:dyDescent="0.2">
      <c r="A268" s="238"/>
    </row>
    <row r="269" spans="1:1" x14ac:dyDescent="0.2">
      <c r="A269" s="238"/>
    </row>
    <row r="270" spans="1:1" x14ac:dyDescent="0.2">
      <c r="A270" s="238"/>
    </row>
    <row r="271" spans="1:1" x14ac:dyDescent="0.2">
      <c r="A271" s="232"/>
    </row>
    <row r="272" spans="1:1" x14ac:dyDescent="0.2">
      <c r="A272" s="232"/>
    </row>
    <row r="273" spans="1:1" x14ac:dyDescent="0.2">
      <c r="A273" s="232"/>
    </row>
    <row r="274" spans="1:1" x14ac:dyDescent="0.2">
      <c r="A274" s="232"/>
    </row>
    <row r="275" spans="1:1" x14ac:dyDescent="0.2">
      <c r="A275" s="232"/>
    </row>
    <row r="276" spans="1:1" x14ac:dyDescent="0.2">
      <c r="A276" s="232"/>
    </row>
    <row r="277" spans="1:1" x14ac:dyDescent="0.2">
      <c r="A277" s="232"/>
    </row>
    <row r="278" spans="1:1" x14ac:dyDescent="0.2">
      <c r="A278" s="232"/>
    </row>
    <row r="279" spans="1:1" x14ac:dyDescent="0.2">
      <c r="A279" s="232"/>
    </row>
    <row r="280" spans="1:1" x14ac:dyDescent="0.2">
      <c r="A280" s="232"/>
    </row>
    <row r="281" spans="1:1" x14ac:dyDescent="0.2">
      <c r="A281" s="232"/>
    </row>
    <row r="282" spans="1:1" x14ac:dyDescent="0.2">
      <c r="A282" s="232"/>
    </row>
    <row r="283" spans="1:1" x14ac:dyDescent="0.2">
      <c r="A283" s="232"/>
    </row>
    <row r="284" spans="1:1" x14ac:dyDescent="0.2">
      <c r="A284" s="232"/>
    </row>
    <row r="285" spans="1:1" x14ac:dyDescent="0.2">
      <c r="A285" s="232"/>
    </row>
    <row r="286" spans="1:1" x14ac:dyDescent="0.2">
      <c r="A286" s="232"/>
    </row>
    <row r="287" spans="1:1" x14ac:dyDescent="0.2">
      <c r="A287" s="232"/>
    </row>
    <row r="288" spans="1:1" x14ac:dyDescent="0.2">
      <c r="A288" s="232"/>
    </row>
    <row r="289" spans="1:1" x14ac:dyDescent="0.2">
      <c r="A289" s="232"/>
    </row>
    <row r="290" spans="1:1" x14ac:dyDescent="0.2">
      <c r="A290" s="232"/>
    </row>
    <row r="291" spans="1:1" x14ac:dyDescent="0.2">
      <c r="A291" s="232"/>
    </row>
    <row r="292" spans="1:1" x14ac:dyDescent="0.2">
      <c r="A292" s="232"/>
    </row>
    <row r="293" spans="1:1" x14ac:dyDescent="0.2">
      <c r="A293" s="232"/>
    </row>
    <row r="294" spans="1:1" x14ac:dyDescent="0.2">
      <c r="A294" s="232"/>
    </row>
    <row r="295" spans="1:1" x14ac:dyDescent="0.2">
      <c r="A295" s="232"/>
    </row>
    <row r="296" spans="1:1" x14ac:dyDescent="0.2">
      <c r="A296" s="232"/>
    </row>
    <row r="297" spans="1:1" x14ac:dyDescent="0.2">
      <c r="A297" s="232"/>
    </row>
    <row r="298" spans="1:1" x14ac:dyDescent="0.2">
      <c r="A298" s="232"/>
    </row>
    <row r="299" spans="1:1" x14ac:dyDescent="0.2">
      <c r="A299" s="232"/>
    </row>
    <row r="300" spans="1:1" x14ac:dyDescent="0.2">
      <c r="A300" s="232"/>
    </row>
    <row r="301" spans="1:1" x14ac:dyDescent="0.2">
      <c r="A301" s="232"/>
    </row>
    <row r="302" spans="1:1" x14ac:dyDescent="0.2">
      <c r="A302" s="232"/>
    </row>
    <row r="303" spans="1:1" x14ac:dyDescent="0.2">
      <c r="A303" s="232"/>
    </row>
    <row r="304" spans="1:1" x14ac:dyDescent="0.2">
      <c r="A304" s="232"/>
    </row>
    <row r="305" spans="1:1" x14ac:dyDescent="0.2">
      <c r="A305" s="232"/>
    </row>
    <row r="306" spans="1:1" x14ac:dyDescent="0.2">
      <c r="A306" s="232"/>
    </row>
    <row r="307" spans="1:1" x14ac:dyDescent="0.2">
      <c r="A307" s="232"/>
    </row>
    <row r="308" spans="1:1" x14ac:dyDescent="0.2">
      <c r="A308" s="232"/>
    </row>
    <row r="309" spans="1:1" x14ac:dyDescent="0.2">
      <c r="A309" s="232"/>
    </row>
    <row r="310" spans="1:1" x14ac:dyDescent="0.2">
      <c r="A310" s="232"/>
    </row>
    <row r="311" spans="1:1" x14ac:dyDescent="0.2">
      <c r="A311" s="232"/>
    </row>
    <row r="312" spans="1:1" x14ac:dyDescent="0.2">
      <c r="A312" s="232"/>
    </row>
    <row r="313" spans="1:1" x14ac:dyDescent="0.2">
      <c r="A313" s="232"/>
    </row>
    <row r="314" spans="1:1" x14ac:dyDescent="0.2">
      <c r="A314" s="232"/>
    </row>
    <row r="315" spans="1:1" x14ac:dyDescent="0.2">
      <c r="A315" s="232"/>
    </row>
    <row r="316" spans="1:1" x14ac:dyDescent="0.2">
      <c r="A316" s="232"/>
    </row>
    <row r="317" spans="1:1" x14ac:dyDescent="0.2">
      <c r="A317" s="232"/>
    </row>
    <row r="318" spans="1:1" x14ac:dyDescent="0.2">
      <c r="A318" s="232"/>
    </row>
    <row r="319" spans="1:1" x14ac:dyDescent="0.2">
      <c r="A319" s="232"/>
    </row>
    <row r="320" spans="1:1" x14ac:dyDescent="0.2">
      <c r="A320" s="232"/>
    </row>
    <row r="321" spans="1:1" x14ac:dyDescent="0.2">
      <c r="A321" s="232"/>
    </row>
    <row r="322" spans="1:1" x14ac:dyDescent="0.2">
      <c r="A322" s="232"/>
    </row>
    <row r="323" spans="1:1" x14ac:dyDescent="0.2">
      <c r="A323" s="232"/>
    </row>
    <row r="324" spans="1:1" x14ac:dyDescent="0.2">
      <c r="A324" s="232"/>
    </row>
    <row r="325" spans="1:1" x14ac:dyDescent="0.2">
      <c r="A325" s="232"/>
    </row>
    <row r="326" spans="1:1" x14ac:dyDescent="0.2">
      <c r="A326" s="232"/>
    </row>
    <row r="327" spans="1:1" x14ac:dyDescent="0.2">
      <c r="A327" s="232"/>
    </row>
    <row r="328" spans="1:1" x14ac:dyDescent="0.2">
      <c r="A328" s="232"/>
    </row>
    <row r="329" spans="1:1" x14ac:dyDescent="0.2">
      <c r="A329" s="232"/>
    </row>
    <row r="330" spans="1:1" x14ac:dyDescent="0.2">
      <c r="A330" s="232"/>
    </row>
    <row r="331" spans="1:1" x14ac:dyDescent="0.2">
      <c r="A331" s="232"/>
    </row>
    <row r="332" spans="1:1" x14ac:dyDescent="0.2">
      <c r="A332" s="232"/>
    </row>
    <row r="333" spans="1:1" x14ac:dyDescent="0.2">
      <c r="A333" s="232"/>
    </row>
    <row r="334" spans="1:1" x14ac:dyDescent="0.2">
      <c r="A334" s="232"/>
    </row>
    <row r="335" spans="1:1" x14ac:dyDescent="0.2">
      <c r="A335" s="232"/>
    </row>
    <row r="336" spans="1:1" x14ac:dyDescent="0.2">
      <c r="A336" s="232"/>
    </row>
    <row r="337" spans="1:1" x14ac:dyDescent="0.2">
      <c r="A337" s="232"/>
    </row>
    <row r="338" spans="1:1" x14ac:dyDescent="0.2">
      <c r="A338" s="232"/>
    </row>
    <row r="339" spans="1:1" x14ac:dyDescent="0.2">
      <c r="A339" s="232"/>
    </row>
    <row r="340" spans="1:1" x14ac:dyDescent="0.2">
      <c r="A340" s="232"/>
    </row>
    <row r="341" spans="1:1" x14ac:dyDescent="0.2">
      <c r="A341" s="232"/>
    </row>
    <row r="342" spans="1:1" x14ac:dyDescent="0.2">
      <c r="A342" s="232"/>
    </row>
    <row r="343" spans="1:1" x14ac:dyDescent="0.2">
      <c r="A343" s="232"/>
    </row>
    <row r="344" spans="1:1" x14ac:dyDescent="0.2">
      <c r="A344" s="232"/>
    </row>
    <row r="345" spans="1:1" x14ac:dyDescent="0.2">
      <c r="A345" s="232"/>
    </row>
    <row r="346" spans="1:1" x14ac:dyDescent="0.2">
      <c r="A346" s="232"/>
    </row>
    <row r="347" spans="1:1" x14ac:dyDescent="0.2">
      <c r="A347" s="232"/>
    </row>
    <row r="348" spans="1:1" x14ac:dyDescent="0.2">
      <c r="A348" s="232"/>
    </row>
    <row r="349" spans="1:1" x14ac:dyDescent="0.2">
      <c r="A349" s="232"/>
    </row>
    <row r="350" spans="1:1" x14ac:dyDescent="0.2">
      <c r="A350" s="232"/>
    </row>
    <row r="351" spans="1:1" x14ac:dyDescent="0.2">
      <c r="A351" s="232"/>
    </row>
    <row r="352" spans="1:1" x14ac:dyDescent="0.2">
      <c r="A352" s="232"/>
    </row>
    <row r="353" spans="1:1" x14ac:dyDescent="0.2">
      <c r="A353" s="232"/>
    </row>
    <row r="354" spans="1:1" x14ac:dyDescent="0.2">
      <c r="A354" s="232"/>
    </row>
    <row r="355" spans="1:1" x14ac:dyDescent="0.2">
      <c r="A355" s="232"/>
    </row>
    <row r="356" spans="1:1" x14ac:dyDescent="0.2">
      <c r="A356" s="232"/>
    </row>
    <row r="357" spans="1:1" x14ac:dyDescent="0.2">
      <c r="A357" s="232"/>
    </row>
    <row r="358" spans="1:1" x14ac:dyDescent="0.2">
      <c r="A358" s="232"/>
    </row>
    <row r="359" spans="1:1" x14ac:dyDescent="0.2">
      <c r="A359" s="232"/>
    </row>
    <row r="360" spans="1:1" x14ac:dyDescent="0.2">
      <c r="A360" s="232"/>
    </row>
    <row r="361" spans="1:1" x14ac:dyDescent="0.2">
      <c r="A361" s="232"/>
    </row>
    <row r="362" spans="1:1" x14ac:dyDescent="0.2">
      <c r="A362" s="232"/>
    </row>
    <row r="363" spans="1:1" x14ac:dyDescent="0.2">
      <c r="A363" s="232"/>
    </row>
    <row r="364" spans="1:1" x14ac:dyDescent="0.2">
      <c r="A364" s="232"/>
    </row>
    <row r="365" spans="1:1" x14ac:dyDescent="0.2">
      <c r="A365" s="232"/>
    </row>
    <row r="366" spans="1:1" x14ac:dyDescent="0.2">
      <c r="A366" s="232"/>
    </row>
    <row r="367" spans="1:1" x14ac:dyDescent="0.2">
      <c r="A367" s="232"/>
    </row>
    <row r="368" spans="1:1" x14ac:dyDescent="0.2">
      <c r="A368" s="232"/>
    </row>
    <row r="369" spans="1:1" x14ac:dyDescent="0.2">
      <c r="A369" s="232"/>
    </row>
    <row r="370" spans="1:1" x14ac:dyDescent="0.2">
      <c r="A370" s="232"/>
    </row>
    <row r="371" spans="1:1" x14ac:dyDescent="0.2">
      <c r="A371" s="232"/>
    </row>
    <row r="372" spans="1:1" x14ac:dyDescent="0.2">
      <c r="A372" s="232"/>
    </row>
    <row r="373" spans="1:1" x14ac:dyDescent="0.2">
      <c r="A373" s="232"/>
    </row>
    <row r="374" spans="1:1" x14ac:dyDescent="0.2">
      <c r="A374" s="232"/>
    </row>
    <row r="375" spans="1:1" x14ac:dyDescent="0.2">
      <c r="A375" s="232"/>
    </row>
    <row r="376" spans="1:1" x14ac:dyDescent="0.2">
      <c r="A376" s="232"/>
    </row>
    <row r="377" spans="1:1" x14ac:dyDescent="0.2">
      <c r="A377" s="232"/>
    </row>
    <row r="378" spans="1:1" x14ac:dyDescent="0.2">
      <c r="A378" s="232"/>
    </row>
    <row r="379" spans="1:1" x14ac:dyDescent="0.2">
      <c r="A379" s="232"/>
    </row>
    <row r="380" spans="1:1" x14ac:dyDescent="0.2">
      <c r="A380" s="232"/>
    </row>
    <row r="381" spans="1:1" x14ac:dyDescent="0.2">
      <c r="A381" s="232"/>
    </row>
    <row r="382" spans="1:1" x14ac:dyDescent="0.2">
      <c r="A382" s="232"/>
    </row>
    <row r="383" spans="1:1" x14ac:dyDescent="0.2">
      <c r="A383" s="232"/>
    </row>
    <row r="384" spans="1:1" x14ac:dyDescent="0.2">
      <c r="A384" s="232"/>
    </row>
    <row r="385" spans="1:1" x14ac:dyDescent="0.2">
      <c r="A385" s="232"/>
    </row>
    <row r="386" spans="1:1" x14ac:dyDescent="0.2">
      <c r="A386" s="232"/>
    </row>
    <row r="387" spans="1:1" x14ac:dyDescent="0.2">
      <c r="A387" s="232"/>
    </row>
    <row r="388" spans="1:1" x14ac:dyDescent="0.2">
      <c r="A388" s="232"/>
    </row>
    <row r="389" spans="1:1" x14ac:dyDescent="0.2">
      <c r="A389" s="232"/>
    </row>
    <row r="390" spans="1:1" x14ac:dyDescent="0.2">
      <c r="A390" s="232"/>
    </row>
    <row r="391" spans="1:1" x14ac:dyDescent="0.2">
      <c r="A391" s="232"/>
    </row>
    <row r="392" spans="1:1" x14ac:dyDescent="0.2">
      <c r="A392" s="232"/>
    </row>
    <row r="393" spans="1:1" x14ac:dyDescent="0.2">
      <c r="A393" s="232"/>
    </row>
    <row r="394" spans="1:1" x14ac:dyDescent="0.2">
      <c r="A394" s="232"/>
    </row>
    <row r="395" spans="1:1" x14ac:dyDescent="0.2">
      <c r="A395" s="232"/>
    </row>
    <row r="396" spans="1:1" x14ac:dyDescent="0.2">
      <c r="A396" s="232"/>
    </row>
    <row r="397" spans="1:1" x14ac:dyDescent="0.2">
      <c r="A397" s="232"/>
    </row>
    <row r="398" spans="1:1" x14ac:dyDescent="0.2">
      <c r="A398" s="232"/>
    </row>
    <row r="399" spans="1:1" x14ac:dyDescent="0.2">
      <c r="A399" s="232"/>
    </row>
    <row r="400" spans="1:1" x14ac:dyDescent="0.2">
      <c r="A400" s="232"/>
    </row>
    <row r="401" spans="1:1" x14ac:dyDescent="0.2">
      <c r="A401" s="232"/>
    </row>
    <row r="402" spans="1:1" x14ac:dyDescent="0.2">
      <c r="A402" s="232"/>
    </row>
    <row r="403" spans="1:1" x14ac:dyDescent="0.2">
      <c r="A403" s="232"/>
    </row>
    <row r="404" spans="1:1" x14ac:dyDescent="0.2">
      <c r="A404" s="232"/>
    </row>
    <row r="405" spans="1:1" x14ac:dyDescent="0.2">
      <c r="A405" s="232"/>
    </row>
    <row r="406" spans="1:1" x14ac:dyDescent="0.2">
      <c r="A406" s="232"/>
    </row>
    <row r="407" spans="1:1" x14ac:dyDescent="0.2">
      <c r="A407" s="232"/>
    </row>
    <row r="408" spans="1:1" x14ac:dyDescent="0.2">
      <c r="A408" s="232"/>
    </row>
    <row r="409" spans="1:1" x14ac:dyDescent="0.2">
      <c r="A409" s="232"/>
    </row>
    <row r="410" spans="1:1" x14ac:dyDescent="0.2">
      <c r="A410" s="232"/>
    </row>
    <row r="411" spans="1:1" x14ac:dyDescent="0.2">
      <c r="A411" s="232"/>
    </row>
    <row r="412" spans="1:1" x14ac:dyDescent="0.2">
      <c r="A412" s="232"/>
    </row>
    <row r="413" spans="1:1" x14ac:dyDescent="0.2">
      <c r="A413" s="232"/>
    </row>
    <row r="414" spans="1:1" x14ac:dyDescent="0.2">
      <c r="A414" s="232"/>
    </row>
    <row r="415" spans="1:1" x14ac:dyDescent="0.2">
      <c r="A415" s="232"/>
    </row>
    <row r="416" spans="1:1" x14ac:dyDescent="0.2">
      <c r="A416" s="232"/>
    </row>
    <row r="417" spans="1:1" x14ac:dyDescent="0.2">
      <c r="A417" s="232"/>
    </row>
    <row r="418" spans="1:1" x14ac:dyDescent="0.2">
      <c r="A418" s="232"/>
    </row>
    <row r="419" spans="1:1" x14ac:dyDescent="0.2">
      <c r="A419" s="232"/>
    </row>
    <row r="420" spans="1:1" x14ac:dyDescent="0.2">
      <c r="A420" s="232"/>
    </row>
    <row r="421" spans="1:1" x14ac:dyDescent="0.2">
      <c r="A421" s="232"/>
    </row>
    <row r="422" spans="1:1" x14ac:dyDescent="0.2">
      <c r="A422" s="232"/>
    </row>
    <row r="423" spans="1:1" x14ac:dyDescent="0.2">
      <c r="A423" s="232"/>
    </row>
    <row r="424" spans="1:1" x14ac:dyDescent="0.2">
      <c r="A424" s="232"/>
    </row>
    <row r="425" spans="1:1" x14ac:dyDescent="0.2">
      <c r="A425" s="232"/>
    </row>
    <row r="426" spans="1:1" x14ac:dyDescent="0.2">
      <c r="A426" s="232"/>
    </row>
    <row r="427" spans="1:1" x14ac:dyDescent="0.2">
      <c r="A427" s="232"/>
    </row>
    <row r="428" spans="1:1" x14ac:dyDescent="0.2">
      <c r="A428" s="232"/>
    </row>
    <row r="429" spans="1:1" x14ac:dyDescent="0.2">
      <c r="A429" s="232"/>
    </row>
    <row r="430" spans="1:1" x14ac:dyDescent="0.2">
      <c r="A430" s="232"/>
    </row>
    <row r="431" spans="1:1" x14ac:dyDescent="0.2">
      <c r="A431" s="232"/>
    </row>
    <row r="432" spans="1:1" x14ac:dyDescent="0.2">
      <c r="A432" s="232"/>
    </row>
    <row r="433" spans="1:1" x14ac:dyDescent="0.2">
      <c r="A433" s="232"/>
    </row>
    <row r="434" spans="1:1" x14ac:dyDescent="0.2">
      <c r="A434" s="232"/>
    </row>
    <row r="435" spans="1:1" x14ac:dyDescent="0.2">
      <c r="A435" s="232"/>
    </row>
    <row r="436" spans="1:1" x14ac:dyDescent="0.2">
      <c r="A436" s="232"/>
    </row>
    <row r="437" spans="1:1" x14ac:dyDescent="0.2">
      <c r="A437" s="232"/>
    </row>
    <row r="438" spans="1:1" x14ac:dyDescent="0.2">
      <c r="A438" s="232"/>
    </row>
    <row r="439" spans="1:1" x14ac:dyDescent="0.2">
      <c r="A439" s="232"/>
    </row>
    <row r="440" spans="1:1" x14ac:dyDescent="0.2">
      <c r="A440" s="232"/>
    </row>
    <row r="441" spans="1:1" x14ac:dyDescent="0.2">
      <c r="A441" s="232"/>
    </row>
    <row r="442" spans="1:1" x14ac:dyDescent="0.2">
      <c r="A442" s="232"/>
    </row>
    <row r="443" spans="1:1" x14ac:dyDescent="0.2">
      <c r="A443" s="232"/>
    </row>
    <row r="444" spans="1:1" x14ac:dyDescent="0.2">
      <c r="A444" s="232"/>
    </row>
    <row r="445" spans="1:1" x14ac:dyDescent="0.2">
      <c r="A445" s="232"/>
    </row>
    <row r="446" spans="1:1" x14ac:dyDescent="0.2">
      <c r="A446" s="232"/>
    </row>
    <row r="447" spans="1:1" x14ac:dyDescent="0.2">
      <c r="A447" s="232"/>
    </row>
    <row r="448" spans="1:1" x14ac:dyDescent="0.2">
      <c r="A448" s="232"/>
    </row>
    <row r="449" spans="1:1" x14ac:dyDescent="0.2">
      <c r="A449" s="232"/>
    </row>
    <row r="450" spans="1:1" x14ac:dyDescent="0.2">
      <c r="A450" s="232"/>
    </row>
    <row r="451" spans="1:1" x14ac:dyDescent="0.2">
      <c r="A451" s="232"/>
    </row>
    <row r="452" spans="1:1" x14ac:dyDescent="0.2">
      <c r="A452" s="232"/>
    </row>
    <row r="453" spans="1:1" x14ac:dyDescent="0.2">
      <c r="A453" s="232"/>
    </row>
    <row r="454" spans="1:1" x14ac:dyDescent="0.2">
      <c r="A454" s="232"/>
    </row>
    <row r="455" spans="1:1" x14ac:dyDescent="0.2">
      <c r="A455" s="232"/>
    </row>
    <row r="456" spans="1:1" x14ac:dyDescent="0.2">
      <c r="A456" s="232"/>
    </row>
    <row r="457" spans="1:1" x14ac:dyDescent="0.2">
      <c r="A457" s="232"/>
    </row>
    <row r="458" spans="1:1" x14ac:dyDescent="0.2">
      <c r="A458" s="232"/>
    </row>
    <row r="459" spans="1:1" x14ac:dyDescent="0.2">
      <c r="A459" s="232"/>
    </row>
    <row r="460" spans="1:1" x14ac:dyDescent="0.2">
      <c r="A460" s="232"/>
    </row>
    <row r="461" spans="1:1" x14ac:dyDescent="0.2">
      <c r="A461" s="232"/>
    </row>
    <row r="462" spans="1:1" x14ac:dyDescent="0.2">
      <c r="A462" s="232"/>
    </row>
    <row r="463" spans="1:1" x14ac:dyDescent="0.2">
      <c r="A463" s="232"/>
    </row>
    <row r="464" spans="1:1" x14ac:dyDescent="0.2">
      <c r="A464" s="232"/>
    </row>
    <row r="465" spans="1:1" x14ac:dyDescent="0.2">
      <c r="A465" s="232"/>
    </row>
    <row r="466" spans="1:1" x14ac:dyDescent="0.2">
      <c r="A466" s="232"/>
    </row>
    <row r="467" spans="1:1" x14ac:dyDescent="0.2">
      <c r="A467" s="232"/>
    </row>
    <row r="468" spans="1:1" x14ac:dyDescent="0.2">
      <c r="A468" s="232"/>
    </row>
    <row r="469" spans="1:1" x14ac:dyDescent="0.2">
      <c r="A469" s="232"/>
    </row>
    <row r="470" spans="1:1" x14ac:dyDescent="0.2">
      <c r="A470" s="232"/>
    </row>
    <row r="471" spans="1:1" x14ac:dyDescent="0.2">
      <c r="A471" s="232"/>
    </row>
    <row r="472" spans="1:1" x14ac:dyDescent="0.2">
      <c r="A472" s="232"/>
    </row>
    <row r="473" spans="1:1" x14ac:dyDescent="0.2">
      <c r="A473" s="232"/>
    </row>
    <row r="474" spans="1:1" x14ac:dyDescent="0.2">
      <c r="A474" s="232"/>
    </row>
    <row r="475" spans="1:1" x14ac:dyDescent="0.2">
      <c r="A475" s="232"/>
    </row>
    <row r="476" spans="1:1" x14ac:dyDescent="0.2">
      <c r="A476" s="232"/>
    </row>
    <row r="477" spans="1:1" x14ac:dyDescent="0.2">
      <c r="A477" s="232"/>
    </row>
    <row r="478" spans="1:1" x14ac:dyDescent="0.2">
      <c r="A478" s="232"/>
    </row>
    <row r="479" spans="1:1" x14ac:dyDescent="0.2">
      <c r="A479" s="232"/>
    </row>
    <row r="480" spans="1:1" x14ac:dyDescent="0.2">
      <c r="A480" s="232"/>
    </row>
    <row r="481" spans="1:1" x14ac:dyDescent="0.2">
      <c r="A481" s="232"/>
    </row>
    <row r="482" spans="1:1" x14ac:dyDescent="0.2">
      <c r="A482" s="232"/>
    </row>
    <row r="483" spans="1:1" x14ac:dyDescent="0.2">
      <c r="A483" s="232"/>
    </row>
    <row r="484" spans="1:1" x14ac:dyDescent="0.2">
      <c r="A484" s="232"/>
    </row>
    <row r="485" spans="1:1" x14ac:dyDescent="0.2">
      <c r="A485" s="232"/>
    </row>
    <row r="486" spans="1:1" x14ac:dyDescent="0.2">
      <c r="A486" s="232"/>
    </row>
    <row r="487" spans="1:1" x14ac:dyDescent="0.2">
      <c r="A487" s="232"/>
    </row>
    <row r="488" spans="1:1" x14ac:dyDescent="0.2">
      <c r="A488" s="232"/>
    </row>
    <row r="489" spans="1:1" x14ac:dyDescent="0.2">
      <c r="A489" s="232"/>
    </row>
    <row r="490" spans="1:1" x14ac:dyDescent="0.2">
      <c r="A490" s="232"/>
    </row>
    <row r="491" spans="1:1" x14ac:dyDescent="0.2">
      <c r="A491" s="232"/>
    </row>
    <row r="492" spans="1:1" x14ac:dyDescent="0.2">
      <c r="A492" s="232"/>
    </row>
    <row r="493" spans="1:1" x14ac:dyDescent="0.2">
      <c r="A493" s="232"/>
    </row>
    <row r="494" spans="1:1" x14ac:dyDescent="0.2">
      <c r="A494" s="232"/>
    </row>
    <row r="495" spans="1:1" x14ac:dyDescent="0.2">
      <c r="A495" s="232"/>
    </row>
    <row r="496" spans="1:1" x14ac:dyDescent="0.2">
      <c r="A496" s="232"/>
    </row>
    <row r="497" spans="1:1" x14ac:dyDescent="0.2">
      <c r="A497" s="232"/>
    </row>
    <row r="498" spans="1:1" x14ac:dyDescent="0.2">
      <c r="A498" s="232"/>
    </row>
    <row r="499" spans="1:1" x14ac:dyDescent="0.2">
      <c r="A499" s="232"/>
    </row>
    <row r="500" spans="1:1" x14ac:dyDescent="0.2">
      <c r="A500" s="232"/>
    </row>
    <row r="501" spans="1:1" x14ac:dyDescent="0.2">
      <c r="A501" s="232"/>
    </row>
    <row r="502" spans="1:1" x14ac:dyDescent="0.2">
      <c r="A502" s="232"/>
    </row>
    <row r="503" spans="1:1" x14ac:dyDescent="0.2">
      <c r="A503" s="232"/>
    </row>
    <row r="504" spans="1:1" x14ac:dyDescent="0.2">
      <c r="A504" s="232"/>
    </row>
    <row r="505" spans="1:1" x14ac:dyDescent="0.2">
      <c r="A505" s="232"/>
    </row>
    <row r="506" spans="1:1" x14ac:dyDescent="0.2">
      <c r="A506" s="232"/>
    </row>
    <row r="507" spans="1:1" x14ac:dyDescent="0.2">
      <c r="A507" s="232"/>
    </row>
    <row r="508" spans="1:1" x14ac:dyDescent="0.2">
      <c r="A508" s="232"/>
    </row>
    <row r="509" spans="1:1" x14ac:dyDescent="0.2">
      <c r="A509" s="232"/>
    </row>
    <row r="510" spans="1:1" x14ac:dyDescent="0.2">
      <c r="A510" s="232"/>
    </row>
    <row r="511" spans="1:1" x14ac:dyDescent="0.2">
      <c r="A511" s="232"/>
    </row>
    <row r="512" spans="1:1" x14ac:dyDescent="0.2">
      <c r="A512" s="232"/>
    </row>
    <row r="513" spans="1:1" x14ac:dyDescent="0.2">
      <c r="A513" s="232"/>
    </row>
    <row r="514" spans="1:1" x14ac:dyDescent="0.2">
      <c r="A514" s="232"/>
    </row>
    <row r="515" spans="1:1" x14ac:dyDescent="0.2">
      <c r="A515" s="232"/>
    </row>
    <row r="516" spans="1:1" x14ac:dyDescent="0.2">
      <c r="A516" s="232"/>
    </row>
    <row r="517" spans="1:1" x14ac:dyDescent="0.2">
      <c r="A517" s="232"/>
    </row>
    <row r="518" spans="1:1" x14ac:dyDescent="0.2">
      <c r="A518" s="232"/>
    </row>
    <row r="519" spans="1:1" x14ac:dyDescent="0.2">
      <c r="A519" s="232"/>
    </row>
    <row r="520" spans="1:1" x14ac:dyDescent="0.2">
      <c r="A520" s="232"/>
    </row>
    <row r="521" spans="1:1" x14ac:dyDescent="0.2">
      <c r="A521" s="232"/>
    </row>
    <row r="522" spans="1:1" x14ac:dyDescent="0.2">
      <c r="A522" s="232"/>
    </row>
    <row r="523" spans="1:1" x14ac:dyDescent="0.2">
      <c r="A523" s="232"/>
    </row>
    <row r="524" spans="1:1" x14ac:dyDescent="0.2">
      <c r="A524" s="232"/>
    </row>
    <row r="525" spans="1:1" x14ac:dyDescent="0.2">
      <c r="A525" s="232"/>
    </row>
    <row r="526" spans="1:1" x14ac:dyDescent="0.2">
      <c r="A526" s="232"/>
    </row>
    <row r="527" spans="1:1" x14ac:dyDescent="0.2">
      <c r="A527" s="232"/>
    </row>
    <row r="528" spans="1:1" x14ac:dyDescent="0.2">
      <c r="A528" s="232"/>
    </row>
    <row r="529" spans="1:1" x14ac:dyDescent="0.2">
      <c r="A529" s="232"/>
    </row>
    <row r="530" spans="1:1" x14ac:dyDescent="0.2">
      <c r="A530" s="232"/>
    </row>
    <row r="531" spans="1:1" x14ac:dyDescent="0.2">
      <c r="A531" s="232"/>
    </row>
    <row r="532" spans="1:1" x14ac:dyDescent="0.2">
      <c r="A532" s="232"/>
    </row>
    <row r="533" spans="1:1" x14ac:dyDescent="0.2">
      <c r="A533" s="232"/>
    </row>
    <row r="534" spans="1:1" x14ac:dyDescent="0.2">
      <c r="A534" s="232"/>
    </row>
    <row r="535" spans="1:1" x14ac:dyDescent="0.2">
      <c r="A535" s="232"/>
    </row>
    <row r="536" spans="1:1" x14ac:dyDescent="0.2">
      <c r="A536" s="232"/>
    </row>
    <row r="537" spans="1:1" x14ac:dyDescent="0.2">
      <c r="A537" s="232"/>
    </row>
    <row r="538" spans="1:1" x14ac:dyDescent="0.2">
      <c r="A538" s="232"/>
    </row>
    <row r="539" spans="1:1" x14ac:dyDescent="0.2">
      <c r="A539" s="232"/>
    </row>
    <row r="540" spans="1:1" x14ac:dyDescent="0.2">
      <c r="A540" s="232"/>
    </row>
    <row r="541" spans="1:1" x14ac:dyDescent="0.2">
      <c r="A541" s="232"/>
    </row>
    <row r="542" spans="1:1" x14ac:dyDescent="0.2">
      <c r="A542" s="232"/>
    </row>
    <row r="543" spans="1:1" x14ac:dyDescent="0.2">
      <c r="A543" s="232"/>
    </row>
    <row r="544" spans="1:1" x14ac:dyDescent="0.2">
      <c r="A544" s="232"/>
    </row>
    <row r="545" spans="1:1" x14ac:dyDescent="0.2">
      <c r="A545" s="232"/>
    </row>
    <row r="546" spans="1:1" x14ac:dyDescent="0.2">
      <c r="A546" s="232"/>
    </row>
    <row r="547" spans="1:1" x14ac:dyDescent="0.2">
      <c r="A547" s="232"/>
    </row>
    <row r="548" spans="1:1" x14ac:dyDescent="0.2">
      <c r="A548" s="232"/>
    </row>
    <row r="549" spans="1:1" x14ac:dyDescent="0.2">
      <c r="A549" s="232"/>
    </row>
    <row r="550" spans="1:1" x14ac:dyDescent="0.2">
      <c r="A550" s="232"/>
    </row>
    <row r="551" spans="1:1" x14ac:dyDescent="0.2">
      <c r="A551" s="232"/>
    </row>
    <row r="552" spans="1:1" x14ac:dyDescent="0.2">
      <c r="A552" s="232"/>
    </row>
    <row r="553" spans="1:1" x14ac:dyDescent="0.2">
      <c r="A553" s="232"/>
    </row>
    <row r="554" spans="1:1" x14ac:dyDescent="0.2">
      <c r="A554" s="232"/>
    </row>
    <row r="555" spans="1:1" x14ac:dyDescent="0.2">
      <c r="A555" s="232"/>
    </row>
    <row r="556" spans="1:1" x14ac:dyDescent="0.2">
      <c r="A556" s="232"/>
    </row>
    <row r="557" spans="1:1" x14ac:dyDescent="0.2">
      <c r="A557" s="232"/>
    </row>
    <row r="558" spans="1:1" x14ac:dyDescent="0.2">
      <c r="A558" s="232"/>
    </row>
    <row r="559" spans="1:1" x14ac:dyDescent="0.2">
      <c r="A559" s="232"/>
    </row>
    <row r="560" spans="1:1" x14ac:dyDescent="0.2">
      <c r="A560" s="232"/>
    </row>
    <row r="561" spans="1:1" x14ac:dyDescent="0.2">
      <c r="A561" s="232"/>
    </row>
    <row r="562" spans="1:1" x14ac:dyDescent="0.2">
      <c r="A562" s="232"/>
    </row>
    <row r="563" spans="1:1" x14ac:dyDescent="0.2">
      <c r="A563" s="232"/>
    </row>
    <row r="564" spans="1:1" x14ac:dyDescent="0.2">
      <c r="A564" s="232"/>
    </row>
    <row r="565" spans="1:1" x14ac:dyDescent="0.2">
      <c r="A565" s="232"/>
    </row>
    <row r="566" spans="1:1" x14ac:dyDescent="0.2">
      <c r="A566" s="232"/>
    </row>
    <row r="567" spans="1:1" x14ac:dyDescent="0.2">
      <c r="A567" s="232"/>
    </row>
    <row r="568" spans="1:1" x14ac:dyDescent="0.2">
      <c r="A568" s="232"/>
    </row>
    <row r="569" spans="1:1" x14ac:dyDescent="0.2">
      <c r="A569" s="232"/>
    </row>
    <row r="570" spans="1:1" x14ac:dyDescent="0.2">
      <c r="A570" s="232"/>
    </row>
    <row r="571" spans="1:1" x14ac:dyDescent="0.2">
      <c r="A571" s="232"/>
    </row>
    <row r="572" spans="1:1" x14ac:dyDescent="0.2">
      <c r="A572" s="232"/>
    </row>
    <row r="573" spans="1:1" x14ac:dyDescent="0.2">
      <c r="A573" s="232"/>
    </row>
    <row r="574" spans="1:1" x14ac:dyDescent="0.2">
      <c r="A574" s="232"/>
    </row>
    <row r="575" spans="1:1" x14ac:dyDescent="0.2">
      <c r="A575" s="232"/>
    </row>
    <row r="576" spans="1:1" x14ac:dyDescent="0.2">
      <c r="A576" s="232"/>
    </row>
    <row r="577" spans="1:1" x14ac:dyDescent="0.2">
      <c r="A577" s="232"/>
    </row>
    <row r="578" spans="1:1" x14ac:dyDescent="0.2">
      <c r="A578" s="232"/>
    </row>
    <row r="579" spans="1:1" x14ac:dyDescent="0.2">
      <c r="A579" s="232"/>
    </row>
    <row r="580" spans="1:1" x14ac:dyDescent="0.2">
      <c r="A580" s="232"/>
    </row>
    <row r="581" spans="1:1" x14ac:dyDescent="0.2">
      <c r="A581" s="232"/>
    </row>
    <row r="582" spans="1:1" x14ac:dyDescent="0.2">
      <c r="A582" s="232"/>
    </row>
    <row r="583" spans="1:1" x14ac:dyDescent="0.2">
      <c r="A583" s="232"/>
    </row>
    <row r="584" spans="1:1" x14ac:dyDescent="0.2">
      <c r="A584" s="232"/>
    </row>
    <row r="585" spans="1:1" x14ac:dyDescent="0.2">
      <c r="A585" s="232"/>
    </row>
    <row r="586" spans="1:1" x14ac:dyDescent="0.2">
      <c r="A586" s="232"/>
    </row>
    <row r="587" spans="1:1" x14ac:dyDescent="0.2">
      <c r="A587" s="232"/>
    </row>
    <row r="588" spans="1:1" x14ac:dyDescent="0.2">
      <c r="A588" s="232"/>
    </row>
    <row r="589" spans="1:1" x14ac:dyDescent="0.2">
      <c r="A589" s="232"/>
    </row>
    <row r="590" spans="1:1" x14ac:dyDescent="0.2">
      <c r="A590" s="232"/>
    </row>
    <row r="591" spans="1:1" x14ac:dyDescent="0.2">
      <c r="A591" s="232"/>
    </row>
    <row r="592" spans="1:1" x14ac:dyDescent="0.2">
      <c r="A592" s="232"/>
    </row>
    <row r="593" spans="1:1" x14ac:dyDescent="0.2">
      <c r="A593" s="232"/>
    </row>
    <row r="594" spans="1:1" x14ac:dyDescent="0.2">
      <c r="A594" s="232"/>
    </row>
    <row r="595" spans="1:1" x14ac:dyDescent="0.2">
      <c r="A595" s="232"/>
    </row>
    <row r="596" spans="1:1" x14ac:dyDescent="0.2">
      <c r="A596" s="232"/>
    </row>
    <row r="597" spans="1:1" x14ac:dyDescent="0.2">
      <c r="A597" s="232"/>
    </row>
    <row r="598" spans="1:1" x14ac:dyDescent="0.2">
      <c r="A598" s="232"/>
    </row>
    <row r="599" spans="1:1" x14ac:dyDescent="0.2">
      <c r="A599" s="232"/>
    </row>
    <row r="600" spans="1:1" x14ac:dyDescent="0.2">
      <c r="A600" s="232"/>
    </row>
    <row r="601" spans="1:1" x14ac:dyDescent="0.2">
      <c r="A601" s="232"/>
    </row>
    <row r="602" spans="1:1" x14ac:dyDescent="0.2">
      <c r="A602" s="232"/>
    </row>
    <row r="603" spans="1:1" x14ac:dyDescent="0.2">
      <c r="A603" s="232"/>
    </row>
    <row r="604" spans="1:1" x14ac:dyDescent="0.2">
      <c r="A604" s="232"/>
    </row>
    <row r="605" spans="1:1" x14ac:dyDescent="0.2">
      <c r="A605" s="232"/>
    </row>
    <row r="606" spans="1:1" x14ac:dyDescent="0.2">
      <c r="A606" s="232"/>
    </row>
    <row r="607" spans="1:1" x14ac:dyDescent="0.2">
      <c r="A607" s="232"/>
    </row>
    <row r="608" spans="1:1" x14ac:dyDescent="0.2">
      <c r="A608" s="232"/>
    </row>
    <row r="609" spans="1:1" x14ac:dyDescent="0.2">
      <c r="A609" s="232"/>
    </row>
    <row r="610" spans="1:1" x14ac:dyDescent="0.2">
      <c r="A610" s="232"/>
    </row>
    <row r="611" spans="1:1" x14ac:dyDescent="0.2">
      <c r="A611" s="232"/>
    </row>
    <row r="612" spans="1:1" x14ac:dyDescent="0.2">
      <c r="A612" s="232"/>
    </row>
    <row r="613" spans="1:1" x14ac:dyDescent="0.2">
      <c r="A613" s="232"/>
    </row>
    <row r="614" spans="1:1" x14ac:dyDescent="0.2">
      <c r="A614" s="232"/>
    </row>
    <row r="615" spans="1:1" x14ac:dyDescent="0.2">
      <c r="A615" s="232"/>
    </row>
    <row r="616" spans="1:1" x14ac:dyDescent="0.2">
      <c r="A616" s="232"/>
    </row>
    <row r="617" spans="1:1" x14ac:dyDescent="0.2">
      <c r="A617" s="232"/>
    </row>
    <row r="618" spans="1:1" x14ac:dyDescent="0.2">
      <c r="A618" s="232"/>
    </row>
    <row r="619" spans="1:1" x14ac:dyDescent="0.2">
      <c r="A619" s="232"/>
    </row>
    <row r="620" spans="1:1" x14ac:dyDescent="0.2">
      <c r="A620" s="232"/>
    </row>
    <row r="621" spans="1:1" x14ac:dyDescent="0.2">
      <c r="A621" s="232"/>
    </row>
    <row r="622" spans="1:1" x14ac:dyDescent="0.2">
      <c r="A622" s="232"/>
    </row>
    <row r="623" spans="1:1" x14ac:dyDescent="0.2">
      <c r="A623" s="232"/>
    </row>
    <row r="624" spans="1:1" x14ac:dyDescent="0.2">
      <c r="A624" s="232"/>
    </row>
    <row r="625" spans="1:1" x14ac:dyDescent="0.2">
      <c r="A625" s="232"/>
    </row>
    <row r="626" spans="1:1" x14ac:dyDescent="0.2">
      <c r="A626" s="232"/>
    </row>
    <row r="627" spans="1:1" x14ac:dyDescent="0.2">
      <c r="A627" s="232"/>
    </row>
    <row r="628" spans="1:1" x14ac:dyDescent="0.2">
      <c r="A628" s="232"/>
    </row>
    <row r="629" spans="1:1" x14ac:dyDescent="0.2">
      <c r="A629" s="232"/>
    </row>
    <row r="630" spans="1:1" x14ac:dyDescent="0.2">
      <c r="A630" s="232"/>
    </row>
    <row r="631" spans="1:1" x14ac:dyDescent="0.2">
      <c r="A631" s="232"/>
    </row>
    <row r="632" spans="1:1" x14ac:dyDescent="0.2">
      <c r="A632" s="232"/>
    </row>
    <row r="633" spans="1:1" x14ac:dyDescent="0.2">
      <c r="A633" s="232"/>
    </row>
    <row r="634" spans="1:1" x14ac:dyDescent="0.2">
      <c r="A634" s="232"/>
    </row>
    <row r="635" spans="1:1" x14ac:dyDescent="0.2">
      <c r="A635" s="232"/>
    </row>
    <row r="636" spans="1:1" x14ac:dyDescent="0.2">
      <c r="A636" s="232"/>
    </row>
    <row r="637" spans="1:1" x14ac:dyDescent="0.2">
      <c r="A637" s="232"/>
    </row>
    <row r="638" spans="1:1" x14ac:dyDescent="0.2">
      <c r="A638" s="232"/>
    </row>
    <row r="639" spans="1:1" x14ac:dyDescent="0.2">
      <c r="A639" s="232"/>
    </row>
    <row r="640" spans="1:1" x14ac:dyDescent="0.2">
      <c r="A640" s="232"/>
    </row>
    <row r="641" spans="1:1" x14ac:dyDescent="0.2">
      <c r="A641" s="232"/>
    </row>
    <row r="642" spans="1:1" x14ac:dyDescent="0.2">
      <c r="A642" s="232"/>
    </row>
    <row r="643" spans="1:1" x14ac:dyDescent="0.2">
      <c r="A643" s="232"/>
    </row>
    <row r="644" spans="1:1" x14ac:dyDescent="0.2">
      <c r="A644" s="232"/>
    </row>
    <row r="645" spans="1:1" x14ac:dyDescent="0.2">
      <c r="A645" s="232"/>
    </row>
    <row r="646" spans="1:1" x14ac:dyDescent="0.2">
      <c r="A646" s="232"/>
    </row>
    <row r="647" spans="1:1" x14ac:dyDescent="0.2">
      <c r="A647" s="232"/>
    </row>
    <row r="648" spans="1:1" x14ac:dyDescent="0.2">
      <c r="A648" s="232"/>
    </row>
    <row r="649" spans="1:1" x14ac:dyDescent="0.2">
      <c r="A649" s="232"/>
    </row>
    <row r="650" spans="1:1" x14ac:dyDescent="0.2">
      <c r="A650" s="232"/>
    </row>
    <row r="651" spans="1:1" x14ac:dyDescent="0.2">
      <c r="A651" s="232"/>
    </row>
    <row r="652" spans="1:1" x14ac:dyDescent="0.2">
      <c r="A652" s="232"/>
    </row>
    <row r="653" spans="1:1" x14ac:dyDescent="0.2">
      <c r="A653" s="232"/>
    </row>
    <row r="654" spans="1:1" x14ac:dyDescent="0.2">
      <c r="A654" s="232"/>
    </row>
    <row r="655" spans="1:1" x14ac:dyDescent="0.2">
      <c r="A655" s="232"/>
    </row>
    <row r="656" spans="1:1" x14ac:dyDescent="0.2">
      <c r="A656" s="232"/>
    </row>
    <row r="657" spans="1:1" x14ac:dyDescent="0.2">
      <c r="A657" s="232"/>
    </row>
    <row r="658" spans="1:1" x14ac:dyDescent="0.2">
      <c r="A658" s="232"/>
    </row>
    <row r="659" spans="1:1" x14ac:dyDescent="0.2">
      <c r="A659" s="232"/>
    </row>
    <row r="660" spans="1:1" x14ac:dyDescent="0.2">
      <c r="A660" s="232"/>
    </row>
    <row r="661" spans="1:1" x14ac:dyDescent="0.2">
      <c r="A661" s="232"/>
    </row>
    <row r="662" spans="1:1" x14ac:dyDescent="0.2">
      <c r="A662" s="232"/>
    </row>
    <row r="663" spans="1:1" x14ac:dyDescent="0.2">
      <c r="A663" s="232"/>
    </row>
    <row r="664" spans="1:1" x14ac:dyDescent="0.2">
      <c r="A664" s="232"/>
    </row>
    <row r="665" spans="1:1" x14ac:dyDescent="0.2">
      <c r="A665" s="232"/>
    </row>
    <row r="666" spans="1:1" x14ac:dyDescent="0.2">
      <c r="A666" s="232"/>
    </row>
    <row r="667" spans="1:1" x14ac:dyDescent="0.2">
      <c r="A667" s="232"/>
    </row>
    <row r="668" spans="1:1" x14ac:dyDescent="0.2">
      <c r="A668" s="232"/>
    </row>
    <row r="669" spans="1:1" x14ac:dyDescent="0.2">
      <c r="A669" s="232"/>
    </row>
    <row r="670" spans="1:1" x14ac:dyDescent="0.2">
      <c r="A670" s="232"/>
    </row>
    <row r="671" spans="1:1" x14ac:dyDescent="0.2">
      <c r="A671" s="232"/>
    </row>
    <row r="672" spans="1:1" x14ac:dyDescent="0.2">
      <c r="A672" s="232"/>
    </row>
    <row r="673" spans="1:1" x14ac:dyDescent="0.2">
      <c r="A673" s="232"/>
    </row>
    <row r="674" spans="1:1" x14ac:dyDescent="0.2">
      <c r="A674" s="232"/>
    </row>
    <row r="675" spans="1:1" x14ac:dyDescent="0.2">
      <c r="A675" s="232"/>
    </row>
    <row r="676" spans="1:1" x14ac:dyDescent="0.2">
      <c r="A676" s="232"/>
    </row>
    <row r="677" spans="1:1" x14ac:dyDescent="0.2">
      <c r="A677" s="232"/>
    </row>
    <row r="678" spans="1:1" x14ac:dyDescent="0.2">
      <c r="A678" s="232"/>
    </row>
    <row r="679" spans="1:1" x14ac:dyDescent="0.2">
      <c r="A679" s="232"/>
    </row>
    <row r="680" spans="1:1" x14ac:dyDescent="0.2">
      <c r="A680" s="232"/>
    </row>
    <row r="681" spans="1:1" x14ac:dyDescent="0.2">
      <c r="A681" s="232"/>
    </row>
    <row r="682" spans="1:1" x14ac:dyDescent="0.2">
      <c r="A682" s="232"/>
    </row>
    <row r="683" spans="1:1" x14ac:dyDescent="0.2">
      <c r="A683" s="232"/>
    </row>
    <row r="684" spans="1:1" x14ac:dyDescent="0.2">
      <c r="A684" s="232"/>
    </row>
    <row r="685" spans="1:1" x14ac:dyDescent="0.2">
      <c r="A685" s="232"/>
    </row>
    <row r="686" spans="1:1" x14ac:dyDescent="0.2">
      <c r="A686" s="232"/>
    </row>
    <row r="687" spans="1:1" x14ac:dyDescent="0.2">
      <c r="A687" s="232"/>
    </row>
    <row r="688" spans="1:1" x14ac:dyDescent="0.2">
      <c r="A688" s="232"/>
    </row>
    <row r="689" spans="1:1" x14ac:dyDescent="0.2">
      <c r="A689" s="232"/>
    </row>
    <row r="690" spans="1:1" x14ac:dyDescent="0.2">
      <c r="A690" s="232"/>
    </row>
    <row r="691" spans="1:1" x14ac:dyDescent="0.2">
      <c r="A691" s="232"/>
    </row>
    <row r="692" spans="1:1" x14ac:dyDescent="0.2">
      <c r="A692" s="232"/>
    </row>
    <row r="693" spans="1:1" x14ac:dyDescent="0.2">
      <c r="A693" s="232"/>
    </row>
    <row r="694" spans="1:1" x14ac:dyDescent="0.2">
      <c r="A694" s="232"/>
    </row>
    <row r="695" spans="1:1" x14ac:dyDescent="0.2">
      <c r="A695" s="232"/>
    </row>
    <row r="696" spans="1:1" x14ac:dyDescent="0.2">
      <c r="A696" s="232"/>
    </row>
    <row r="697" spans="1:1" x14ac:dyDescent="0.2">
      <c r="A697" s="232"/>
    </row>
    <row r="698" spans="1:1" x14ac:dyDescent="0.2">
      <c r="A698" s="232"/>
    </row>
    <row r="699" spans="1:1" x14ac:dyDescent="0.2">
      <c r="A699" s="232"/>
    </row>
    <row r="700" spans="1:1" x14ac:dyDescent="0.2">
      <c r="A700" s="232"/>
    </row>
    <row r="701" spans="1:1" x14ac:dyDescent="0.2">
      <c r="A701" s="232"/>
    </row>
    <row r="702" spans="1:1" x14ac:dyDescent="0.2">
      <c r="A702" s="232"/>
    </row>
    <row r="703" spans="1:1" x14ac:dyDescent="0.2">
      <c r="A703" s="232"/>
    </row>
    <row r="704" spans="1:1" x14ac:dyDescent="0.2">
      <c r="A704" s="232"/>
    </row>
    <row r="705" spans="1:1" x14ac:dyDescent="0.2">
      <c r="A705" s="232"/>
    </row>
    <row r="706" spans="1:1" x14ac:dyDescent="0.2">
      <c r="A706" s="232"/>
    </row>
    <row r="707" spans="1:1" x14ac:dyDescent="0.2">
      <c r="A707" s="232"/>
    </row>
    <row r="708" spans="1:1" x14ac:dyDescent="0.2">
      <c r="A708" s="232"/>
    </row>
    <row r="709" spans="1:1" x14ac:dyDescent="0.2">
      <c r="A709" s="232"/>
    </row>
    <row r="710" spans="1:1" x14ac:dyDescent="0.2">
      <c r="A710" s="232"/>
    </row>
    <row r="711" spans="1:1" x14ac:dyDescent="0.2">
      <c r="A711" s="232"/>
    </row>
    <row r="712" spans="1:1" x14ac:dyDescent="0.2">
      <c r="A712" s="232"/>
    </row>
    <row r="713" spans="1:1" x14ac:dyDescent="0.2">
      <c r="A713" s="232"/>
    </row>
    <row r="714" spans="1:1" x14ac:dyDescent="0.2">
      <c r="A714" s="232"/>
    </row>
    <row r="715" spans="1:1" x14ac:dyDescent="0.2">
      <c r="A715" s="232"/>
    </row>
    <row r="716" spans="1:1" x14ac:dyDescent="0.2">
      <c r="A716" s="232"/>
    </row>
    <row r="717" spans="1:1" x14ac:dyDescent="0.2">
      <c r="A717" s="232"/>
    </row>
    <row r="718" spans="1:1" x14ac:dyDescent="0.2">
      <c r="A718" s="232"/>
    </row>
    <row r="719" spans="1:1" x14ac:dyDescent="0.2">
      <c r="A719" s="232"/>
    </row>
    <row r="720" spans="1:1" x14ac:dyDescent="0.2">
      <c r="A720" s="232"/>
    </row>
    <row r="721" spans="1:1" x14ac:dyDescent="0.2">
      <c r="A721" s="232"/>
    </row>
    <row r="722" spans="1:1" x14ac:dyDescent="0.2">
      <c r="A722" s="232"/>
    </row>
    <row r="723" spans="1:1" x14ac:dyDescent="0.2">
      <c r="A723" s="232"/>
    </row>
    <row r="724" spans="1:1" x14ac:dyDescent="0.2">
      <c r="A724" s="232"/>
    </row>
    <row r="725" spans="1:1" x14ac:dyDescent="0.2">
      <c r="A725" s="232"/>
    </row>
    <row r="726" spans="1:1" x14ac:dyDescent="0.2">
      <c r="A726" s="232"/>
    </row>
    <row r="727" spans="1:1" x14ac:dyDescent="0.2">
      <c r="A727" s="232"/>
    </row>
    <row r="728" spans="1:1" x14ac:dyDescent="0.2">
      <c r="A728" s="232"/>
    </row>
    <row r="729" spans="1:1" x14ac:dyDescent="0.2">
      <c r="A729" s="232"/>
    </row>
    <row r="730" spans="1:1" x14ac:dyDescent="0.2">
      <c r="A730" s="232"/>
    </row>
    <row r="731" spans="1:1" x14ac:dyDescent="0.2">
      <c r="A731" s="232"/>
    </row>
    <row r="732" spans="1:1" x14ac:dyDescent="0.2">
      <c r="A732" s="232"/>
    </row>
    <row r="733" spans="1:1" x14ac:dyDescent="0.2">
      <c r="A733" s="232"/>
    </row>
    <row r="734" spans="1:1" x14ac:dyDescent="0.2">
      <c r="A734" s="232"/>
    </row>
    <row r="735" spans="1:1" x14ac:dyDescent="0.2">
      <c r="A735" s="232"/>
    </row>
    <row r="736" spans="1:1" x14ac:dyDescent="0.2">
      <c r="A736" s="232"/>
    </row>
    <row r="737" spans="1:1" x14ac:dyDescent="0.2">
      <c r="A737" s="232"/>
    </row>
    <row r="738" spans="1:1" x14ac:dyDescent="0.2">
      <c r="A738" s="232"/>
    </row>
    <row r="739" spans="1:1" x14ac:dyDescent="0.2">
      <c r="A739" s="232"/>
    </row>
    <row r="740" spans="1:1" x14ac:dyDescent="0.2">
      <c r="A740" s="232"/>
    </row>
    <row r="741" spans="1:1" x14ac:dyDescent="0.2">
      <c r="A741" s="232"/>
    </row>
    <row r="742" spans="1:1" x14ac:dyDescent="0.2">
      <c r="A742" s="232"/>
    </row>
    <row r="743" spans="1:1" x14ac:dyDescent="0.2">
      <c r="A743" s="232"/>
    </row>
    <row r="744" spans="1:1" x14ac:dyDescent="0.2">
      <c r="A744" s="232"/>
    </row>
    <row r="745" spans="1:1" x14ac:dyDescent="0.2">
      <c r="A745" s="232"/>
    </row>
    <row r="746" spans="1:1" x14ac:dyDescent="0.2">
      <c r="A746" s="232"/>
    </row>
    <row r="747" spans="1:1" x14ac:dyDescent="0.2">
      <c r="A747" s="232"/>
    </row>
    <row r="748" spans="1:1" x14ac:dyDescent="0.2">
      <c r="A748" s="232"/>
    </row>
    <row r="749" spans="1:1" x14ac:dyDescent="0.2">
      <c r="A749" s="232"/>
    </row>
    <row r="750" spans="1:1" x14ac:dyDescent="0.2">
      <c r="A750" s="232"/>
    </row>
    <row r="751" spans="1:1" x14ac:dyDescent="0.2">
      <c r="A751" s="232"/>
    </row>
    <row r="752" spans="1:1" x14ac:dyDescent="0.2">
      <c r="A752" s="232"/>
    </row>
    <row r="753" spans="1:1" x14ac:dyDescent="0.2">
      <c r="A753" s="232"/>
    </row>
    <row r="754" spans="1:1" x14ac:dyDescent="0.2">
      <c r="A754" s="232"/>
    </row>
    <row r="755" spans="1:1" x14ac:dyDescent="0.2">
      <c r="A755" s="232"/>
    </row>
    <row r="756" spans="1:1" x14ac:dyDescent="0.2">
      <c r="A756" s="232"/>
    </row>
    <row r="757" spans="1:1" x14ac:dyDescent="0.2">
      <c r="A757" s="232"/>
    </row>
    <row r="758" spans="1:1" x14ac:dyDescent="0.2">
      <c r="A758" s="232"/>
    </row>
    <row r="759" spans="1:1" x14ac:dyDescent="0.2">
      <c r="A759" s="232"/>
    </row>
    <row r="760" spans="1:1" x14ac:dyDescent="0.2">
      <c r="A760" s="232"/>
    </row>
    <row r="761" spans="1:1" x14ac:dyDescent="0.2">
      <c r="A761" s="232"/>
    </row>
    <row r="762" spans="1:1" x14ac:dyDescent="0.2">
      <c r="A762" s="232"/>
    </row>
    <row r="763" spans="1:1" x14ac:dyDescent="0.2">
      <c r="A763" s="232"/>
    </row>
    <row r="764" spans="1:1" x14ac:dyDescent="0.2">
      <c r="A764" s="232"/>
    </row>
    <row r="765" spans="1:1" x14ac:dyDescent="0.2">
      <c r="A765" s="232"/>
    </row>
    <row r="766" spans="1:1" x14ac:dyDescent="0.2">
      <c r="A766" s="232"/>
    </row>
    <row r="767" spans="1:1" x14ac:dyDescent="0.2">
      <c r="A767" s="232"/>
    </row>
    <row r="768" spans="1:1" x14ac:dyDescent="0.2">
      <c r="A768" s="232"/>
    </row>
    <row r="769" spans="1:1" x14ac:dyDescent="0.2">
      <c r="A769" s="232"/>
    </row>
    <row r="770" spans="1:1" x14ac:dyDescent="0.2">
      <c r="A770" s="232"/>
    </row>
    <row r="771" spans="1:1" x14ac:dyDescent="0.2">
      <c r="A771" s="232"/>
    </row>
    <row r="772" spans="1:1" x14ac:dyDescent="0.2">
      <c r="A772" s="232"/>
    </row>
    <row r="773" spans="1:1" x14ac:dyDescent="0.2">
      <c r="A773" s="232"/>
    </row>
    <row r="774" spans="1:1" x14ac:dyDescent="0.2">
      <c r="A774" s="232"/>
    </row>
    <row r="775" spans="1:1" x14ac:dyDescent="0.2">
      <c r="A775" s="232"/>
    </row>
    <row r="776" spans="1:1" x14ac:dyDescent="0.2">
      <c r="A776" s="232"/>
    </row>
    <row r="777" spans="1:1" x14ac:dyDescent="0.2">
      <c r="A777" s="232"/>
    </row>
    <row r="778" spans="1:1" x14ac:dyDescent="0.2">
      <c r="A778" s="232"/>
    </row>
    <row r="779" spans="1:1" x14ac:dyDescent="0.2">
      <c r="A779" s="232"/>
    </row>
    <row r="780" spans="1:1" x14ac:dyDescent="0.2">
      <c r="A780" s="232"/>
    </row>
    <row r="781" spans="1:1" x14ac:dyDescent="0.2">
      <c r="A781" s="232"/>
    </row>
    <row r="782" spans="1:1" x14ac:dyDescent="0.2">
      <c r="A782" s="232"/>
    </row>
    <row r="783" spans="1:1" x14ac:dyDescent="0.2">
      <c r="A783" s="232"/>
    </row>
    <row r="784" spans="1:1" x14ac:dyDescent="0.2">
      <c r="A784" s="232"/>
    </row>
    <row r="785" spans="1:1" x14ac:dyDescent="0.2">
      <c r="A785" s="232"/>
    </row>
    <row r="786" spans="1:1" x14ac:dyDescent="0.2">
      <c r="A786" s="232"/>
    </row>
    <row r="787" spans="1:1" x14ac:dyDescent="0.2">
      <c r="A787" s="232"/>
    </row>
    <row r="788" spans="1:1" x14ac:dyDescent="0.2">
      <c r="A788" s="232"/>
    </row>
    <row r="789" spans="1:1" x14ac:dyDescent="0.2">
      <c r="A789" s="232"/>
    </row>
    <row r="790" spans="1:1" x14ac:dyDescent="0.2">
      <c r="A790" s="232"/>
    </row>
    <row r="791" spans="1:1" x14ac:dyDescent="0.2">
      <c r="A791" s="232"/>
    </row>
    <row r="792" spans="1:1" x14ac:dyDescent="0.2">
      <c r="A792" s="232"/>
    </row>
    <row r="793" spans="1:1" x14ac:dyDescent="0.2">
      <c r="A793" s="232"/>
    </row>
    <row r="794" spans="1:1" x14ac:dyDescent="0.2">
      <c r="A794" s="232"/>
    </row>
    <row r="795" spans="1:1" x14ac:dyDescent="0.2">
      <c r="A795" s="232"/>
    </row>
    <row r="796" spans="1:1" x14ac:dyDescent="0.2">
      <c r="A796" s="232"/>
    </row>
    <row r="797" spans="1:1" x14ac:dyDescent="0.2">
      <c r="A797" s="232"/>
    </row>
    <row r="798" spans="1:1" x14ac:dyDescent="0.2">
      <c r="A798" s="232"/>
    </row>
    <row r="799" spans="1:1" x14ac:dyDescent="0.2">
      <c r="A799" s="232"/>
    </row>
    <row r="800" spans="1:1" x14ac:dyDescent="0.2">
      <c r="A800" s="232"/>
    </row>
    <row r="801" spans="1:1" x14ac:dyDescent="0.2">
      <c r="A801" s="232"/>
    </row>
    <row r="802" spans="1:1" x14ac:dyDescent="0.2">
      <c r="A802" s="232"/>
    </row>
    <row r="803" spans="1:1" x14ac:dyDescent="0.2">
      <c r="A803" s="232"/>
    </row>
    <row r="804" spans="1:1" x14ac:dyDescent="0.2">
      <c r="A804" s="232"/>
    </row>
    <row r="805" spans="1:1" x14ac:dyDescent="0.2">
      <c r="A805" s="232"/>
    </row>
    <row r="806" spans="1:1" x14ac:dyDescent="0.2">
      <c r="A806" s="232"/>
    </row>
    <row r="807" spans="1:1" x14ac:dyDescent="0.2">
      <c r="A807" s="232"/>
    </row>
    <row r="808" spans="1:1" x14ac:dyDescent="0.2">
      <c r="A808" s="232"/>
    </row>
    <row r="809" spans="1:1" x14ac:dyDescent="0.2">
      <c r="A809" s="232"/>
    </row>
    <row r="810" spans="1:1" x14ac:dyDescent="0.2">
      <c r="A810" s="232"/>
    </row>
    <row r="811" spans="1:1" x14ac:dyDescent="0.2">
      <c r="A811" s="232"/>
    </row>
    <row r="812" spans="1:1" x14ac:dyDescent="0.2">
      <c r="A812" s="232"/>
    </row>
    <row r="813" spans="1:1" x14ac:dyDescent="0.2">
      <c r="A813" s="232"/>
    </row>
    <row r="814" spans="1:1" x14ac:dyDescent="0.2">
      <c r="A814" s="232"/>
    </row>
    <row r="815" spans="1:1" x14ac:dyDescent="0.2">
      <c r="A815" s="232"/>
    </row>
    <row r="816" spans="1:1" x14ac:dyDescent="0.2">
      <c r="A816" s="232"/>
    </row>
    <row r="817" spans="1:1" x14ac:dyDescent="0.2">
      <c r="A817" s="232"/>
    </row>
    <row r="818" spans="1:1" x14ac:dyDescent="0.2">
      <c r="A818" s="232"/>
    </row>
    <row r="819" spans="1:1" x14ac:dyDescent="0.2">
      <c r="A819" s="232"/>
    </row>
    <row r="820" spans="1:1" x14ac:dyDescent="0.2">
      <c r="A820" s="232"/>
    </row>
    <row r="821" spans="1:1" x14ac:dyDescent="0.2">
      <c r="A821" s="232"/>
    </row>
    <row r="822" spans="1:1" x14ac:dyDescent="0.2">
      <c r="A822" s="232"/>
    </row>
    <row r="823" spans="1:1" x14ac:dyDescent="0.2">
      <c r="A823" s="232"/>
    </row>
    <row r="824" spans="1:1" x14ac:dyDescent="0.2">
      <c r="A824" s="232"/>
    </row>
    <row r="825" spans="1:1" x14ac:dyDescent="0.2">
      <c r="A825" s="232"/>
    </row>
    <row r="826" spans="1:1" x14ac:dyDescent="0.2">
      <c r="A826" s="232"/>
    </row>
    <row r="827" spans="1:1" x14ac:dyDescent="0.2">
      <c r="A827" s="232"/>
    </row>
    <row r="828" spans="1:1" x14ac:dyDescent="0.2">
      <c r="A828" s="232"/>
    </row>
    <row r="829" spans="1:1" x14ac:dyDescent="0.2">
      <c r="A829" s="232"/>
    </row>
    <row r="830" spans="1:1" x14ac:dyDescent="0.2">
      <c r="A830" s="232"/>
    </row>
    <row r="831" spans="1:1" x14ac:dyDescent="0.2">
      <c r="A831" s="232"/>
    </row>
    <row r="832" spans="1:1" x14ac:dyDescent="0.2">
      <c r="A832" s="232"/>
    </row>
    <row r="833" spans="1:1" x14ac:dyDescent="0.2">
      <c r="A833" s="232"/>
    </row>
    <row r="834" spans="1:1" x14ac:dyDescent="0.2">
      <c r="A834" s="232"/>
    </row>
    <row r="835" spans="1:1" x14ac:dyDescent="0.2">
      <c r="A835" s="232"/>
    </row>
    <row r="836" spans="1:1" x14ac:dyDescent="0.2">
      <c r="A836" s="232"/>
    </row>
    <row r="837" spans="1:1" x14ac:dyDescent="0.2">
      <c r="A837" s="232"/>
    </row>
    <row r="838" spans="1:1" x14ac:dyDescent="0.2">
      <c r="A838" s="232"/>
    </row>
    <row r="839" spans="1:1" x14ac:dyDescent="0.2">
      <c r="A839" s="232"/>
    </row>
    <row r="840" spans="1:1" x14ac:dyDescent="0.2">
      <c r="A840" s="232"/>
    </row>
    <row r="841" spans="1:1" x14ac:dyDescent="0.2">
      <c r="A841" s="232"/>
    </row>
    <row r="842" spans="1:1" x14ac:dyDescent="0.2">
      <c r="A842" s="232"/>
    </row>
    <row r="843" spans="1:1" x14ac:dyDescent="0.2">
      <c r="A843" s="232"/>
    </row>
    <row r="844" spans="1:1" x14ac:dyDescent="0.2">
      <c r="A844" s="232"/>
    </row>
    <row r="845" spans="1:1" x14ac:dyDescent="0.2">
      <c r="A845" s="232"/>
    </row>
    <row r="846" spans="1:1" x14ac:dyDescent="0.2">
      <c r="A846" s="232"/>
    </row>
    <row r="847" spans="1:1" x14ac:dyDescent="0.2">
      <c r="A847" s="232"/>
    </row>
    <row r="848" spans="1:1" x14ac:dyDescent="0.2">
      <c r="A848" s="232"/>
    </row>
    <row r="849" spans="1:1" x14ac:dyDescent="0.2">
      <c r="A849" s="232"/>
    </row>
    <row r="850" spans="1:1" x14ac:dyDescent="0.2">
      <c r="A850" s="232"/>
    </row>
    <row r="851" spans="1:1" x14ac:dyDescent="0.2">
      <c r="A851" s="232"/>
    </row>
    <row r="852" spans="1:1" x14ac:dyDescent="0.2">
      <c r="A852" s="232"/>
    </row>
    <row r="853" spans="1:1" x14ac:dyDescent="0.2">
      <c r="A853" s="232"/>
    </row>
    <row r="854" spans="1:1" x14ac:dyDescent="0.2">
      <c r="A854" s="232"/>
    </row>
    <row r="855" spans="1:1" x14ac:dyDescent="0.2">
      <c r="A855" s="232"/>
    </row>
    <row r="856" spans="1:1" x14ac:dyDescent="0.2">
      <c r="A856" s="232"/>
    </row>
    <row r="857" spans="1:1" x14ac:dyDescent="0.2">
      <c r="A857" s="232"/>
    </row>
    <row r="858" spans="1:1" x14ac:dyDescent="0.2">
      <c r="A858" s="232"/>
    </row>
    <row r="859" spans="1:1" x14ac:dyDescent="0.2">
      <c r="A859" s="232"/>
    </row>
    <row r="860" spans="1:1" x14ac:dyDescent="0.2">
      <c r="A860" s="232"/>
    </row>
    <row r="861" spans="1:1" x14ac:dyDescent="0.2">
      <c r="A861" s="232"/>
    </row>
    <row r="862" spans="1:1" x14ac:dyDescent="0.2">
      <c r="A862" s="232"/>
    </row>
    <row r="863" spans="1:1" x14ac:dyDescent="0.2">
      <c r="A863" s="232"/>
    </row>
    <row r="864" spans="1:1" x14ac:dyDescent="0.2">
      <c r="A864" s="232"/>
    </row>
    <row r="865" spans="1:1" x14ac:dyDescent="0.2">
      <c r="A865" s="232"/>
    </row>
    <row r="866" spans="1:1" x14ac:dyDescent="0.2">
      <c r="A866" s="232"/>
    </row>
    <row r="867" spans="1:1" x14ac:dyDescent="0.2">
      <c r="A867" s="232"/>
    </row>
    <row r="868" spans="1:1" x14ac:dyDescent="0.2">
      <c r="A868" s="232"/>
    </row>
    <row r="869" spans="1:1" x14ac:dyDescent="0.2">
      <c r="A869" s="232"/>
    </row>
    <row r="870" spans="1:1" x14ac:dyDescent="0.2">
      <c r="A870" s="232"/>
    </row>
    <row r="871" spans="1:1" x14ac:dyDescent="0.2">
      <c r="A871" s="232"/>
    </row>
    <row r="872" spans="1:1" x14ac:dyDescent="0.2">
      <c r="A872" s="232"/>
    </row>
    <row r="873" spans="1:1" x14ac:dyDescent="0.2">
      <c r="A873" s="232"/>
    </row>
    <row r="874" spans="1:1" x14ac:dyDescent="0.2">
      <c r="A874" s="232"/>
    </row>
    <row r="875" spans="1:1" x14ac:dyDescent="0.2">
      <c r="A875" s="232"/>
    </row>
    <row r="876" spans="1:1" x14ac:dyDescent="0.2">
      <c r="A876" s="232"/>
    </row>
    <row r="877" spans="1:1" x14ac:dyDescent="0.2">
      <c r="A877" s="232"/>
    </row>
    <row r="878" spans="1:1" x14ac:dyDescent="0.2">
      <c r="A878" s="232"/>
    </row>
    <row r="879" spans="1:1" x14ac:dyDescent="0.2">
      <c r="A879" s="232"/>
    </row>
    <row r="880" spans="1:1" x14ac:dyDescent="0.2">
      <c r="A880" s="232"/>
    </row>
    <row r="881" spans="1:1" x14ac:dyDescent="0.2">
      <c r="A881" s="232"/>
    </row>
    <row r="882" spans="1:1" x14ac:dyDescent="0.2">
      <c r="A882" s="232"/>
    </row>
    <row r="883" spans="1:1" x14ac:dyDescent="0.2">
      <c r="A883" s="232"/>
    </row>
    <row r="884" spans="1:1" x14ac:dyDescent="0.2">
      <c r="A884" s="232"/>
    </row>
    <row r="885" spans="1:1" x14ac:dyDescent="0.2">
      <c r="A885" s="232"/>
    </row>
    <row r="886" spans="1:1" x14ac:dyDescent="0.2">
      <c r="A886" s="232"/>
    </row>
    <row r="887" spans="1:1" x14ac:dyDescent="0.2">
      <c r="A887" s="232"/>
    </row>
    <row r="888" spans="1:1" x14ac:dyDescent="0.2">
      <c r="A888" s="232"/>
    </row>
    <row r="889" spans="1:1" x14ac:dyDescent="0.2">
      <c r="A889" s="232"/>
    </row>
    <row r="890" spans="1:1" x14ac:dyDescent="0.2">
      <c r="A890" s="232"/>
    </row>
    <row r="891" spans="1:1" x14ac:dyDescent="0.2">
      <c r="A891" s="232"/>
    </row>
    <row r="892" spans="1:1" x14ac:dyDescent="0.2">
      <c r="A892" s="232"/>
    </row>
    <row r="893" spans="1:1" x14ac:dyDescent="0.2">
      <c r="A893" s="232"/>
    </row>
    <row r="894" spans="1:1" x14ac:dyDescent="0.2">
      <c r="A894" s="232"/>
    </row>
    <row r="895" spans="1:1" x14ac:dyDescent="0.2">
      <c r="A895" s="232"/>
    </row>
    <row r="896" spans="1:1" x14ac:dyDescent="0.2">
      <c r="A896" s="232"/>
    </row>
    <row r="897" spans="1:1" x14ac:dyDescent="0.2">
      <c r="A897" s="232"/>
    </row>
    <row r="898" spans="1:1" x14ac:dyDescent="0.2">
      <c r="A898" s="232"/>
    </row>
    <row r="899" spans="1:1" x14ac:dyDescent="0.2">
      <c r="A899" s="232"/>
    </row>
    <row r="900" spans="1:1" x14ac:dyDescent="0.2">
      <c r="A900" s="232"/>
    </row>
    <row r="901" spans="1:1" x14ac:dyDescent="0.2">
      <c r="A901" s="232"/>
    </row>
    <row r="902" spans="1:1" x14ac:dyDescent="0.2">
      <c r="A902" s="232"/>
    </row>
    <row r="903" spans="1:1" x14ac:dyDescent="0.2">
      <c r="A903" s="232"/>
    </row>
    <row r="904" spans="1:1" x14ac:dyDescent="0.2">
      <c r="A904" s="232"/>
    </row>
    <row r="905" spans="1:1" x14ac:dyDescent="0.2">
      <c r="A905" s="232"/>
    </row>
    <row r="906" spans="1:1" x14ac:dyDescent="0.2">
      <c r="A906" s="232"/>
    </row>
    <row r="907" spans="1:1" x14ac:dyDescent="0.2">
      <c r="A907" s="232"/>
    </row>
    <row r="908" spans="1:1" x14ac:dyDescent="0.2">
      <c r="A908" s="232"/>
    </row>
    <row r="909" spans="1:1" x14ac:dyDescent="0.2">
      <c r="A909" s="232"/>
    </row>
    <row r="910" spans="1:1" x14ac:dyDescent="0.2">
      <c r="A910" s="232"/>
    </row>
    <row r="911" spans="1:1" x14ac:dyDescent="0.2">
      <c r="A911" s="232"/>
    </row>
    <row r="912" spans="1:1" x14ac:dyDescent="0.2">
      <c r="A912" s="232"/>
    </row>
    <row r="913" spans="1:1" x14ac:dyDescent="0.2">
      <c r="A913" s="232"/>
    </row>
    <row r="914" spans="1:1" x14ac:dyDescent="0.2">
      <c r="A914" s="232"/>
    </row>
    <row r="915" spans="1:1" x14ac:dyDescent="0.2">
      <c r="A915" s="232"/>
    </row>
    <row r="916" spans="1:1" x14ac:dyDescent="0.2">
      <c r="A916" s="232"/>
    </row>
    <row r="917" spans="1:1" x14ac:dyDescent="0.2">
      <c r="A917" s="232"/>
    </row>
    <row r="918" spans="1:1" x14ac:dyDescent="0.2">
      <c r="A918" s="232"/>
    </row>
    <row r="919" spans="1:1" x14ac:dyDescent="0.2">
      <c r="A919" s="232"/>
    </row>
    <row r="920" spans="1:1" x14ac:dyDescent="0.2">
      <c r="A920" s="232"/>
    </row>
    <row r="921" spans="1:1" x14ac:dyDescent="0.2">
      <c r="A921" s="232"/>
    </row>
    <row r="922" spans="1:1" x14ac:dyDescent="0.2">
      <c r="A922" s="232"/>
    </row>
    <row r="923" spans="1:1" x14ac:dyDescent="0.2">
      <c r="A923" s="232"/>
    </row>
    <row r="924" spans="1:1" x14ac:dyDescent="0.2">
      <c r="A924" s="232"/>
    </row>
    <row r="925" spans="1:1" x14ac:dyDescent="0.2">
      <c r="A925" s="232"/>
    </row>
    <row r="926" spans="1:1" x14ac:dyDescent="0.2">
      <c r="A926" s="232"/>
    </row>
    <row r="927" spans="1:1" x14ac:dyDescent="0.2">
      <c r="A927" s="232"/>
    </row>
    <row r="928" spans="1:1" x14ac:dyDescent="0.2">
      <c r="A928" s="232"/>
    </row>
    <row r="929" spans="1:1" x14ac:dyDescent="0.2">
      <c r="A929" s="232"/>
    </row>
    <row r="930" spans="1:1" x14ac:dyDescent="0.2">
      <c r="A930" s="232"/>
    </row>
    <row r="931" spans="1:1" x14ac:dyDescent="0.2">
      <c r="A931" s="232"/>
    </row>
    <row r="932" spans="1:1" x14ac:dyDescent="0.2">
      <c r="A932" s="232"/>
    </row>
    <row r="933" spans="1:1" x14ac:dyDescent="0.2">
      <c r="A933" s="232"/>
    </row>
    <row r="934" spans="1:1" x14ac:dyDescent="0.2">
      <c r="A934" s="232"/>
    </row>
    <row r="935" spans="1:1" x14ac:dyDescent="0.2">
      <c r="A935" s="232"/>
    </row>
    <row r="936" spans="1:1" x14ac:dyDescent="0.2">
      <c r="A936" s="232"/>
    </row>
    <row r="937" spans="1:1" x14ac:dyDescent="0.2">
      <c r="A937" s="232"/>
    </row>
    <row r="938" spans="1:1" x14ac:dyDescent="0.2">
      <c r="A938" s="232"/>
    </row>
    <row r="939" spans="1:1" x14ac:dyDescent="0.2">
      <c r="A939" s="232"/>
    </row>
    <row r="940" spans="1:1" x14ac:dyDescent="0.2">
      <c r="A940" s="232"/>
    </row>
    <row r="941" spans="1:1" x14ac:dyDescent="0.2">
      <c r="A941" s="232"/>
    </row>
    <row r="942" spans="1:1" x14ac:dyDescent="0.2">
      <c r="A942" s="232"/>
    </row>
    <row r="943" spans="1:1" x14ac:dyDescent="0.2">
      <c r="A943" s="232"/>
    </row>
    <row r="944" spans="1:1" x14ac:dyDescent="0.2">
      <c r="A944" s="232"/>
    </row>
    <row r="945" spans="1:1" x14ac:dyDescent="0.2">
      <c r="A945" s="232"/>
    </row>
    <row r="946" spans="1:1" x14ac:dyDescent="0.2">
      <c r="A946" s="232"/>
    </row>
    <row r="947" spans="1:1" x14ac:dyDescent="0.2">
      <c r="A947" s="232"/>
    </row>
    <row r="948" spans="1:1" x14ac:dyDescent="0.2">
      <c r="A948" s="232"/>
    </row>
    <row r="949" spans="1:1" x14ac:dyDescent="0.2">
      <c r="A949" s="232"/>
    </row>
    <row r="950" spans="1:1" x14ac:dyDescent="0.2">
      <c r="A950" s="232"/>
    </row>
    <row r="951" spans="1:1" x14ac:dyDescent="0.2">
      <c r="A951" s="232"/>
    </row>
    <row r="952" spans="1:1" x14ac:dyDescent="0.2">
      <c r="A952" s="232"/>
    </row>
    <row r="953" spans="1:1" x14ac:dyDescent="0.2">
      <c r="A953" s="232"/>
    </row>
    <row r="954" spans="1:1" x14ac:dyDescent="0.2">
      <c r="A954" s="232"/>
    </row>
    <row r="955" spans="1:1" x14ac:dyDescent="0.2">
      <c r="A955" s="232"/>
    </row>
    <row r="956" spans="1:1" x14ac:dyDescent="0.2">
      <c r="A956" s="232"/>
    </row>
    <row r="957" spans="1:1" x14ac:dyDescent="0.2">
      <c r="A957" s="232"/>
    </row>
    <row r="958" spans="1:1" x14ac:dyDescent="0.2">
      <c r="A958" s="232"/>
    </row>
    <row r="959" spans="1:1" x14ac:dyDescent="0.2">
      <c r="A959" s="232"/>
    </row>
    <row r="960" spans="1:1" x14ac:dyDescent="0.2">
      <c r="A960" s="232"/>
    </row>
    <row r="961" spans="1:1" x14ac:dyDescent="0.2">
      <c r="A961" s="232"/>
    </row>
    <row r="962" spans="1:1" x14ac:dyDescent="0.2">
      <c r="A962" s="232"/>
    </row>
    <row r="963" spans="1:1" x14ac:dyDescent="0.2">
      <c r="A963" s="232"/>
    </row>
    <row r="964" spans="1:1" x14ac:dyDescent="0.2">
      <c r="A964" s="232"/>
    </row>
    <row r="965" spans="1:1" x14ac:dyDescent="0.2">
      <c r="A965" s="232"/>
    </row>
    <row r="966" spans="1:1" x14ac:dyDescent="0.2">
      <c r="A966" s="232"/>
    </row>
    <row r="967" spans="1:1" x14ac:dyDescent="0.2">
      <c r="A967" s="232"/>
    </row>
    <row r="968" spans="1:1" x14ac:dyDescent="0.2">
      <c r="A968" s="232"/>
    </row>
    <row r="969" spans="1:1" x14ac:dyDescent="0.2">
      <c r="A969" s="232"/>
    </row>
    <row r="970" spans="1:1" x14ac:dyDescent="0.2">
      <c r="A970" s="232"/>
    </row>
    <row r="971" spans="1:1" x14ac:dyDescent="0.2">
      <c r="A971" s="232"/>
    </row>
    <row r="972" spans="1:1" x14ac:dyDescent="0.2">
      <c r="A972" s="232"/>
    </row>
    <row r="973" spans="1:1" x14ac:dyDescent="0.2">
      <c r="A973" s="232"/>
    </row>
    <row r="974" spans="1:1" x14ac:dyDescent="0.2">
      <c r="A974" s="232"/>
    </row>
    <row r="975" spans="1:1" x14ac:dyDescent="0.2">
      <c r="A975" s="232"/>
    </row>
    <row r="976" spans="1:1" x14ac:dyDescent="0.2">
      <c r="A976" s="232"/>
    </row>
    <row r="977" spans="1:1" x14ac:dyDescent="0.2">
      <c r="A977" s="232"/>
    </row>
    <row r="978" spans="1:1" x14ac:dyDescent="0.2">
      <c r="A978" s="232"/>
    </row>
    <row r="979" spans="1:1" x14ac:dyDescent="0.2">
      <c r="A979" s="232"/>
    </row>
    <row r="980" spans="1:1" x14ac:dyDescent="0.2">
      <c r="A980" s="232"/>
    </row>
    <row r="981" spans="1:1" x14ac:dyDescent="0.2">
      <c r="A981" s="232"/>
    </row>
    <row r="982" spans="1:1" x14ac:dyDescent="0.2">
      <c r="A982" s="232"/>
    </row>
    <row r="983" spans="1:1" x14ac:dyDescent="0.2">
      <c r="A983" s="232"/>
    </row>
    <row r="984" spans="1:1" x14ac:dyDescent="0.2">
      <c r="A984" s="232"/>
    </row>
    <row r="985" spans="1:1" x14ac:dyDescent="0.2">
      <c r="A985" s="232"/>
    </row>
    <row r="986" spans="1:1" x14ac:dyDescent="0.2">
      <c r="A986" s="232"/>
    </row>
    <row r="987" spans="1:1" x14ac:dyDescent="0.2">
      <c r="A987" s="232"/>
    </row>
    <row r="988" spans="1:1" x14ac:dyDescent="0.2">
      <c r="A988" s="232"/>
    </row>
    <row r="989" spans="1:1" x14ac:dyDescent="0.2">
      <c r="A989" s="232"/>
    </row>
    <row r="990" spans="1:1" x14ac:dyDescent="0.2">
      <c r="A990" s="232"/>
    </row>
    <row r="991" spans="1:1" x14ac:dyDescent="0.2">
      <c r="A991" s="232"/>
    </row>
    <row r="992" spans="1:1" x14ac:dyDescent="0.2">
      <c r="A992" s="232"/>
    </row>
    <row r="993" spans="1:1" x14ac:dyDescent="0.2">
      <c r="A993" s="232"/>
    </row>
    <row r="994" spans="1:1" x14ac:dyDescent="0.2">
      <c r="A994" s="232"/>
    </row>
    <row r="995" spans="1:1" x14ac:dyDescent="0.2">
      <c r="A995" s="232"/>
    </row>
    <row r="996" spans="1:1" x14ac:dyDescent="0.2">
      <c r="A996" s="232"/>
    </row>
    <row r="997" spans="1:1" x14ac:dyDescent="0.2">
      <c r="A997" s="232"/>
    </row>
    <row r="998" spans="1:1" x14ac:dyDescent="0.2">
      <c r="A998" s="232"/>
    </row>
    <row r="999" spans="1:1" x14ac:dyDescent="0.2">
      <c r="A999" s="232"/>
    </row>
    <row r="1000" spans="1:1" x14ac:dyDescent="0.2">
      <c r="A1000" s="232"/>
    </row>
    <row r="1001" spans="1:1" x14ac:dyDescent="0.2">
      <c r="A1001" s="232"/>
    </row>
    <row r="1002" spans="1:1" x14ac:dyDescent="0.2">
      <c r="A1002" s="232"/>
    </row>
    <row r="1003" spans="1:1" x14ac:dyDescent="0.2">
      <c r="A1003" s="232"/>
    </row>
    <row r="1004" spans="1:1" x14ac:dyDescent="0.2">
      <c r="A1004" s="232"/>
    </row>
    <row r="1005" spans="1:1" x14ac:dyDescent="0.2">
      <c r="A1005" s="232"/>
    </row>
    <row r="1006" spans="1:1" x14ac:dyDescent="0.2">
      <c r="A1006" s="232"/>
    </row>
    <row r="1007" spans="1:1" x14ac:dyDescent="0.2">
      <c r="A1007" s="232"/>
    </row>
    <row r="1008" spans="1:1" x14ac:dyDescent="0.2">
      <c r="A1008" s="232"/>
    </row>
    <row r="1009" spans="1:1" x14ac:dyDescent="0.2">
      <c r="A1009" s="232"/>
    </row>
    <row r="1010" spans="1:1" x14ac:dyDescent="0.2">
      <c r="A1010" s="232"/>
    </row>
    <row r="1011" spans="1:1" x14ac:dyDescent="0.2">
      <c r="A1011" s="232"/>
    </row>
    <row r="1012" spans="1:1" x14ac:dyDescent="0.2">
      <c r="A1012" s="232"/>
    </row>
    <row r="1013" spans="1:1" x14ac:dyDescent="0.2">
      <c r="A1013" s="232"/>
    </row>
    <row r="1014" spans="1:1" x14ac:dyDescent="0.2">
      <c r="A1014" s="232"/>
    </row>
    <row r="1015" spans="1:1" x14ac:dyDescent="0.2">
      <c r="A1015" s="232"/>
    </row>
    <row r="1016" spans="1:1" x14ac:dyDescent="0.2">
      <c r="A1016" s="232"/>
    </row>
    <row r="1017" spans="1:1" x14ac:dyDescent="0.2">
      <c r="A1017" s="232"/>
    </row>
    <row r="1018" spans="1:1" x14ac:dyDescent="0.2">
      <c r="A1018" s="232"/>
    </row>
    <row r="1019" spans="1:1" x14ac:dyDescent="0.2">
      <c r="A1019" s="232"/>
    </row>
    <row r="1020" spans="1:1" x14ac:dyDescent="0.2">
      <c r="A1020" s="232"/>
    </row>
    <row r="1021" spans="1:1" x14ac:dyDescent="0.2">
      <c r="A1021" s="232"/>
    </row>
    <row r="1022" spans="1:1" x14ac:dyDescent="0.2">
      <c r="A1022" s="232"/>
    </row>
    <row r="1023" spans="1:1" x14ac:dyDescent="0.2">
      <c r="A1023" s="232"/>
    </row>
    <row r="1024" spans="1:1" x14ac:dyDescent="0.2">
      <c r="A1024" s="232"/>
    </row>
    <row r="1025" spans="1:1" x14ac:dyDescent="0.2">
      <c r="A1025" s="232"/>
    </row>
    <row r="1026" spans="1:1" x14ac:dyDescent="0.2">
      <c r="A1026" s="232"/>
    </row>
    <row r="1027" spans="1:1" x14ac:dyDescent="0.2">
      <c r="A1027" s="232"/>
    </row>
    <row r="1028" spans="1:1" x14ac:dyDescent="0.2">
      <c r="A1028" s="232"/>
    </row>
    <row r="1029" spans="1:1" x14ac:dyDescent="0.2">
      <c r="A1029" s="232"/>
    </row>
    <row r="1030" spans="1:1" x14ac:dyDescent="0.2">
      <c r="A1030" s="232"/>
    </row>
    <row r="1031" spans="1:1" x14ac:dyDescent="0.2">
      <c r="A1031" s="232"/>
    </row>
    <row r="1032" spans="1:1" x14ac:dyDescent="0.2">
      <c r="A1032" s="232"/>
    </row>
    <row r="1033" spans="1:1" x14ac:dyDescent="0.2">
      <c r="A1033" s="232"/>
    </row>
    <row r="1034" spans="1:1" x14ac:dyDescent="0.2">
      <c r="A1034" s="232"/>
    </row>
    <row r="1035" spans="1:1" x14ac:dyDescent="0.2">
      <c r="A1035" s="232"/>
    </row>
    <row r="1036" spans="1:1" x14ac:dyDescent="0.2">
      <c r="A1036" s="232"/>
    </row>
    <row r="1037" spans="1:1" x14ac:dyDescent="0.2">
      <c r="A1037" s="232"/>
    </row>
    <row r="1038" spans="1:1" x14ac:dyDescent="0.2">
      <c r="A1038" s="232"/>
    </row>
    <row r="1039" spans="1:1" x14ac:dyDescent="0.2">
      <c r="A1039" s="232"/>
    </row>
    <row r="1040" spans="1:1" x14ac:dyDescent="0.2">
      <c r="A1040" s="232"/>
    </row>
    <row r="1041" spans="1:1" x14ac:dyDescent="0.2">
      <c r="A1041" s="232"/>
    </row>
    <row r="1042" spans="1:1" x14ac:dyDescent="0.2">
      <c r="A1042" s="232"/>
    </row>
    <row r="1043" spans="1:1" x14ac:dyDescent="0.2">
      <c r="A1043" s="232"/>
    </row>
    <row r="1044" spans="1:1" x14ac:dyDescent="0.2">
      <c r="A1044" s="232"/>
    </row>
    <row r="1045" spans="1:1" x14ac:dyDescent="0.2">
      <c r="A1045" s="232"/>
    </row>
    <row r="1046" spans="1:1" x14ac:dyDescent="0.2">
      <c r="A1046" s="232"/>
    </row>
    <row r="1047" spans="1:1" x14ac:dyDescent="0.2">
      <c r="A1047" s="232"/>
    </row>
    <row r="1048" spans="1:1" x14ac:dyDescent="0.2">
      <c r="A1048" s="232"/>
    </row>
    <row r="1049" spans="1:1" x14ac:dyDescent="0.2">
      <c r="A1049" s="232"/>
    </row>
    <row r="1050" spans="1:1" x14ac:dyDescent="0.2">
      <c r="A1050" s="232"/>
    </row>
    <row r="1051" spans="1:1" x14ac:dyDescent="0.2">
      <c r="A1051" s="232"/>
    </row>
    <row r="1052" spans="1:1" x14ac:dyDescent="0.2">
      <c r="A1052" s="232"/>
    </row>
    <row r="1053" spans="1:1" x14ac:dyDescent="0.2">
      <c r="A1053" s="232"/>
    </row>
    <row r="1054" spans="1:1" x14ac:dyDescent="0.2">
      <c r="A1054" s="232"/>
    </row>
    <row r="1055" spans="1:1" x14ac:dyDescent="0.2">
      <c r="A1055" s="232"/>
    </row>
    <row r="1056" spans="1:1" x14ac:dyDescent="0.2">
      <c r="A1056" s="232"/>
    </row>
    <row r="1057" spans="1:1" x14ac:dyDescent="0.2">
      <c r="A1057" s="232"/>
    </row>
    <row r="1058" spans="1:1" x14ac:dyDescent="0.2">
      <c r="A1058" s="232"/>
    </row>
    <row r="1059" spans="1:1" x14ac:dyDescent="0.2">
      <c r="A1059" s="232"/>
    </row>
    <row r="1060" spans="1:1" x14ac:dyDescent="0.2">
      <c r="A1060" s="232"/>
    </row>
    <row r="1061" spans="1:1" x14ac:dyDescent="0.2">
      <c r="A1061" s="232"/>
    </row>
    <row r="1062" spans="1:1" x14ac:dyDescent="0.2">
      <c r="A1062" s="232"/>
    </row>
    <row r="1063" spans="1:1" x14ac:dyDescent="0.2">
      <c r="A1063" s="232"/>
    </row>
    <row r="1064" spans="1:1" x14ac:dyDescent="0.2">
      <c r="A1064" s="232"/>
    </row>
    <row r="1065" spans="1:1" x14ac:dyDescent="0.2">
      <c r="A1065" s="232"/>
    </row>
    <row r="1066" spans="1:1" x14ac:dyDescent="0.2">
      <c r="A1066" s="232"/>
    </row>
    <row r="1067" spans="1:1" x14ac:dyDescent="0.2">
      <c r="A1067" s="232"/>
    </row>
    <row r="1068" spans="1:1" x14ac:dyDescent="0.2">
      <c r="A1068" s="232"/>
    </row>
    <row r="1069" spans="1:1" x14ac:dyDescent="0.2">
      <c r="A1069" s="232"/>
    </row>
    <row r="1070" spans="1:1" x14ac:dyDescent="0.2">
      <c r="A1070" s="232"/>
    </row>
    <row r="1071" spans="1:1" x14ac:dyDescent="0.2">
      <c r="A1071" s="232"/>
    </row>
    <row r="1072" spans="1:1" x14ac:dyDescent="0.2">
      <c r="A1072" s="232"/>
    </row>
    <row r="1073" spans="1:1" x14ac:dyDescent="0.2">
      <c r="A1073" s="232"/>
    </row>
    <row r="1074" spans="1:1" x14ac:dyDescent="0.2">
      <c r="A1074" s="232"/>
    </row>
    <row r="1075" spans="1:1" x14ac:dyDescent="0.2">
      <c r="A1075" s="232"/>
    </row>
    <row r="1076" spans="1:1" x14ac:dyDescent="0.2">
      <c r="A1076" s="232"/>
    </row>
    <row r="1077" spans="1:1" x14ac:dyDescent="0.2">
      <c r="A1077" s="232"/>
    </row>
    <row r="1078" spans="1:1" x14ac:dyDescent="0.2">
      <c r="A1078" s="232"/>
    </row>
    <row r="1079" spans="1:1" x14ac:dyDescent="0.2">
      <c r="A1079" s="232"/>
    </row>
    <row r="1080" spans="1:1" x14ac:dyDescent="0.2">
      <c r="A1080" s="232"/>
    </row>
    <row r="1081" spans="1:1" x14ac:dyDescent="0.2">
      <c r="A1081" s="232"/>
    </row>
    <row r="1082" spans="1:1" x14ac:dyDescent="0.2">
      <c r="A1082" s="232"/>
    </row>
    <row r="1083" spans="1:1" x14ac:dyDescent="0.2">
      <c r="A1083" s="232"/>
    </row>
    <row r="1084" spans="1:1" x14ac:dyDescent="0.2">
      <c r="A1084" s="232"/>
    </row>
    <row r="1085" spans="1:1" x14ac:dyDescent="0.2">
      <c r="A1085" s="232"/>
    </row>
    <row r="1086" spans="1:1" x14ac:dyDescent="0.2">
      <c r="A1086" s="232"/>
    </row>
    <row r="1087" spans="1:1" x14ac:dyDescent="0.2">
      <c r="A1087" s="232"/>
    </row>
    <row r="1088" spans="1:1" x14ac:dyDescent="0.2">
      <c r="A1088" s="232"/>
    </row>
    <row r="1089" spans="1:1" x14ac:dyDescent="0.2">
      <c r="A1089" s="232"/>
    </row>
    <row r="1090" spans="1:1" x14ac:dyDescent="0.2">
      <c r="A1090" s="232"/>
    </row>
    <row r="1091" spans="1:1" x14ac:dyDescent="0.2">
      <c r="A1091" s="232"/>
    </row>
    <row r="1092" spans="1:1" x14ac:dyDescent="0.2">
      <c r="A1092" s="232"/>
    </row>
    <row r="1093" spans="1:1" x14ac:dyDescent="0.2">
      <c r="A1093" s="232"/>
    </row>
    <row r="1094" spans="1:1" x14ac:dyDescent="0.2">
      <c r="A1094" s="232"/>
    </row>
    <row r="1095" spans="1:1" x14ac:dyDescent="0.2">
      <c r="A1095" s="232"/>
    </row>
    <row r="1096" spans="1:1" x14ac:dyDescent="0.2">
      <c r="A1096" s="232"/>
    </row>
  </sheetData>
  <printOptions horizontalCentered="1"/>
  <pageMargins left="0.75" right="0.75" top="1" bottom="1" header="0.5" footer="0.5"/>
  <pageSetup scale="64" orientation="landscape" r:id="rId1"/>
  <headerFooter alignWithMargins="0">
    <oddHeader>&amp;A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63489" r:id="rId4" name="Button 1">
              <controlPr defaultSize="0" print="0" autoFill="0" autoPict="0" macro="[13]!PublishPowerWestPricePeak">
                <anchor moveWithCells="1" sizeWithCells="1">
                  <from>
                    <xdr:col>0</xdr:col>
                    <xdr:colOff>0</xdr:colOff>
                    <xdr:row>0</xdr:row>
                    <xdr:rowOff>53340</xdr:rowOff>
                  </from>
                  <to>
                    <xdr:col>0</xdr:col>
                    <xdr:colOff>0</xdr:colOff>
                    <xdr:row>0</xdr:row>
                    <xdr:rowOff>472440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4">
    <pageSetUpPr fitToPage="1"/>
  </sheetPr>
  <dimension ref="A1:R1096"/>
  <sheetViews>
    <sheetView workbookViewId="0">
      <selection activeCell="N3" sqref="N3:R68"/>
    </sheetView>
  </sheetViews>
  <sheetFormatPr defaultColWidth="9.125" defaultRowHeight="10.199999999999999" x14ac:dyDescent="0.2"/>
  <cols>
    <col min="1" max="1" width="9.125" style="234"/>
    <col min="2" max="6" width="9.125" style="233"/>
    <col min="7" max="16384" width="9.125" style="234"/>
  </cols>
  <sheetData>
    <row r="1" spans="1:18" ht="45.75" customHeight="1" x14ac:dyDescent="0.2">
      <c r="A1" s="232">
        <f>crvDate</f>
        <v>37187</v>
      </c>
      <c r="D1" s="232">
        <f>A1</f>
        <v>37187</v>
      </c>
      <c r="J1" s="234" t="s">
        <v>94</v>
      </c>
      <c r="P1" s="232">
        <f>A1</f>
        <v>37187</v>
      </c>
    </row>
    <row r="2" spans="1:18" s="237" customFormat="1" x14ac:dyDescent="0.2">
      <c r="A2" s="235"/>
      <c r="B2" s="236" t="s">
        <v>165</v>
      </c>
      <c r="C2" s="236" t="s">
        <v>140</v>
      </c>
      <c r="D2" s="236" t="s">
        <v>166</v>
      </c>
      <c r="E2" s="236" t="s">
        <v>167</v>
      </c>
      <c r="F2" s="236" t="s">
        <v>168</v>
      </c>
      <c r="H2" s="237" t="s">
        <v>165</v>
      </c>
      <c r="I2" s="237" t="s">
        <v>140</v>
      </c>
      <c r="J2" s="237" t="s">
        <v>166</v>
      </c>
      <c r="K2" s="237" t="s">
        <v>167</v>
      </c>
      <c r="L2" s="237" t="s">
        <v>168</v>
      </c>
      <c r="N2" s="237" t="s">
        <v>165</v>
      </c>
      <c r="O2" s="237" t="s">
        <v>140</v>
      </c>
      <c r="P2" s="237" t="s">
        <v>166</v>
      </c>
      <c r="Q2" s="237" t="s">
        <v>167</v>
      </c>
      <c r="R2" s="237" t="s">
        <v>168</v>
      </c>
    </row>
    <row r="3" spans="1:18" hidden="1" x14ac:dyDescent="0.2">
      <c r="A3" s="238">
        <v>36708</v>
      </c>
      <c r="B3" s="233">
        <f t="array" ref="B3:B56">TRANSPOSE('P2'!E5:BF5)</f>
        <v>0</v>
      </c>
      <c r="C3" s="233">
        <f t="array" ref="C3:C56">TRANSPOSE('P2'!E7:BF7)</f>
        <v>0</v>
      </c>
      <c r="D3" s="233">
        <f t="array" ref="D3:D56">TRANSPOSE('P2'!E9:BF9)</f>
        <v>0</v>
      </c>
      <c r="E3" s="233">
        <f t="array" ref="E3:E56">TRANSPOSE('P2'!E13:GZ13)</f>
        <v>0</v>
      </c>
      <c r="F3" s="233">
        <f t="array" ref="F3:F56">TRANSPOSE('P2'!E15:BF15)</f>
        <v>0</v>
      </c>
      <c r="H3" s="239">
        <f t="shared" ref="H3:H34" si="0">B3-N3</f>
        <v>0</v>
      </c>
      <c r="I3" s="239">
        <f t="shared" ref="I3:I34" si="1">C3-O3</f>
        <v>0</v>
      </c>
      <c r="J3" s="239">
        <f t="shared" ref="J3:J34" si="2">D3-P3</f>
        <v>0</v>
      </c>
      <c r="K3" s="239">
        <f t="shared" ref="K3:K34" si="3">E3-Q3</f>
        <v>0</v>
      </c>
      <c r="L3" s="239">
        <f t="shared" ref="L3:L34" si="4">F3-R3</f>
        <v>0</v>
      </c>
      <c r="N3" s="233">
        <v>0</v>
      </c>
      <c r="O3" s="233">
        <v>0</v>
      </c>
      <c r="P3" s="233">
        <v>0</v>
      </c>
      <c r="Q3" s="233">
        <v>0</v>
      </c>
      <c r="R3" s="233">
        <v>0</v>
      </c>
    </row>
    <row r="4" spans="1:18" x14ac:dyDescent="0.2">
      <c r="A4" s="238">
        <f t="shared" ref="A4:A35" si="5">EOMONTH(A3,1)</f>
        <v>36769</v>
      </c>
      <c r="B4" s="233">
        <v>0</v>
      </c>
      <c r="C4" s="233">
        <v>0</v>
      </c>
      <c r="D4" s="233">
        <v>0</v>
      </c>
      <c r="E4" s="233">
        <v>0</v>
      </c>
      <c r="F4" s="233">
        <v>0</v>
      </c>
      <c r="H4" s="239">
        <f t="shared" si="0"/>
        <v>0</v>
      </c>
      <c r="I4" s="239">
        <f t="shared" si="1"/>
        <v>0</v>
      </c>
      <c r="J4" s="239">
        <f t="shared" si="2"/>
        <v>0</v>
      </c>
      <c r="K4" s="239">
        <f t="shared" si="3"/>
        <v>0</v>
      </c>
      <c r="L4" s="239">
        <f t="shared" si="4"/>
        <v>0</v>
      </c>
      <c r="N4" s="233">
        <v>0</v>
      </c>
      <c r="O4" s="233">
        <v>0</v>
      </c>
      <c r="P4" s="233">
        <v>0</v>
      </c>
      <c r="Q4" s="233">
        <v>0</v>
      </c>
      <c r="R4" s="233">
        <v>0</v>
      </c>
    </row>
    <row r="5" spans="1:18" x14ac:dyDescent="0.2">
      <c r="A5" s="238">
        <f t="shared" si="5"/>
        <v>36799</v>
      </c>
      <c r="B5" s="233">
        <v>0</v>
      </c>
      <c r="C5" s="233">
        <v>0</v>
      </c>
      <c r="D5" s="233">
        <v>0</v>
      </c>
      <c r="E5" s="233">
        <v>0</v>
      </c>
      <c r="F5" s="233">
        <v>0</v>
      </c>
      <c r="H5" s="239">
        <f t="shared" si="0"/>
        <v>0</v>
      </c>
      <c r="I5" s="239">
        <f t="shared" si="1"/>
        <v>0</v>
      </c>
      <c r="J5" s="239">
        <f t="shared" si="2"/>
        <v>0</v>
      </c>
      <c r="K5" s="239">
        <f t="shared" si="3"/>
        <v>0</v>
      </c>
      <c r="L5" s="239">
        <f t="shared" si="4"/>
        <v>0</v>
      </c>
      <c r="N5" s="233">
        <v>0</v>
      </c>
      <c r="O5" s="233">
        <v>0</v>
      </c>
      <c r="P5" s="233">
        <v>0</v>
      </c>
      <c r="Q5" s="233">
        <v>0</v>
      </c>
      <c r="R5" s="233">
        <v>0</v>
      </c>
    </row>
    <row r="6" spans="1:18" x14ac:dyDescent="0.2">
      <c r="A6" s="238">
        <f t="shared" si="5"/>
        <v>36830</v>
      </c>
      <c r="B6" s="233">
        <v>0</v>
      </c>
      <c r="C6" s="233">
        <v>0</v>
      </c>
      <c r="D6" s="233">
        <v>0</v>
      </c>
      <c r="E6" s="233">
        <v>0</v>
      </c>
      <c r="F6" s="233">
        <v>0</v>
      </c>
      <c r="H6" s="239">
        <f t="shared" si="0"/>
        <v>0</v>
      </c>
      <c r="I6" s="239">
        <f t="shared" si="1"/>
        <v>0</v>
      </c>
      <c r="J6" s="239">
        <f t="shared" si="2"/>
        <v>0</v>
      </c>
      <c r="K6" s="239">
        <f t="shared" si="3"/>
        <v>0</v>
      </c>
      <c r="L6" s="239">
        <f t="shared" si="4"/>
        <v>0</v>
      </c>
      <c r="N6" s="233">
        <v>0</v>
      </c>
      <c r="O6" s="233">
        <v>0</v>
      </c>
      <c r="P6" s="233">
        <v>0</v>
      </c>
      <c r="Q6" s="233">
        <v>0</v>
      </c>
      <c r="R6" s="233">
        <v>0</v>
      </c>
    </row>
    <row r="7" spans="1:18" x14ac:dyDescent="0.2">
      <c r="A7" s="238">
        <f t="shared" si="5"/>
        <v>36860</v>
      </c>
      <c r="B7" s="233">
        <v>0</v>
      </c>
      <c r="C7" s="233">
        <v>0</v>
      </c>
      <c r="D7" s="233">
        <v>0</v>
      </c>
      <c r="E7" s="233">
        <v>0</v>
      </c>
      <c r="F7" s="233">
        <v>0</v>
      </c>
      <c r="H7" s="239">
        <f t="shared" si="0"/>
        <v>0</v>
      </c>
      <c r="I7" s="239">
        <f t="shared" si="1"/>
        <v>0</v>
      </c>
      <c r="J7" s="239">
        <f t="shared" si="2"/>
        <v>0</v>
      </c>
      <c r="K7" s="239">
        <f t="shared" si="3"/>
        <v>0</v>
      </c>
      <c r="L7" s="239">
        <f t="shared" si="4"/>
        <v>0</v>
      </c>
      <c r="N7" s="233">
        <v>0</v>
      </c>
      <c r="O7" s="233">
        <v>0</v>
      </c>
      <c r="P7" s="233">
        <v>0</v>
      </c>
      <c r="Q7" s="233">
        <v>0</v>
      </c>
      <c r="R7" s="233">
        <v>0</v>
      </c>
    </row>
    <row r="8" spans="1:18" x14ac:dyDescent="0.2">
      <c r="A8" s="238">
        <f t="shared" si="5"/>
        <v>36891</v>
      </c>
      <c r="B8" s="233">
        <v>0</v>
      </c>
      <c r="C8" s="233">
        <v>0</v>
      </c>
      <c r="D8" s="233">
        <v>0</v>
      </c>
      <c r="E8" s="233">
        <v>0</v>
      </c>
      <c r="F8" s="233">
        <v>0</v>
      </c>
      <c r="H8" s="239">
        <f t="shared" si="0"/>
        <v>0</v>
      </c>
      <c r="I8" s="239">
        <f t="shared" si="1"/>
        <v>0</v>
      </c>
      <c r="J8" s="239">
        <f t="shared" si="2"/>
        <v>0</v>
      </c>
      <c r="K8" s="239">
        <f t="shared" si="3"/>
        <v>0</v>
      </c>
      <c r="L8" s="239">
        <f t="shared" si="4"/>
        <v>0</v>
      </c>
      <c r="N8" s="233">
        <v>0</v>
      </c>
      <c r="O8" s="233">
        <v>0</v>
      </c>
      <c r="P8" s="233">
        <v>0</v>
      </c>
      <c r="Q8" s="233">
        <v>0</v>
      </c>
      <c r="R8" s="233">
        <v>0</v>
      </c>
    </row>
    <row r="9" spans="1:18" x14ac:dyDescent="0.2">
      <c r="A9" s="238">
        <f t="shared" si="5"/>
        <v>36922</v>
      </c>
      <c r="B9" s="233">
        <v>0</v>
      </c>
      <c r="C9" s="233">
        <v>0</v>
      </c>
      <c r="D9" s="233">
        <v>0</v>
      </c>
      <c r="E9" s="233">
        <v>0</v>
      </c>
      <c r="F9" s="233">
        <v>0</v>
      </c>
      <c r="H9" s="239">
        <f t="shared" si="0"/>
        <v>0</v>
      </c>
      <c r="I9" s="239">
        <f t="shared" si="1"/>
        <v>0</v>
      </c>
      <c r="J9" s="239">
        <f t="shared" si="2"/>
        <v>0</v>
      </c>
      <c r="K9" s="239">
        <f t="shared" si="3"/>
        <v>0</v>
      </c>
      <c r="L9" s="239">
        <f t="shared" si="4"/>
        <v>0</v>
      </c>
      <c r="N9" s="233">
        <v>0</v>
      </c>
      <c r="O9" s="233">
        <v>0</v>
      </c>
      <c r="P9" s="233">
        <v>0</v>
      </c>
      <c r="Q9" s="233">
        <v>0</v>
      </c>
      <c r="R9" s="233">
        <v>0</v>
      </c>
    </row>
    <row r="10" spans="1:18" x14ac:dyDescent="0.2">
      <c r="A10" s="238">
        <f t="shared" si="5"/>
        <v>36950</v>
      </c>
      <c r="B10" s="233">
        <v>0</v>
      </c>
      <c r="C10" s="233">
        <v>0</v>
      </c>
      <c r="D10" s="233">
        <v>0</v>
      </c>
      <c r="E10" s="233">
        <v>0</v>
      </c>
      <c r="F10" s="233">
        <v>0</v>
      </c>
      <c r="H10" s="239">
        <f t="shared" si="0"/>
        <v>0</v>
      </c>
      <c r="I10" s="239">
        <f t="shared" si="1"/>
        <v>0</v>
      </c>
      <c r="J10" s="239">
        <f t="shared" si="2"/>
        <v>0</v>
      </c>
      <c r="K10" s="239">
        <f t="shared" si="3"/>
        <v>0</v>
      </c>
      <c r="L10" s="239">
        <f t="shared" si="4"/>
        <v>0</v>
      </c>
      <c r="N10" s="233">
        <v>0</v>
      </c>
      <c r="O10" s="233">
        <v>0</v>
      </c>
      <c r="P10" s="233">
        <v>0</v>
      </c>
      <c r="Q10" s="233">
        <v>0</v>
      </c>
      <c r="R10" s="233">
        <v>0</v>
      </c>
    </row>
    <row r="11" spans="1:18" x14ac:dyDescent="0.2">
      <c r="A11" s="238">
        <f t="shared" si="5"/>
        <v>36981</v>
      </c>
      <c r="B11" s="233">
        <v>0</v>
      </c>
      <c r="C11" s="233">
        <v>0</v>
      </c>
      <c r="D11" s="233">
        <v>0</v>
      </c>
      <c r="E11" s="233">
        <v>0</v>
      </c>
      <c r="F11" s="233">
        <v>0</v>
      </c>
      <c r="H11" s="239">
        <f t="shared" si="0"/>
        <v>0</v>
      </c>
      <c r="I11" s="239">
        <f t="shared" si="1"/>
        <v>0</v>
      </c>
      <c r="J11" s="239">
        <f t="shared" si="2"/>
        <v>0</v>
      </c>
      <c r="K11" s="239">
        <f t="shared" si="3"/>
        <v>0</v>
      </c>
      <c r="L11" s="239">
        <f t="shared" si="4"/>
        <v>0</v>
      </c>
      <c r="N11" s="233">
        <v>0</v>
      </c>
      <c r="O11" s="233">
        <v>0</v>
      </c>
      <c r="P11" s="233">
        <v>0</v>
      </c>
      <c r="Q11" s="233">
        <v>0</v>
      </c>
      <c r="R11" s="233">
        <v>0</v>
      </c>
    </row>
    <row r="12" spans="1:18" x14ac:dyDescent="0.2">
      <c r="A12" s="238">
        <f t="shared" si="5"/>
        <v>37011</v>
      </c>
      <c r="B12" s="233">
        <v>0</v>
      </c>
      <c r="C12" s="233">
        <v>0</v>
      </c>
      <c r="D12" s="233">
        <v>0</v>
      </c>
      <c r="E12" s="233">
        <v>0</v>
      </c>
      <c r="F12" s="233">
        <v>0</v>
      </c>
      <c r="H12" s="239">
        <f t="shared" si="0"/>
        <v>0</v>
      </c>
      <c r="I12" s="239">
        <f t="shared" si="1"/>
        <v>0</v>
      </c>
      <c r="J12" s="239">
        <f t="shared" si="2"/>
        <v>0</v>
      </c>
      <c r="K12" s="239">
        <f t="shared" si="3"/>
        <v>0</v>
      </c>
      <c r="L12" s="239">
        <f t="shared" si="4"/>
        <v>0</v>
      </c>
      <c r="N12" s="233">
        <v>0</v>
      </c>
      <c r="O12" s="233">
        <v>0</v>
      </c>
      <c r="P12" s="233">
        <v>0</v>
      </c>
      <c r="Q12" s="233">
        <v>0</v>
      </c>
      <c r="R12" s="233">
        <v>0</v>
      </c>
    </row>
    <row r="13" spans="1:18" ht="12.75" customHeight="1" x14ac:dyDescent="0.2">
      <c r="A13" s="238">
        <f t="shared" si="5"/>
        <v>37042</v>
      </c>
      <c r="B13" s="233">
        <v>0</v>
      </c>
      <c r="C13" s="233">
        <v>0</v>
      </c>
      <c r="D13" s="233">
        <v>0</v>
      </c>
      <c r="E13" s="233">
        <v>0</v>
      </c>
      <c r="F13" s="233">
        <v>0</v>
      </c>
      <c r="H13" s="239">
        <f t="shared" si="0"/>
        <v>0</v>
      </c>
      <c r="I13" s="239">
        <f t="shared" si="1"/>
        <v>0</v>
      </c>
      <c r="J13" s="239">
        <f t="shared" si="2"/>
        <v>0</v>
      </c>
      <c r="K13" s="239">
        <f t="shared" si="3"/>
        <v>0</v>
      </c>
      <c r="L13" s="239">
        <f t="shared" si="4"/>
        <v>0</v>
      </c>
      <c r="N13" s="233">
        <v>0</v>
      </c>
      <c r="O13" s="233">
        <v>0</v>
      </c>
      <c r="P13" s="233">
        <v>0</v>
      </c>
      <c r="Q13" s="233">
        <v>0</v>
      </c>
      <c r="R13" s="233">
        <v>0</v>
      </c>
    </row>
    <row r="14" spans="1:18" ht="12.75" customHeight="1" x14ac:dyDescent="0.2">
      <c r="A14" s="238">
        <f t="shared" si="5"/>
        <v>37072</v>
      </c>
      <c r="B14" s="233">
        <v>0</v>
      </c>
      <c r="C14" s="233">
        <v>0</v>
      </c>
      <c r="D14" s="233">
        <v>0</v>
      </c>
      <c r="E14" s="233">
        <v>0</v>
      </c>
      <c r="F14" s="233">
        <v>0</v>
      </c>
      <c r="H14" s="239">
        <f t="shared" si="0"/>
        <v>0</v>
      </c>
      <c r="I14" s="239">
        <f t="shared" si="1"/>
        <v>0</v>
      </c>
      <c r="J14" s="239">
        <f t="shared" si="2"/>
        <v>0</v>
      </c>
      <c r="K14" s="239">
        <f t="shared" si="3"/>
        <v>0</v>
      </c>
      <c r="L14" s="239">
        <f t="shared" si="4"/>
        <v>0</v>
      </c>
      <c r="N14" s="233">
        <v>0</v>
      </c>
      <c r="O14" s="233">
        <v>0</v>
      </c>
      <c r="P14" s="233">
        <v>0</v>
      </c>
      <c r="Q14" s="233">
        <v>0</v>
      </c>
      <c r="R14" s="233">
        <v>0</v>
      </c>
    </row>
    <row r="15" spans="1:18" ht="12.75" customHeight="1" x14ac:dyDescent="0.2">
      <c r="A15" s="238">
        <f t="shared" si="5"/>
        <v>37103</v>
      </c>
      <c r="B15" s="233">
        <v>0</v>
      </c>
      <c r="C15" s="233">
        <v>0</v>
      </c>
      <c r="D15" s="233">
        <v>0</v>
      </c>
      <c r="E15" s="233">
        <v>0</v>
      </c>
      <c r="F15" s="233">
        <v>0</v>
      </c>
      <c r="H15" s="239">
        <f t="shared" si="0"/>
        <v>0</v>
      </c>
      <c r="I15" s="239">
        <f t="shared" si="1"/>
        <v>0</v>
      </c>
      <c r="J15" s="239">
        <f t="shared" si="2"/>
        <v>0</v>
      </c>
      <c r="K15" s="239">
        <f t="shared" si="3"/>
        <v>0</v>
      </c>
      <c r="L15" s="239">
        <f t="shared" si="4"/>
        <v>0</v>
      </c>
      <c r="N15" s="233">
        <v>0</v>
      </c>
      <c r="O15" s="233">
        <v>0</v>
      </c>
      <c r="P15" s="233">
        <v>0</v>
      </c>
      <c r="Q15" s="233">
        <v>0</v>
      </c>
      <c r="R15" s="233">
        <v>0</v>
      </c>
    </row>
    <row r="16" spans="1:18" ht="12.75" customHeight="1" x14ac:dyDescent="0.2">
      <c r="A16" s="238">
        <f t="shared" si="5"/>
        <v>37134</v>
      </c>
      <c r="B16" s="233">
        <v>0</v>
      </c>
      <c r="C16" s="233">
        <v>0</v>
      </c>
      <c r="D16" s="233">
        <v>0</v>
      </c>
      <c r="E16" s="233">
        <v>0</v>
      </c>
      <c r="F16" s="233">
        <v>0</v>
      </c>
      <c r="H16" s="239">
        <f t="shared" si="0"/>
        <v>0</v>
      </c>
      <c r="I16" s="239">
        <f t="shared" si="1"/>
        <v>0</v>
      </c>
      <c r="J16" s="239">
        <f t="shared" si="2"/>
        <v>0</v>
      </c>
      <c r="K16" s="239">
        <f t="shared" si="3"/>
        <v>0</v>
      </c>
      <c r="L16" s="239">
        <f t="shared" si="4"/>
        <v>0</v>
      </c>
      <c r="N16" s="233">
        <v>0</v>
      </c>
      <c r="O16" s="233">
        <v>0</v>
      </c>
      <c r="P16" s="233">
        <v>0</v>
      </c>
      <c r="Q16" s="233">
        <v>0</v>
      </c>
      <c r="R16" s="233">
        <v>0</v>
      </c>
    </row>
    <row r="17" spans="1:18" ht="12.75" customHeight="1" x14ac:dyDescent="0.2">
      <c r="A17" s="238">
        <f t="shared" si="5"/>
        <v>37164</v>
      </c>
      <c r="B17" s="233">
        <v>0</v>
      </c>
      <c r="C17" s="233">
        <v>0</v>
      </c>
      <c r="D17" s="233">
        <v>0</v>
      </c>
      <c r="E17" s="233">
        <v>0</v>
      </c>
      <c r="F17" s="233">
        <v>0</v>
      </c>
      <c r="H17" s="239">
        <f t="shared" si="0"/>
        <v>0</v>
      </c>
      <c r="I17" s="239">
        <f t="shared" si="1"/>
        <v>0</v>
      </c>
      <c r="J17" s="239">
        <f t="shared" si="2"/>
        <v>0</v>
      </c>
      <c r="K17" s="239">
        <f t="shared" si="3"/>
        <v>0</v>
      </c>
      <c r="L17" s="239">
        <f t="shared" si="4"/>
        <v>0</v>
      </c>
      <c r="N17" s="233">
        <v>0</v>
      </c>
      <c r="O17" s="233">
        <v>0</v>
      </c>
      <c r="P17" s="233">
        <v>0</v>
      </c>
      <c r="Q17" s="233">
        <v>0</v>
      </c>
      <c r="R17" s="233">
        <v>0</v>
      </c>
    </row>
    <row r="18" spans="1:18" ht="12.75" customHeight="1" x14ac:dyDescent="0.2">
      <c r="A18" s="238">
        <f t="shared" si="5"/>
        <v>37195</v>
      </c>
      <c r="B18" s="233">
        <v>24</v>
      </c>
      <c r="C18" s="233">
        <v>24</v>
      </c>
      <c r="D18" s="233">
        <v>24</v>
      </c>
      <c r="E18" s="233">
        <v>22.5</v>
      </c>
      <c r="F18" s="233">
        <v>21.25</v>
      </c>
      <c r="H18" s="239">
        <f t="shared" si="0"/>
        <v>0</v>
      </c>
      <c r="I18" s="239">
        <f t="shared" si="1"/>
        <v>0</v>
      </c>
      <c r="J18" s="239">
        <f t="shared" si="2"/>
        <v>0</v>
      </c>
      <c r="K18" s="239">
        <f t="shared" si="3"/>
        <v>0.5</v>
      </c>
      <c r="L18" s="239">
        <f t="shared" si="4"/>
        <v>0</v>
      </c>
      <c r="N18" s="233">
        <v>24</v>
      </c>
      <c r="O18" s="233">
        <v>24</v>
      </c>
      <c r="P18" s="233">
        <v>24</v>
      </c>
      <c r="Q18" s="233">
        <v>22</v>
      </c>
      <c r="R18" s="233">
        <v>21.25</v>
      </c>
    </row>
    <row r="19" spans="1:18" ht="12.75" customHeight="1" x14ac:dyDescent="0.2">
      <c r="A19" s="238">
        <f t="shared" si="5"/>
        <v>37225</v>
      </c>
      <c r="B19" s="233">
        <v>25.854000000000003</v>
      </c>
      <c r="C19" s="233">
        <v>25.667000000000002</v>
      </c>
      <c r="D19" s="233">
        <v>24.897000000000002</v>
      </c>
      <c r="E19" s="233">
        <v>20.75</v>
      </c>
      <c r="F19" s="233">
        <v>18.396000000000001</v>
      </c>
      <c r="H19" s="239">
        <f t="shared" si="0"/>
        <v>0</v>
      </c>
      <c r="I19" s="239">
        <f t="shared" si="1"/>
        <v>0</v>
      </c>
      <c r="J19" s="239">
        <f t="shared" si="2"/>
        <v>0</v>
      </c>
      <c r="K19" s="239">
        <f t="shared" si="3"/>
        <v>0</v>
      </c>
      <c r="L19" s="239">
        <f t="shared" si="4"/>
        <v>-0.33299999999999841</v>
      </c>
      <c r="N19" s="233">
        <v>25.854000000000003</v>
      </c>
      <c r="O19" s="233">
        <v>25.667000000000002</v>
      </c>
      <c r="P19" s="233">
        <v>24.897000000000002</v>
      </c>
      <c r="Q19" s="233">
        <v>20.75</v>
      </c>
      <c r="R19" s="233">
        <v>18.728999999999999</v>
      </c>
    </row>
    <row r="20" spans="1:18" ht="12.75" customHeight="1" x14ac:dyDescent="0.2">
      <c r="A20" s="238">
        <f t="shared" si="5"/>
        <v>37256</v>
      </c>
      <c r="B20" s="233">
        <v>29.613000000000003</v>
      </c>
      <c r="C20" s="233">
        <v>28.5</v>
      </c>
      <c r="D20" s="233">
        <v>29.194000000000003</v>
      </c>
      <c r="E20" s="233">
        <v>23.895</v>
      </c>
      <c r="F20" s="233">
        <v>21.629000000000001</v>
      </c>
      <c r="H20" s="239">
        <f t="shared" si="0"/>
        <v>-7.1999999999995623E-2</v>
      </c>
      <c r="I20" s="239">
        <f t="shared" si="1"/>
        <v>-7.3000000000000398E-2</v>
      </c>
      <c r="J20" s="239">
        <f t="shared" si="2"/>
        <v>-0.18799999999999883</v>
      </c>
      <c r="K20" s="239">
        <f t="shared" si="3"/>
        <v>0.39000000000000057</v>
      </c>
      <c r="L20" s="239">
        <f t="shared" si="4"/>
        <v>-7.3000000000000398E-2</v>
      </c>
      <c r="N20" s="233">
        <v>29.684999999999999</v>
      </c>
      <c r="O20" s="233">
        <v>28.573</v>
      </c>
      <c r="P20" s="233">
        <v>29.382000000000001</v>
      </c>
      <c r="Q20" s="233">
        <v>23.504999999999999</v>
      </c>
      <c r="R20" s="233">
        <v>21.702000000000002</v>
      </c>
    </row>
    <row r="21" spans="1:18" ht="12.75" customHeight="1" x14ac:dyDescent="0.2">
      <c r="A21" s="238">
        <f t="shared" si="5"/>
        <v>37287</v>
      </c>
      <c r="B21" s="233">
        <v>27.899000000000001</v>
      </c>
      <c r="C21" s="233">
        <v>27.238</v>
      </c>
      <c r="D21" s="233">
        <v>28.952000000000002</v>
      </c>
      <c r="E21" s="233">
        <v>26.581</v>
      </c>
      <c r="F21" s="233">
        <v>22.375</v>
      </c>
      <c r="H21" s="239">
        <f t="shared" si="0"/>
        <v>-6.0999999999999943E-2</v>
      </c>
      <c r="I21" s="239">
        <f t="shared" si="1"/>
        <v>-6.0000000000002274E-2</v>
      </c>
      <c r="J21" s="239">
        <f t="shared" si="2"/>
        <v>6.0999999999999943E-2</v>
      </c>
      <c r="K21" s="239">
        <f t="shared" si="3"/>
        <v>6.0999999999999943E-2</v>
      </c>
      <c r="L21" s="239">
        <f t="shared" si="4"/>
        <v>0</v>
      </c>
      <c r="N21" s="233">
        <v>27.96</v>
      </c>
      <c r="O21" s="233">
        <v>27.298000000000002</v>
      </c>
      <c r="P21" s="233">
        <v>28.891000000000002</v>
      </c>
      <c r="Q21" s="233">
        <v>26.52</v>
      </c>
      <c r="R21" s="233">
        <v>22.375</v>
      </c>
    </row>
    <row r="22" spans="1:18" ht="12.75" customHeight="1" x14ac:dyDescent="0.2">
      <c r="A22" s="238">
        <f t="shared" si="5"/>
        <v>37315</v>
      </c>
      <c r="B22" s="233">
        <v>25.446000000000002</v>
      </c>
      <c r="C22" s="233">
        <v>24.824999999999999</v>
      </c>
      <c r="D22" s="233">
        <v>28.232000000000003</v>
      </c>
      <c r="E22" s="233">
        <v>25.446000000000002</v>
      </c>
      <c r="F22" s="233">
        <v>22.231999999999999</v>
      </c>
      <c r="H22" s="239">
        <f t="shared" si="0"/>
        <v>-5.3999999999998494E-2</v>
      </c>
      <c r="I22" s="239">
        <f t="shared" si="1"/>
        <v>-5.4000000000002046E-2</v>
      </c>
      <c r="J22" s="239">
        <f t="shared" si="2"/>
        <v>0</v>
      </c>
      <c r="K22" s="239">
        <f t="shared" si="3"/>
        <v>5.3000000000000824E-2</v>
      </c>
      <c r="L22" s="239">
        <f t="shared" si="4"/>
        <v>-5.4000000000002046E-2</v>
      </c>
      <c r="N22" s="233">
        <v>25.5</v>
      </c>
      <c r="O22" s="233">
        <v>24.879000000000001</v>
      </c>
      <c r="P22" s="233">
        <v>28.232000000000003</v>
      </c>
      <c r="Q22" s="233">
        <v>25.393000000000001</v>
      </c>
      <c r="R22" s="233">
        <v>22.286000000000001</v>
      </c>
    </row>
    <row r="23" spans="1:18" x14ac:dyDescent="0.2">
      <c r="A23" s="238">
        <f t="shared" si="5"/>
        <v>37346</v>
      </c>
      <c r="B23" s="233">
        <v>22.496000000000002</v>
      </c>
      <c r="C23" s="233">
        <v>23.157</v>
      </c>
      <c r="D23" s="233">
        <v>26.581</v>
      </c>
      <c r="E23" s="233">
        <v>24.298000000000002</v>
      </c>
      <c r="F23" s="233">
        <v>22.016000000000002</v>
      </c>
      <c r="H23" s="239">
        <f t="shared" si="0"/>
        <v>-5.9999999999998721E-2</v>
      </c>
      <c r="I23" s="239">
        <f t="shared" si="1"/>
        <v>-6.0999999999999943E-2</v>
      </c>
      <c r="J23" s="239">
        <f t="shared" si="2"/>
        <v>-6.0000000000002274E-2</v>
      </c>
      <c r="K23" s="239">
        <f t="shared" si="3"/>
        <v>6.0000000000002274E-2</v>
      </c>
      <c r="L23" s="239">
        <f t="shared" si="4"/>
        <v>0</v>
      </c>
      <c r="N23" s="233">
        <v>22.556000000000001</v>
      </c>
      <c r="O23" s="233">
        <v>23.218</v>
      </c>
      <c r="P23" s="233">
        <v>26.641000000000002</v>
      </c>
      <c r="Q23" s="233">
        <v>24.238</v>
      </c>
      <c r="R23" s="233">
        <v>22.016000000000002</v>
      </c>
    </row>
    <row r="24" spans="1:18" x14ac:dyDescent="0.2">
      <c r="A24" s="238">
        <f t="shared" si="5"/>
        <v>37376</v>
      </c>
      <c r="B24" s="233">
        <v>18.600000000000001</v>
      </c>
      <c r="C24" s="233">
        <v>19.467000000000002</v>
      </c>
      <c r="D24" s="233">
        <v>21.633000000000003</v>
      </c>
      <c r="E24" s="233">
        <v>24.583000000000002</v>
      </c>
      <c r="F24" s="233">
        <v>22.4</v>
      </c>
      <c r="H24" s="239">
        <f t="shared" si="0"/>
        <v>-9.9999999999997868E-2</v>
      </c>
      <c r="I24" s="239">
        <f t="shared" si="1"/>
        <v>-9.9999999999997868E-2</v>
      </c>
      <c r="J24" s="239">
        <f t="shared" si="2"/>
        <v>-9.9999999999997868E-2</v>
      </c>
      <c r="K24" s="239">
        <f t="shared" si="3"/>
        <v>0.10000000000000142</v>
      </c>
      <c r="L24" s="239">
        <f t="shared" si="4"/>
        <v>9.9999999999997868E-2</v>
      </c>
      <c r="N24" s="233">
        <v>18.7</v>
      </c>
      <c r="O24" s="233">
        <v>19.567</v>
      </c>
      <c r="P24" s="233">
        <v>21.733000000000001</v>
      </c>
      <c r="Q24" s="233">
        <v>24.483000000000001</v>
      </c>
      <c r="R24" s="233">
        <v>22.3</v>
      </c>
    </row>
    <row r="25" spans="1:18" x14ac:dyDescent="0.2">
      <c r="A25" s="238">
        <f t="shared" si="5"/>
        <v>37407</v>
      </c>
      <c r="B25" s="233">
        <v>19.556000000000001</v>
      </c>
      <c r="C25" s="233">
        <v>20.934999999999999</v>
      </c>
      <c r="D25" s="233">
        <v>23.879000000000001</v>
      </c>
      <c r="E25" s="233">
        <v>25.23</v>
      </c>
      <c r="F25" s="233">
        <v>21.169</v>
      </c>
      <c r="H25" s="239">
        <f t="shared" si="0"/>
        <v>0</v>
      </c>
      <c r="I25" s="239">
        <f t="shared" si="1"/>
        <v>0</v>
      </c>
      <c r="J25" s="239">
        <f t="shared" si="2"/>
        <v>-0.12099999999999866</v>
      </c>
      <c r="K25" s="239">
        <f t="shared" si="3"/>
        <v>0.12099999999999866</v>
      </c>
      <c r="L25" s="239">
        <f t="shared" si="4"/>
        <v>-0.12099999999999866</v>
      </c>
      <c r="N25" s="233">
        <v>19.556000000000001</v>
      </c>
      <c r="O25" s="233">
        <v>20.934999999999999</v>
      </c>
      <c r="P25" s="233">
        <v>24</v>
      </c>
      <c r="Q25" s="233">
        <v>25.109000000000002</v>
      </c>
      <c r="R25" s="233">
        <v>21.29</v>
      </c>
    </row>
    <row r="26" spans="1:18" x14ac:dyDescent="0.2">
      <c r="A26" s="238">
        <f t="shared" si="5"/>
        <v>37437</v>
      </c>
      <c r="B26" s="233">
        <v>20.625</v>
      </c>
      <c r="C26" s="233">
        <v>22</v>
      </c>
      <c r="D26" s="233">
        <v>25.583000000000002</v>
      </c>
      <c r="E26" s="233">
        <v>25.729000000000003</v>
      </c>
      <c r="F26" s="233">
        <v>20.125</v>
      </c>
      <c r="H26" s="239">
        <f t="shared" si="0"/>
        <v>0</v>
      </c>
      <c r="I26" s="239">
        <f t="shared" si="1"/>
        <v>0</v>
      </c>
      <c r="J26" s="239">
        <f t="shared" si="2"/>
        <v>-0.125</v>
      </c>
      <c r="K26" s="239">
        <f t="shared" si="3"/>
        <v>0.125</v>
      </c>
      <c r="L26" s="239">
        <f t="shared" si="4"/>
        <v>-0.125</v>
      </c>
      <c r="N26" s="233">
        <v>20.625</v>
      </c>
      <c r="O26" s="233">
        <v>22</v>
      </c>
      <c r="P26" s="233">
        <v>25.708000000000002</v>
      </c>
      <c r="Q26" s="233">
        <v>25.604000000000003</v>
      </c>
      <c r="R26" s="233">
        <v>20.25</v>
      </c>
    </row>
    <row r="27" spans="1:18" x14ac:dyDescent="0.2">
      <c r="A27" s="238">
        <f t="shared" si="5"/>
        <v>37468</v>
      </c>
      <c r="B27" s="233">
        <v>29.395</v>
      </c>
      <c r="C27" s="233">
        <v>30.653000000000002</v>
      </c>
      <c r="D27" s="233">
        <v>30.048000000000002</v>
      </c>
      <c r="E27" s="233">
        <v>31.129000000000001</v>
      </c>
      <c r="F27" s="233">
        <v>29.742000000000001</v>
      </c>
      <c r="H27" s="239">
        <f t="shared" si="0"/>
        <v>-0.12100000000000222</v>
      </c>
      <c r="I27" s="239">
        <f t="shared" si="1"/>
        <v>-0.12099999999999866</v>
      </c>
      <c r="J27" s="239">
        <f t="shared" si="2"/>
        <v>-0.24199999999999733</v>
      </c>
      <c r="K27" s="239">
        <f t="shared" si="3"/>
        <v>0.11700000000000088</v>
      </c>
      <c r="L27" s="239">
        <f t="shared" si="4"/>
        <v>-0.36299999999999955</v>
      </c>
      <c r="N27" s="233">
        <v>29.516000000000002</v>
      </c>
      <c r="O27" s="233">
        <v>30.774000000000001</v>
      </c>
      <c r="P27" s="233">
        <v>30.29</v>
      </c>
      <c r="Q27" s="233">
        <v>31.012</v>
      </c>
      <c r="R27" s="233">
        <v>30.105</v>
      </c>
    </row>
    <row r="28" spans="1:18" x14ac:dyDescent="0.2">
      <c r="A28" s="238">
        <f t="shared" si="5"/>
        <v>37499</v>
      </c>
      <c r="B28" s="233">
        <v>33.194000000000003</v>
      </c>
      <c r="C28" s="233">
        <v>34.597000000000001</v>
      </c>
      <c r="D28" s="233">
        <v>31.016000000000002</v>
      </c>
      <c r="E28" s="233">
        <v>32.177</v>
      </c>
      <c r="F28" s="233">
        <v>30.968</v>
      </c>
      <c r="H28" s="239">
        <f t="shared" si="0"/>
        <v>-9.5999999999996533E-2</v>
      </c>
      <c r="I28" s="239">
        <f t="shared" si="1"/>
        <v>-9.7000000000001307E-2</v>
      </c>
      <c r="J28" s="239">
        <f t="shared" si="2"/>
        <v>0</v>
      </c>
      <c r="K28" s="239">
        <f t="shared" si="3"/>
        <v>0.62899999999999778</v>
      </c>
      <c r="L28" s="239">
        <f t="shared" si="4"/>
        <v>-0.24200000000000088</v>
      </c>
      <c r="N28" s="233">
        <v>33.29</v>
      </c>
      <c r="O28" s="233">
        <v>34.694000000000003</v>
      </c>
      <c r="P28" s="233">
        <v>31.016000000000002</v>
      </c>
      <c r="Q28" s="233">
        <v>31.548000000000002</v>
      </c>
      <c r="R28" s="233">
        <v>31.21</v>
      </c>
    </row>
    <row r="29" spans="1:18" x14ac:dyDescent="0.2">
      <c r="A29" s="238">
        <f t="shared" si="5"/>
        <v>37529</v>
      </c>
      <c r="B29" s="233">
        <v>28.7</v>
      </c>
      <c r="C29" s="233">
        <v>29.75</v>
      </c>
      <c r="D29" s="233">
        <v>30</v>
      </c>
      <c r="E29" s="233">
        <v>27.425000000000001</v>
      </c>
      <c r="F29" s="233">
        <v>25.6</v>
      </c>
      <c r="H29" s="239">
        <f t="shared" si="0"/>
        <v>-0.15000000000000213</v>
      </c>
      <c r="I29" s="239">
        <f t="shared" si="1"/>
        <v>-0.14999999999999858</v>
      </c>
      <c r="J29" s="239">
        <f t="shared" si="2"/>
        <v>-0.375</v>
      </c>
      <c r="K29" s="239">
        <f t="shared" si="3"/>
        <v>0.69999999999999929</v>
      </c>
      <c r="L29" s="239">
        <f t="shared" si="4"/>
        <v>-0.14999999999999858</v>
      </c>
      <c r="N29" s="233">
        <v>28.85</v>
      </c>
      <c r="O29" s="233">
        <v>29.9</v>
      </c>
      <c r="P29" s="233">
        <v>30.375</v>
      </c>
      <c r="Q29" s="233">
        <v>26.725000000000001</v>
      </c>
      <c r="R29" s="233">
        <v>25.75</v>
      </c>
    </row>
    <row r="30" spans="1:18" x14ac:dyDescent="0.2">
      <c r="A30" s="238">
        <f t="shared" si="5"/>
        <v>37560</v>
      </c>
      <c r="B30" s="233">
        <v>26.468</v>
      </c>
      <c r="C30" s="233">
        <v>28.355</v>
      </c>
      <c r="D30" s="233">
        <v>26.008000000000003</v>
      </c>
      <c r="E30" s="233">
        <v>25.887</v>
      </c>
      <c r="F30" s="233">
        <v>24.29</v>
      </c>
      <c r="H30" s="239">
        <f t="shared" si="0"/>
        <v>-0.14499999999999957</v>
      </c>
      <c r="I30" s="239">
        <f t="shared" si="1"/>
        <v>-0.14499999999999957</v>
      </c>
      <c r="J30" s="239">
        <f t="shared" si="2"/>
        <v>0</v>
      </c>
      <c r="K30" s="239">
        <f t="shared" si="3"/>
        <v>0</v>
      </c>
      <c r="L30" s="239">
        <f t="shared" si="4"/>
        <v>-0.19400000000000261</v>
      </c>
      <c r="N30" s="233">
        <v>26.613</v>
      </c>
      <c r="O30" s="233">
        <v>28.5</v>
      </c>
      <c r="P30" s="233">
        <v>26.008000000000003</v>
      </c>
      <c r="Q30" s="233">
        <v>25.887</v>
      </c>
      <c r="R30" s="233">
        <v>24.484000000000002</v>
      </c>
    </row>
    <row r="31" spans="1:18" x14ac:dyDescent="0.2">
      <c r="A31" s="238">
        <f t="shared" si="5"/>
        <v>37590</v>
      </c>
      <c r="B31" s="233">
        <v>23.125</v>
      </c>
      <c r="C31" s="233">
        <v>21.792000000000002</v>
      </c>
      <c r="D31" s="233">
        <v>27.375</v>
      </c>
      <c r="E31" s="233">
        <v>23.958000000000002</v>
      </c>
      <c r="F31" s="233">
        <v>21.917000000000002</v>
      </c>
      <c r="H31" s="239">
        <f t="shared" si="0"/>
        <v>0</v>
      </c>
      <c r="I31" s="239">
        <f t="shared" si="1"/>
        <v>0</v>
      </c>
      <c r="J31" s="239">
        <f t="shared" si="2"/>
        <v>0</v>
      </c>
      <c r="K31" s="239">
        <f t="shared" si="3"/>
        <v>0.10000000000000142</v>
      </c>
      <c r="L31" s="239">
        <f t="shared" si="4"/>
        <v>-0.125</v>
      </c>
      <c r="N31" s="233">
        <v>23.125</v>
      </c>
      <c r="O31" s="233">
        <v>21.792000000000002</v>
      </c>
      <c r="P31" s="233">
        <v>27.375</v>
      </c>
      <c r="Q31" s="233">
        <v>23.858000000000001</v>
      </c>
      <c r="R31" s="233">
        <v>22.042000000000002</v>
      </c>
    </row>
    <row r="32" spans="1:18" x14ac:dyDescent="0.2">
      <c r="A32" s="238">
        <f t="shared" si="5"/>
        <v>37621</v>
      </c>
      <c r="B32" s="233">
        <v>29.484000000000002</v>
      </c>
      <c r="C32" s="233">
        <v>28.097000000000001</v>
      </c>
      <c r="D32" s="233">
        <v>29.161000000000001</v>
      </c>
      <c r="E32" s="233">
        <v>27.371000000000002</v>
      </c>
      <c r="F32" s="233">
        <v>21.451000000000001</v>
      </c>
      <c r="H32" s="239">
        <f t="shared" si="0"/>
        <v>0</v>
      </c>
      <c r="I32" s="239">
        <f t="shared" si="1"/>
        <v>0</v>
      </c>
      <c r="J32" s="239">
        <f t="shared" si="2"/>
        <v>0</v>
      </c>
      <c r="K32" s="239">
        <f t="shared" si="3"/>
        <v>0</v>
      </c>
      <c r="L32" s="239">
        <f t="shared" si="4"/>
        <v>-0.21799999999999997</v>
      </c>
      <c r="N32" s="233">
        <v>29.484000000000002</v>
      </c>
      <c r="O32" s="233">
        <v>28.097000000000001</v>
      </c>
      <c r="P32" s="233">
        <v>29.161000000000001</v>
      </c>
      <c r="Q32" s="233">
        <v>27.371000000000002</v>
      </c>
      <c r="R32" s="233">
        <v>21.669</v>
      </c>
    </row>
    <row r="33" spans="1:18" x14ac:dyDescent="0.2">
      <c r="A33" s="238">
        <f t="shared" si="5"/>
        <v>37652</v>
      </c>
      <c r="B33" s="233">
        <v>28.914999999999999</v>
      </c>
      <c r="C33" s="233">
        <v>27.532</v>
      </c>
      <c r="D33" s="233">
        <v>28.552</v>
      </c>
      <c r="E33" s="233">
        <v>26.181000000000001</v>
      </c>
      <c r="F33" s="233">
        <v>23.694000000000003</v>
      </c>
      <c r="H33" s="239">
        <f t="shared" si="0"/>
        <v>-6.1000000000003496E-2</v>
      </c>
      <c r="I33" s="239">
        <f t="shared" si="1"/>
        <v>-6.0999999999999943E-2</v>
      </c>
      <c r="J33" s="239">
        <f t="shared" si="2"/>
        <v>0.99200000000000088</v>
      </c>
      <c r="K33" s="239">
        <f t="shared" si="3"/>
        <v>0.39100000000000179</v>
      </c>
      <c r="L33" s="239">
        <f t="shared" si="4"/>
        <v>0</v>
      </c>
      <c r="N33" s="233">
        <v>28.976000000000003</v>
      </c>
      <c r="O33" s="233">
        <v>27.593</v>
      </c>
      <c r="P33" s="233">
        <v>27.56</v>
      </c>
      <c r="Q33" s="233">
        <v>25.79</v>
      </c>
      <c r="R33" s="233">
        <v>23.694000000000003</v>
      </c>
    </row>
    <row r="34" spans="1:18" x14ac:dyDescent="0.2">
      <c r="A34" s="238">
        <f t="shared" si="5"/>
        <v>37680</v>
      </c>
      <c r="B34" s="233">
        <v>27.911000000000001</v>
      </c>
      <c r="C34" s="233">
        <v>27.482000000000003</v>
      </c>
      <c r="D34" s="233">
        <v>26.839000000000002</v>
      </c>
      <c r="E34" s="233">
        <v>25.982000000000003</v>
      </c>
      <c r="F34" s="233">
        <v>23.786000000000001</v>
      </c>
      <c r="H34" s="239">
        <f t="shared" si="0"/>
        <v>-5.3000000000000824E-2</v>
      </c>
      <c r="I34" s="239">
        <f t="shared" si="1"/>
        <v>-5.3999999999998494E-2</v>
      </c>
      <c r="J34" s="239">
        <f t="shared" si="2"/>
        <v>0.96400000000000219</v>
      </c>
      <c r="K34" s="239">
        <f t="shared" si="3"/>
        <v>0.375</v>
      </c>
      <c r="L34" s="239">
        <f t="shared" si="4"/>
        <v>-0.10699999999999932</v>
      </c>
      <c r="N34" s="233">
        <v>27.964000000000002</v>
      </c>
      <c r="O34" s="233">
        <v>27.536000000000001</v>
      </c>
      <c r="P34" s="233">
        <v>25.875</v>
      </c>
      <c r="Q34" s="233">
        <v>25.607000000000003</v>
      </c>
      <c r="R34" s="233">
        <v>23.893000000000001</v>
      </c>
    </row>
    <row r="35" spans="1:18" x14ac:dyDescent="0.2">
      <c r="A35" s="238">
        <f t="shared" si="5"/>
        <v>37711</v>
      </c>
      <c r="B35" s="233">
        <v>25.919</v>
      </c>
      <c r="C35" s="233">
        <v>26.399000000000001</v>
      </c>
      <c r="D35" s="233">
        <v>25.883000000000003</v>
      </c>
      <c r="E35" s="233">
        <v>25.403000000000002</v>
      </c>
      <c r="F35" s="233">
        <v>23.153000000000002</v>
      </c>
      <c r="H35" s="239">
        <f t="shared" ref="H35:H56" si="6">B35-N35</f>
        <v>0</v>
      </c>
      <c r="I35" s="239">
        <f t="shared" ref="I35:I56" si="7">C35-O35</f>
        <v>0</v>
      </c>
      <c r="J35" s="239">
        <f t="shared" ref="J35:J56" si="8">D35-P35</f>
        <v>0.99200000000000088</v>
      </c>
      <c r="K35" s="239">
        <f t="shared" ref="K35:K56" si="9">E35-Q35</f>
        <v>0.39100000000000179</v>
      </c>
      <c r="L35" s="239">
        <f t="shared" ref="L35:L56" si="10">F35-R35</f>
        <v>0</v>
      </c>
      <c r="N35" s="233">
        <v>25.919</v>
      </c>
      <c r="O35" s="233">
        <v>26.399000000000001</v>
      </c>
      <c r="P35" s="233">
        <v>24.891000000000002</v>
      </c>
      <c r="Q35" s="233">
        <v>25.012</v>
      </c>
      <c r="R35" s="233">
        <v>23.153000000000002</v>
      </c>
    </row>
    <row r="36" spans="1:18" x14ac:dyDescent="0.2">
      <c r="A36" s="238">
        <f t="shared" ref="A36:A56" si="11">EOMONTH(A35,1)</f>
        <v>37741</v>
      </c>
      <c r="B36" s="233">
        <v>22.733000000000001</v>
      </c>
      <c r="C36" s="233">
        <v>24.883000000000003</v>
      </c>
      <c r="D36" s="233">
        <v>24.883000000000003</v>
      </c>
      <c r="E36" s="233">
        <v>25.167000000000002</v>
      </c>
      <c r="F36" s="233">
        <v>22.766999999999999</v>
      </c>
      <c r="H36" s="239">
        <f t="shared" si="6"/>
        <v>0</v>
      </c>
      <c r="I36" s="239">
        <f t="shared" si="7"/>
        <v>0</v>
      </c>
      <c r="J36" s="239">
        <f t="shared" si="8"/>
        <v>0.36600000000000321</v>
      </c>
      <c r="K36" s="239">
        <f t="shared" si="9"/>
        <v>0.26700000000000301</v>
      </c>
      <c r="L36" s="239">
        <f t="shared" si="10"/>
        <v>0</v>
      </c>
      <c r="N36" s="233">
        <v>22.733000000000001</v>
      </c>
      <c r="O36" s="233">
        <v>24.883000000000003</v>
      </c>
      <c r="P36" s="233">
        <v>24.516999999999999</v>
      </c>
      <c r="Q36" s="233">
        <v>24.9</v>
      </c>
      <c r="R36" s="233">
        <v>22.766999999999999</v>
      </c>
    </row>
    <row r="37" spans="1:18" x14ac:dyDescent="0.2">
      <c r="A37" s="238">
        <f t="shared" si="11"/>
        <v>37772</v>
      </c>
      <c r="B37" s="233">
        <v>12.282</v>
      </c>
      <c r="C37" s="233">
        <v>15.403</v>
      </c>
      <c r="D37" s="233">
        <v>25.677</v>
      </c>
      <c r="E37" s="233">
        <v>24.863</v>
      </c>
      <c r="F37" s="233">
        <v>22.371000000000002</v>
      </c>
      <c r="H37" s="239">
        <f t="shared" si="6"/>
        <v>0</v>
      </c>
      <c r="I37" s="239">
        <f t="shared" si="7"/>
        <v>0</v>
      </c>
      <c r="J37" s="239">
        <f t="shared" si="8"/>
        <v>0.32999999999999829</v>
      </c>
      <c r="K37" s="239">
        <f t="shared" si="9"/>
        <v>0.26999999999999957</v>
      </c>
      <c r="L37" s="239">
        <f t="shared" si="10"/>
        <v>-0.24199999999999733</v>
      </c>
      <c r="N37" s="233">
        <v>12.282</v>
      </c>
      <c r="O37" s="233">
        <v>15.403</v>
      </c>
      <c r="P37" s="233">
        <v>25.347000000000001</v>
      </c>
      <c r="Q37" s="233">
        <v>24.593</v>
      </c>
      <c r="R37" s="233">
        <v>22.613</v>
      </c>
    </row>
    <row r="38" spans="1:18" x14ac:dyDescent="0.2">
      <c r="A38" s="238">
        <f t="shared" si="11"/>
        <v>37802</v>
      </c>
      <c r="B38" s="233">
        <v>15.292000000000002</v>
      </c>
      <c r="C38" s="233">
        <v>19.771000000000001</v>
      </c>
      <c r="D38" s="233">
        <v>27.417000000000002</v>
      </c>
      <c r="E38" s="233">
        <v>25.708000000000002</v>
      </c>
      <c r="F38" s="233">
        <v>22.583000000000002</v>
      </c>
      <c r="H38" s="239">
        <f t="shared" si="6"/>
        <v>0</v>
      </c>
      <c r="I38" s="239">
        <f t="shared" si="7"/>
        <v>0</v>
      </c>
      <c r="J38" s="239">
        <f t="shared" si="8"/>
        <v>0.66700000000000159</v>
      </c>
      <c r="K38" s="239">
        <f t="shared" si="9"/>
        <v>0.26999999999999957</v>
      </c>
      <c r="L38" s="239">
        <f t="shared" si="10"/>
        <v>-0.875</v>
      </c>
      <c r="N38" s="233">
        <v>15.292000000000002</v>
      </c>
      <c r="O38" s="233">
        <v>19.771000000000001</v>
      </c>
      <c r="P38" s="233">
        <v>26.75</v>
      </c>
      <c r="Q38" s="233">
        <v>25.438000000000002</v>
      </c>
      <c r="R38" s="233">
        <v>23.458000000000002</v>
      </c>
    </row>
    <row r="39" spans="1:18" x14ac:dyDescent="0.2">
      <c r="A39" s="238">
        <f t="shared" si="11"/>
        <v>37833</v>
      </c>
      <c r="B39" s="233">
        <v>36</v>
      </c>
      <c r="C39" s="233">
        <v>37.556000000000004</v>
      </c>
      <c r="D39" s="233">
        <v>30.254000000000001</v>
      </c>
      <c r="E39" s="233">
        <v>28.202000000000002</v>
      </c>
      <c r="F39" s="233">
        <v>28.177</v>
      </c>
      <c r="H39" s="239">
        <f t="shared" si="6"/>
        <v>0</v>
      </c>
      <c r="I39" s="239">
        <f t="shared" si="7"/>
        <v>0</v>
      </c>
      <c r="J39" s="239">
        <f t="shared" si="8"/>
        <v>0.66100000000000136</v>
      </c>
      <c r="K39" s="239">
        <f t="shared" si="9"/>
        <v>0.33099999999999952</v>
      </c>
      <c r="L39" s="239">
        <f t="shared" si="10"/>
        <v>0.24200000000000088</v>
      </c>
      <c r="N39" s="233">
        <v>36</v>
      </c>
      <c r="O39" s="233">
        <v>37.556000000000004</v>
      </c>
      <c r="P39" s="233">
        <v>29.593</v>
      </c>
      <c r="Q39" s="233">
        <v>27.871000000000002</v>
      </c>
      <c r="R39" s="233">
        <v>27.934999999999999</v>
      </c>
    </row>
    <row r="40" spans="1:18" x14ac:dyDescent="0.2">
      <c r="A40" s="238">
        <f t="shared" si="11"/>
        <v>37864</v>
      </c>
      <c r="B40" s="233">
        <v>38.032000000000004</v>
      </c>
      <c r="C40" s="233">
        <v>39.632000000000005</v>
      </c>
      <c r="D40" s="233">
        <v>30.181000000000001</v>
      </c>
      <c r="E40" s="233">
        <v>32.100999999999999</v>
      </c>
      <c r="F40" s="233">
        <v>31.532</v>
      </c>
      <c r="H40" s="239">
        <f t="shared" si="6"/>
        <v>0</v>
      </c>
      <c r="I40" s="239">
        <f t="shared" si="7"/>
        <v>0</v>
      </c>
      <c r="J40" s="239">
        <f t="shared" si="8"/>
        <v>0.66100000000000136</v>
      </c>
      <c r="K40" s="239">
        <f t="shared" si="9"/>
        <v>0.33099999999999952</v>
      </c>
      <c r="L40" s="239">
        <f t="shared" si="10"/>
        <v>-0.12100000000000222</v>
      </c>
      <c r="N40" s="233">
        <v>38.032000000000004</v>
      </c>
      <c r="O40" s="233">
        <v>39.632000000000005</v>
      </c>
      <c r="P40" s="233">
        <v>29.52</v>
      </c>
      <c r="Q40" s="233">
        <v>31.77</v>
      </c>
      <c r="R40" s="233">
        <v>31.653000000000002</v>
      </c>
    </row>
    <row r="41" spans="1:18" x14ac:dyDescent="0.2">
      <c r="A41" s="238">
        <f t="shared" si="11"/>
        <v>37894</v>
      </c>
      <c r="B41" s="233">
        <v>32.438000000000002</v>
      </c>
      <c r="C41" s="233">
        <v>33.896000000000001</v>
      </c>
      <c r="D41" s="233">
        <v>29.313000000000002</v>
      </c>
      <c r="E41" s="233">
        <v>30.563000000000002</v>
      </c>
      <c r="F41" s="233">
        <v>29.375</v>
      </c>
      <c r="H41" s="239">
        <f t="shared" si="6"/>
        <v>0</v>
      </c>
      <c r="I41" s="239">
        <f t="shared" si="7"/>
        <v>0</v>
      </c>
      <c r="J41" s="239">
        <f t="shared" si="8"/>
        <v>0.73000000000000043</v>
      </c>
      <c r="K41" s="239">
        <f t="shared" si="9"/>
        <v>0.33399999999999963</v>
      </c>
      <c r="L41" s="239">
        <f t="shared" si="10"/>
        <v>-0.625</v>
      </c>
      <c r="N41" s="233">
        <v>32.438000000000002</v>
      </c>
      <c r="O41" s="233">
        <v>33.896000000000001</v>
      </c>
      <c r="P41" s="233">
        <v>28.583000000000002</v>
      </c>
      <c r="Q41" s="233">
        <v>30.229000000000003</v>
      </c>
      <c r="R41" s="233">
        <v>30</v>
      </c>
    </row>
    <row r="42" spans="1:18" x14ac:dyDescent="0.2">
      <c r="A42" s="238">
        <f t="shared" si="11"/>
        <v>37925</v>
      </c>
      <c r="B42" s="233">
        <v>28.694000000000003</v>
      </c>
      <c r="C42" s="233">
        <v>30.798000000000002</v>
      </c>
      <c r="D42" s="233">
        <v>27.798000000000002</v>
      </c>
      <c r="E42" s="233">
        <v>25.065000000000001</v>
      </c>
      <c r="F42" s="233">
        <v>25.984000000000002</v>
      </c>
      <c r="H42" s="239">
        <f t="shared" si="6"/>
        <v>0</v>
      </c>
      <c r="I42" s="239">
        <f t="shared" si="7"/>
        <v>0</v>
      </c>
      <c r="J42" s="239">
        <f t="shared" si="8"/>
        <v>0.70100000000000051</v>
      </c>
      <c r="K42" s="239">
        <f t="shared" si="9"/>
        <v>0.36299999999999955</v>
      </c>
      <c r="L42" s="239">
        <f t="shared" si="10"/>
        <v>-9.6999999999997755E-2</v>
      </c>
      <c r="N42" s="233">
        <v>28.694000000000003</v>
      </c>
      <c r="O42" s="233">
        <v>30.798000000000002</v>
      </c>
      <c r="P42" s="233">
        <v>27.097000000000001</v>
      </c>
      <c r="Q42" s="233">
        <v>24.702000000000002</v>
      </c>
      <c r="R42" s="233">
        <v>26.081</v>
      </c>
    </row>
    <row r="43" spans="1:18" x14ac:dyDescent="0.2">
      <c r="A43" s="238">
        <f t="shared" si="11"/>
        <v>37955</v>
      </c>
      <c r="B43" s="233">
        <v>24.2</v>
      </c>
      <c r="C43" s="233">
        <v>26.5</v>
      </c>
      <c r="D43" s="233">
        <v>27.2</v>
      </c>
      <c r="E43" s="233">
        <v>24.274999999999999</v>
      </c>
      <c r="F43" s="233">
        <v>21.8</v>
      </c>
      <c r="H43" s="239">
        <f t="shared" si="6"/>
        <v>-7.4999999999999289E-2</v>
      </c>
      <c r="I43" s="239">
        <f t="shared" si="7"/>
        <v>-7.4999999999999289E-2</v>
      </c>
      <c r="J43" s="239">
        <f t="shared" si="8"/>
        <v>1.125</v>
      </c>
      <c r="K43" s="239">
        <f t="shared" si="9"/>
        <v>0.64499999999999957</v>
      </c>
      <c r="L43" s="239">
        <f t="shared" si="10"/>
        <v>-0.30000000000000071</v>
      </c>
      <c r="N43" s="233">
        <v>24.274999999999999</v>
      </c>
      <c r="O43" s="233">
        <v>26.574999999999999</v>
      </c>
      <c r="P43" s="233">
        <v>26.074999999999999</v>
      </c>
      <c r="Q43" s="233">
        <v>23.63</v>
      </c>
      <c r="R43" s="233">
        <v>22.1</v>
      </c>
    </row>
    <row r="44" spans="1:18" x14ac:dyDescent="0.2">
      <c r="A44" s="238">
        <f t="shared" si="11"/>
        <v>37986</v>
      </c>
      <c r="B44" s="233">
        <v>30.605</v>
      </c>
      <c r="C44" s="233">
        <v>32.859000000000002</v>
      </c>
      <c r="D44" s="233">
        <v>29.274000000000001</v>
      </c>
      <c r="E44" s="233">
        <v>27.895</v>
      </c>
      <c r="F44" s="233">
        <v>22.911000000000001</v>
      </c>
      <c r="H44" s="239">
        <f t="shared" si="6"/>
        <v>0</v>
      </c>
      <c r="I44" s="239">
        <f t="shared" si="7"/>
        <v>0</v>
      </c>
      <c r="J44" s="239">
        <f t="shared" si="8"/>
        <v>-0.15300000000000225</v>
      </c>
      <c r="K44" s="239">
        <f t="shared" si="9"/>
        <v>0.39099999999999824</v>
      </c>
      <c r="L44" s="239">
        <f t="shared" si="10"/>
        <v>-0.12099999999999866</v>
      </c>
      <c r="N44" s="233">
        <v>30.605</v>
      </c>
      <c r="O44" s="233">
        <v>32.859000000000002</v>
      </c>
      <c r="P44" s="233">
        <v>29.427000000000003</v>
      </c>
      <c r="Q44" s="233">
        <v>27.504000000000001</v>
      </c>
      <c r="R44" s="233">
        <v>23.032</v>
      </c>
    </row>
    <row r="45" spans="1:18" x14ac:dyDescent="0.2">
      <c r="A45" s="238">
        <f t="shared" si="11"/>
        <v>38017</v>
      </c>
      <c r="B45" s="233">
        <v>28.226000000000003</v>
      </c>
      <c r="C45" s="233">
        <v>27.427</v>
      </c>
      <c r="D45" s="233">
        <v>28.184999999999999</v>
      </c>
      <c r="E45" s="233">
        <v>26.655000000000001</v>
      </c>
      <c r="F45" s="233">
        <v>24.199000000000002</v>
      </c>
      <c r="H45" s="239">
        <f t="shared" si="6"/>
        <v>-5.5999999999997385E-2</v>
      </c>
      <c r="I45" s="239">
        <f t="shared" si="7"/>
        <v>-5.6000000000000938E-2</v>
      </c>
      <c r="J45" s="239">
        <f t="shared" si="8"/>
        <v>0.99199999999999733</v>
      </c>
      <c r="K45" s="239">
        <f t="shared" si="9"/>
        <v>0.39099999999999824</v>
      </c>
      <c r="L45" s="239">
        <f t="shared" si="10"/>
        <v>-1.2000000000000455E-2</v>
      </c>
      <c r="N45" s="233">
        <v>28.282</v>
      </c>
      <c r="O45" s="233">
        <v>27.483000000000001</v>
      </c>
      <c r="P45" s="233">
        <v>27.193000000000001</v>
      </c>
      <c r="Q45" s="233">
        <v>26.264000000000003</v>
      </c>
      <c r="R45" s="233">
        <v>24.211000000000002</v>
      </c>
    </row>
    <row r="46" spans="1:18" x14ac:dyDescent="0.2">
      <c r="A46" s="238">
        <f t="shared" si="11"/>
        <v>38046</v>
      </c>
      <c r="B46" s="233">
        <v>27.347000000000001</v>
      </c>
      <c r="C46" s="233">
        <v>27.279</v>
      </c>
      <c r="D46" s="233">
        <v>26.721</v>
      </c>
      <c r="E46" s="233">
        <v>26.271000000000001</v>
      </c>
      <c r="F46" s="233">
        <v>24.143000000000001</v>
      </c>
      <c r="H46" s="239">
        <f t="shared" si="6"/>
        <v>-5.9999999999998721E-2</v>
      </c>
      <c r="I46" s="239">
        <f t="shared" si="7"/>
        <v>-5.9000000000001052E-2</v>
      </c>
      <c r="J46" s="239">
        <f t="shared" si="8"/>
        <v>1.0090000000000003</v>
      </c>
      <c r="K46" s="239">
        <f t="shared" si="9"/>
        <v>0.4009999999999998</v>
      </c>
      <c r="L46" s="239">
        <f t="shared" si="10"/>
        <v>-0.13400000000000034</v>
      </c>
      <c r="N46" s="233">
        <v>27.407</v>
      </c>
      <c r="O46" s="233">
        <v>27.338000000000001</v>
      </c>
      <c r="P46" s="233">
        <v>25.712</v>
      </c>
      <c r="Q46" s="233">
        <v>25.87</v>
      </c>
      <c r="R46" s="233">
        <v>24.277000000000001</v>
      </c>
    </row>
    <row r="47" spans="1:18" x14ac:dyDescent="0.2">
      <c r="A47" s="238">
        <f t="shared" si="11"/>
        <v>38077</v>
      </c>
      <c r="B47" s="233">
        <v>25.979000000000003</v>
      </c>
      <c r="C47" s="233">
        <v>26.684999999999999</v>
      </c>
      <c r="D47" s="233">
        <v>26.357000000000003</v>
      </c>
      <c r="E47" s="233">
        <v>26.111000000000001</v>
      </c>
      <c r="F47" s="233">
        <v>23.934000000000001</v>
      </c>
      <c r="H47" s="239">
        <f t="shared" si="6"/>
        <v>-1.9999999999988916E-3</v>
      </c>
      <c r="I47" s="239">
        <f t="shared" si="7"/>
        <v>-2.0000000000024443E-3</v>
      </c>
      <c r="J47" s="239">
        <f t="shared" si="8"/>
        <v>0.94400000000000261</v>
      </c>
      <c r="K47" s="239">
        <f t="shared" si="9"/>
        <v>0.36299999999999955</v>
      </c>
      <c r="L47" s="239">
        <f t="shared" si="10"/>
        <v>-1.2000000000000455E-2</v>
      </c>
      <c r="N47" s="233">
        <v>25.981000000000002</v>
      </c>
      <c r="O47" s="233">
        <v>26.687000000000001</v>
      </c>
      <c r="P47" s="233">
        <v>25.413</v>
      </c>
      <c r="Q47" s="233">
        <v>25.748000000000001</v>
      </c>
      <c r="R47" s="233">
        <v>23.946000000000002</v>
      </c>
    </row>
    <row r="48" spans="1:18" x14ac:dyDescent="0.2">
      <c r="A48" s="238">
        <f t="shared" si="11"/>
        <v>38107</v>
      </c>
      <c r="B48" s="233">
        <v>23.423000000000002</v>
      </c>
      <c r="C48" s="233">
        <v>25.454000000000001</v>
      </c>
      <c r="D48" s="233">
        <v>25.346</v>
      </c>
      <c r="E48" s="233">
        <v>25.813000000000002</v>
      </c>
      <c r="F48" s="233">
        <v>23.484999999999999</v>
      </c>
      <c r="H48" s="239">
        <f t="shared" si="6"/>
        <v>-1.9999999999988916E-3</v>
      </c>
      <c r="I48" s="239">
        <f t="shared" si="7"/>
        <v>-1.9999999999988916E-3</v>
      </c>
      <c r="J48" s="239">
        <f t="shared" si="8"/>
        <v>0.36599999999999966</v>
      </c>
      <c r="K48" s="239">
        <f t="shared" si="9"/>
        <v>0.26699999999999946</v>
      </c>
      <c r="L48" s="239">
        <f t="shared" si="10"/>
        <v>-1.2000000000000455E-2</v>
      </c>
      <c r="N48" s="233">
        <v>23.425000000000001</v>
      </c>
      <c r="O48" s="233">
        <v>25.456</v>
      </c>
      <c r="P48" s="233">
        <v>24.98</v>
      </c>
      <c r="Q48" s="233">
        <v>25.546000000000003</v>
      </c>
      <c r="R48" s="233">
        <v>23.497</v>
      </c>
    </row>
    <row r="49" spans="1:18" x14ac:dyDescent="0.2">
      <c r="A49" s="238">
        <f t="shared" si="11"/>
        <v>38138</v>
      </c>
      <c r="B49" s="233">
        <v>14.51</v>
      </c>
      <c r="C49" s="233">
        <v>17.364999999999998</v>
      </c>
      <c r="D49" s="233">
        <v>25.854000000000003</v>
      </c>
      <c r="E49" s="233">
        <v>25.348000000000003</v>
      </c>
      <c r="F49" s="233">
        <v>22.912000000000003</v>
      </c>
      <c r="H49" s="239">
        <f t="shared" si="6"/>
        <v>-3.0000000000001137E-3</v>
      </c>
      <c r="I49" s="239">
        <f t="shared" si="7"/>
        <v>-2.0000000000024443E-3</v>
      </c>
      <c r="J49" s="239">
        <f t="shared" si="8"/>
        <v>0.34700000000000131</v>
      </c>
      <c r="K49" s="239">
        <f t="shared" si="9"/>
        <v>0.27400000000000091</v>
      </c>
      <c r="L49" s="239">
        <f t="shared" si="10"/>
        <v>-0.28500000000000014</v>
      </c>
      <c r="N49" s="233">
        <v>14.513</v>
      </c>
      <c r="O49" s="233">
        <v>17.367000000000001</v>
      </c>
      <c r="P49" s="233">
        <v>25.507000000000001</v>
      </c>
      <c r="Q49" s="233">
        <v>25.074000000000002</v>
      </c>
      <c r="R49" s="233">
        <v>23.197000000000003</v>
      </c>
    </row>
    <row r="50" spans="1:18" x14ac:dyDescent="0.2">
      <c r="A50" s="238">
        <f t="shared" si="11"/>
        <v>38168</v>
      </c>
      <c r="B50" s="233">
        <v>17.682000000000002</v>
      </c>
      <c r="C50" s="233">
        <v>21.492000000000001</v>
      </c>
      <c r="D50" s="233">
        <v>27.626000000000001</v>
      </c>
      <c r="E50" s="233">
        <v>26.404</v>
      </c>
      <c r="F50" s="233">
        <v>23.586000000000002</v>
      </c>
      <c r="H50" s="239">
        <f t="shared" si="6"/>
        <v>-1.9999999999988916E-3</v>
      </c>
      <c r="I50" s="239">
        <f t="shared" si="7"/>
        <v>-1.9999999999988916E-3</v>
      </c>
      <c r="J50" s="239">
        <f t="shared" si="8"/>
        <v>0.63299999999999912</v>
      </c>
      <c r="K50" s="239">
        <f t="shared" si="9"/>
        <v>0.26599999999999824</v>
      </c>
      <c r="L50" s="239">
        <f t="shared" si="10"/>
        <v>-0.66000000000000014</v>
      </c>
      <c r="N50" s="233">
        <v>17.684000000000001</v>
      </c>
      <c r="O50" s="233">
        <v>21.494</v>
      </c>
      <c r="P50" s="233">
        <v>26.993000000000002</v>
      </c>
      <c r="Q50" s="233">
        <v>26.138000000000002</v>
      </c>
      <c r="R50" s="233">
        <v>24.246000000000002</v>
      </c>
    </row>
    <row r="51" spans="1:18" x14ac:dyDescent="0.2">
      <c r="A51" s="238">
        <f t="shared" si="11"/>
        <v>38199</v>
      </c>
      <c r="B51" s="233">
        <v>34.229999999999997</v>
      </c>
      <c r="C51" s="233">
        <v>35.786000000000001</v>
      </c>
      <c r="D51" s="233">
        <v>29.168000000000003</v>
      </c>
      <c r="E51" s="233">
        <v>27.812000000000001</v>
      </c>
      <c r="F51" s="233">
        <v>27.514000000000003</v>
      </c>
      <c r="H51" s="239">
        <f t="shared" si="6"/>
        <v>-3.0000000000072191E-3</v>
      </c>
      <c r="I51" s="239">
        <f t="shared" si="7"/>
        <v>0</v>
      </c>
      <c r="J51" s="239">
        <f t="shared" si="8"/>
        <v>0.66100000000000136</v>
      </c>
      <c r="K51" s="239">
        <f t="shared" si="9"/>
        <v>0.33099999999999952</v>
      </c>
      <c r="L51" s="239">
        <f t="shared" si="10"/>
        <v>0.21000000000000085</v>
      </c>
      <c r="N51" s="233">
        <v>34.233000000000004</v>
      </c>
      <c r="O51" s="233">
        <v>35.786000000000001</v>
      </c>
      <c r="P51" s="233">
        <v>28.507000000000001</v>
      </c>
      <c r="Q51" s="233">
        <v>27.481000000000002</v>
      </c>
      <c r="R51" s="233">
        <v>27.304000000000002</v>
      </c>
    </row>
    <row r="52" spans="1:18" x14ac:dyDescent="0.2">
      <c r="A52" s="238">
        <f t="shared" si="11"/>
        <v>38230</v>
      </c>
      <c r="B52" s="233">
        <v>35.888000000000005</v>
      </c>
      <c r="C52" s="233">
        <v>37.463999999999999</v>
      </c>
      <c r="D52" s="233">
        <v>29.838000000000001</v>
      </c>
      <c r="E52" s="233">
        <v>30.91</v>
      </c>
      <c r="F52" s="233">
        <v>30.1</v>
      </c>
      <c r="H52" s="239">
        <f t="shared" si="6"/>
        <v>-1.9999999999953388E-3</v>
      </c>
      <c r="I52" s="239">
        <f t="shared" si="7"/>
        <v>-2.0000000000024443E-3</v>
      </c>
      <c r="J52" s="239">
        <f t="shared" si="8"/>
        <v>0.66099999999999781</v>
      </c>
      <c r="K52" s="239">
        <f t="shared" si="9"/>
        <v>0.33099999999999952</v>
      </c>
      <c r="L52" s="239">
        <f t="shared" si="10"/>
        <v>-0.12300000000000111</v>
      </c>
      <c r="N52" s="233">
        <v>35.89</v>
      </c>
      <c r="O52" s="233">
        <v>37.466000000000001</v>
      </c>
      <c r="P52" s="233">
        <v>29.177000000000003</v>
      </c>
      <c r="Q52" s="233">
        <v>30.579000000000001</v>
      </c>
      <c r="R52" s="233">
        <v>30.223000000000003</v>
      </c>
    </row>
    <row r="53" spans="1:18" x14ac:dyDescent="0.2">
      <c r="A53" s="238">
        <f t="shared" si="11"/>
        <v>38260</v>
      </c>
      <c r="B53" s="233">
        <v>31.409000000000002</v>
      </c>
      <c r="C53" s="233">
        <v>32.884999999999998</v>
      </c>
      <c r="D53" s="233">
        <v>28.97</v>
      </c>
      <c r="E53" s="233">
        <v>29.945</v>
      </c>
      <c r="F53" s="233">
        <v>28.559000000000001</v>
      </c>
      <c r="H53" s="239">
        <f t="shared" si="6"/>
        <v>-3.0000000000001137E-3</v>
      </c>
      <c r="I53" s="239">
        <f t="shared" si="7"/>
        <v>-3.0000000000001137E-3</v>
      </c>
      <c r="J53" s="239">
        <f t="shared" si="8"/>
        <v>0.73000000000000043</v>
      </c>
      <c r="K53" s="239">
        <f t="shared" si="9"/>
        <v>0.33399999999999963</v>
      </c>
      <c r="L53" s="239">
        <f t="shared" si="10"/>
        <v>-0.59199999999999875</v>
      </c>
      <c r="N53" s="233">
        <v>31.412000000000003</v>
      </c>
      <c r="O53" s="233">
        <v>32.887999999999998</v>
      </c>
      <c r="P53" s="233">
        <v>28.24</v>
      </c>
      <c r="Q53" s="233">
        <v>29.611000000000001</v>
      </c>
      <c r="R53" s="233">
        <v>29.151</v>
      </c>
    </row>
    <row r="54" spans="1:18" x14ac:dyDescent="0.2">
      <c r="A54" s="238">
        <f t="shared" si="11"/>
        <v>38291</v>
      </c>
      <c r="B54" s="233">
        <v>28.366</v>
      </c>
      <c r="C54" s="233">
        <v>30.474</v>
      </c>
      <c r="D54" s="233">
        <v>27.803000000000001</v>
      </c>
      <c r="E54" s="233">
        <v>24.958000000000002</v>
      </c>
      <c r="F54" s="233">
        <v>25.97</v>
      </c>
      <c r="H54" s="239">
        <f t="shared" si="6"/>
        <v>-3.0000000000001137E-3</v>
      </c>
      <c r="I54" s="239">
        <f t="shared" si="7"/>
        <v>0</v>
      </c>
      <c r="J54" s="239">
        <f t="shared" si="8"/>
        <v>0.81400000000000006</v>
      </c>
      <c r="K54" s="239">
        <f t="shared" si="9"/>
        <v>0.39100000000000179</v>
      </c>
      <c r="L54" s="239">
        <f t="shared" si="10"/>
        <v>-0.12600000000000122</v>
      </c>
      <c r="N54" s="233">
        <v>28.369</v>
      </c>
      <c r="O54" s="233">
        <v>30.474</v>
      </c>
      <c r="P54" s="233">
        <v>26.989000000000001</v>
      </c>
      <c r="Q54" s="233">
        <v>24.567</v>
      </c>
      <c r="R54" s="233">
        <v>26.096</v>
      </c>
    </row>
    <row r="55" spans="1:18" x14ac:dyDescent="0.2">
      <c r="A55" s="238">
        <f t="shared" si="11"/>
        <v>38321</v>
      </c>
      <c r="B55" s="233">
        <v>24.902000000000001</v>
      </c>
      <c r="C55" s="233">
        <v>27.021000000000001</v>
      </c>
      <c r="D55" s="233">
        <v>27.599</v>
      </c>
      <c r="E55" s="233">
        <v>25.202000000000002</v>
      </c>
      <c r="F55" s="233">
        <v>22.873000000000001</v>
      </c>
      <c r="H55" s="239">
        <f t="shared" si="6"/>
        <v>-5.4999999999999716E-2</v>
      </c>
      <c r="I55" s="239">
        <f t="shared" si="7"/>
        <v>-5.700000000000216E-2</v>
      </c>
      <c r="J55" s="239">
        <f t="shared" si="8"/>
        <v>1.0619999999999976</v>
      </c>
      <c r="K55" s="239">
        <f t="shared" si="9"/>
        <v>0.62700000000000244</v>
      </c>
      <c r="L55" s="239">
        <f t="shared" si="10"/>
        <v>-0.24500000000000099</v>
      </c>
      <c r="N55" s="233">
        <v>24.957000000000001</v>
      </c>
      <c r="O55" s="233">
        <v>27.078000000000003</v>
      </c>
      <c r="P55" s="233">
        <v>26.537000000000003</v>
      </c>
      <c r="Q55" s="233">
        <v>24.574999999999999</v>
      </c>
      <c r="R55" s="233">
        <v>23.118000000000002</v>
      </c>
    </row>
    <row r="56" spans="1:18" x14ac:dyDescent="0.2">
      <c r="A56" s="238">
        <f t="shared" si="11"/>
        <v>38352</v>
      </c>
      <c r="B56" s="233">
        <v>30.114999999999998</v>
      </c>
      <c r="C56" s="233">
        <v>32.26</v>
      </c>
      <c r="D56" s="233">
        <v>29.015000000000001</v>
      </c>
      <c r="E56" s="233">
        <v>28.399000000000001</v>
      </c>
      <c r="F56" s="233">
        <v>23.582000000000001</v>
      </c>
      <c r="H56" s="239">
        <f t="shared" si="6"/>
        <v>-2.0000000000024443E-3</v>
      </c>
      <c r="I56" s="239">
        <f t="shared" si="7"/>
        <v>-2.0000000000024443E-3</v>
      </c>
      <c r="J56" s="239">
        <f t="shared" si="8"/>
        <v>-0.15300000000000225</v>
      </c>
      <c r="K56" s="239">
        <f t="shared" si="9"/>
        <v>0.39099999999999824</v>
      </c>
      <c r="L56" s="239">
        <f t="shared" si="10"/>
        <v>-0.12600000000000122</v>
      </c>
      <c r="N56" s="233">
        <v>30.117000000000001</v>
      </c>
      <c r="O56" s="233">
        <v>32.262</v>
      </c>
      <c r="P56" s="233">
        <v>29.168000000000003</v>
      </c>
      <c r="Q56" s="233">
        <v>28.008000000000003</v>
      </c>
      <c r="R56" s="233">
        <v>23.708000000000002</v>
      </c>
    </row>
    <row r="57" spans="1:18" x14ac:dyDescent="0.2">
      <c r="A57" s="238"/>
      <c r="H57" s="239"/>
      <c r="I57" s="239"/>
      <c r="J57" s="239"/>
      <c r="K57" s="239"/>
      <c r="L57" s="239"/>
    </row>
    <row r="58" spans="1:18" x14ac:dyDescent="0.2">
      <c r="A58" s="240" t="s">
        <v>169</v>
      </c>
      <c r="B58" s="233">
        <f>SUM('P2'!K5:V5)/12</f>
        <v>6.6222500000000002</v>
      </c>
      <c r="C58" s="233">
        <f>SUM('P2'!K7:V7)/12</f>
        <v>6.5139166666666668</v>
      </c>
      <c r="D58" s="233">
        <f>SUM('P2'!K9:V9)/12</f>
        <v>6.5075833333333337</v>
      </c>
      <c r="E58" s="233">
        <f>SUM('P2'!K13:V13)/12</f>
        <v>5.595416666666666</v>
      </c>
      <c r="F58" s="233">
        <f>SUM('P2'!K15:V15)/12</f>
        <v>5.1062500000000002</v>
      </c>
      <c r="H58" s="239">
        <f t="shared" ref="H58:H67" si="12">B58-N58</f>
        <v>-6.0000000000002274E-3</v>
      </c>
      <c r="I58" s="239">
        <f t="shared" ref="I58:I67" si="13">C58-O58</f>
        <v>-6.0833333333327744E-3</v>
      </c>
      <c r="J58" s="239">
        <f t="shared" ref="J58:J67" si="14">D58-P58</f>
        <v>-1.5666666666667162E-2</v>
      </c>
      <c r="K58" s="239">
        <f t="shared" ref="K58:K67" si="15">E58-Q58</f>
        <v>7.4166666666665826E-2</v>
      </c>
      <c r="L58" s="239">
        <f t="shared" ref="L58:L67" si="16">F58-R58</f>
        <v>-3.3833333333332938E-2</v>
      </c>
      <c r="N58" s="233">
        <v>6.6282500000000004</v>
      </c>
      <c r="O58" s="233">
        <v>6.52</v>
      </c>
      <c r="P58" s="233">
        <v>6.5232500000000009</v>
      </c>
      <c r="Q58" s="233">
        <v>5.5212500000000002</v>
      </c>
      <c r="R58" s="233">
        <v>5.1400833333333331</v>
      </c>
    </row>
    <row r="59" spans="1:18" x14ac:dyDescent="0.2">
      <c r="A59" s="240" t="s">
        <v>170</v>
      </c>
      <c r="B59" s="233">
        <f>SUM('P2'!W5:AH5)/12</f>
        <v>25.415666666666667</v>
      </c>
      <c r="C59" s="233">
        <f>SUM('P2'!W7:AH7)/12</f>
        <v>25.9055</v>
      </c>
      <c r="D59" s="233">
        <f>SUM('P2'!W9:AH9)/12</f>
        <v>27.37233333333333</v>
      </c>
      <c r="E59" s="233">
        <f>SUM('P2'!W13:AH13)/12</f>
        <v>26.651166666666668</v>
      </c>
      <c r="F59" s="233">
        <f>SUM('P2'!W15:AH15)/12</f>
        <v>23.690416666666664</v>
      </c>
      <c r="H59" s="239">
        <f t="shared" si="12"/>
        <v>-6.5583333333332661E-2</v>
      </c>
      <c r="I59" s="239">
        <f t="shared" si="13"/>
        <v>-6.5666666666665208E-2</v>
      </c>
      <c r="J59" s="239">
        <f t="shared" si="14"/>
        <v>-8.0166666666670494E-2</v>
      </c>
      <c r="K59" s="239">
        <f t="shared" si="15"/>
        <v>0.17216666666666924</v>
      </c>
      <c r="L59" s="239">
        <f t="shared" si="16"/>
        <v>-0.12433333333333607</v>
      </c>
      <c r="N59" s="233">
        <v>25.481249999999999</v>
      </c>
      <c r="O59" s="233">
        <v>25.971166666666665</v>
      </c>
      <c r="P59" s="233">
        <v>27.452500000000001</v>
      </c>
      <c r="Q59" s="233">
        <v>26.478999999999999</v>
      </c>
      <c r="R59" s="233">
        <v>23.81475</v>
      </c>
    </row>
    <row r="60" spans="1:18" x14ac:dyDescent="0.2">
      <c r="A60" s="240" t="s">
        <v>171</v>
      </c>
      <c r="B60" s="233">
        <f>SUM('P2'!AI5:AT5)/12</f>
        <v>26.918416666666673</v>
      </c>
      <c r="C60" s="233">
        <f>SUM('P2'!AI7:AT7)/12</f>
        <v>28.559250000000002</v>
      </c>
      <c r="D60" s="233">
        <f>SUM('P2'!AI9:AT9)/12</f>
        <v>27.772583333333333</v>
      </c>
      <c r="E60" s="233">
        <f>SUM('P2'!AI13:AT13)/12</f>
        <v>26.783749999999998</v>
      </c>
      <c r="F60" s="233">
        <f>SUM('P2'!AI15:AT15)/12</f>
        <v>24.844416666666671</v>
      </c>
      <c r="H60" s="239">
        <f t="shared" si="12"/>
        <v>-1.5749999999997044E-2</v>
      </c>
      <c r="I60" s="239">
        <f t="shared" si="13"/>
        <v>-1.5833333333333144E-2</v>
      </c>
      <c r="J60" s="239">
        <f t="shared" si="14"/>
        <v>0.66966666666666441</v>
      </c>
      <c r="K60" s="239">
        <f t="shared" si="15"/>
        <v>0.36324999999999363</v>
      </c>
      <c r="L60" s="239">
        <f t="shared" si="16"/>
        <v>-0.18716666666665915</v>
      </c>
      <c r="N60" s="233">
        <v>26.93416666666667</v>
      </c>
      <c r="O60" s="233">
        <v>28.575083333333335</v>
      </c>
      <c r="P60" s="233">
        <v>27.102916666666669</v>
      </c>
      <c r="Q60" s="233">
        <v>26.420500000000004</v>
      </c>
      <c r="R60" s="233">
        <v>25.03158333333333</v>
      </c>
    </row>
    <row r="61" spans="1:18" x14ac:dyDescent="0.2">
      <c r="A61" s="240" t="s">
        <v>172</v>
      </c>
      <c r="B61" s="233">
        <f>SUM('P2'!AU5:BF5)/12</f>
        <v>26.839749999999999</v>
      </c>
      <c r="C61" s="233">
        <f>SUM('P2'!AU7:BF7)/12</f>
        <v>28.465999999999998</v>
      </c>
      <c r="D61" s="233">
        <f>SUM('P2'!AU9:BF9)/12</f>
        <v>27.706833333333336</v>
      </c>
      <c r="E61" s="233">
        <f>SUM('P2'!AU13:BF13)/12</f>
        <v>26.98566666666667</v>
      </c>
      <c r="F61" s="233">
        <f>SUM('P2'!AU15:BF15)/12</f>
        <v>25.071416666666668</v>
      </c>
      <c r="H61" s="239">
        <f t="shared" si="12"/>
        <v>-1.608333333333789E-2</v>
      </c>
      <c r="I61" s="239">
        <f t="shared" si="13"/>
        <v>-1.5583333333339056E-2</v>
      </c>
      <c r="J61" s="239">
        <f t="shared" si="14"/>
        <v>0.67216666666666924</v>
      </c>
      <c r="K61" s="239">
        <f t="shared" si="15"/>
        <v>0.36391666666667533</v>
      </c>
      <c r="L61" s="239">
        <f t="shared" si="16"/>
        <v>-0.17641666666666822</v>
      </c>
      <c r="N61" s="233">
        <v>26.855833333333337</v>
      </c>
      <c r="O61" s="233">
        <v>28.481583333333337</v>
      </c>
      <c r="P61" s="233">
        <v>27.034666666666666</v>
      </c>
      <c r="Q61" s="233">
        <v>26.621749999999995</v>
      </c>
      <c r="R61" s="233">
        <v>25.247833333333336</v>
      </c>
    </row>
    <row r="62" spans="1:18" x14ac:dyDescent="0.2">
      <c r="A62" s="240" t="s">
        <v>173</v>
      </c>
      <c r="B62" s="233">
        <f>SUM('P2'!BG5:BR5)/12</f>
        <v>27.228333333333335</v>
      </c>
      <c r="C62" s="233">
        <f>SUM('P2'!BG7:BR7)/12</f>
        <v>28.819166666666664</v>
      </c>
      <c r="D62" s="233">
        <f>SUM('P2'!BG9:BR9)/12</f>
        <v>27.90366666666667</v>
      </c>
      <c r="E62" s="233">
        <f>SUM('P2'!BG13:BR13)/12</f>
        <v>27.179083333333335</v>
      </c>
      <c r="F62" s="233">
        <f>SUM('P2'!BG15:BR15)/12</f>
        <v>25.276666666666667</v>
      </c>
      <c r="H62" s="239">
        <f t="shared" si="12"/>
        <v>-1.5249999999998209E-2</v>
      </c>
      <c r="I62" s="239">
        <f t="shared" si="13"/>
        <v>-1.5166666666669215E-2</v>
      </c>
      <c r="J62" s="239">
        <f t="shared" si="14"/>
        <v>0.54083333333333883</v>
      </c>
      <c r="K62" s="239">
        <f t="shared" si="15"/>
        <v>0.36416666666666941</v>
      </c>
      <c r="L62" s="239">
        <f t="shared" si="16"/>
        <v>-0.16866666666666674</v>
      </c>
      <c r="N62" s="233">
        <v>27.243583333333333</v>
      </c>
      <c r="O62" s="233">
        <v>28.834333333333333</v>
      </c>
      <c r="P62" s="233">
        <v>27.362833333333331</v>
      </c>
      <c r="Q62" s="233">
        <v>26.814916666666665</v>
      </c>
      <c r="R62" s="233">
        <v>25.445333333333334</v>
      </c>
    </row>
    <row r="63" spans="1:18" x14ac:dyDescent="0.2">
      <c r="A63" s="240" t="s">
        <v>174</v>
      </c>
      <c r="B63" s="233">
        <f>SUM('P2'!BS5:CD5)/12</f>
        <v>27.548749999999998</v>
      </c>
      <c r="C63" s="233">
        <f>SUM('P2'!BS7:CD7)/12</f>
        <v>29.133166666666664</v>
      </c>
      <c r="D63" s="233">
        <f>SUM('P2'!BS9:CD9)/12</f>
        <v>28.066500000000005</v>
      </c>
      <c r="E63" s="233">
        <f>SUM('P2'!BS13:CD13)/12</f>
        <v>27.369333333333341</v>
      </c>
      <c r="F63" s="233">
        <f>SUM('P2'!BS15:CD15)/12</f>
        <v>25.456750000000003</v>
      </c>
      <c r="H63" s="239">
        <f t="shared" si="12"/>
        <v>-1.5500000000006509E-2</v>
      </c>
      <c r="I63" s="239">
        <f t="shared" si="13"/>
        <v>-1.5500000000002956E-2</v>
      </c>
      <c r="J63" s="239">
        <f t="shared" si="14"/>
        <v>0.40233333333334187</v>
      </c>
      <c r="K63" s="239">
        <f t="shared" si="15"/>
        <v>0.3665000000000127</v>
      </c>
      <c r="L63" s="239">
        <f t="shared" si="16"/>
        <v>-0.16799999999999926</v>
      </c>
      <c r="N63" s="233">
        <v>27.564250000000005</v>
      </c>
      <c r="O63" s="233">
        <v>29.148666666666667</v>
      </c>
      <c r="P63" s="233">
        <v>27.664166666666663</v>
      </c>
      <c r="Q63" s="233">
        <v>27.002833333333328</v>
      </c>
      <c r="R63" s="233">
        <v>25.624750000000002</v>
      </c>
    </row>
    <row r="64" spans="1:18" x14ac:dyDescent="0.2">
      <c r="A64" s="240" t="s">
        <v>175</v>
      </c>
      <c r="B64" s="233">
        <f>SUM('P2'!CE5:CP5)/12</f>
        <v>27.788916666666669</v>
      </c>
      <c r="C64" s="233">
        <f>SUM('P2'!CE7:CP7)/12</f>
        <v>29.592749999999999</v>
      </c>
      <c r="D64" s="233">
        <f>SUM('P2'!CE9:CP9)/12</f>
        <v>28.183833333333336</v>
      </c>
      <c r="E64" s="233">
        <f>SUM('P2'!CE13:CP13)/12</f>
        <v>27.56583333333333</v>
      </c>
      <c r="F64" s="233">
        <f>SUM('P2'!CE15:CP15)/12</f>
        <v>25.631166666666672</v>
      </c>
      <c r="H64" s="239">
        <f t="shared" si="12"/>
        <v>-1.5416666666666856E-2</v>
      </c>
      <c r="I64" s="239">
        <f t="shared" si="13"/>
        <v>-1.4833333333335474E-2</v>
      </c>
      <c r="J64" s="239">
        <f t="shared" si="14"/>
        <v>0.26233333333333775</v>
      </c>
      <c r="K64" s="239">
        <f t="shared" si="15"/>
        <v>0.36308333333332499</v>
      </c>
      <c r="L64" s="239">
        <f t="shared" si="16"/>
        <v>-0.1751666666666658</v>
      </c>
      <c r="N64" s="233">
        <v>27.804333333333336</v>
      </c>
      <c r="O64" s="233">
        <v>29.607583333333334</v>
      </c>
      <c r="P64" s="233">
        <v>27.921499999999998</v>
      </c>
      <c r="Q64" s="233">
        <v>27.202750000000005</v>
      </c>
      <c r="R64" s="233">
        <v>25.806333333333338</v>
      </c>
    </row>
    <row r="65" spans="1:18" x14ac:dyDescent="0.2">
      <c r="A65" s="240" t="s">
        <v>176</v>
      </c>
      <c r="B65" s="233">
        <f>SUM('P2'!CQ5:DB5)/12</f>
        <v>27.967833333333328</v>
      </c>
      <c r="C65" s="233">
        <f>SUM('P2'!CQ7:DB7)/12</f>
        <v>30.657</v>
      </c>
      <c r="D65" s="233">
        <f>SUM('P2'!CQ9:DB9)/12</f>
        <v>28.456</v>
      </c>
      <c r="E65" s="233">
        <f>SUM('P2'!CQ13:DB13)/12</f>
        <v>27.75141666666666</v>
      </c>
      <c r="F65" s="233">
        <f>SUM('P2'!CQ15:DB15)/12</f>
        <v>25.81058333333333</v>
      </c>
      <c r="H65" s="239">
        <f t="shared" si="12"/>
        <v>-1.5833333333340249E-2</v>
      </c>
      <c r="I65" s="239">
        <f t="shared" si="13"/>
        <v>-1.5250000000005315E-2</v>
      </c>
      <c r="J65" s="239">
        <f t="shared" si="14"/>
        <v>0.27341666666666242</v>
      </c>
      <c r="K65" s="239">
        <f t="shared" si="15"/>
        <v>0.36291666666665634</v>
      </c>
      <c r="L65" s="239">
        <f t="shared" si="16"/>
        <v>-0.18633333333333724</v>
      </c>
      <c r="N65" s="233">
        <v>27.983666666666668</v>
      </c>
      <c r="O65" s="233">
        <v>30.672250000000005</v>
      </c>
      <c r="P65" s="233">
        <v>28.182583333333337</v>
      </c>
      <c r="Q65" s="233">
        <v>27.388500000000004</v>
      </c>
      <c r="R65" s="233">
        <v>25.996916666666667</v>
      </c>
    </row>
    <row r="66" spans="1:18" x14ac:dyDescent="0.2">
      <c r="A66" s="240" t="s">
        <v>177</v>
      </c>
      <c r="B66" s="233">
        <f>SUM('P2'!DC5:DN5)/12</f>
        <v>28.17091666666667</v>
      </c>
      <c r="C66" s="233">
        <f>SUM('P2'!DC7:DN7)/12</f>
        <v>31.84233333333334</v>
      </c>
      <c r="D66" s="233">
        <f>SUM('P2'!DC9:DN9)/12</f>
        <v>28.70441666666667</v>
      </c>
      <c r="E66" s="233">
        <f>SUM('P2'!DC13:DN13)/12</f>
        <v>27.956</v>
      </c>
      <c r="F66" s="233">
        <f>SUM('P2'!DC15:DN15)/12</f>
        <v>26.026</v>
      </c>
      <c r="H66" s="239">
        <f t="shared" si="12"/>
        <v>-1.5333333333330756E-2</v>
      </c>
      <c r="I66" s="239">
        <f t="shared" si="13"/>
        <v>-1.5666666666660944E-2</v>
      </c>
      <c r="J66" s="239">
        <f t="shared" si="14"/>
        <v>0.27258333333333695</v>
      </c>
      <c r="K66" s="239">
        <f t="shared" si="15"/>
        <v>0.36324999999999363</v>
      </c>
      <c r="L66" s="239">
        <f t="shared" si="16"/>
        <v>-0.17583333333332973</v>
      </c>
      <c r="N66" s="233">
        <v>28.186250000000001</v>
      </c>
      <c r="O66" s="233">
        <v>31.858000000000001</v>
      </c>
      <c r="P66" s="233">
        <v>28.431833333333334</v>
      </c>
      <c r="Q66" s="233">
        <v>27.592750000000006</v>
      </c>
      <c r="R66" s="233">
        <v>26.20183333333333</v>
      </c>
    </row>
    <row r="67" spans="1:18" x14ac:dyDescent="0.2">
      <c r="A67" s="240" t="s">
        <v>178</v>
      </c>
      <c r="B67" s="233">
        <f>SUM('P2'!DO5:DZ5)/12</f>
        <v>28.381083333333336</v>
      </c>
      <c r="C67" s="233">
        <f>SUM('P2'!DO7:DZ7)/12</f>
        <v>32.983416666666663</v>
      </c>
      <c r="D67" s="233">
        <f>SUM('P2'!DO9:DZ9)/12</f>
        <v>28.951250000000002</v>
      </c>
      <c r="E67" s="233">
        <f>SUM('P2'!DO13:DZ13)/12</f>
        <v>28.133333333333336</v>
      </c>
      <c r="F67" s="233">
        <f>SUM('P2'!DO15:DZ15)/12</f>
        <v>26.22216666666667</v>
      </c>
      <c r="H67" s="239">
        <f t="shared" si="12"/>
        <v>-1.4999999999997016E-2</v>
      </c>
      <c r="I67" s="239">
        <f t="shared" si="13"/>
        <v>-1.5250000000001762E-2</v>
      </c>
      <c r="J67" s="239">
        <f t="shared" si="14"/>
        <v>0.27741666666666376</v>
      </c>
      <c r="K67" s="239">
        <f t="shared" si="15"/>
        <v>0.36416666666666231</v>
      </c>
      <c r="L67" s="239">
        <f t="shared" si="16"/>
        <v>-0.17408333333332848</v>
      </c>
      <c r="N67" s="233">
        <v>28.396083333333333</v>
      </c>
      <c r="O67" s="233">
        <v>32.998666666666665</v>
      </c>
      <c r="P67" s="233">
        <v>28.673833333333338</v>
      </c>
      <c r="Q67" s="233">
        <v>27.769166666666674</v>
      </c>
      <c r="R67" s="233">
        <v>26.396249999999998</v>
      </c>
    </row>
    <row r="68" spans="1:18" x14ac:dyDescent="0.2">
      <c r="A68" s="238"/>
    </row>
    <row r="69" spans="1:18" x14ac:dyDescent="0.2">
      <c r="A69" s="238"/>
    </row>
    <row r="70" spans="1:18" x14ac:dyDescent="0.2">
      <c r="A70" s="238"/>
    </row>
    <row r="71" spans="1:18" x14ac:dyDescent="0.2">
      <c r="A71" s="238"/>
    </row>
    <row r="72" spans="1:18" x14ac:dyDescent="0.2">
      <c r="A72" s="238"/>
    </row>
    <row r="73" spans="1:18" x14ac:dyDescent="0.2">
      <c r="A73" s="238"/>
    </row>
    <row r="74" spans="1:18" x14ac:dyDescent="0.2">
      <c r="A74" s="238"/>
    </row>
    <row r="75" spans="1:18" x14ac:dyDescent="0.2">
      <c r="A75" s="238"/>
    </row>
    <row r="76" spans="1:18" x14ac:dyDescent="0.2">
      <c r="A76" s="238"/>
    </row>
    <row r="77" spans="1:18" x14ac:dyDescent="0.2">
      <c r="A77" s="238"/>
    </row>
    <row r="78" spans="1:18" x14ac:dyDescent="0.2">
      <c r="A78" s="238"/>
    </row>
    <row r="79" spans="1:18" x14ac:dyDescent="0.2">
      <c r="A79" s="238"/>
    </row>
    <row r="80" spans="1:18" x14ac:dyDescent="0.2">
      <c r="A80" s="238"/>
    </row>
    <row r="81" spans="1:1" x14ac:dyDescent="0.2">
      <c r="A81" s="238"/>
    </row>
    <row r="82" spans="1:1" x14ac:dyDescent="0.2">
      <c r="A82" s="238"/>
    </row>
    <row r="83" spans="1:1" x14ac:dyDescent="0.2">
      <c r="A83" s="238"/>
    </row>
    <row r="84" spans="1:1" x14ac:dyDescent="0.2">
      <c r="A84" s="238"/>
    </row>
    <row r="85" spans="1:1" x14ac:dyDescent="0.2">
      <c r="A85" s="238"/>
    </row>
    <row r="86" spans="1:1" x14ac:dyDescent="0.2">
      <c r="A86" s="238"/>
    </row>
    <row r="87" spans="1:1" x14ac:dyDescent="0.2">
      <c r="A87" s="238"/>
    </row>
    <row r="88" spans="1:1" x14ac:dyDescent="0.2">
      <c r="A88" s="238"/>
    </row>
    <row r="89" spans="1:1" x14ac:dyDescent="0.2">
      <c r="A89" s="238"/>
    </row>
    <row r="90" spans="1:1" x14ac:dyDescent="0.2">
      <c r="A90" s="238"/>
    </row>
    <row r="91" spans="1:1" x14ac:dyDescent="0.2">
      <c r="A91" s="238"/>
    </row>
    <row r="92" spans="1:1" x14ac:dyDescent="0.2">
      <c r="A92" s="238"/>
    </row>
    <row r="93" spans="1:1" x14ac:dyDescent="0.2">
      <c r="A93" s="238"/>
    </row>
    <row r="94" spans="1:1" x14ac:dyDescent="0.2">
      <c r="A94" s="238"/>
    </row>
    <row r="95" spans="1:1" x14ac:dyDescent="0.2">
      <c r="A95" s="238"/>
    </row>
    <row r="96" spans="1:1" x14ac:dyDescent="0.2">
      <c r="A96" s="238"/>
    </row>
    <row r="97" spans="1:1" x14ac:dyDescent="0.2">
      <c r="A97" s="238"/>
    </row>
    <row r="98" spans="1:1" x14ac:dyDescent="0.2">
      <c r="A98" s="238"/>
    </row>
    <row r="99" spans="1:1" x14ac:dyDescent="0.2">
      <c r="A99" s="238"/>
    </row>
    <row r="100" spans="1:1" x14ac:dyDescent="0.2">
      <c r="A100" s="238"/>
    </row>
    <row r="101" spans="1:1" x14ac:dyDescent="0.2">
      <c r="A101" s="238"/>
    </row>
    <row r="102" spans="1:1" x14ac:dyDescent="0.2">
      <c r="A102" s="238"/>
    </row>
    <row r="103" spans="1:1" x14ac:dyDescent="0.2">
      <c r="A103" s="238"/>
    </row>
    <row r="104" spans="1:1" x14ac:dyDescent="0.2">
      <c r="A104" s="238"/>
    </row>
    <row r="105" spans="1:1" x14ac:dyDescent="0.2">
      <c r="A105" s="238"/>
    </row>
    <row r="106" spans="1:1" x14ac:dyDescent="0.2">
      <c r="A106" s="238"/>
    </row>
    <row r="107" spans="1:1" x14ac:dyDescent="0.2">
      <c r="A107" s="238"/>
    </row>
    <row r="108" spans="1:1" x14ac:dyDescent="0.2">
      <c r="A108" s="238"/>
    </row>
    <row r="109" spans="1:1" x14ac:dyDescent="0.2">
      <c r="A109" s="238"/>
    </row>
    <row r="110" spans="1:1" x14ac:dyDescent="0.2">
      <c r="A110" s="238"/>
    </row>
    <row r="111" spans="1:1" x14ac:dyDescent="0.2">
      <c r="A111" s="238"/>
    </row>
    <row r="112" spans="1:1" x14ac:dyDescent="0.2">
      <c r="A112" s="238"/>
    </row>
    <row r="113" spans="1:1" x14ac:dyDescent="0.2">
      <c r="A113" s="238"/>
    </row>
    <row r="114" spans="1:1" x14ac:dyDescent="0.2">
      <c r="A114" s="238"/>
    </row>
    <row r="115" spans="1:1" x14ac:dyDescent="0.2">
      <c r="A115" s="238"/>
    </row>
    <row r="116" spans="1:1" x14ac:dyDescent="0.2">
      <c r="A116" s="238"/>
    </row>
    <row r="117" spans="1:1" x14ac:dyDescent="0.2">
      <c r="A117" s="238"/>
    </row>
    <row r="118" spans="1:1" x14ac:dyDescent="0.2">
      <c r="A118" s="238"/>
    </row>
    <row r="119" spans="1:1" x14ac:dyDescent="0.2">
      <c r="A119" s="238"/>
    </row>
    <row r="120" spans="1:1" x14ac:dyDescent="0.2">
      <c r="A120" s="238"/>
    </row>
    <row r="121" spans="1:1" x14ac:dyDescent="0.2">
      <c r="A121" s="238"/>
    </row>
    <row r="122" spans="1:1" x14ac:dyDescent="0.2">
      <c r="A122" s="238"/>
    </row>
    <row r="123" spans="1:1" x14ac:dyDescent="0.2">
      <c r="A123" s="238"/>
    </row>
    <row r="124" spans="1:1" x14ac:dyDescent="0.2">
      <c r="A124" s="238"/>
    </row>
    <row r="125" spans="1:1" x14ac:dyDescent="0.2">
      <c r="A125" s="238"/>
    </row>
    <row r="126" spans="1:1" x14ac:dyDescent="0.2">
      <c r="A126" s="238"/>
    </row>
    <row r="127" spans="1:1" x14ac:dyDescent="0.2">
      <c r="A127" s="238"/>
    </row>
    <row r="128" spans="1:1" x14ac:dyDescent="0.2">
      <c r="A128" s="238"/>
    </row>
    <row r="129" spans="1:1" x14ac:dyDescent="0.2">
      <c r="A129" s="238"/>
    </row>
    <row r="130" spans="1:1" x14ac:dyDescent="0.2">
      <c r="A130" s="238"/>
    </row>
    <row r="131" spans="1:1" x14ac:dyDescent="0.2">
      <c r="A131" s="238"/>
    </row>
    <row r="132" spans="1:1" x14ac:dyDescent="0.2">
      <c r="A132" s="238"/>
    </row>
    <row r="133" spans="1:1" x14ac:dyDescent="0.2">
      <c r="A133" s="238"/>
    </row>
    <row r="134" spans="1:1" x14ac:dyDescent="0.2">
      <c r="A134" s="238"/>
    </row>
    <row r="135" spans="1:1" x14ac:dyDescent="0.2">
      <c r="A135" s="238"/>
    </row>
    <row r="136" spans="1:1" x14ac:dyDescent="0.2">
      <c r="A136" s="238"/>
    </row>
    <row r="137" spans="1:1" x14ac:dyDescent="0.2">
      <c r="A137" s="238"/>
    </row>
    <row r="138" spans="1:1" x14ac:dyDescent="0.2">
      <c r="A138" s="238"/>
    </row>
    <row r="139" spans="1:1" x14ac:dyDescent="0.2">
      <c r="A139" s="238"/>
    </row>
    <row r="140" spans="1:1" x14ac:dyDescent="0.2">
      <c r="A140" s="238"/>
    </row>
    <row r="141" spans="1:1" x14ac:dyDescent="0.2">
      <c r="A141" s="238"/>
    </row>
    <row r="142" spans="1:1" x14ac:dyDescent="0.2">
      <c r="A142" s="238"/>
    </row>
    <row r="143" spans="1:1" x14ac:dyDescent="0.2">
      <c r="A143" s="238"/>
    </row>
    <row r="144" spans="1:1" x14ac:dyDescent="0.2">
      <c r="A144" s="238"/>
    </row>
    <row r="145" spans="1:1" x14ac:dyDescent="0.2">
      <c r="A145" s="238"/>
    </row>
    <row r="146" spans="1:1" x14ac:dyDescent="0.2">
      <c r="A146" s="238"/>
    </row>
    <row r="147" spans="1:1" x14ac:dyDescent="0.2">
      <c r="A147" s="238"/>
    </row>
    <row r="148" spans="1:1" x14ac:dyDescent="0.2">
      <c r="A148" s="238"/>
    </row>
    <row r="149" spans="1:1" x14ac:dyDescent="0.2">
      <c r="A149" s="238"/>
    </row>
    <row r="150" spans="1:1" x14ac:dyDescent="0.2">
      <c r="A150" s="238"/>
    </row>
    <row r="151" spans="1:1" x14ac:dyDescent="0.2">
      <c r="A151" s="238"/>
    </row>
    <row r="152" spans="1:1" x14ac:dyDescent="0.2">
      <c r="A152" s="238"/>
    </row>
    <row r="153" spans="1:1" x14ac:dyDescent="0.2">
      <c r="A153" s="238"/>
    </row>
    <row r="154" spans="1:1" x14ac:dyDescent="0.2">
      <c r="A154" s="238"/>
    </row>
    <row r="155" spans="1:1" x14ac:dyDescent="0.2">
      <c r="A155" s="238"/>
    </row>
    <row r="156" spans="1:1" x14ac:dyDescent="0.2">
      <c r="A156" s="238"/>
    </row>
    <row r="157" spans="1:1" x14ac:dyDescent="0.2">
      <c r="A157" s="238"/>
    </row>
    <row r="158" spans="1:1" x14ac:dyDescent="0.2">
      <c r="A158" s="238"/>
    </row>
    <row r="159" spans="1:1" x14ac:dyDescent="0.2">
      <c r="A159" s="238"/>
    </row>
    <row r="160" spans="1:1" x14ac:dyDescent="0.2">
      <c r="A160" s="238"/>
    </row>
    <row r="161" spans="1:1" x14ac:dyDescent="0.2">
      <c r="A161" s="238"/>
    </row>
    <row r="162" spans="1:1" x14ac:dyDescent="0.2">
      <c r="A162" s="238"/>
    </row>
    <row r="163" spans="1:1" x14ac:dyDescent="0.2">
      <c r="A163" s="238"/>
    </row>
    <row r="164" spans="1:1" x14ac:dyDescent="0.2">
      <c r="A164" s="238"/>
    </row>
    <row r="165" spans="1:1" x14ac:dyDescent="0.2">
      <c r="A165" s="238"/>
    </row>
    <row r="166" spans="1:1" x14ac:dyDescent="0.2">
      <c r="A166" s="238"/>
    </row>
    <row r="167" spans="1:1" x14ac:dyDescent="0.2">
      <c r="A167" s="238"/>
    </row>
    <row r="168" spans="1:1" x14ac:dyDescent="0.2">
      <c r="A168" s="238"/>
    </row>
    <row r="169" spans="1:1" x14ac:dyDescent="0.2">
      <c r="A169" s="238"/>
    </row>
    <row r="170" spans="1:1" x14ac:dyDescent="0.2">
      <c r="A170" s="238"/>
    </row>
    <row r="171" spans="1:1" x14ac:dyDescent="0.2">
      <c r="A171" s="238"/>
    </row>
    <row r="172" spans="1:1" x14ac:dyDescent="0.2">
      <c r="A172" s="238"/>
    </row>
    <row r="173" spans="1:1" x14ac:dyDescent="0.2">
      <c r="A173" s="238"/>
    </row>
    <row r="174" spans="1:1" x14ac:dyDescent="0.2">
      <c r="A174" s="238"/>
    </row>
    <row r="175" spans="1:1" x14ac:dyDescent="0.2">
      <c r="A175" s="238"/>
    </row>
    <row r="176" spans="1:1" x14ac:dyDescent="0.2">
      <c r="A176" s="238"/>
    </row>
    <row r="177" spans="1:1" x14ac:dyDescent="0.2">
      <c r="A177" s="238"/>
    </row>
    <row r="178" spans="1:1" x14ac:dyDescent="0.2">
      <c r="A178" s="238"/>
    </row>
    <row r="179" spans="1:1" x14ac:dyDescent="0.2">
      <c r="A179" s="238"/>
    </row>
    <row r="180" spans="1:1" x14ac:dyDescent="0.2">
      <c r="A180" s="238"/>
    </row>
    <row r="181" spans="1:1" x14ac:dyDescent="0.2">
      <c r="A181" s="238"/>
    </row>
    <row r="182" spans="1:1" x14ac:dyDescent="0.2">
      <c r="A182" s="238"/>
    </row>
    <row r="183" spans="1:1" x14ac:dyDescent="0.2">
      <c r="A183" s="238"/>
    </row>
    <row r="184" spans="1:1" x14ac:dyDescent="0.2">
      <c r="A184" s="238"/>
    </row>
    <row r="185" spans="1:1" x14ac:dyDescent="0.2">
      <c r="A185" s="238"/>
    </row>
    <row r="186" spans="1:1" x14ac:dyDescent="0.2">
      <c r="A186" s="238"/>
    </row>
    <row r="187" spans="1:1" x14ac:dyDescent="0.2">
      <c r="A187" s="238"/>
    </row>
    <row r="188" spans="1:1" x14ac:dyDescent="0.2">
      <c r="A188" s="238"/>
    </row>
    <row r="189" spans="1:1" x14ac:dyDescent="0.2">
      <c r="A189" s="238"/>
    </row>
    <row r="190" spans="1:1" x14ac:dyDescent="0.2">
      <c r="A190" s="238"/>
    </row>
    <row r="191" spans="1:1" x14ac:dyDescent="0.2">
      <c r="A191" s="238"/>
    </row>
    <row r="192" spans="1:1" x14ac:dyDescent="0.2">
      <c r="A192" s="238"/>
    </row>
    <row r="193" spans="1:1" x14ac:dyDescent="0.2">
      <c r="A193" s="238"/>
    </row>
    <row r="194" spans="1:1" x14ac:dyDescent="0.2">
      <c r="A194" s="238"/>
    </row>
    <row r="195" spans="1:1" x14ac:dyDescent="0.2">
      <c r="A195" s="238"/>
    </row>
    <row r="196" spans="1:1" x14ac:dyDescent="0.2">
      <c r="A196" s="238"/>
    </row>
    <row r="197" spans="1:1" x14ac:dyDescent="0.2">
      <c r="A197" s="238"/>
    </row>
    <row r="198" spans="1:1" x14ac:dyDescent="0.2">
      <c r="A198" s="238"/>
    </row>
    <row r="199" spans="1:1" x14ac:dyDescent="0.2">
      <c r="A199" s="238"/>
    </row>
    <row r="200" spans="1:1" x14ac:dyDescent="0.2">
      <c r="A200" s="238"/>
    </row>
    <row r="201" spans="1:1" x14ac:dyDescent="0.2">
      <c r="A201" s="238"/>
    </row>
    <row r="202" spans="1:1" x14ac:dyDescent="0.2">
      <c r="A202" s="238"/>
    </row>
    <row r="203" spans="1:1" x14ac:dyDescent="0.2">
      <c r="A203" s="238"/>
    </row>
    <row r="204" spans="1:1" x14ac:dyDescent="0.2">
      <c r="A204" s="238"/>
    </row>
    <row r="205" spans="1:1" x14ac:dyDescent="0.2">
      <c r="A205" s="238"/>
    </row>
    <row r="206" spans="1:1" x14ac:dyDescent="0.2">
      <c r="A206" s="238"/>
    </row>
    <row r="207" spans="1:1" x14ac:dyDescent="0.2">
      <c r="A207" s="238"/>
    </row>
    <row r="208" spans="1:1" x14ac:dyDescent="0.2">
      <c r="A208" s="238"/>
    </row>
    <row r="209" spans="1:1" x14ac:dyDescent="0.2">
      <c r="A209" s="238"/>
    </row>
    <row r="210" spans="1:1" x14ac:dyDescent="0.2">
      <c r="A210" s="238"/>
    </row>
    <row r="211" spans="1:1" x14ac:dyDescent="0.2">
      <c r="A211" s="238"/>
    </row>
    <row r="212" spans="1:1" x14ac:dyDescent="0.2">
      <c r="A212" s="238"/>
    </row>
    <row r="213" spans="1:1" x14ac:dyDescent="0.2">
      <c r="A213" s="238"/>
    </row>
    <row r="214" spans="1:1" x14ac:dyDescent="0.2">
      <c r="A214" s="238"/>
    </row>
    <row r="215" spans="1:1" x14ac:dyDescent="0.2">
      <c r="A215" s="238"/>
    </row>
    <row r="216" spans="1:1" x14ac:dyDescent="0.2">
      <c r="A216" s="238"/>
    </row>
    <row r="217" spans="1:1" x14ac:dyDescent="0.2">
      <c r="A217" s="238"/>
    </row>
    <row r="218" spans="1:1" x14ac:dyDescent="0.2">
      <c r="A218" s="238"/>
    </row>
    <row r="219" spans="1:1" x14ac:dyDescent="0.2">
      <c r="A219" s="238"/>
    </row>
    <row r="220" spans="1:1" x14ac:dyDescent="0.2">
      <c r="A220" s="238"/>
    </row>
    <row r="221" spans="1:1" x14ac:dyDescent="0.2">
      <c r="A221" s="238"/>
    </row>
    <row r="222" spans="1:1" x14ac:dyDescent="0.2">
      <c r="A222" s="238"/>
    </row>
    <row r="223" spans="1:1" x14ac:dyDescent="0.2">
      <c r="A223" s="238"/>
    </row>
    <row r="224" spans="1:1" x14ac:dyDescent="0.2">
      <c r="A224" s="238"/>
    </row>
    <row r="225" spans="1:1" x14ac:dyDescent="0.2">
      <c r="A225" s="238"/>
    </row>
    <row r="226" spans="1:1" x14ac:dyDescent="0.2">
      <c r="A226" s="238"/>
    </row>
    <row r="227" spans="1:1" x14ac:dyDescent="0.2">
      <c r="A227" s="238"/>
    </row>
    <row r="228" spans="1:1" x14ac:dyDescent="0.2">
      <c r="A228" s="238"/>
    </row>
    <row r="229" spans="1:1" x14ac:dyDescent="0.2">
      <c r="A229" s="238"/>
    </row>
    <row r="230" spans="1:1" x14ac:dyDescent="0.2">
      <c r="A230" s="238"/>
    </row>
    <row r="231" spans="1:1" x14ac:dyDescent="0.2">
      <c r="A231" s="238"/>
    </row>
    <row r="232" spans="1:1" x14ac:dyDescent="0.2">
      <c r="A232" s="238"/>
    </row>
    <row r="233" spans="1:1" x14ac:dyDescent="0.2">
      <c r="A233" s="238"/>
    </row>
    <row r="234" spans="1:1" x14ac:dyDescent="0.2">
      <c r="A234" s="238"/>
    </row>
    <row r="235" spans="1:1" x14ac:dyDescent="0.2">
      <c r="A235" s="238"/>
    </row>
    <row r="236" spans="1:1" x14ac:dyDescent="0.2">
      <c r="A236" s="238"/>
    </row>
    <row r="237" spans="1:1" x14ac:dyDescent="0.2">
      <c r="A237" s="238"/>
    </row>
    <row r="238" spans="1:1" x14ac:dyDescent="0.2">
      <c r="A238" s="238"/>
    </row>
    <row r="239" spans="1:1" x14ac:dyDescent="0.2">
      <c r="A239" s="238"/>
    </row>
    <row r="240" spans="1:1" x14ac:dyDescent="0.2">
      <c r="A240" s="238"/>
    </row>
    <row r="241" spans="1:1" x14ac:dyDescent="0.2">
      <c r="A241" s="238"/>
    </row>
    <row r="242" spans="1:1" x14ac:dyDescent="0.2">
      <c r="A242" s="238"/>
    </row>
    <row r="243" spans="1:1" x14ac:dyDescent="0.2">
      <c r="A243" s="238"/>
    </row>
    <row r="244" spans="1:1" x14ac:dyDescent="0.2">
      <c r="A244" s="238"/>
    </row>
    <row r="245" spans="1:1" x14ac:dyDescent="0.2">
      <c r="A245" s="238"/>
    </row>
    <row r="246" spans="1:1" x14ac:dyDescent="0.2">
      <c r="A246" s="238"/>
    </row>
    <row r="247" spans="1:1" x14ac:dyDescent="0.2">
      <c r="A247" s="238"/>
    </row>
    <row r="248" spans="1:1" x14ac:dyDescent="0.2">
      <c r="A248" s="238"/>
    </row>
    <row r="249" spans="1:1" x14ac:dyDescent="0.2">
      <c r="A249" s="238"/>
    </row>
    <row r="250" spans="1:1" x14ac:dyDescent="0.2">
      <c r="A250" s="238"/>
    </row>
    <row r="251" spans="1:1" x14ac:dyDescent="0.2">
      <c r="A251" s="238"/>
    </row>
    <row r="252" spans="1:1" x14ac:dyDescent="0.2">
      <c r="A252" s="238"/>
    </row>
    <row r="253" spans="1:1" x14ac:dyDescent="0.2">
      <c r="A253" s="238"/>
    </row>
    <row r="254" spans="1:1" x14ac:dyDescent="0.2">
      <c r="A254" s="238"/>
    </row>
    <row r="255" spans="1:1" x14ac:dyDescent="0.2">
      <c r="A255" s="238"/>
    </row>
    <row r="256" spans="1:1" x14ac:dyDescent="0.2">
      <c r="A256" s="238"/>
    </row>
    <row r="257" spans="1:1" x14ac:dyDescent="0.2">
      <c r="A257" s="238"/>
    </row>
    <row r="258" spans="1:1" x14ac:dyDescent="0.2">
      <c r="A258" s="238"/>
    </row>
    <row r="259" spans="1:1" x14ac:dyDescent="0.2">
      <c r="A259" s="238"/>
    </row>
    <row r="260" spans="1:1" x14ac:dyDescent="0.2">
      <c r="A260" s="238"/>
    </row>
    <row r="261" spans="1:1" x14ac:dyDescent="0.2">
      <c r="A261" s="238"/>
    </row>
    <row r="262" spans="1:1" x14ac:dyDescent="0.2">
      <c r="A262" s="238"/>
    </row>
    <row r="263" spans="1:1" x14ac:dyDescent="0.2">
      <c r="A263" s="238"/>
    </row>
    <row r="264" spans="1:1" x14ac:dyDescent="0.2">
      <c r="A264" s="238"/>
    </row>
    <row r="265" spans="1:1" x14ac:dyDescent="0.2">
      <c r="A265" s="238"/>
    </row>
    <row r="266" spans="1:1" x14ac:dyDescent="0.2">
      <c r="A266" s="238"/>
    </row>
    <row r="267" spans="1:1" x14ac:dyDescent="0.2">
      <c r="A267" s="238"/>
    </row>
    <row r="268" spans="1:1" x14ac:dyDescent="0.2">
      <c r="A268" s="238"/>
    </row>
    <row r="269" spans="1:1" x14ac:dyDescent="0.2">
      <c r="A269" s="238"/>
    </row>
    <row r="270" spans="1:1" x14ac:dyDescent="0.2">
      <c r="A270" s="238"/>
    </row>
    <row r="271" spans="1:1" x14ac:dyDescent="0.2">
      <c r="A271" s="232"/>
    </row>
    <row r="272" spans="1:1" x14ac:dyDescent="0.2">
      <c r="A272" s="232"/>
    </row>
    <row r="273" spans="1:1" x14ac:dyDescent="0.2">
      <c r="A273" s="232"/>
    </row>
    <row r="274" spans="1:1" x14ac:dyDescent="0.2">
      <c r="A274" s="232"/>
    </row>
    <row r="275" spans="1:1" x14ac:dyDescent="0.2">
      <c r="A275" s="232"/>
    </row>
    <row r="276" spans="1:1" x14ac:dyDescent="0.2">
      <c r="A276" s="232"/>
    </row>
    <row r="277" spans="1:1" x14ac:dyDescent="0.2">
      <c r="A277" s="232"/>
    </row>
    <row r="278" spans="1:1" x14ac:dyDescent="0.2">
      <c r="A278" s="232"/>
    </row>
    <row r="279" spans="1:1" x14ac:dyDescent="0.2">
      <c r="A279" s="232"/>
    </row>
    <row r="280" spans="1:1" x14ac:dyDescent="0.2">
      <c r="A280" s="232"/>
    </row>
    <row r="281" spans="1:1" x14ac:dyDescent="0.2">
      <c r="A281" s="232"/>
    </row>
    <row r="282" spans="1:1" x14ac:dyDescent="0.2">
      <c r="A282" s="232"/>
    </row>
    <row r="283" spans="1:1" x14ac:dyDescent="0.2">
      <c r="A283" s="232"/>
    </row>
    <row r="284" spans="1:1" x14ac:dyDescent="0.2">
      <c r="A284" s="232"/>
    </row>
    <row r="285" spans="1:1" x14ac:dyDescent="0.2">
      <c r="A285" s="232"/>
    </row>
    <row r="286" spans="1:1" x14ac:dyDescent="0.2">
      <c r="A286" s="232"/>
    </row>
    <row r="287" spans="1:1" x14ac:dyDescent="0.2">
      <c r="A287" s="232"/>
    </row>
    <row r="288" spans="1:1" x14ac:dyDescent="0.2">
      <c r="A288" s="232"/>
    </row>
    <row r="289" spans="1:1" x14ac:dyDescent="0.2">
      <c r="A289" s="232"/>
    </row>
    <row r="290" spans="1:1" x14ac:dyDescent="0.2">
      <c r="A290" s="232"/>
    </row>
    <row r="291" spans="1:1" x14ac:dyDescent="0.2">
      <c r="A291" s="232"/>
    </row>
    <row r="292" spans="1:1" x14ac:dyDescent="0.2">
      <c r="A292" s="232"/>
    </row>
    <row r="293" spans="1:1" x14ac:dyDescent="0.2">
      <c r="A293" s="232"/>
    </row>
    <row r="294" spans="1:1" x14ac:dyDescent="0.2">
      <c r="A294" s="232"/>
    </row>
    <row r="295" spans="1:1" x14ac:dyDescent="0.2">
      <c r="A295" s="232"/>
    </row>
    <row r="296" spans="1:1" x14ac:dyDescent="0.2">
      <c r="A296" s="232"/>
    </row>
    <row r="297" spans="1:1" x14ac:dyDescent="0.2">
      <c r="A297" s="232"/>
    </row>
    <row r="298" spans="1:1" x14ac:dyDescent="0.2">
      <c r="A298" s="232"/>
    </row>
    <row r="299" spans="1:1" x14ac:dyDescent="0.2">
      <c r="A299" s="232"/>
    </row>
    <row r="300" spans="1:1" x14ac:dyDescent="0.2">
      <c r="A300" s="232"/>
    </row>
    <row r="301" spans="1:1" x14ac:dyDescent="0.2">
      <c r="A301" s="232"/>
    </row>
    <row r="302" spans="1:1" x14ac:dyDescent="0.2">
      <c r="A302" s="232"/>
    </row>
    <row r="303" spans="1:1" x14ac:dyDescent="0.2">
      <c r="A303" s="232"/>
    </row>
    <row r="304" spans="1:1" x14ac:dyDescent="0.2">
      <c r="A304" s="232"/>
    </row>
    <row r="305" spans="1:1" x14ac:dyDescent="0.2">
      <c r="A305" s="232"/>
    </row>
    <row r="306" spans="1:1" x14ac:dyDescent="0.2">
      <c r="A306" s="232"/>
    </row>
    <row r="307" spans="1:1" x14ac:dyDescent="0.2">
      <c r="A307" s="232"/>
    </row>
    <row r="308" spans="1:1" x14ac:dyDescent="0.2">
      <c r="A308" s="232"/>
    </row>
    <row r="309" spans="1:1" x14ac:dyDescent="0.2">
      <c r="A309" s="232"/>
    </row>
    <row r="310" spans="1:1" x14ac:dyDescent="0.2">
      <c r="A310" s="232"/>
    </row>
    <row r="311" spans="1:1" x14ac:dyDescent="0.2">
      <c r="A311" s="232"/>
    </row>
    <row r="312" spans="1:1" x14ac:dyDescent="0.2">
      <c r="A312" s="232"/>
    </row>
    <row r="313" spans="1:1" x14ac:dyDescent="0.2">
      <c r="A313" s="232"/>
    </row>
    <row r="314" spans="1:1" x14ac:dyDescent="0.2">
      <c r="A314" s="232"/>
    </row>
    <row r="315" spans="1:1" x14ac:dyDescent="0.2">
      <c r="A315" s="232"/>
    </row>
    <row r="316" spans="1:1" x14ac:dyDescent="0.2">
      <c r="A316" s="232"/>
    </row>
    <row r="317" spans="1:1" x14ac:dyDescent="0.2">
      <c r="A317" s="232"/>
    </row>
    <row r="318" spans="1:1" x14ac:dyDescent="0.2">
      <c r="A318" s="232"/>
    </row>
    <row r="319" spans="1:1" x14ac:dyDescent="0.2">
      <c r="A319" s="232"/>
    </row>
    <row r="320" spans="1:1" x14ac:dyDescent="0.2">
      <c r="A320" s="232"/>
    </row>
    <row r="321" spans="1:1" x14ac:dyDescent="0.2">
      <c r="A321" s="232"/>
    </row>
    <row r="322" spans="1:1" x14ac:dyDescent="0.2">
      <c r="A322" s="232"/>
    </row>
    <row r="323" spans="1:1" x14ac:dyDescent="0.2">
      <c r="A323" s="232"/>
    </row>
    <row r="324" spans="1:1" x14ac:dyDescent="0.2">
      <c r="A324" s="232"/>
    </row>
    <row r="325" spans="1:1" x14ac:dyDescent="0.2">
      <c r="A325" s="232"/>
    </row>
    <row r="326" spans="1:1" x14ac:dyDescent="0.2">
      <c r="A326" s="232"/>
    </row>
    <row r="327" spans="1:1" x14ac:dyDescent="0.2">
      <c r="A327" s="232"/>
    </row>
    <row r="328" spans="1:1" x14ac:dyDescent="0.2">
      <c r="A328" s="232"/>
    </row>
    <row r="329" spans="1:1" x14ac:dyDescent="0.2">
      <c r="A329" s="232"/>
    </row>
    <row r="330" spans="1:1" x14ac:dyDescent="0.2">
      <c r="A330" s="232"/>
    </row>
    <row r="331" spans="1:1" x14ac:dyDescent="0.2">
      <c r="A331" s="232"/>
    </row>
    <row r="332" spans="1:1" x14ac:dyDescent="0.2">
      <c r="A332" s="232"/>
    </row>
    <row r="333" spans="1:1" x14ac:dyDescent="0.2">
      <c r="A333" s="232"/>
    </row>
    <row r="334" spans="1:1" x14ac:dyDescent="0.2">
      <c r="A334" s="232"/>
    </row>
    <row r="335" spans="1:1" x14ac:dyDescent="0.2">
      <c r="A335" s="232"/>
    </row>
    <row r="336" spans="1:1" x14ac:dyDescent="0.2">
      <c r="A336" s="232"/>
    </row>
    <row r="337" spans="1:1" x14ac:dyDescent="0.2">
      <c r="A337" s="232"/>
    </row>
    <row r="338" spans="1:1" x14ac:dyDescent="0.2">
      <c r="A338" s="232"/>
    </row>
    <row r="339" spans="1:1" x14ac:dyDescent="0.2">
      <c r="A339" s="232"/>
    </row>
    <row r="340" spans="1:1" x14ac:dyDescent="0.2">
      <c r="A340" s="232"/>
    </row>
    <row r="341" spans="1:1" x14ac:dyDescent="0.2">
      <c r="A341" s="232"/>
    </row>
    <row r="342" spans="1:1" x14ac:dyDescent="0.2">
      <c r="A342" s="232"/>
    </row>
    <row r="343" spans="1:1" x14ac:dyDescent="0.2">
      <c r="A343" s="232"/>
    </row>
    <row r="344" spans="1:1" x14ac:dyDescent="0.2">
      <c r="A344" s="232"/>
    </row>
    <row r="345" spans="1:1" x14ac:dyDescent="0.2">
      <c r="A345" s="232"/>
    </row>
    <row r="346" spans="1:1" x14ac:dyDescent="0.2">
      <c r="A346" s="232"/>
    </row>
    <row r="347" spans="1:1" x14ac:dyDescent="0.2">
      <c r="A347" s="232"/>
    </row>
    <row r="348" spans="1:1" x14ac:dyDescent="0.2">
      <c r="A348" s="232"/>
    </row>
    <row r="349" spans="1:1" x14ac:dyDescent="0.2">
      <c r="A349" s="232"/>
    </row>
    <row r="350" spans="1:1" x14ac:dyDescent="0.2">
      <c r="A350" s="232"/>
    </row>
    <row r="351" spans="1:1" x14ac:dyDescent="0.2">
      <c r="A351" s="232"/>
    </row>
    <row r="352" spans="1:1" x14ac:dyDescent="0.2">
      <c r="A352" s="232"/>
    </row>
    <row r="353" spans="1:1" x14ac:dyDescent="0.2">
      <c r="A353" s="232"/>
    </row>
    <row r="354" spans="1:1" x14ac:dyDescent="0.2">
      <c r="A354" s="232"/>
    </row>
    <row r="355" spans="1:1" x14ac:dyDescent="0.2">
      <c r="A355" s="232"/>
    </row>
    <row r="356" spans="1:1" x14ac:dyDescent="0.2">
      <c r="A356" s="232"/>
    </row>
    <row r="357" spans="1:1" x14ac:dyDescent="0.2">
      <c r="A357" s="232"/>
    </row>
    <row r="358" spans="1:1" x14ac:dyDescent="0.2">
      <c r="A358" s="232"/>
    </row>
    <row r="359" spans="1:1" x14ac:dyDescent="0.2">
      <c r="A359" s="232"/>
    </row>
    <row r="360" spans="1:1" x14ac:dyDescent="0.2">
      <c r="A360" s="232"/>
    </row>
    <row r="361" spans="1:1" x14ac:dyDescent="0.2">
      <c r="A361" s="232"/>
    </row>
    <row r="362" spans="1:1" x14ac:dyDescent="0.2">
      <c r="A362" s="232"/>
    </row>
    <row r="363" spans="1:1" x14ac:dyDescent="0.2">
      <c r="A363" s="232"/>
    </row>
    <row r="364" spans="1:1" x14ac:dyDescent="0.2">
      <c r="A364" s="232"/>
    </row>
    <row r="365" spans="1:1" x14ac:dyDescent="0.2">
      <c r="A365" s="232"/>
    </row>
    <row r="366" spans="1:1" x14ac:dyDescent="0.2">
      <c r="A366" s="232"/>
    </row>
    <row r="367" spans="1:1" x14ac:dyDescent="0.2">
      <c r="A367" s="232"/>
    </row>
    <row r="368" spans="1:1" x14ac:dyDescent="0.2">
      <c r="A368" s="232"/>
    </row>
    <row r="369" spans="1:1" x14ac:dyDescent="0.2">
      <c r="A369" s="232"/>
    </row>
    <row r="370" spans="1:1" x14ac:dyDescent="0.2">
      <c r="A370" s="232"/>
    </row>
    <row r="371" spans="1:1" x14ac:dyDescent="0.2">
      <c r="A371" s="232"/>
    </row>
    <row r="372" spans="1:1" x14ac:dyDescent="0.2">
      <c r="A372" s="232"/>
    </row>
    <row r="373" spans="1:1" x14ac:dyDescent="0.2">
      <c r="A373" s="232"/>
    </row>
    <row r="374" spans="1:1" x14ac:dyDescent="0.2">
      <c r="A374" s="232"/>
    </row>
    <row r="375" spans="1:1" x14ac:dyDescent="0.2">
      <c r="A375" s="232"/>
    </row>
    <row r="376" spans="1:1" x14ac:dyDescent="0.2">
      <c r="A376" s="232"/>
    </row>
    <row r="377" spans="1:1" x14ac:dyDescent="0.2">
      <c r="A377" s="232"/>
    </row>
    <row r="378" spans="1:1" x14ac:dyDescent="0.2">
      <c r="A378" s="232"/>
    </row>
    <row r="379" spans="1:1" x14ac:dyDescent="0.2">
      <c r="A379" s="232"/>
    </row>
    <row r="380" spans="1:1" x14ac:dyDescent="0.2">
      <c r="A380" s="232"/>
    </row>
    <row r="381" spans="1:1" x14ac:dyDescent="0.2">
      <c r="A381" s="232"/>
    </row>
    <row r="382" spans="1:1" x14ac:dyDescent="0.2">
      <c r="A382" s="232"/>
    </row>
    <row r="383" spans="1:1" x14ac:dyDescent="0.2">
      <c r="A383" s="232"/>
    </row>
    <row r="384" spans="1:1" x14ac:dyDescent="0.2">
      <c r="A384" s="232"/>
    </row>
    <row r="385" spans="1:1" x14ac:dyDescent="0.2">
      <c r="A385" s="232"/>
    </row>
    <row r="386" spans="1:1" x14ac:dyDescent="0.2">
      <c r="A386" s="232"/>
    </row>
    <row r="387" spans="1:1" x14ac:dyDescent="0.2">
      <c r="A387" s="232"/>
    </row>
    <row r="388" spans="1:1" x14ac:dyDescent="0.2">
      <c r="A388" s="232"/>
    </row>
    <row r="389" spans="1:1" x14ac:dyDescent="0.2">
      <c r="A389" s="232"/>
    </row>
    <row r="390" spans="1:1" x14ac:dyDescent="0.2">
      <c r="A390" s="232"/>
    </row>
    <row r="391" spans="1:1" x14ac:dyDescent="0.2">
      <c r="A391" s="232"/>
    </row>
    <row r="392" spans="1:1" x14ac:dyDescent="0.2">
      <c r="A392" s="232"/>
    </row>
    <row r="393" spans="1:1" x14ac:dyDescent="0.2">
      <c r="A393" s="232"/>
    </row>
    <row r="394" spans="1:1" x14ac:dyDescent="0.2">
      <c r="A394" s="232"/>
    </row>
    <row r="395" spans="1:1" x14ac:dyDescent="0.2">
      <c r="A395" s="232"/>
    </row>
    <row r="396" spans="1:1" x14ac:dyDescent="0.2">
      <c r="A396" s="232"/>
    </row>
    <row r="397" spans="1:1" x14ac:dyDescent="0.2">
      <c r="A397" s="232"/>
    </row>
    <row r="398" spans="1:1" x14ac:dyDescent="0.2">
      <c r="A398" s="232"/>
    </row>
    <row r="399" spans="1:1" x14ac:dyDescent="0.2">
      <c r="A399" s="232"/>
    </row>
    <row r="400" spans="1:1" x14ac:dyDescent="0.2">
      <c r="A400" s="232"/>
    </row>
    <row r="401" spans="1:1" x14ac:dyDescent="0.2">
      <c r="A401" s="232"/>
    </row>
    <row r="402" spans="1:1" x14ac:dyDescent="0.2">
      <c r="A402" s="232"/>
    </row>
    <row r="403" spans="1:1" x14ac:dyDescent="0.2">
      <c r="A403" s="232"/>
    </row>
    <row r="404" spans="1:1" x14ac:dyDescent="0.2">
      <c r="A404" s="232"/>
    </row>
    <row r="405" spans="1:1" x14ac:dyDescent="0.2">
      <c r="A405" s="232"/>
    </row>
    <row r="406" spans="1:1" x14ac:dyDescent="0.2">
      <c r="A406" s="232"/>
    </row>
    <row r="407" spans="1:1" x14ac:dyDescent="0.2">
      <c r="A407" s="232"/>
    </row>
    <row r="408" spans="1:1" x14ac:dyDescent="0.2">
      <c r="A408" s="232"/>
    </row>
    <row r="409" spans="1:1" x14ac:dyDescent="0.2">
      <c r="A409" s="232"/>
    </row>
    <row r="410" spans="1:1" x14ac:dyDescent="0.2">
      <c r="A410" s="232"/>
    </row>
    <row r="411" spans="1:1" x14ac:dyDescent="0.2">
      <c r="A411" s="232"/>
    </row>
    <row r="412" spans="1:1" x14ac:dyDescent="0.2">
      <c r="A412" s="232"/>
    </row>
    <row r="413" spans="1:1" x14ac:dyDescent="0.2">
      <c r="A413" s="232"/>
    </row>
    <row r="414" spans="1:1" x14ac:dyDescent="0.2">
      <c r="A414" s="232"/>
    </row>
    <row r="415" spans="1:1" x14ac:dyDescent="0.2">
      <c r="A415" s="232"/>
    </row>
    <row r="416" spans="1:1" x14ac:dyDescent="0.2">
      <c r="A416" s="232"/>
    </row>
    <row r="417" spans="1:1" x14ac:dyDescent="0.2">
      <c r="A417" s="232"/>
    </row>
    <row r="418" spans="1:1" x14ac:dyDescent="0.2">
      <c r="A418" s="232"/>
    </row>
    <row r="419" spans="1:1" x14ac:dyDescent="0.2">
      <c r="A419" s="232"/>
    </row>
    <row r="420" spans="1:1" x14ac:dyDescent="0.2">
      <c r="A420" s="232"/>
    </row>
    <row r="421" spans="1:1" x14ac:dyDescent="0.2">
      <c r="A421" s="232"/>
    </row>
    <row r="422" spans="1:1" x14ac:dyDescent="0.2">
      <c r="A422" s="232"/>
    </row>
    <row r="423" spans="1:1" x14ac:dyDescent="0.2">
      <c r="A423" s="232"/>
    </row>
    <row r="424" spans="1:1" x14ac:dyDescent="0.2">
      <c r="A424" s="232"/>
    </row>
    <row r="425" spans="1:1" x14ac:dyDescent="0.2">
      <c r="A425" s="232"/>
    </row>
    <row r="426" spans="1:1" x14ac:dyDescent="0.2">
      <c r="A426" s="232"/>
    </row>
    <row r="427" spans="1:1" x14ac:dyDescent="0.2">
      <c r="A427" s="232"/>
    </row>
    <row r="428" spans="1:1" x14ac:dyDescent="0.2">
      <c r="A428" s="232"/>
    </row>
    <row r="429" spans="1:1" x14ac:dyDescent="0.2">
      <c r="A429" s="232"/>
    </row>
    <row r="430" spans="1:1" x14ac:dyDescent="0.2">
      <c r="A430" s="232"/>
    </row>
    <row r="431" spans="1:1" x14ac:dyDescent="0.2">
      <c r="A431" s="232"/>
    </row>
    <row r="432" spans="1:1" x14ac:dyDescent="0.2">
      <c r="A432" s="232"/>
    </row>
    <row r="433" spans="1:1" x14ac:dyDescent="0.2">
      <c r="A433" s="232"/>
    </row>
    <row r="434" spans="1:1" x14ac:dyDescent="0.2">
      <c r="A434" s="232"/>
    </row>
    <row r="435" spans="1:1" x14ac:dyDescent="0.2">
      <c r="A435" s="232"/>
    </row>
    <row r="436" spans="1:1" x14ac:dyDescent="0.2">
      <c r="A436" s="232"/>
    </row>
    <row r="437" spans="1:1" x14ac:dyDescent="0.2">
      <c r="A437" s="232"/>
    </row>
    <row r="438" spans="1:1" x14ac:dyDescent="0.2">
      <c r="A438" s="232"/>
    </row>
    <row r="439" spans="1:1" x14ac:dyDescent="0.2">
      <c r="A439" s="232"/>
    </row>
    <row r="440" spans="1:1" x14ac:dyDescent="0.2">
      <c r="A440" s="232"/>
    </row>
    <row r="441" spans="1:1" x14ac:dyDescent="0.2">
      <c r="A441" s="232"/>
    </row>
    <row r="442" spans="1:1" x14ac:dyDescent="0.2">
      <c r="A442" s="232"/>
    </row>
    <row r="443" spans="1:1" x14ac:dyDescent="0.2">
      <c r="A443" s="232"/>
    </row>
    <row r="444" spans="1:1" x14ac:dyDescent="0.2">
      <c r="A444" s="232"/>
    </row>
    <row r="445" spans="1:1" x14ac:dyDescent="0.2">
      <c r="A445" s="232"/>
    </row>
    <row r="446" spans="1:1" x14ac:dyDescent="0.2">
      <c r="A446" s="232"/>
    </row>
    <row r="447" spans="1:1" x14ac:dyDescent="0.2">
      <c r="A447" s="232"/>
    </row>
    <row r="448" spans="1:1" x14ac:dyDescent="0.2">
      <c r="A448" s="232"/>
    </row>
    <row r="449" spans="1:1" x14ac:dyDescent="0.2">
      <c r="A449" s="232"/>
    </row>
    <row r="450" spans="1:1" x14ac:dyDescent="0.2">
      <c r="A450" s="232"/>
    </row>
    <row r="451" spans="1:1" x14ac:dyDescent="0.2">
      <c r="A451" s="232"/>
    </row>
    <row r="452" spans="1:1" x14ac:dyDescent="0.2">
      <c r="A452" s="232"/>
    </row>
    <row r="453" spans="1:1" x14ac:dyDescent="0.2">
      <c r="A453" s="232"/>
    </row>
    <row r="454" spans="1:1" x14ac:dyDescent="0.2">
      <c r="A454" s="232"/>
    </row>
    <row r="455" spans="1:1" x14ac:dyDescent="0.2">
      <c r="A455" s="232"/>
    </row>
    <row r="456" spans="1:1" x14ac:dyDescent="0.2">
      <c r="A456" s="232"/>
    </row>
    <row r="457" spans="1:1" x14ac:dyDescent="0.2">
      <c r="A457" s="232"/>
    </row>
    <row r="458" spans="1:1" x14ac:dyDescent="0.2">
      <c r="A458" s="232"/>
    </row>
    <row r="459" spans="1:1" x14ac:dyDescent="0.2">
      <c r="A459" s="232"/>
    </row>
    <row r="460" spans="1:1" x14ac:dyDescent="0.2">
      <c r="A460" s="232"/>
    </row>
    <row r="461" spans="1:1" x14ac:dyDescent="0.2">
      <c r="A461" s="232"/>
    </row>
    <row r="462" spans="1:1" x14ac:dyDescent="0.2">
      <c r="A462" s="232"/>
    </row>
    <row r="463" spans="1:1" x14ac:dyDescent="0.2">
      <c r="A463" s="232"/>
    </row>
    <row r="464" spans="1:1" x14ac:dyDescent="0.2">
      <c r="A464" s="232"/>
    </row>
    <row r="465" spans="1:1" x14ac:dyDescent="0.2">
      <c r="A465" s="232"/>
    </row>
    <row r="466" spans="1:1" x14ac:dyDescent="0.2">
      <c r="A466" s="232"/>
    </row>
    <row r="467" spans="1:1" x14ac:dyDescent="0.2">
      <c r="A467" s="232"/>
    </row>
    <row r="468" spans="1:1" x14ac:dyDescent="0.2">
      <c r="A468" s="232"/>
    </row>
    <row r="469" spans="1:1" x14ac:dyDescent="0.2">
      <c r="A469" s="232"/>
    </row>
    <row r="470" spans="1:1" x14ac:dyDescent="0.2">
      <c r="A470" s="232"/>
    </row>
    <row r="471" spans="1:1" x14ac:dyDescent="0.2">
      <c r="A471" s="232"/>
    </row>
    <row r="472" spans="1:1" x14ac:dyDescent="0.2">
      <c r="A472" s="232"/>
    </row>
    <row r="473" spans="1:1" x14ac:dyDescent="0.2">
      <c r="A473" s="232"/>
    </row>
    <row r="474" spans="1:1" x14ac:dyDescent="0.2">
      <c r="A474" s="232"/>
    </row>
    <row r="475" spans="1:1" x14ac:dyDescent="0.2">
      <c r="A475" s="232"/>
    </row>
    <row r="476" spans="1:1" x14ac:dyDescent="0.2">
      <c r="A476" s="232"/>
    </row>
    <row r="477" spans="1:1" x14ac:dyDescent="0.2">
      <c r="A477" s="232"/>
    </row>
    <row r="478" spans="1:1" x14ac:dyDescent="0.2">
      <c r="A478" s="232"/>
    </row>
    <row r="479" spans="1:1" x14ac:dyDescent="0.2">
      <c r="A479" s="232"/>
    </row>
    <row r="480" spans="1:1" x14ac:dyDescent="0.2">
      <c r="A480" s="232"/>
    </row>
    <row r="481" spans="1:1" x14ac:dyDescent="0.2">
      <c r="A481" s="232"/>
    </row>
    <row r="482" spans="1:1" x14ac:dyDescent="0.2">
      <c r="A482" s="232"/>
    </row>
    <row r="483" spans="1:1" x14ac:dyDescent="0.2">
      <c r="A483" s="232"/>
    </row>
    <row r="484" spans="1:1" x14ac:dyDescent="0.2">
      <c r="A484" s="232"/>
    </row>
    <row r="485" spans="1:1" x14ac:dyDescent="0.2">
      <c r="A485" s="232"/>
    </row>
    <row r="486" spans="1:1" x14ac:dyDescent="0.2">
      <c r="A486" s="232"/>
    </row>
    <row r="487" spans="1:1" x14ac:dyDescent="0.2">
      <c r="A487" s="232"/>
    </row>
    <row r="488" spans="1:1" x14ac:dyDescent="0.2">
      <c r="A488" s="232"/>
    </row>
    <row r="489" spans="1:1" x14ac:dyDescent="0.2">
      <c r="A489" s="232"/>
    </row>
    <row r="490" spans="1:1" x14ac:dyDescent="0.2">
      <c r="A490" s="232"/>
    </row>
    <row r="491" spans="1:1" x14ac:dyDescent="0.2">
      <c r="A491" s="232"/>
    </row>
    <row r="492" spans="1:1" x14ac:dyDescent="0.2">
      <c r="A492" s="232"/>
    </row>
    <row r="493" spans="1:1" x14ac:dyDescent="0.2">
      <c r="A493" s="232"/>
    </row>
    <row r="494" spans="1:1" x14ac:dyDescent="0.2">
      <c r="A494" s="232"/>
    </row>
    <row r="495" spans="1:1" x14ac:dyDescent="0.2">
      <c r="A495" s="232"/>
    </row>
    <row r="496" spans="1:1" x14ac:dyDescent="0.2">
      <c r="A496" s="232"/>
    </row>
    <row r="497" spans="1:1" x14ac:dyDescent="0.2">
      <c r="A497" s="232"/>
    </row>
    <row r="498" spans="1:1" x14ac:dyDescent="0.2">
      <c r="A498" s="232"/>
    </row>
    <row r="499" spans="1:1" x14ac:dyDescent="0.2">
      <c r="A499" s="232"/>
    </row>
    <row r="500" spans="1:1" x14ac:dyDescent="0.2">
      <c r="A500" s="232"/>
    </row>
    <row r="501" spans="1:1" x14ac:dyDescent="0.2">
      <c r="A501" s="232"/>
    </row>
    <row r="502" spans="1:1" x14ac:dyDescent="0.2">
      <c r="A502" s="232"/>
    </row>
    <row r="503" spans="1:1" x14ac:dyDescent="0.2">
      <c r="A503" s="232"/>
    </row>
    <row r="504" spans="1:1" x14ac:dyDescent="0.2">
      <c r="A504" s="232"/>
    </row>
    <row r="505" spans="1:1" x14ac:dyDescent="0.2">
      <c r="A505" s="232"/>
    </row>
    <row r="506" spans="1:1" x14ac:dyDescent="0.2">
      <c r="A506" s="232"/>
    </row>
    <row r="507" spans="1:1" x14ac:dyDescent="0.2">
      <c r="A507" s="232"/>
    </row>
    <row r="508" spans="1:1" x14ac:dyDescent="0.2">
      <c r="A508" s="232"/>
    </row>
    <row r="509" spans="1:1" x14ac:dyDescent="0.2">
      <c r="A509" s="232"/>
    </row>
    <row r="510" spans="1:1" x14ac:dyDescent="0.2">
      <c r="A510" s="232"/>
    </row>
    <row r="511" spans="1:1" x14ac:dyDescent="0.2">
      <c r="A511" s="232"/>
    </row>
    <row r="512" spans="1:1" x14ac:dyDescent="0.2">
      <c r="A512" s="232"/>
    </row>
    <row r="513" spans="1:1" x14ac:dyDescent="0.2">
      <c r="A513" s="232"/>
    </row>
    <row r="514" spans="1:1" x14ac:dyDescent="0.2">
      <c r="A514" s="232"/>
    </row>
    <row r="515" spans="1:1" x14ac:dyDescent="0.2">
      <c r="A515" s="232"/>
    </row>
    <row r="516" spans="1:1" x14ac:dyDescent="0.2">
      <c r="A516" s="232"/>
    </row>
    <row r="517" spans="1:1" x14ac:dyDescent="0.2">
      <c r="A517" s="232"/>
    </row>
    <row r="518" spans="1:1" x14ac:dyDescent="0.2">
      <c r="A518" s="232"/>
    </row>
    <row r="519" spans="1:1" x14ac:dyDescent="0.2">
      <c r="A519" s="232"/>
    </row>
    <row r="520" spans="1:1" x14ac:dyDescent="0.2">
      <c r="A520" s="232"/>
    </row>
    <row r="521" spans="1:1" x14ac:dyDescent="0.2">
      <c r="A521" s="232"/>
    </row>
    <row r="522" spans="1:1" x14ac:dyDescent="0.2">
      <c r="A522" s="232"/>
    </row>
    <row r="523" spans="1:1" x14ac:dyDescent="0.2">
      <c r="A523" s="232"/>
    </row>
    <row r="524" spans="1:1" x14ac:dyDescent="0.2">
      <c r="A524" s="232"/>
    </row>
    <row r="525" spans="1:1" x14ac:dyDescent="0.2">
      <c r="A525" s="232"/>
    </row>
    <row r="526" spans="1:1" x14ac:dyDescent="0.2">
      <c r="A526" s="232"/>
    </row>
    <row r="527" spans="1:1" x14ac:dyDescent="0.2">
      <c r="A527" s="232"/>
    </row>
    <row r="528" spans="1:1" x14ac:dyDescent="0.2">
      <c r="A528" s="232"/>
    </row>
    <row r="529" spans="1:1" x14ac:dyDescent="0.2">
      <c r="A529" s="232"/>
    </row>
    <row r="530" spans="1:1" x14ac:dyDescent="0.2">
      <c r="A530" s="232"/>
    </row>
    <row r="531" spans="1:1" x14ac:dyDescent="0.2">
      <c r="A531" s="232"/>
    </row>
    <row r="532" spans="1:1" x14ac:dyDescent="0.2">
      <c r="A532" s="232"/>
    </row>
    <row r="533" spans="1:1" x14ac:dyDescent="0.2">
      <c r="A533" s="232"/>
    </row>
    <row r="534" spans="1:1" x14ac:dyDescent="0.2">
      <c r="A534" s="232"/>
    </row>
    <row r="535" spans="1:1" x14ac:dyDescent="0.2">
      <c r="A535" s="232"/>
    </row>
    <row r="536" spans="1:1" x14ac:dyDescent="0.2">
      <c r="A536" s="232"/>
    </row>
    <row r="537" spans="1:1" x14ac:dyDescent="0.2">
      <c r="A537" s="232"/>
    </row>
    <row r="538" spans="1:1" x14ac:dyDescent="0.2">
      <c r="A538" s="232"/>
    </row>
    <row r="539" spans="1:1" x14ac:dyDescent="0.2">
      <c r="A539" s="232"/>
    </row>
    <row r="540" spans="1:1" x14ac:dyDescent="0.2">
      <c r="A540" s="232"/>
    </row>
    <row r="541" spans="1:1" x14ac:dyDescent="0.2">
      <c r="A541" s="232"/>
    </row>
    <row r="542" spans="1:1" x14ac:dyDescent="0.2">
      <c r="A542" s="232"/>
    </row>
    <row r="543" spans="1:1" x14ac:dyDescent="0.2">
      <c r="A543" s="232"/>
    </row>
    <row r="544" spans="1:1" x14ac:dyDescent="0.2">
      <c r="A544" s="232"/>
    </row>
    <row r="545" spans="1:1" x14ac:dyDescent="0.2">
      <c r="A545" s="232"/>
    </row>
    <row r="546" spans="1:1" x14ac:dyDescent="0.2">
      <c r="A546" s="232"/>
    </row>
    <row r="547" spans="1:1" x14ac:dyDescent="0.2">
      <c r="A547" s="232"/>
    </row>
    <row r="548" spans="1:1" x14ac:dyDescent="0.2">
      <c r="A548" s="232"/>
    </row>
    <row r="549" spans="1:1" x14ac:dyDescent="0.2">
      <c r="A549" s="232"/>
    </row>
    <row r="550" spans="1:1" x14ac:dyDescent="0.2">
      <c r="A550" s="232"/>
    </row>
    <row r="551" spans="1:1" x14ac:dyDescent="0.2">
      <c r="A551" s="232"/>
    </row>
    <row r="552" spans="1:1" x14ac:dyDescent="0.2">
      <c r="A552" s="232"/>
    </row>
    <row r="553" spans="1:1" x14ac:dyDescent="0.2">
      <c r="A553" s="232"/>
    </row>
    <row r="554" spans="1:1" x14ac:dyDescent="0.2">
      <c r="A554" s="232"/>
    </row>
    <row r="555" spans="1:1" x14ac:dyDescent="0.2">
      <c r="A555" s="232"/>
    </row>
    <row r="556" spans="1:1" x14ac:dyDescent="0.2">
      <c r="A556" s="232"/>
    </row>
    <row r="557" spans="1:1" x14ac:dyDescent="0.2">
      <c r="A557" s="232"/>
    </row>
    <row r="558" spans="1:1" x14ac:dyDescent="0.2">
      <c r="A558" s="232"/>
    </row>
    <row r="559" spans="1:1" x14ac:dyDescent="0.2">
      <c r="A559" s="232"/>
    </row>
    <row r="560" spans="1:1" x14ac:dyDescent="0.2">
      <c r="A560" s="232"/>
    </row>
    <row r="561" spans="1:1" x14ac:dyDescent="0.2">
      <c r="A561" s="232"/>
    </row>
    <row r="562" spans="1:1" x14ac:dyDescent="0.2">
      <c r="A562" s="232"/>
    </row>
    <row r="563" spans="1:1" x14ac:dyDescent="0.2">
      <c r="A563" s="232"/>
    </row>
    <row r="564" spans="1:1" x14ac:dyDescent="0.2">
      <c r="A564" s="232"/>
    </row>
    <row r="565" spans="1:1" x14ac:dyDescent="0.2">
      <c r="A565" s="232"/>
    </row>
    <row r="566" spans="1:1" x14ac:dyDescent="0.2">
      <c r="A566" s="232"/>
    </row>
    <row r="567" spans="1:1" x14ac:dyDescent="0.2">
      <c r="A567" s="232"/>
    </row>
    <row r="568" spans="1:1" x14ac:dyDescent="0.2">
      <c r="A568" s="232"/>
    </row>
    <row r="569" spans="1:1" x14ac:dyDescent="0.2">
      <c r="A569" s="232"/>
    </row>
    <row r="570" spans="1:1" x14ac:dyDescent="0.2">
      <c r="A570" s="232"/>
    </row>
    <row r="571" spans="1:1" x14ac:dyDescent="0.2">
      <c r="A571" s="232"/>
    </row>
    <row r="572" spans="1:1" x14ac:dyDescent="0.2">
      <c r="A572" s="232"/>
    </row>
    <row r="573" spans="1:1" x14ac:dyDescent="0.2">
      <c r="A573" s="232"/>
    </row>
    <row r="574" spans="1:1" x14ac:dyDescent="0.2">
      <c r="A574" s="232"/>
    </row>
    <row r="575" spans="1:1" x14ac:dyDescent="0.2">
      <c r="A575" s="232"/>
    </row>
    <row r="576" spans="1:1" x14ac:dyDescent="0.2">
      <c r="A576" s="232"/>
    </row>
    <row r="577" spans="1:1" x14ac:dyDescent="0.2">
      <c r="A577" s="232"/>
    </row>
    <row r="578" spans="1:1" x14ac:dyDescent="0.2">
      <c r="A578" s="232"/>
    </row>
    <row r="579" spans="1:1" x14ac:dyDescent="0.2">
      <c r="A579" s="232"/>
    </row>
    <row r="580" spans="1:1" x14ac:dyDescent="0.2">
      <c r="A580" s="232"/>
    </row>
    <row r="581" spans="1:1" x14ac:dyDescent="0.2">
      <c r="A581" s="232"/>
    </row>
    <row r="582" spans="1:1" x14ac:dyDescent="0.2">
      <c r="A582" s="232"/>
    </row>
    <row r="583" spans="1:1" x14ac:dyDescent="0.2">
      <c r="A583" s="232"/>
    </row>
    <row r="584" spans="1:1" x14ac:dyDescent="0.2">
      <c r="A584" s="232"/>
    </row>
    <row r="585" spans="1:1" x14ac:dyDescent="0.2">
      <c r="A585" s="232"/>
    </row>
    <row r="586" spans="1:1" x14ac:dyDescent="0.2">
      <c r="A586" s="232"/>
    </row>
    <row r="587" spans="1:1" x14ac:dyDescent="0.2">
      <c r="A587" s="232"/>
    </row>
    <row r="588" spans="1:1" x14ac:dyDescent="0.2">
      <c r="A588" s="232"/>
    </row>
    <row r="589" spans="1:1" x14ac:dyDescent="0.2">
      <c r="A589" s="232"/>
    </row>
    <row r="590" spans="1:1" x14ac:dyDescent="0.2">
      <c r="A590" s="232"/>
    </row>
    <row r="591" spans="1:1" x14ac:dyDescent="0.2">
      <c r="A591" s="232"/>
    </row>
    <row r="592" spans="1:1" x14ac:dyDescent="0.2">
      <c r="A592" s="232"/>
    </row>
    <row r="593" spans="1:1" x14ac:dyDescent="0.2">
      <c r="A593" s="232"/>
    </row>
    <row r="594" spans="1:1" x14ac:dyDescent="0.2">
      <c r="A594" s="232"/>
    </row>
    <row r="595" spans="1:1" x14ac:dyDescent="0.2">
      <c r="A595" s="232"/>
    </row>
    <row r="596" spans="1:1" x14ac:dyDescent="0.2">
      <c r="A596" s="232"/>
    </row>
    <row r="597" spans="1:1" x14ac:dyDescent="0.2">
      <c r="A597" s="232"/>
    </row>
    <row r="598" spans="1:1" x14ac:dyDescent="0.2">
      <c r="A598" s="232"/>
    </row>
    <row r="599" spans="1:1" x14ac:dyDescent="0.2">
      <c r="A599" s="232"/>
    </row>
    <row r="600" spans="1:1" x14ac:dyDescent="0.2">
      <c r="A600" s="232"/>
    </row>
    <row r="601" spans="1:1" x14ac:dyDescent="0.2">
      <c r="A601" s="232"/>
    </row>
    <row r="602" spans="1:1" x14ac:dyDescent="0.2">
      <c r="A602" s="232"/>
    </row>
    <row r="603" spans="1:1" x14ac:dyDescent="0.2">
      <c r="A603" s="232"/>
    </row>
    <row r="604" spans="1:1" x14ac:dyDescent="0.2">
      <c r="A604" s="232"/>
    </row>
    <row r="605" spans="1:1" x14ac:dyDescent="0.2">
      <c r="A605" s="232"/>
    </row>
    <row r="606" spans="1:1" x14ac:dyDescent="0.2">
      <c r="A606" s="232"/>
    </row>
    <row r="607" spans="1:1" x14ac:dyDescent="0.2">
      <c r="A607" s="232"/>
    </row>
    <row r="608" spans="1:1" x14ac:dyDescent="0.2">
      <c r="A608" s="232"/>
    </row>
    <row r="609" spans="1:1" x14ac:dyDescent="0.2">
      <c r="A609" s="232"/>
    </row>
    <row r="610" spans="1:1" x14ac:dyDescent="0.2">
      <c r="A610" s="232"/>
    </row>
    <row r="611" spans="1:1" x14ac:dyDescent="0.2">
      <c r="A611" s="232"/>
    </row>
    <row r="612" spans="1:1" x14ac:dyDescent="0.2">
      <c r="A612" s="232"/>
    </row>
    <row r="613" spans="1:1" x14ac:dyDescent="0.2">
      <c r="A613" s="232"/>
    </row>
    <row r="614" spans="1:1" x14ac:dyDescent="0.2">
      <c r="A614" s="232"/>
    </row>
    <row r="615" spans="1:1" x14ac:dyDescent="0.2">
      <c r="A615" s="232"/>
    </row>
    <row r="616" spans="1:1" x14ac:dyDescent="0.2">
      <c r="A616" s="232"/>
    </row>
    <row r="617" spans="1:1" x14ac:dyDescent="0.2">
      <c r="A617" s="232"/>
    </row>
    <row r="618" spans="1:1" x14ac:dyDescent="0.2">
      <c r="A618" s="232"/>
    </row>
    <row r="619" spans="1:1" x14ac:dyDescent="0.2">
      <c r="A619" s="232"/>
    </row>
    <row r="620" spans="1:1" x14ac:dyDescent="0.2">
      <c r="A620" s="232"/>
    </row>
    <row r="621" spans="1:1" x14ac:dyDescent="0.2">
      <c r="A621" s="232"/>
    </row>
    <row r="622" spans="1:1" x14ac:dyDescent="0.2">
      <c r="A622" s="232"/>
    </row>
    <row r="623" spans="1:1" x14ac:dyDescent="0.2">
      <c r="A623" s="232"/>
    </row>
    <row r="624" spans="1:1" x14ac:dyDescent="0.2">
      <c r="A624" s="232"/>
    </row>
    <row r="625" spans="1:1" x14ac:dyDescent="0.2">
      <c r="A625" s="232"/>
    </row>
    <row r="626" spans="1:1" x14ac:dyDescent="0.2">
      <c r="A626" s="232"/>
    </row>
    <row r="627" spans="1:1" x14ac:dyDescent="0.2">
      <c r="A627" s="232"/>
    </row>
    <row r="628" spans="1:1" x14ac:dyDescent="0.2">
      <c r="A628" s="232"/>
    </row>
    <row r="629" spans="1:1" x14ac:dyDescent="0.2">
      <c r="A629" s="232"/>
    </row>
    <row r="630" spans="1:1" x14ac:dyDescent="0.2">
      <c r="A630" s="232"/>
    </row>
    <row r="631" spans="1:1" x14ac:dyDescent="0.2">
      <c r="A631" s="232"/>
    </row>
    <row r="632" spans="1:1" x14ac:dyDescent="0.2">
      <c r="A632" s="232"/>
    </row>
    <row r="633" spans="1:1" x14ac:dyDescent="0.2">
      <c r="A633" s="232"/>
    </row>
    <row r="634" spans="1:1" x14ac:dyDescent="0.2">
      <c r="A634" s="232"/>
    </row>
    <row r="635" spans="1:1" x14ac:dyDescent="0.2">
      <c r="A635" s="232"/>
    </row>
    <row r="636" spans="1:1" x14ac:dyDescent="0.2">
      <c r="A636" s="232"/>
    </row>
    <row r="637" spans="1:1" x14ac:dyDescent="0.2">
      <c r="A637" s="232"/>
    </row>
    <row r="638" spans="1:1" x14ac:dyDescent="0.2">
      <c r="A638" s="232"/>
    </row>
    <row r="639" spans="1:1" x14ac:dyDescent="0.2">
      <c r="A639" s="232"/>
    </row>
    <row r="640" spans="1:1" x14ac:dyDescent="0.2">
      <c r="A640" s="232"/>
    </row>
    <row r="641" spans="1:1" x14ac:dyDescent="0.2">
      <c r="A641" s="232"/>
    </row>
    <row r="642" spans="1:1" x14ac:dyDescent="0.2">
      <c r="A642" s="232"/>
    </row>
    <row r="643" spans="1:1" x14ac:dyDescent="0.2">
      <c r="A643" s="232"/>
    </row>
    <row r="644" spans="1:1" x14ac:dyDescent="0.2">
      <c r="A644" s="232"/>
    </row>
    <row r="645" spans="1:1" x14ac:dyDescent="0.2">
      <c r="A645" s="232"/>
    </row>
    <row r="646" spans="1:1" x14ac:dyDescent="0.2">
      <c r="A646" s="232"/>
    </row>
    <row r="647" spans="1:1" x14ac:dyDescent="0.2">
      <c r="A647" s="232"/>
    </row>
    <row r="648" spans="1:1" x14ac:dyDescent="0.2">
      <c r="A648" s="232"/>
    </row>
    <row r="649" spans="1:1" x14ac:dyDescent="0.2">
      <c r="A649" s="232"/>
    </row>
    <row r="650" spans="1:1" x14ac:dyDescent="0.2">
      <c r="A650" s="232"/>
    </row>
    <row r="651" spans="1:1" x14ac:dyDescent="0.2">
      <c r="A651" s="232"/>
    </row>
    <row r="652" spans="1:1" x14ac:dyDescent="0.2">
      <c r="A652" s="232"/>
    </row>
    <row r="653" spans="1:1" x14ac:dyDescent="0.2">
      <c r="A653" s="232"/>
    </row>
    <row r="654" spans="1:1" x14ac:dyDescent="0.2">
      <c r="A654" s="232"/>
    </row>
    <row r="655" spans="1:1" x14ac:dyDescent="0.2">
      <c r="A655" s="232"/>
    </row>
    <row r="656" spans="1:1" x14ac:dyDescent="0.2">
      <c r="A656" s="232"/>
    </row>
    <row r="657" spans="1:1" x14ac:dyDescent="0.2">
      <c r="A657" s="232"/>
    </row>
    <row r="658" spans="1:1" x14ac:dyDescent="0.2">
      <c r="A658" s="232"/>
    </row>
    <row r="659" spans="1:1" x14ac:dyDescent="0.2">
      <c r="A659" s="232"/>
    </row>
    <row r="660" spans="1:1" x14ac:dyDescent="0.2">
      <c r="A660" s="232"/>
    </row>
    <row r="661" spans="1:1" x14ac:dyDescent="0.2">
      <c r="A661" s="232"/>
    </row>
    <row r="662" spans="1:1" x14ac:dyDescent="0.2">
      <c r="A662" s="232"/>
    </row>
    <row r="663" spans="1:1" x14ac:dyDescent="0.2">
      <c r="A663" s="232"/>
    </row>
    <row r="664" spans="1:1" x14ac:dyDescent="0.2">
      <c r="A664" s="232"/>
    </row>
    <row r="665" spans="1:1" x14ac:dyDescent="0.2">
      <c r="A665" s="232"/>
    </row>
    <row r="666" spans="1:1" x14ac:dyDescent="0.2">
      <c r="A666" s="232"/>
    </row>
    <row r="667" spans="1:1" x14ac:dyDescent="0.2">
      <c r="A667" s="232"/>
    </row>
    <row r="668" spans="1:1" x14ac:dyDescent="0.2">
      <c r="A668" s="232"/>
    </row>
    <row r="669" spans="1:1" x14ac:dyDescent="0.2">
      <c r="A669" s="232"/>
    </row>
    <row r="670" spans="1:1" x14ac:dyDescent="0.2">
      <c r="A670" s="232"/>
    </row>
    <row r="671" spans="1:1" x14ac:dyDescent="0.2">
      <c r="A671" s="232"/>
    </row>
    <row r="672" spans="1:1" x14ac:dyDescent="0.2">
      <c r="A672" s="232"/>
    </row>
    <row r="673" spans="1:1" x14ac:dyDescent="0.2">
      <c r="A673" s="232"/>
    </row>
    <row r="674" spans="1:1" x14ac:dyDescent="0.2">
      <c r="A674" s="232"/>
    </row>
    <row r="675" spans="1:1" x14ac:dyDescent="0.2">
      <c r="A675" s="232"/>
    </row>
    <row r="676" spans="1:1" x14ac:dyDescent="0.2">
      <c r="A676" s="232"/>
    </row>
    <row r="677" spans="1:1" x14ac:dyDescent="0.2">
      <c r="A677" s="232"/>
    </row>
    <row r="678" spans="1:1" x14ac:dyDescent="0.2">
      <c r="A678" s="232"/>
    </row>
    <row r="679" spans="1:1" x14ac:dyDescent="0.2">
      <c r="A679" s="232"/>
    </row>
    <row r="680" spans="1:1" x14ac:dyDescent="0.2">
      <c r="A680" s="232"/>
    </row>
    <row r="681" spans="1:1" x14ac:dyDescent="0.2">
      <c r="A681" s="232"/>
    </row>
    <row r="682" spans="1:1" x14ac:dyDescent="0.2">
      <c r="A682" s="232"/>
    </row>
    <row r="683" spans="1:1" x14ac:dyDescent="0.2">
      <c r="A683" s="232"/>
    </row>
    <row r="684" spans="1:1" x14ac:dyDescent="0.2">
      <c r="A684" s="232"/>
    </row>
    <row r="685" spans="1:1" x14ac:dyDescent="0.2">
      <c r="A685" s="232"/>
    </row>
    <row r="686" spans="1:1" x14ac:dyDescent="0.2">
      <c r="A686" s="232"/>
    </row>
    <row r="687" spans="1:1" x14ac:dyDescent="0.2">
      <c r="A687" s="232"/>
    </row>
    <row r="688" spans="1:1" x14ac:dyDescent="0.2">
      <c r="A688" s="232"/>
    </row>
    <row r="689" spans="1:1" x14ac:dyDescent="0.2">
      <c r="A689" s="232"/>
    </row>
    <row r="690" spans="1:1" x14ac:dyDescent="0.2">
      <c r="A690" s="232"/>
    </row>
    <row r="691" spans="1:1" x14ac:dyDescent="0.2">
      <c r="A691" s="232"/>
    </row>
    <row r="692" spans="1:1" x14ac:dyDescent="0.2">
      <c r="A692" s="232"/>
    </row>
    <row r="693" spans="1:1" x14ac:dyDescent="0.2">
      <c r="A693" s="232"/>
    </row>
    <row r="694" spans="1:1" x14ac:dyDescent="0.2">
      <c r="A694" s="232"/>
    </row>
    <row r="695" spans="1:1" x14ac:dyDescent="0.2">
      <c r="A695" s="232"/>
    </row>
    <row r="696" spans="1:1" x14ac:dyDescent="0.2">
      <c r="A696" s="232"/>
    </row>
    <row r="697" spans="1:1" x14ac:dyDescent="0.2">
      <c r="A697" s="232"/>
    </row>
    <row r="698" spans="1:1" x14ac:dyDescent="0.2">
      <c r="A698" s="232"/>
    </row>
    <row r="699" spans="1:1" x14ac:dyDescent="0.2">
      <c r="A699" s="232"/>
    </row>
    <row r="700" spans="1:1" x14ac:dyDescent="0.2">
      <c r="A700" s="232"/>
    </row>
    <row r="701" spans="1:1" x14ac:dyDescent="0.2">
      <c r="A701" s="232"/>
    </row>
    <row r="702" spans="1:1" x14ac:dyDescent="0.2">
      <c r="A702" s="232"/>
    </row>
    <row r="703" spans="1:1" x14ac:dyDescent="0.2">
      <c r="A703" s="232"/>
    </row>
    <row r="704" spans="1:1" x14ac:dyDescent="0.2">
      <c r="A704" s="232"/>
    </row>
    <row r="705" spans="1:1" x14ac:dyDescent="0.2">
      <c r="A705" s="232"/>
    </row>
    <row r="706" spans="1:1" x14ac:dyDescent="0.2">
      <c r="A706" s="232"/>
    </row>
    <row r="707" spans="1:1" x14ac:dyDescent="0.2">
      <c r="A707" s="232"/>
    </row>
    <row r="708" spans="1:1" x14ac:dyDescent="0.2">
      <c r="A708" s="232"/>
    </row>
    <row r="709" spans="1:1" x14ac:dyDescent="0.2">
      <c r="A709" s="232"/>
    </row>
    <row r="710" spans="1:1" x14ac:dyDescent="0.2">
      <c r="A710" s="232"/>
    </row>
    <row r="711" spans="1:1" x14ac:dyDescent="0.2">
      <c r="A711" s="232"/>
    </row>
    <row r="712" spans="1:1" x14ac:dyDescent="0.2">
      <c r="A712" s="232"/>
    </row>
    <row r="713" spans="1:1" x14ac:dyDescent="0.2">
      <c r="A713" s="232"/>
    </row>
    <row r="714" spans="1:1" x14ac:dyDescent="0.2">
      <c r="A714" s="232"/>
    </row>
    <row r="715" spans="1:1" x14ac:dyDescent="0.2">
      <c r="A715" s="232"/>
    </row>
    <row r="716" spans="1:1" x14ac:dyDescent="0.2">
      <c r="A716" s="232"/>
    </row>
    <row r="717" spans="1:1" x14ac:dyDescent="0.2">
      <c r="A717" s="232"/>
    </row>
    <row r="718" spans="1:1" x14ac:dyDescent="0.2">
      <c r="A718" s="232"/>
    </row>
    <row r="719" spans="1:1" x14ac:dyDescent="0.2">
      <c r="A719" s="232"/>
    </row>
    <row r="720" spans="1:1" x14ac:dyDescent="0.2">
      <c r="A720" s="232"/>
    </row>
    <row r="721" spans="1:1" x14ac:dyDescent="0.2">
      <c r="A721" s="232"/>
    </row>
    <row r="722" spans="1:1" x14ac:dyDescent="0.2">
      <c r="A722" s="232"/>
    </row>
    <row r="723" spans="1:1" x14ac:dyDescent="0.2">
      <c r="A723" s="232"/>
    </row>
    <row r="724" spans="1:1" x14ac:dyDescent="0.2">
      <c r="A724" s="232"/>
    </row>
    <row r="725" spans="1:1" x14ac:dyDescent="0.2">
      <c r="A725" s="232"/>
    </row>
    <row r="726" spans="1:1" x14ac:dyDescent="0.2">
      <c r="A726" s="232"/>
    </row>
    <row r="727" spans="1:1" x14ac:dyDescent="0.2">
      <c r="A727" s="232"/>
    </row>
    <row r="728" spans="1:1" x14ac:dyDescent="0.2">
      <c r="A728" s="232"/>
    </row>
    <row r="729" spans="1:1" x14ac:dyDescent="0.2">
      <c r="A729" s="232"/>
    </row>
    <row r="730" spans="1:1" x14ac:dyDescent="0.2">
      <c r="A730" s="232"/>
    </row>
    <row r="731" spans="1:1" x14ac:dyDescent="0.2">
      <c r="A731" s="232"/>
    </row>
    <row r="732" spans="1:1" x14ac:dyDescent="0.2">
      <c r="A732" s="232"/>
    </row>
    <row r="733" spans="1:1" x14ac:dyDescent="0.2">
      <c r="A733" s="232"/>
    </row>
    <row r="734" spans="1:1" x14ac:dyDescent="0.2">
      <c r="A734" s="232"/>
    </row>
    <row r="735" spans="1:1" x14ac:dyDescent="0.2">
      <c r="A735" s="232"/>
    </row>
    <row r="736" spans="1:1" x14ac:dyDescent="0.2">
      <c r="A736" s="232"/>
    </row>
    <row r="737" spans="1:1" x14ac:dyDescent="0.2">
      <c r="A737" s="232"/>
    </row>
    <row r="738" spans="1:1" x14ac:dyDescent="0.2">
      <c r="A738" s="232"/>
    </row>
    <row r="739" spans="1:1" x14ac:dyDescent="0.2">
      <c r="A739" s="232"/>
    </row>
    <row r="740" spans="1:1" x14ac:dyDescent="0.2">
      <c r="A740" s="232"/>
    </row>
    <row r="741" spans="1:1" x14ac:dyDescent="0.2">
      <c r="A741" s="232"/>
    </row>
    <row r="742" spans="1:1" x14ac:dyDescent="0.2">
      <c r="A742" s="232"/>
    </row>
    <row r="743" spans="1:1" x14ac:dyDescent="0.2">
      <c r="A743" s="232"/>
    </row>
    <row r="744" spans="1:1" x14ac:dyDescent="0.2">
      <c r="A744" s="232"/>
    </row>
    <row r="745" spans="1:1" x14ac:dyDescent="0.2">
      <c r="A745" s="232"/>
    </row>
    <row r="746" spans="1:1" x14ac:dyDescent="0.2">
      <c r="A746" s="232"/>
    </row>
    <row r="747" spans="1:1" x14ac:dyDescent="0.2">
      <c r="A747" s="232"/>
    </row>
    <row r="748" spans="1:1" x14ac:dyDescent="0.2">
      <c r="A748" s="232"/>
    </row>
    <row r="749" spans="1:1" x14ac:dyDescent="0.2">
      <c r="A749" s="232"/>
    </row>
    <row r="750" spans="1:1" x14ac:dyDescent="0.2">
      <c r="A750" s="232"/>
    </row>
    <row r="751" spans="1:1" x14ac:dyDescent="0.2">
      <c r="A751" s="232"/>
    </row>
    <row r="752" spans="1:1" x14ac:dyDescent="0.2">
      <c r="A752" s="232"/>
    </row>
    <row r="753" spans="1:1" x14ac:dyDescent="0.2">
      <c r="A753" s="232"/>
    </row>
    <row r="754" spans="1:1" x14ac:dyDescent="0.2">
      <c r="A754" s="232"/>
    </row>
    <row r="755" spans="1:1" x14ac:dyDescent="0.2">
      <c r="A755" s="232"/>
    </row>
    <row r="756" spans="1:1" x14ac:dyDescent="0.2">
      <c r="A756" s="232"/>
    </row>
    <row r="757" spans="1:1" x14ac:dyDescent="0.2">
      <c r="A757" s="232"/>
    </row>
    <row r="758" spans="1:1" x14ac:dyDescent="0.2">
      <c r="A758" s="232"/>
    </row>
    <row r="759" spans="1:1" x14ac:dyDescent="0.2">
      <c r="A759" s="232"/>
    </row>
    <row r="760" spans="1:1" x14ac:dyDescent="0.2">
      <c r="A760" s="232"/>
    </row>
    <row r="761" spans="1:1" x14ac:dyDescent="0.2">
      <c r="A761" s="232"/>
    </row>
    <row r="762" spans="1:1" x14ac:dyDescent="0.2">
      <c r="A762" s="232"/>
    </row>
    <row r="763" spans="1:1" x14ac:dyDescent="0.2">
      <c r="A763" s="232"/>
    </row>
    <row r="764" spans="1:1" x14ac:dyDescent="0.2">
      <c r="A764" s="232"/>
    </row>
    <row r="765" spans="1:1" x14ac:dyDescent="0.2">
      <c r="A765" s="232"/>
    </row>
    <row r="766" spans="1:1" x14ac:dyDescent="0.2">
      <c r="A766" s="232"/>
    </row>
    <row r="767" spans="1:1" x14ac:dyDescent="0.2">
      <c r="A767" s="232"/>
    </row>
    <row r="768" spans="1:1" x14ac:dyDescent="0.2">
      <c r="A768" s="232"/>
    </row>
    <row r="769" spans="1:1" x14ac:dyDescent="0.2">
      <c r="A769" s="232"/>
    </row>
    <row r="770" spans="1:1" x14ac:dyDescent="0.2">
      <c r="A770" s="232"/>
    </row>
    <row r="771" spans="1:1" x14ac:dyDescent="0.2">
      <c r="A771" s="232"/>
    </row>
    <row r="772" spans="1:1" x14ac:dyDescent="0.2">
      <c r="A772" s="232"/>
    </row>
    <row r="773" spans="1:1" x14ac:dyDescent="0.2">
      <c r="A773" s="232"/>
    </row>
    <row r="774" spans="1:1" x14ac:dyDescent="0.2">
      <c r="A774" s="232"/>
    </row>
    <row r="775" spans="1:1" x14ac:dyDescent="0.2">
      <c r="A775" s="232"/>
    </row>
    <row r="776" spans="1:1" x14ac:dyDescent="0.2">
      <c r="A776" s="232"/>
    </row>
    <row r="777" spans="1:1" x14ac:dyDescent="0.2">
      <c r="A777" s="232"/>
    </row>
    <row r="778" spans="1:1" x14ac:dyDescent="0.2">
      <c r="A778" s="232"/>
    </row>
    <row r="779" spans="1:1" x14ac:dyDescent="0.2">
      <c r="A779" s="232"/>
    </row>
    <row r="780" spans="1:1" x14ac:dyDescent="0.2">
      <c r="A780" s="232"/>
    </row>
    <row r="781" spans="1:1" x14ac:dyDescent="0.2">
      <c r="A781" s="232"/>
    </row>
    <row r="782" spans="1:1" x14ac:dyDescent="0.2">
      <c r="A782" s="232"/>
    </row>
    <row r="783" spans="1:1" x14ac:dyDescent="0.2">
      <c r="A783" s="232"/>
    </row>
    <row r="784" spans="1:1" x14ac:dyDescent="0.2">
      <c r="A784" s="232"/>
    </row>
    <row r="785" spans="1:1" x14ac:dyDescent="0.2">
      <c r="A785" s="232"/>
    </row>
    <row r="786" spans="1:1" x14ac:dyDescent="0.2">
      <c r="A786" s="232"/>
    </row>
    <row r="787" spans="1:1" x14ac:dyDescent="0.2">
      <c r="A787" s="232"/>
    </row>
    <row r="788" spans="1:1" x14ac:dyDescent="0.2">
      <c r="A788" s="232"/>
    </row>
    <row r="789" spans="1:1" x14ac:dyDescent="0.2">
      <c r="A789" s="232"/>
    </row>
    <row r="790" spans="1:1" x14ac:dyDescent="0.2">
      <c r="A790" s="232"/>
    </row>
    <row r="791" spans="1:1" x14ac:dyDescent="0.2">
      <c r="A791" s="232"/>
    </row>
    <row r="792" spans="1:1" x14ac:dyDescent="0.2">
      <c r="A792" s="232"/>
    </row>
    <row r="793" spans="1:1" x14ac:dyDescent="0.2">
      <c r="A793" s="232"/>
    </row>
    <row r="794" spans="1:1" x14ac:dyDescent="0.2">
      <c r="A794" s="232"/>
    </row>
    <row r="795" spans="1:1" x14ac:dyDescent="0.2">
      <c r="A795" s="232"/>
    </row>
    <row r="796" spans="1:1" x14ac:dyDescent="0.2">
      <c r="A796" s="232"/>
    </row>
    <row r="797" spans="1:1" x14ac:dyDescent="0.2">
      <c r="A797" s="232"/>
    </row>
    <row r="798" spans="1:1" x14ac:dyDescent="0.2">
      <c r="A798" s="232"/>
    </row>
    <row r="799" spans="1:1" x14ac:dyDescent="0.2">
      <c r="A799" s="232"/>
    </row>
    <row r="800" spans="1:1" x14ac:dyDescent="0.2">
      <c r="A800" s="232"/>
    </row>
    <row r="801" spans="1:1" x14ac:dyDescent="0.2">
      <c r="A801" s="232"/>
    </row>
    <row r="802" spans="1:1" x14ac:dyDescent="0.2">
      <c r="A802" s="232"/>
    </row>
    <row r="803" spans="1:1" x14ac:dyDescent="0.2">
      <c r="A803" s="232"/>
    </row>
    <row r="804" spans="1:1" x14ac:dyDescent="0.2">
      <c r="A804" s="232"/>
    </row>
    <row r="805" spans="1:1" x14ac:dyDescent="0.2">
      <c r="A805" s="232"/>
    </row>
    <row r="806" spans="1:1" x14ac:dyDescent="0.2">
      <c r="A806" s="232"/>
    </row>
    <row r="807" spans="1:1" x14ac:dyDescent="0.2">
      <c r="A807" s="232"/>
    </row>
    <row r="808" spans="1:1" x14ac:dyDescent="0.2">
      <c r="A808" s="232"/>
    </row>
    <row r="809" spans="1:1" x14ac:dyDescent="0.2">
      <c r="A809" s="232"/>
    </row>
    <row r="810" spans="1:1" x14ac:dyDescent="0.2">
      <c r="A810" s="232"/>
    </row>
    <row r="811" spans="1:1" x14ac:dyDescent="0.2">
      <c r="A811" s="232"/>
    </row>
    <row r="812" spans="1:1" x14ac:dyDescent="0.2">
      <c r="A812" s="232"/>
    </row>
    <row r="813" spans="1:1" x14ac:dyDescent="0.2">
      <c r="A813" s="232"/>
    </row>
    <row r="814" spans="1:1" x14ac:dyDescent="0.2">
      <c r="A814" s="232"/>
    </row>
    <row r="815" spans="1:1" x14ac:dyDescent="0.2">
      <c r="A815" s="232"/>
    </row>
    <row r="816" spans="1:1" x14ac:dyDescent="0.2">
      <c r="A816" s="232"/>
    </row>
    <row r="817" spans="1:1" x14ac:dyDescent="0.2">
      <c r="A817" s="232"/>
    </row>
    <row r="818" spans="1:1" x14ac:dyDescent="0.2">
      <c r="A818" s="232"/>
    </row>
    <row r="819" spans="1:1" x14ac:dyDescent="0.2">
      <c r="A819" s="232"/>
    </row>
    <row r="820" spans="1:1" x14ac:dyDescent="0.2">
      <c r="A820" s="232"/>
    </row>
    <row r="821" spans="1:1" x14ac:dyDescent="0.2">
      <c r="A821" s="232"/>
    </row>
    <row r="822" spans="1:1" x14ac:dyDescent="0.2">
      <c r="A822" s="232"/>
    </row>
    <row r="823" spans="1:1" x14ac:dyDescent="0.2">
      <c r="A823" s="232"/>
    </row>
    <row r="824" spans="1:1" x14ac:dyDescent="0.2">
      <c r="A824" s="232"/>
    </row>
    <row r="825" spans="1:1" x14ac:dyDescent="0.2">
      <c r="A825" s="232"/>
    </row>
    <row r="826" spans="1:1" x14ac:dyDescent="0.2">
      <c r="A826" s="232"/>
    </row>
    <row r="827" spans="1:1" x14ac:dyDescent="0.2">
      <c r="A827" s="232"/>
    </row>
    <row r="828" spans="1:1" x14ac:dyDescent="0.2">
      <c r="A828" s="232"/>
    </row>
    <row r="829" spans="1:1" x14ac:dyDescent="0.2">
      <c r="A829" s="232"/>
    </row>
    <row r="830" spans="1:1" x14ac:dyDescent="0.2">
      <c r="A830" s="232"/>
    </row>
    <row r="831" spans="1:1" x14ac:dyDescent="0.2">
      <c r="A831" s="232"/>
    </row>
    <row r="832" spans="1:1" x14ac:dyDescent="0.2">
      <c r="A832" s="232"/>
    </row>
    <row r="833" spans="1:1" x14ac:dyDescent="0.2">
      <c r="A833" s="232"/>
    </row>
    <row r="834" spans="1:1" x14ac:dyDescent="0.2">
      <c r="A834" s="232"/>
    </row>
    <row r="835" spans="1:1" x14ac:dyDescent="0.2">
      <c r="A835" s="232"/>
    </row>
    <row r="836" spans="1:1" x14ac:dyDescent="0.2">
      <c r="A836" s="232"/>
    </row>
    <row r="837" spans="1:1" x14ac:dyDescent="0.2">
      <c r="A837" s="232"/>
    </row>
    <row r="838" spans="1:1" x14ac:dyDescent="0.2">
      <c r="A838" s="232"/>
    </row>
    <row r="839" spans="1:1" x14ac:dyDescent="0.2">
      <c r="A839" s="232"/>
    </row>
    <row r="840" spans="1:1" x14ac:dyDescent="0.2">
      <c r="A840" s="232"/>
    </row>
    <row r="841" spans="1:1" x14ac:dyDescent="0.2">
      <c r="A841" s="232"/>
    </row>
    <row r="842" spans="1:1" x14ac:dyDescent="0.2">
      <c r="A842" s="232"/>
    </row>
    <row r="843" spans="1:1" x14ac:dyDescent="0.2">
      <c r="A843" s="232"/>
    </row>
    <row r="844" spans="1:1" x14ac:dyDescent="0.2">
      <c r="A844" s="232"/>
    </row>
    <row r="845" spans="1:1" x14ac:dyDescent="0.2">
      <c r="A845" s="232"/>
    </row>
    <row r="846" spans="1:1" x14ac:dyDescent="0.2">
      <c r="A846" s="232"/>
    </row>
    <row r="847" spans="1:1" x14ac:dyDescent="0.2">
      <c r="A847" s="232"/>
    </row>
    <row r="848" spans="1:1" x14ac:dyDescent="0.2">
      <c r="A848" s="232"/>
    </row>
    <row r="849" spans="1:1" x14ac:dyDescent="0.2">
      <c r="A849" s="232"/>
    </row>
    <row r="850" spans="1:1" x14ac:dyDescent="0.2">
      <c r="A850" s="232"/>
    </row>
    <row r="851" spans="1:1" x14ac:dyDescent="0.2">
      <c r="A851" s="232"/>
    </row>
    <row r="852" spans="1:1" x14ac:dyDescent="0.2">
      <c r="A852" s="232"/>
    </row>
    <row r="853" spans="1:1" x14ac:dyDescent="0.2">
      <c r="A853" s="232"/>
    </row>
    <row r="854" spans="1:1" x14ac:dyDescent="0.2">
      <c r="A854" s="232"/>
    </row>
    <row r="855" spans="1:1" x14ac:dyDescent="0.2">
      <c r="A855" s="232"/>
    </row>
    <row r="856" spans="1:1" x14ac:dyDescent="0.2">
      <c r="A856" s="232"/>
    </row>
    <row r="857" spans="1:1" x14ac:dyDescent="0.2">
      <c r="A857" s="232"/>
    </row>
    <row r="858" spans="1:1" x14ac:dyDescent="0.2">
      <c r="A858" s="232"/>
    </row>
    <row r="859" spans="1:1" x14ac:dyDescent="0.2">
      <c r="A859" s="232"/>
    </row>
    <row r="860" spans="1:1" x14ac:dyDescent="0.2">
      <c r="A860" s="232"/>
    </row>
    <row r="861" spans="1:1" x14ac:dyDescent="0.2">
      <c r="A861" s="232"/>
    </row>
    <row r="862" spans="1:1" x14ac:dyDescent="0.2">
      <c r="A862" s="232"/>
    </row>
    <row r="863" spans="1:1" x14ac:dyDescent="0.2">
      <c r="A863" s="232"/>
    </row>
    <row r="864" spans="1:1" x14ac:dyDescent="0.2">
      <c r="A864" s="232"/>
    </row>
    <row r="865" spans="1:1" x14ac:dyDescent="0.2">
      <c r="A865" s="232"/>
    </row>
    <row r="866" spans="1:1" x14ac:dyDescent="0.2">
      <c r="A866" s="232"/>
    </row>
    <row r="867" spans="1:1" x14ac:dyDescent="0.2">
      <c r="A867" s="232"/>
    </row>
    <row r="868" spans="1:1" x14ac:dyDescent="0.2">
      <c r="A868" s="232"/>
    </row>
    <row r="869" spans="1:1" x14ac:dyDescent="0.2">
      <c r="A869" s="232"/>
    </row>
    <row r="870" spans="1:1" x14ac:dyDescent="0.2">
      <c r="A870" s="232"/>
    </row>
    <row r="871" spans="1:1" x14ac:dyDescent="0.2">
      <c r="A871" s="232"/>
    </row>
    <row r="872" spans="1:1" x14ac:dyDescent="0.2">
      <c r="A872" s="232"/>
    </row>
    <row r="873" spans="1:1" x14ac:dyDescent="0.2">
      <c r="A873" s="232"/>
    </row>
    <row r="874" spans="1:1" x14ac:dyDescent="0.2">
      <c r="A874" s="232"/>
    </row>
    <row r="875" spans="1:1" x14ac:dyDescent="0.2">
      <c r="A875" s="232"/>
    </row>
    <row r="876" spans="1:1" x14ac:dyDescent="0.2">
      <c r="A876" s="232"/>
    </row>
    <row r="877" spans="1:1" x14ac:dyDescent="0.2">
      <c r="A877" s="232"/>
    </row>
    <row r="878" spans="1:1" x14ac:dyDescent="0.2">
      <c r="A878" s="232"/>
    </row>
    <row r="879" spans="1:1" x14ac:dyDescent="0.2">
      <c r="A879" s="232"/>
    </row>
    <row r="880" spans="1:1" x14ac:dyDescent="0.2">
      <c r="A880" s="232"/>
    </row>
    <row r="881" spans="1:1" x14ac:dyDescent="0.2">
      <c r="A881" s="232"/>
    </row>
    <row r="882" spans="1:1" x14ac:dyDescent="0.2">
      <c r="A882" s="232"/>
    </row>
    <row r="883" spans="1:1" x14ac:dyDescent="0.2">
      <c r="A883" s="232"/>
    </row>
    <row r="884" spans="1:1" x14ac:dyDescent="0.2">
      <c r="A884" s="232"/>
    </row>
    <row r="885" spans="1:1" x14ac:dyDescent="0.2">
      <c r="A885" s="232"/>
    </row>
    <row r="886" spans="1:1" x14ac:dyDescent="0.2">
      <c r="A886" s="232"/>
    </row>
    <row r="887" spans="1:1" x14ac:dyDescent="0.2">
      <c r="A887" s="232"/>
    </row>
    <row r="888" spans="1:1" x14ac:dyDescent="0.2">
      <c r="A888" s="232"/>
    </row>
    <row r="889" spans="1:1" x14ac:dyDescent="0.2">
      <c r="A889" s="232"/>
    </row>
    <row r="890" spans="1:1" x14ac:dyDescent="0.2">
      <c r="A890" s="232"/>
    </row>
    <row r="891" spans="1:1" x14ac:dyDescent="0.2">
      <c r="A891" s="232"/>
    </row>
    <row r="892" spans="1:1" x14ac:dyDescent="0.2">
      <c r="A892" s="232"/>
    </row>
    <row r="893" spans="1:1" x14ac:dyDescent="0.2">
      <c r="A893" s="232"/>
    </row>
    <row r="894" spans="1:1" x14ac:dyDescent="0.2">
      <c r="A894" s="232"/>
    </row>
    <row r="895" spans="1:1" x14ac:dyDescent="0.2">
      <c r="A895" s="232"/>
    </row>
    <row r="896" spans="1:1" x14ac:dyDescent="0.2">
      <c r="A896" s="232"/>
    </row>
    <row r="897" spans="1:1" x14ac:dyDescent="0.2">
      <c r="A897" s="232"/>
    </row>
    <row r="898" spans="1:1" x14ac:dyDescent="0.2">
      <c r="A898" s="232"/>
    </row>
    <row r="899" spans="1:1" x14ac:dyDescent="0.2">
      <c r="A899" s="232"/>
    </row>
    <row r="900" spans="1:1" x14ac:dyDescent="0.2">
      <c r="A900" s="232"/>
    </row>
    <row r="901" spans="1:1" x14ac:dyDescent="0.2">
      <c r="A901" s="232"/>
    </row>
    <row r="902" spans="1:1" x14ac:dyDescent="0.2">
      <c r="A902" s="232"/>
    </row>
    <row r="903" spans="1:1" x14ac:dyDescent="0.2">
      <c r="A903" s="232"/>
    </row>
    <row r="904" spans="1:1" x14ac:dyDescent="0.2">
      <c r="A904" s="232"/>
    </row>
    <row r="905" spans="1:1" x14ac:dyDescent="0.2">
      <c r="A905" s="232"/>
    </row>
    <row r="906" spans="1:1" x14ac:dyDescent="0.2">
      <c r="A906" s="232"/>
    </row>
    <row r="907" spans="1:1" x14ac:dyDescent="0.2">
      <c r="A907" s="232"/>
    </row>
    <row r="908" spans="1:1" x14ac:dyDescent="0.2">
      <c r="A908" s="232"/>
    </row>
    <row r="909" spans="1:1" x14ac:dyDescent="0.2">
      <c r="A909" s="232"/>
    </row>
    <row r="910" spans="1:1" x14ac:dyDescent="0.2">
      <c r="A910" s="232"/>
    </row>
    <row r="911" spans="1:1" x14ac:dyDescent="0.2">
      <c r="A911" s="232"/>
    </row>
    <row r="912" spans="1:1" x14ac:dyDescent="0.2">
      <c r="A912" s="232"/>
    </row>
    <row r="913" spans="1:1" x14ac:dyDescent="0.2">
      <c r="A913" s="232"/>
    </row>
    <row r="914" spans="1:1" x14ac:dyDescent="0.2">
      <c r="A914" s="232"/>
    </row>
    <row r="915" spans="1:1" x14ac:dyDescent="0.2">
      <c r="A915" s="232"/>
    </row>
    <row r="916" spans="1:1" x14ac:dyDescent="0.2">
      <c r="A916" s="232"/>
    </row>
    <row r="917" spans="1:1" x14ac:dyDescent="0.2">
      <c r="A917" s="232"/>
    </row>
    <row r="918" spans="1:1" x14ac:dyDescent="0.2">
      <c r="A918" s="232"/>
    </row>
    <row r="919" spans="1:1" x14ac:dyDescent="0.2">
      <c r="A919" s="232"/>
    </row>
    <row r="920" spans="1:1" x14ac:dyDescent="0.2">
      <c r="A920" s="232"/>
    </row>
    <row r="921" spans="1:1" x14ac:dyDescent="0.2">
      <c r="A921" s="232"/>
    </row>
    <row r="922" spans="1:1" x14ac:dyDescent="0.2">
      <c r="A922" s="232"/>
    </row>
    <row r="923" spans="1:1" x14ac:dyDescent="0.2">
      <c r="A923" s="232"/>
    </row>
    <row r="924" spans="1:1" x14ac:dyDescent="0.2">
      <c r="A924" s="232"/>
    </row>
    <row r="925" spans="1:1" x14ac:dyDescent="0.2">
      <c r="A925" s="232"/>
    </row>
    <row r="926" spans="1:1" x14ac:dyDescent="0.2">
      <c r="A926" s="232"/>
    </row>
    <row r="927" spans="1:1" x14ac:dyDescent="0.2">
      <c r="A927" s="232"/>
    </row>
    <row r="928" spans="1:1" x14ac:dyDescent="0.2">
      <c r="A928" s="232"/>
    </row>
    <row r="929" spans="1:1" x14ac:dyDescent="0.2">
      <c r="A929" s="232"/>
    </row>
    <row r="930" spans="1:1" x14ac:dyDescent="0.2">
      <c r="A930" s="232"/>
    </row>
    <row r="931" spans="1:1" x14ac:dyDescent="0.2">
      <c r="A931" s="232"/>
    </row>
    <row r="932" spans="1:1" x14ac:dyDescent="0.2">
      <c r="A932" s="232"/>
    </row>
    <row r="933" spans="1:1" x14ac:dyDescent="0.2">
      <c r="A933" s="232"/>
    </row>
    <row r="934" spans="1:1" x14ac:dyDescent="0.2">
      <c r="A934" s="232"/>
    </row>
    <row r="935" spans="1:1" x14ac:dyDescent="0.2">
      <c r="A935" s="232"/>
    </row>
    <row r="936" spans="1:1" x14ac:dyDescent="0.2">
      <c r="A936" s="232"/>
    </row>
    <row r="937" spans="1:1" x14ac:dyDescent="0.2">
      <c r="A937" s="232"/>
    </row>
    <row r="938" spans="1:1" x14ac:dyDescent="0.2">
      <c r="A938" s="232"/>
    </row>
    <row r="939" spans="1:1" x14ac:dyDescent="0.2">
      <c r="A939" s="232"/>
    </row>
    <row r="940" spans="1:1" x14ac:dyDescent="0.2">
      <c r="A940" s="232"/>
    </row>
    <row r="941" spans="1:1" x14ac:dyDescent="0.2">
      <c r="A941" s="232"/>
    </row>
    <row r="942" spans="1:1" x14ac:dyDescent="0.2">
      <c r="A942" s="232"/>
    </row>
    <row r="943" spans="1:1" x14ac:dyDescent="0.2">
      <c r="A943" s="232"/>
    </row>
    <row r="944" spans="1:1" x14ac:dyDescent="0.2">
      <c r="A944" s="232"/>
    </row>
    <row r="945" spans="1:1" x14ac:dyDescent="0.2">
      <c r="A945" s="232"/>
    </row>
    <row r="946" spans="1:1" x14ac:dyDescent="0.2">
      <c r="A946" s="232"/>
    </row>
    <row r="947" spans="1:1" x14ac:dyDescent="0.2">
      <c r="A947" s="232"/>
    </row>
    <row r="948" spans="1:1" x14ac:dyDescent="0.2">
      <c r="A948" s="232"/>
    </row>
    <row r="949" spans="1:1" x14ac:dyDescent="0.2">
      <c r="A949" s="232"/>
    </row>
    <row r="950" spans="1:1" x14ac:dyDescent="0.2">
      <c r="A950" s="232"/>
    </row>
    <row r="951" spans="1:1" x14ac:dyDescent="0.2">
      <c r="A951" s="232"/>
    </row>
    <row r="952" spans="1:1" x14ac:dyDescent="0.2">
      <c r="A952" s="232"/>
    </row>
    <row r="953" spans="1:1" x14ac:dyDescent="0.2">
      <c r="A953" s="232"/>
    </row>
    <row r="954" spans="1:1" x14ac:dyDescent="0.2">
      <c r="A954" s="232"/>
    </row>
    <row r="955" spans="1:1" x14ac:dyDescent="0.2">
      <c r="A955" s="232"/>
    </row>
    <row r="956" spans="1:1" x14ac:dyDescent="0.2">
      <c r="A956" s="232"/>
    </row>
    <row r="957" spans="1:1" x14ac:dyDescent="0.2">
      <c r="A957" s="232"/>
    </row>
    <row r="958" spans="1:1" x14ac:dyDescent="0.2">
      <c r="A958" s="232"/>
    </row>
    <row r="959" spans="1:1" x14ac:dyDescent="0.2">
      <c r="A959" s="232"/>
    </row>
    <row r="960" spans="1:1" x14ac:dyDescent="0.2">
      <c r="A960" s="232"/>
    </row>
    <row r="961" spans="1:1" x14ac:dyDescent="0.2">
      <c r="A961" s="232"/>
    </row>
    <row r="962" spans="1:1" x14ac:dyDescent="0.2">
      <c r="A962" s="232"/>
    </row>
    <row r="963" spans="1:1" x14ac:dyDescent="0.2">
      <c r="A963" s="232"/>
    </row>
    <row r="964" spans="1:1" x14ac:dyDescent="0.2">
      <c r="A964" s="232"/>
    </row>
    <row r="965" spans="1:1" x14ac:dyDescent="0.2">
      <c r="A965" s="232"/>
    </row>
    <row r="966" spans="1:1" x14ac:dyDescent="0.2">
      <c r="A966" s="232"/>
    </row>
    <row r="967" spans="1:1" x14ac:dyDescent="0.2">
      <c r="A967" s="232"/>
    </row>
    <row r="968" spans="1:1" x14ac:dyDescent="0.2">
      <c r="A968" s="232"/>
    </row>
    <row r="969" spans="1:1" x14ac:dyDescent="0.2">
      <c r="A969" s="232"/>
    </row>
    <row r="970" spans="1:1" x14ac:dyDescent="0.2">
      <c r="A970" s="232"/>
    </row>
    <row r="971" spans="1:1" x14ac:dyDescent="0.2">
      <c r="A971" s="232"/>
    </row>
    <row r="972" spans="1:1" x14ac:dyDescent="0.2">
      <c r="A972" s="232"/>
    </row>
    <row r="973" spans="1:1" x14ac:dyDescent="0.2">
      <c r="A973" s="232"/>
    </row>
    <row r="974" spans="1:1" x14ac:dyDescent="0.2">
      <c r="A974" s="232"/>
    </row>
    <row r="975" spans="1:1" x14ac:dyDescent="0.2">
      <c r="A975" s="232"/>
    </row>
    <row r="976" spans="1:1" x14ac:dyDescent="0.2">
      <c r="A976" s="232"/>
    </row>
    <row r="977" spans="1:1" x14ac:dyDescent="0.2">
      <c r="A977" s="232"/>
    </row>
    <row r="978" spans="1:1" x14ac:dyDescent="0.2">
      <c r="A978" s="232"/>
    </row>
    <row r="979" spans="1:1" x14ac:dyDescent="0.2">
      <c r="A979" s="232"/>
    </row>
    <row r="980" spans="1:1" x14ac:dyDescent="0.2">
      <c r="A980" s="232"/>
    </row>
    <row r="981" spans="1:1" x14ac:dyDescent="0.2">
      <c r="A981" s="232"/>
    </row>
    <row r="982" spans="1:1" x14ac:dyDescent="0.2">
      <c r="A982" s="232"/>
    </row>
    <row r="983" spans="1:1" x14ac:dyDescent="0.2">
      <c r="A983" s="232"/>
    </row>
    <row r="984" spans="1:1" x14ac:dyDescent="0.2">
      <c r="A984" s="232"/>
    </row>
    <row r="985" spans="1:1" x14ac:dyDescent="0.2">
      <c r="A985" s="232"/>
    </row>
    <row r="986" spans="1:1" x14ac:dyDescent="0.2">
      <c r="A986" s="232"/>
    </row>
    <row r="987" spans="1:1" x14ac:dyDescent="0.2">
      <c r="A987" s="232"/>
    </row>
    <row r="988" spans="1:1" x14ac:dyDescent="0.2">
      <c r="A988" s="232"/>
    </row>
    <row r="989" spans="1:1" x14ac:dyDescent="0.2">
      <c r="A989" s="232"/>
    </row>
    <row r="990" spans="1:1" x14ac:dyDescent="0.2">
      <c r="A990" s="232"/>
    </row>
    <row r="991" spans="1:1" x14ac:dyDescent="0.2">
      <c r="A991" s="232"/>
    </row>
    <row r="992" spans="1:1" x14ac:dyDescent="0.2">
      <c r="A992" s="232"/>
    </row>
    <row r="993" spans="1:1" x14ac:dyDescent="0.2">
      <c r="A993" s="232"/>
    </row>
    <row r="994" spans="1:1" x14ac:dyDescent="0.2">
      <c r="A994" s="232"/>
    </row>
    <row r="995" spans="1:1" x14ac:dyDescent="0.2">
      <c r="A995" s="232"/>
    </row>
    <row r="996" spans="1:1" x14ac:dyDescent="0.2">
      <c r="A996" s="232"/>
    </row>
    <row r="997" spans="1:1" x14ac:dyDescent="0.2">
      <c r="A997" s="232"/>
    </row>
    <row r="998" spans="1:1" x14ac:dyDescent="0.2">
      <c r="A998" s="232"/>
    </row>
    <row r="999" spans="1:1" x14ac:dyDescent="0.2">
      <c r="A999" s="232"/>
    </row>
    <row r="1000" spans="1:1" x14ac:dyDescent="0.2">
      <c r="A1000" s="232"/>
    </row>
    <row r="1001" spans="1:1" x14ac:dyDescent="0.2">
      <c r="A1001" s="232"/>
    </row>
    <row r="1002" spans="1:1" x14ac:dyDescent="0.2">
      <c r="A1002" s="232"/>
    </row>
    <row r="1003" spans="1:1" x14ac:dyDescent="0.2">
      <c r="A1003" s="232"/>
    </row>
    <row r="1004" spans="1:1" x14ac:dyDescent="0.2">
      <c r="A1004" s="232"/>
    </row>
    <row r="1005" spans="1:1" x14ac:dyDescent="0.2">
      <c r="A1005" s="232"/>
    </row>
    <row r="1006" spans="1:1" x14ac:dyDescent="0.2">
      <c r="A1006" s="232"/>
    </row>
    <row r="1007" spans="1:1" x14ac:dyDescent="0.2">
      <c r="A1007" s="232"/>
    </row>
    <row r="1008" spans="1:1" x14ac:dyDescent="0.2">
      <c r="A1008" s="232"/>
    </row>
    <row r="1009" spans="1:1" x14ac:dyDescent="0.2">
      <c r="A1009" s="232"/>
    </row>
    <row r="1010" spans="1:1" x14ac:dyDescent="0.2">
      <c r="A1010" s="232"/>
    </row>
    <row r="1011" spans="1:1" x14ac:dyDescent="0.2">
      <c r="A1011" s="232"/>
    </row>
    <row r="1012" spans="1:1" x14ac:dyDescent="0.2">
      <c r="A1012" s="232"/>
    </row>
    <row r="1013" spans="1:1" x14ac:dyDescent="0.2">
      <c r="A1013" s="232"/>
    </row>
    <row r="1014" spans="1:1" x14ac:dyDescent="0.2">
      <c r="A1014" s="232"/>
    </row>
    <row r="1015" spans="1:1" x14ac:dyDescent="0.2">
      <c r="A1015" s="232"/>
    </row>
    <row r="1016" spans="1:1" x14ac:dyDescent="0.2">
      <c r="A1016" s="232"/>
    </row>
    <row r="1017" spans="1:1" x14ac:dyDescent="0.2">
      <c r="A1017" s="232"/>
    </row>
    <row r="1018" spans="1:1" x14ac:dyDescent="0.2">
      <c r="A1018" s="232"/>
    </row>
    <row r="1019" spans="1:1" x14ac:dyDescent="0.2">
      <c r="A1019" s="232"/>
    </row>
    <row r="1020" spans="1:1" x14ac:dyDescent="0.2">
      <c r="A1020" s="232"/>
    </row>
    <row r="1021" spans="1:1" x14ac:dyDescent="0.2">
      <c r="A1021" s="232"/>
    </row>
    <row r="1022" spans="1:1" x14ac:dyDescent="0.2">
      <c r="A1022" s="232"/>
    </row>
    <row r="1023" spans="1:1" x14ac:dyDescent="0.2">
      <c r="A1023" s="232"/>
    </row>
    <row r="1024" spans="1:1" x14ac:dyDescent="0.2">
      <c r="A1024" s="232"/>
    </row>
    <row r="1025" spans="1:1" x14ac:dyDescent="0.2">
      <c r="A1025" s="232"/>
    </row>
    <row r="1026" spans="1:1" x14ac:dyDescent="0.2">
      <c r="A1026" s="232"/>
    </row>
    <row r="1027" spans="1:1" x14ac:dyDescent="0.2">
      <c r="A1027" s="232"/>
    </row>
    <row r="1028" spans="1:1" x14ac:dyDescent="0.2">
      <c r="A1028" s="232"/>
    </row>
    <row r="1029" spans="1:1" x14ac:dyDescent="0.2">
      <c r="A1029" s="232"/>
    </row>
    <row r="1030" spans="1:1" x14ac:dyDescent="0.2">
      <c r="A1030" s="232"/>
    </row>
    <row r="1031" spans="1:1" x14ac:dyDescent="0.2">
      <c r="A1031" s="232"/>
    </row>
    <row r="1032" spans="1:1" x14ac:dyDescent="0.2">
      <c r="A1032" s="232"/>
    </row>
    <row r="1033" spans="1:1" x14ac:dyDescent="0.2">
      <c r="A1033" s="232"/>
    </row>
    <row r="1034" spans="1:1" x14ac:dyDescent="0.2">
      <c r="A1034" s="232"/>
    </row>
    <row r="1035" spans="1:1" x14ac:dyDescent="0.2">
      <c r="A1035" s="232"/>
    </row>
    <row r="1036" spans="1:1" x14ac:dyDescent="0.2">
      <c r="A1036" s="232"/>
    </row>
    <row r="1037" spans="1:1" x14ac:dyDescent="0.2">
      <c r="A1037" s="232"/>
    </row>
    <row r="1038" spans="1:1" x14ac:dyDescent="0.2">
      <c r="A1038" s="232"/>
    </row>
    <row r="1039" spans="1:1" x14ac:dyDescent="0.2">
      <c r="A1039" s="232"/>
    </row>
    <row r="1040" spans="1:1" x14ac:dyDescent="0.2">
      <c r="A1040" s="232"/>
    </row>
    <row r="1041" spans="1:1" x14ac:dyDescent="0.2">
      <c r="A1041" s="232"/>
    </row>
    <row r="1042" spans="1:1" x14ac:dyDescent="0.2">
      <c r="A1042" s="232"/>
    </row>
    <row r="1043" spans="1:1" x14ac:dyDescent="0.2">
      <c r="A1043" s="232"/>
    </row>
    <row r="1044" spans="1:1" x14ac:dyDescent="0.2">
      <c r="A1044" s="232"/>
    </row>
    <row r="1045" spans="1:1" x14ac:dyDescent="0.2">
      <c r="A1045" s="232"/>
    </row>
    <row r="1046" spans="1:1" x14ac:dyDescent="0.2">
      <c r="A1046" s="232"/>
    </row>
    <row r="1047" spans="1:1" x14ac:dyDescent="0.2">
      <c r="A1047" s="232"/>
    </row>
    <row r="1048" spans="1:1" x14ac:dyDescent="0.2">
      <c r="A1048" s="232"/>
    </row>
    <row r="1049" spans="1:1" x14ac:dyDescent="0.2">
      <c r="A1049" s="232"/>
    </row>
    <row r="1050" spans="1:1" x14ac:dyDescent="0.2">
      <c r="A1050" s="232"/>
    </row>
    <row r="1051" spans="1:1" x14ac:dyDescent="0.2">
      <c r="A1051" s="232"/>
    </row>
    <row r="1052" spans="1:1" x14ac:dyDescent="0.2">
      <c r="A1052" s="232"/>
    </row>
    <row r="1053" spans="1:1" x14ac:dyDescent="0.2">
      <c r="A1053" s="232"/>
    </row>
    <row r="1054" spans="1:1" x14ac:dyDescent="0.2">
      <c r="A1054" s="232"/>
    </row>
    <row r="1055" spans="1:1" x14ac:dyDescent="0.2">
      <c r="A1055" s="232"/>
    </row>
    <row r="1056" spans="1:1" x14ac:dyDescent="0.2">
      <c r="A1056" s="232"/>
    </row>
    <row r="1057" spans="1:1" x14ac:dyDescent="0.2">
      <c r="A1057" s="232"/>
    </row>
    <row r="1058" spans="1:1" x14ac:dyDescent="0.2">
      <c r="A1058" s="232"/>
    </row>
    <row r="1059" spans="1:1" x14ac:dyDescent="0.2">
      <c r="A1059" s="232"/>
    </row>
    <row r="1060" spans="1:1" x14ac:dyDescent="0.2">
      <c r="A1060" s="232"/>
    </row>
    <row r="1061" spans="1:1" x14ac:dyDescent="0.2">
      <c r="A1061" s="232"/>
    </row>
    <row r="1062" spans="1:1" x14ac:dyDescent="0.2">
      <c r="A1062" s="232"/>
    </row>
    <row r="1063" spans="1:1" x14ac:dyDescent="0.2">
      <c r="A1063" s="232"/>
    </row>
    <row r="1064" spans="1:1" x14ac:dyDescent="0.2">
      <c r="A1064" s="232"/>
    </row>
    <row r="1065" spans="1:1" x14ac:dyDescent="0.2">
      <c r="A1065" s="232"/>
    </row>
    <row r="1066" spans="1:1" x14ac:dyDescent="0.2">
      <c r="A1066" s="232"/>
    </row>
    <row r="1067" spans="1:1" x14ac:dyDescent="0.2">
      <c r="A1067" s="232"/>
    </row>
    <row r="1068" spans="1:1" x14ac:dyDescent="0.2">
      <c r="A1068" s="232"/>
    </row>
    <row r="1069" spans="1:1" x14ac:dyDescent="0.2">
      <c r="A1069" s="232"/>
    </row>
    <row r="1070" spans="1:1" x14ac:dyDescent="0.2">
      <c r="A1070" s="232"/>
    </row>
    <row r="1071" spans="1:1" x14ac:dyDescent="0.2">
      <c r="A1071" s="232"/>
    </row>
    <row r="1072" spans="1:1" x14ac:dyDescent="0.2">
      <c r="A1072" s="232"/>
    </row>
    <row r="1073" spans="1:1" x14ac:dyDescent="0.2">
      <c r="A1073" s="232"/>
    </row>
    <row r="1074" spans="1:1" x14ac:dyDescent="0.2">
      <c r="A1074" s="232"/>
    </row>
    <row r="1075" spans="1:1" x14ac:dyDescent="0.2">
      <c r="A1075" s="232"/>
    </row>
    <row r="1076" spans="1:1" x14ac:dyDescent="0.2">
      <c r="A1076" s="232"/>
    </row>
    <row r="1077" spans="1:1" x14ac:dyDescent="0.2">
      <c r="A1077" s="232"/>
    </row>
    <row r="1078" spans="1:1" x14ac:dyDescent="0.2">
      <c r="A1078" s="232"/>
    </row>
    <row r="1079" spans="1:1" x14ac:dyDescent="0.2">
      <c r="A1079" s="232"/>
    </row>
    <row r="1080" spans="1:1" x14ac:dyDescent="0.2">
      <c r="A1080" s="232"/>
    </row>
    <row r="1081" spans="1:1" x14ac:dyDescent="0.2">
      <c r="A1081" s="232"/>
    </row>
    <row r="1082" spans="1:1" x14ac:dyDescent="0.2">
      <c r="A1082" s="232"/>
    </row>
    <row r="1083" spans="1:1" x14ac:dyDescent="0.2">
      <c r="A1083" s="232"/>
    </row>
    <row r="1084" spans="1:1" x14ac:dyDescent="0.2">
      <c r="A1084" s="232"/>
    </row>
    <row r="1085" spans="1:1" x14ac:dyDescent="0.2">
      <c r="A1085" s="232"/>
    </row>
    <row r="1086" spans="1:1" x14ac:dyDescent="0.2">
      <c r="A1086" s="232"/>
    </row>
    <row r="1087" spans="1:1" x14ac:dyDescent="0.2">
      <c r="A1087" s="232"/>
    </row>
    <row r="1088" spans="1:1" x14ac:dyDescent="0.2">
      <c r="A1088" s="232"/>
    </row>
    <row r="1089" spans="1:1" x14ac:dyDescent="0.2">
      <c r="A1089" s="232"/>
    </row>
    <row r="1090" spans="1:1" x14ac:dyDescent="0.2">
      <c r="A1090" s="232"/>
    </row>
    <row r="1091" spans="1:1" x14ac:dyDescent="0.2">
      <c r="A1091" s="232"/>
    </row>
    <row r="1092" spans="1:1" x14ac:dyDescent="0.2">
      <c r="A1092" s="232"/>
    </row>
    <row r="1093" spans="1:1" x14ac:dyDescent="0.2">
      <c r="A1093" s="232"/>
    </row>
    <row r="1094" spans="1:1" x14ac:dyDescent="0.2">
      <c r="A1094" s="232"/>
    </row>
    <row r="1095" spans="1:1" x14ac:dyDescent="0.2">
      <c r="A1095" s="232"/>
    </row>
    <row r="1096" spans="1:1" x14ac:dyDescent="0.2">
      <c r="A1096" s="232"/>
    </row>
  </sheetData>
  <printOptions horizontalCentered="1"/>
  <pageMargins left="0.75" right="0.75" top="1" bottom="1" header="0.5" footer="0.5"/>
  <pageSetup scale="61" orientation="landscape" r:id="rId1"/>
  <headerFooter alignWithMargins="0">
    <oddHeader>&amp;A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64513" r:id="rId4" name="Button 1">
              <controlPr defaultSize="0" print="0" autoFill="0" autoPict="0" macro="[13]!PublishPowerWestPricePeak">
                <anchor moveWithCells="1" sizeWithCells="1">
                  <from>
                    <xdr:col>0</xdr:col>
                    <xdr:colOff>0</xdr:colOff>
                    <xdr:row>0</xdr:row>
                    <xdr:rowOff>53340</xdr:rowOff>
                  </from>
                  <to>
                    <xdr:col>0</xdr:col>
                    <xdr:colOff>0</xdr:colOff>
                    <xdr:row>0</xdr:row>
                    <xdr:rowOff>472440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>
    <pageSetUpPr fitToPage="1"/>
  </sheetPr>
  <dimension ref="A1:AU1592"/>
  <sheetViews>
    <sheetView workbookViewId="0">
      <pane xSplit="1" ySplit="6" topLeftCell="B7" activePane="bottomRight" state="frozen"/>
      <selection activeCell="AB2" sqref="AB2"/>
      <selection pane="topRight" activeCell="AB2" sqref="AB2"/>
      <selection pane="bottomLeft" activeCell="AB2" sqref="AB2"/>
      <selection pane="bottomRight" sqref="A1:IV65536"/>
    </sheetView>
  </sheetViews>
  <sheetFormatPr defaultColWidth="9.125" defaultRowHeight="13.2" x14ac:dyDescent="0.25"/>
  <cols>
    <col min="1" max="1" width="10.875" style="83" customWidth="1"/>
    <col min="2" max="3" width="9.125" style="40"/>
    <col min="4" max="4" width="9.625" style="40" bestFit="1" customWidth="1"/>
    <col min="5" max="5" width="9.625" style="40" customWidth="1"/>
    <col min="6" max="7" width="9.125" style="40"/>
    <col min="8" max="8" width="15.25" style="40" hidden="1" customWidth="1"/>
    <col min="9" max="9" width="9.125" style="40"/>
    <col min="10" max="12" width="0" style="40" hidden="1" customWidth="1"/>
    <col min="13" max="13" width="10.375" style="40" hidden="1" customWidth="1"/>
    <col min="14" max="15" width="8.25" style="40" hidden="1" customWidth="1"/>
    <col min="16" max="16" width="3.625" style="40" hidden="1" customWidth="1"/>
    <col min="17" max="21" width="0" style="40" hidden="1" customWidth="1"/>
    <col min="22" max="22" width="9.75" style="40" hidden="1" customWidth="1"/>
    <col min="23" max="26" width="0" style="40" hidden="1" customWidth="1"/>
    <col min="27" max="27" width="3" style="40" hidden="1" customWidth="1"/>
    <col min="28" max="31" width="0" style="40" hidden="1" customWidth="1"/>
    <col min="32" max="32" width="10.25" style="40" hidden="1" customWidth="1"/>
    <col min="33" max="33" width="0" style="40" hidden="1" customWidth="1"/>
    <col min="34" max="34" width="4.25" style="40" hidden="1" customWidth="1"/>
    <col min="35" max="37" width="0" style="40" hidden="1" customWidth="1"/>
    <col min="38" max="16384" width="9.125" style="40"/>
  </cols>
  <sheetData>
    <row r="1" spans="1:47" x14ac:dyDescent="0.25">
      <c r="B1" s="40" t="s">
        <v>128</v>
      </c>
      <c r="C1" s="40" t="s">
        <v>129</v>
      </c>
      <c r="D1" s="40" t="s">
        <v>130</v>
      </c>
      <c r="E1" s="40" t="s">
        <v>131</v>
      </c>
      <c r="F1" s="40" t="s">
        <v>132</v>
      </c>
      <c r="G1" s="40" t="s">
        <v>133</v>
      </c>
      <c r="I1" s="40" t="s">
        <v>134</v>
      </c>
      <c r="R1" s="40" t="s">
        <v>135</v>
      </c>
    </row>
    <row r="2" spans="1:47" x14ac:dyDescent="0.25">
      <c r="A2" s="83">
        <v>1</v>
      </c>
      <c r="B2" s="40">
        <v>2</v>
      </c>
      <c r="C2" s="40">
        <v>3</v>
      </c>
      <c r="D2" s="40">
        <v>4</v>
      </c>
      <c r="E2" s="40">
        <v>5</v>
      </c>
      <c r="F2" s="40">
        <v>6</v>
      </c>
      <c r="G2" s="40">
        <v>7</v>
      </c>
      <c r="I2" s="40">
        <v>9</v>
      </c>
      <c r="R2" s="40">
        <v>18</v>
      </c>
    </row>
    <row r="4" spans="1:47" ht="16.2" thickBot="1" x14ac:dyDescent="0.35">
      <c r="B4" s="41" t="s">
        <v>137</v>
      </c>
      <c r="C4" s="41"/>
      <c r="D4" s="41"/>
      <c r="E4" s="41"/>
      <c r="F4" s="41"/>
      <c r="G4" s="41"/>
      <c r="H4" s="41"/>
      <c r="I4" s="41"/>
      <c r="J4" s="41"/>
      <c r="K4" s="41"/>
      <c r="L4" s="41"/>
      <c r="M4" s="41"/>
      <c r="N4" s="41"/>
      <c r="O4" s="41"/>
      <c r="Q4" s="42"/>
      <c r="R4" s="42" t="s">
        <v>138</v>
      </c>
      <c r="S4" s="42"/>
      <c r="T4" s="42"/>
      <c r="U4" s="42"/>
      <c r="V4" s="42"/>
      <c r="W4" s="42"/>
      <c r="X4" s="42"/>
      <c r="Y4" s="42"/>
      <c r="Z4" s="42"/>
      <c r="AB4" s="42"/>
      <c r="AC4" s="42"/>
      <c r="AD4" s="42"/>
      <c r="AE4" s="42"/>
      <c r="AF4" s="42"/>
      <c r="AG4" s="42"/>
      <c r="AJ4" s="42"/>
      <c r="AM4" s="40" t="s">
        <v>82</v>
      </c>
    </row>
    <row r="5" spans="1:47" ht="15.75" customHeight="1" x14ac:dyDescent="0.25">
      <c r="B5" s="43"/>
      <c r="C5" s="43"/>
      <c r="D5" s="44"/>
      <c r="E5" s="43"/>
      <c r="F5" s="43"/>
      <c r="G5" s="43"/>
      <c r="H5" s="43"/>
      <c r="I5" s="43"/>
      <c r="J5" s="43"/>
      <c r="K5" s="43"/>
      <c r="L5" s="44"/>
      <c r="M5" s="45"/>
      <c r="N5" s="45"/>
      <c r="O5" s="45"/>
      <c r="Q5" s="45"/>
      <c r="R5" s="45"/>
      <c r="S5" s="45"/>
      <c r="T5" s="45"/>
      <c r="U5" s="45"/>
      <c r="V5" s="45"/>
      <c r="W5" s="46"/>
      <c r="X5" s="47"/>
      <c r="Y5" s="46"/>
      <c r="Z5" s="48"/>
      <c r="AB5" s="45"/>
      <c r="AC5" s="45"/>
      <c r="AD5" s="46"/>
      <c r="AE5" s="47"/>
      <c r="AF5" s="46"/>
      <c r="AG5" s="48"/>
    </row>
    <row r="6" spans="1:47" s="49" customFormat="1" ht="24.75" customHeight="1" x14ac:dyDescent="0.25">
      <c r="A6" s="85"/>
      <c r="B6" s="49" t="s">
        <v>141</v>
      </c>
      <c r="C6" s="49" t="s">
        <v>140</v>
      </c>
      <c r="D6" s="49" t="s">
        <v>139</v>
      </c>
      <c r="E6" s="49" t="s">
        <v>142</v>
      </c>
      <c r="F6" s="49" t="s">
        <v>143</v>
      </c>
      <c r="G6" s="49" t="s">
        <v>145</v>
      </c>
      <c r="I6" s="49" t="s">
        <v>144</v>
      </c>
      <c r="R6" s="49" t="s">
        <v>138</v>
      </c>
      <c r="AJ6" s="69"/>
      <c r="AM6" s="49" t="s">
        <v>84</v>
      </c>
      <c r="AN6" s="49" t="s">
        <v>86</v>
      </c>
      <c r="AP6" s="49" t="s">
        <v>85</v>
      </c>
      <c r="AR6" s="49" t="s">
        <v>87</v>
      </c>
      <c r="AT6" s="49" t="s">
        <v>90</v>
      </c>
    </row>
    <row r="7" spans="1:47" x14ac:dyDescent="0.25">
      <c r="A7" s="82">
        <v>37188</v>
      </c>
      <c r="B7" s="57">
        <v>27</v>
      </c>
      <c r="C7" s="58">
        <v>28.25</v>
      </c>
      <c r="D7" s="57">
        <v>28.3</v>
      </c>
      <c r="E7" s="58">
        <v>27.35</v>
      </c>
      <c r="F7" s="57">
        <v>27.41</v>
      </c>
      <c r="G7" s="58">
        <v>28</v>
      </c>
      <c r="H7" s="57"/>
      <c r="I7" s="58">
        <v>27.35</v>
      </c>
      <c r="J7" s="57"/>
      <c r="K7" s="58"/>
      <c r="L7" s="57"/>
      <c r="M7" s="58"/>
      <c r="N7" s="57"/>
      <c r="O7" s="58"/>
      <c r="Q7" s="57"/>
      <c r="R7" s="58">
        <v>58</v>
      </c>
      <c r="S7" s="59"/>
      <c r="T7" s="58"/>
      <c r="U7" s="60"/>
      <c r="V7" s="61"/>
      <c r="W7" s="60"/>
      <c r="X7" s="58"/>
      <c r="Y7" s="59"/>
      <c r="Z7" s="62"/>
      <c r="AB7" s="59"/>
      <c r="AC7" s="58"/>
      <c r="AD7" s="59"/>
      <c r="AE7" s="58"/>
      <c r="AF7" s="59"/>
      <c r="AG7" s="58"/>
      <c r="AI7" s="50"/>
      <c r="AJ7" s="70"/>
      <c r="AL7" s="40">
        <v>37073</v>
      </c>
      <c r="AM7" s="40">
        <v>9.98</v>
      </c>
      <c r="AN7" s="40">
        <v>0.41800000000000004</v>
      </c>
      <c r="AO7" s="40">
        <v>10.398</v>
      </c>
      <c r="AP7" s="40">
        <v>0.04</v>
      </c>
      <c r="AQ7" s="40">
        <v>10.02</v>
      </c>
      <c r="AR7" s="40">
        <v>0.318</v>
      </c>
      <c r="AS7" s="40">
        <v>10.298</v>
      </c>
      <c r="AT7" s="40">
        <v>0.438</v>
      </c>
      <c r="AU7" s="40">
        <v>10.418000000000001</v>
      </c>
    </row>
    <row r="8" spans="1:47" x14ac:dyDescent="0.25">
      <c r="A8" s="82">
        <v>37189</v>
      </c>
      <c r="B8" s="57">
        <v>27</v>
      </c>
      <c r="C8" s="58">
        <v>28.25</v>
      </c>
      <c r="D8" s="57">
        <v>28.3</v>
      </c>
      <c r="E8" s="58">
        <v>27.35</v>
      </c>
      <c r="F8" s="57">
        <v>27.41</v>
      </c>
      <c r="G8" s="58">
        <v>28</v>
      </c>
      <c r="H8" s="57"/>
      <c r="I8" s="58">
        <v>27.35</v>
      </c>
      <c r="J8" s="57"/>
      <c r="K8" s="58"/>
      <c r="L8" s="57"/>
      <c r="M8" s="58"/>
      <c r="N8" s="57"/>
      <c r="O8" s="58"/>
      <c r="Q8" s="57"/>
      <c r="R8" s="58">
        <v>58</v>
      </c>
      <c r="S8" s="59"/>
      <c r="T8" s="58"/>
      <c r="U8" s="60"/>
      <c r="V8" s="61"/>
      <c r="W8" s="60"/>
      <c r="X8" s="58"/>
      <c r="Y8" s="59"/>
      <c r="Z8" s="62"/>
      <c r="AB8" s="59"/>
      <c r="AC8" s="58"/>
      <c r="AD8" s="59"/>
      <c r="AE8" s="58"/>
      <c r="AF8" s="59"/>
      <c r="AG8" s="58"/>
      <c r="AI8" s="50"/>
      <c r="AJ8" s="70"/>
      <c r="AL8" s="40">
        <v>37104</v>
      </c>
      <c r="AM8" s="40">
        <v>6.2930000000000001</v>
      </c>
      <c r="AN8" s="40">
        <v>0.43300000000000005</v>
      </c>
      <c r="AO8" s="40">
        <v>6.726</v>
      </c>
      <c r="AP8" s="40">
        <v>0.1</v>
      </c>
      <c r="AQ8" s="40">
        <v>6.3929999999999998</v>
      </c>
      <c r="AR8" s="40">
        <v>0.33300000000000002</v>
      </c>
      <c r="AS8" s="40">
        <v>6.6260000000000003</v>
      </c>
      <c r="AT8" s="40">
        <v>0.46300000000000002</v>
      </c>
      <c r="AU8" s="40">
        <v>6.7560000000000002</v>
      </c>
    </row>
    <row r="9" spans="1:47" x14ac:dyDescent="0.25">
      <c r="A9" s="82">
        <v>37190</v>
      </c>
      <c r="B9" s="57">
        <v>28.25</v>
      </c>
      <c r="C9" s="58">
        <v>28</v>
      </c>
      <c r="D9" s="57">
        <v>28</v>
      </c>
      <c r="E9" s="58">
        <v>28</v>
      </c>
      <c r="F9" s="57">
        <v>28</v>
      </c>
      <c r="G9" s="58">
        <v>29.25</v>
      </c>
      <c r="H9" s="57"/>
      <c r="I9" s="58">
        <v>27.188000000000002</v>
      </c>
      <c r="J9" s="57"/>
      <c r="K9" s="58"/>
      <c r="L9" s="57"/>
      <c r="M9" s="58"/>
      <c r="N9" s="57"/>
      <c r="O9" s="58"/>
      <c r="Q9" s="57"/>
      <c r="R9" s="58">
        <v>58</v>
      </c>
      <c r="S9" s="59"/>
      <c r="T9" s="58"/>
      <c r="U9" s="60"/>
      <c r="V9" s="61"/>
      <c r="W9" s="60"/>
      <c r="X9" s="58"/>
      <c r="Y9" s="59"/>
      <c r="Z9" s="62"/>
      <c r="AB9" s="59"/>
      <c r="AC9" s="58"/>
      <c r="AD9" s="59"/>
      <c r="AE9" s="58"/>
      <c r="AF9" s="59"/>
      <c r="AG9" s="58"/>
      <c r="AI9" s="50"/>
      <c r="AJ9" s="70"/>
      <c r="AL9" s="40">
        <v>37135</v>
      </c>
      <c r="AM9" s="40">
        <v>4.9980000000000002</v>
      </c>
      <c r="AN9" s="40">
        <v>0.38500000000000001</v>
      </c>
      <c r="AO9" s="40">
        <v>5.383</v>
      </c>
      <c r="AP9" s="40">
        <v>0.14499999999999999</v>
      </c>
      <c r="AQ9" s="40">
        <v>5.1429999999999998</v>
      </c>
      <c r="AR9" s="40">
        <v>0.28499999999999998</v>
      </c>
      <c r="AS9" s="40">
        <v>5.2830000000000004</v>
      </c>
      <c r="AT9" s="40">
        <v>0.30499999999999999</v>
      </c>
      <c r="AU9" s="40">
        <v>5.3029999999999999</v>
      </c>
    </row>
    <row r="10" spans="1:47" x14ac:dyDescent="0.25">
      <c r="A10" s="82">
        <v>37191</v>
      </c>
      <c r="B10" s="57">
        <v>28.25</v>
      </c>
      <c r="C10" s="58">
        <v>28</v>
      </c>
      <c r="D10" s="57">
        <v>28</v>
      </c>
      <c r="E10" s="58">
        <v>28</v>
      </c>
      <c r="F10" s="57">
        <v>28</v>
      </c>
      <c r="G10" s="58">
        <v>29.25</v>
      </c>
      <c r="H10" s="57"/>
      <c r="I10" s="58">
        <v>25.5</v>
      </c>
      <c r="J10" s="57"/>
      <c r="K10" s="58"/>
      <c r="L10" s="57"/>
      <c r="M10" s="58"/>
      <c r="N10" s="57"/>
      <c r="O10" s="58"/>
      <c r="Q10" s="57"/>
      <c r="R10" s="58">
        <v>49</v>
      </c>
      <c r="S10" s="59"/>
      <c r="T10" s="58"/>
      <c r="U10" s="60"/>
      <c r="V10" s="61"/>
      <c r="W10" s="60"/>
      <c r="X10" s="58"/>
      <c r="Y10" s="59"/>
      <c r="Z10" s="62"/>
      <c r="AB10" s="59"/>
      <c r="AC10" s="58"/>
      <c r="AD10" s="59"/>
      <c r="AE10" s="58"/>
      <c r="AF10" s="59"/>
      <c r="AG10" s="58"/>
      <c r="AI10" s="50"/>
      <c r="AJ10" s="70"/>
      <c r="AL10" s="40">
        <v>37165</v>
      </c>
      <c r="AM10" s="40">
        <v>5.3840000000000003</v>
      </c>
      <c r="AN10" s="40">
        <v>0.39</v>
      </c>
      <c r="AO10" s="40">
        <v>5.774</v>
      </c>
      <c r="AP10" s="40">
        <v>0.17499999999999999</v>
      </c>
      <c r="AQ10" s="40">
        <v>5.5590000000000002</v>
      </c>
      <c r="AR10" s="40">
        <v>0.28999999999999998</v>
      </c>
      <c r="AS10" s="40">
        <v>5.6740000000000004</v>
      </c>
      <c r="AT10" s="40">
        <v>0.33</v>
      </c>
      <c r="AU10" s="40">
        <v>5.7140000000000004</v>
      </c>
    </row>
    <row r="11" spans="1:47" x14ac:dyDescent="0.25">
      <c r="A11" s="82">
        <v>37193</v>
      </c>
      <c r="B11" s="57">
        <v>28.25</v>
      </c>
      <c r="C11" s="58">
        <v>28</v>
      </c>
      <c r="D11" s="57">
        <v>28</v>
      </c>
      <c r="E11" s="58">
        <v>28</v>
      </c>
      <c r="F11" s="57">
        <v>28</v>
      </c>
      <c r="G11" s="58">
        <v>29.25</v>
      </c>
      <c r="H11" s="57"/>
      <c r="I11" s="58">
        <v>27.1875</v>
      </c>
      <c r="J11" s="57"/>
      <c r="K11" s="58"/>
      <c r="L11" s="57"/>
      <c r="M11" s="58"/>
      <c r="N11" s="57"/>
      <c r="O11" s="58"/>
      <c r="Q11" s="57"/>
      <c r="R11" s="58">
        <v>58</v>
      </c>
      <c r="S11" s="59"/>
      <c r="T11" s="58"/>
      <c r="U11" s="60"/>
      <c r="V11" s="61"/>
      <c r="W11" s="60"/>
      <c r="X11" s="58"/>
      <c r="Y11" s="59"/>
      <c r="Z11" s="62"/>
      <c r="AB11" s="59"/>
      <c r="AC11" s="58"/>
      <c r="AD11" s="59"/>
      <c r="AE11" s="58"/>
      <c r="AF11" s="59"/>
      <c r="AG11" s="58"/>
      <c r="AI11" s="50"/>
      <c r="AJ11" s="70"/>
      <c r="AL11" s="40">
        <v>37196</v>
      </c>
      <c r="AM11" s="40">
        <v>4.891</v>
      </c>
      <c r="AN11" s="40">
        <v>0.51</v>
      </c>
      <c r="AO11" s="40">
        <v>5.4009999999999998</v>
      </c>
      <c r="AP11" s="40">
        <v>0.16</v>
      </c>
      <c r="AQ11" s="40">
        <v>5.0510000000000002</v>
      </c>
      <c r="AR11" s="40">
        <v>0.41</v>
      </c>
      <c r="AS11" s="40">
        <v>5.3010000000000002</v>
      </c>
      <c r="AT11" s="40">
        <v>0.5</v>
      </c>
      <c r="AU11" s="40">
        <v>5.391</v>
      </c>
    </row>
    <row r="12" spans="1:47" x14ac:dyDescent="0.25">
      <c r="A12" s="82">
        <v>37194</v>
      </c>
      <c r="B12" s="57">
        <v>28.25</v>
      </c>
      <c r="C12" s="58">
        <v>28</v>
      </c>
      <c r="D12" s="57">
        <v>28</v>
      </c>
      <c r="E12" s="58">
        <v>28</v>
      </c>
      <c r="F12" s="57">
        <v>28</v>
      </c>
      <c r="G12" s="58">
        <v>29.25</v>
      </c>
      <c r="H12" s="57"/>
      <c r="I12" s="58">
        <v>27.1875</v>
      </c>
      <c r="J12" s="57"/>
      <c r="K12" s="58"/>
      <c r="L12" s="57"/>
      <c r="M12" s="58"/>
      <c r="N12" s="57"/>
      <c r="O12" s="58"/>
      <c r="Q12" s="57"/>
      <c r="R12" s="58">
        <v>58</v>
      </c>
      <c r="S12" s="59"/>
      <c r="T12" s="58"/>
      <c r="U12" s="60"/>
      <c r="V12" s="61"/>
      <c r="W12" s="60"/>
      <c r="X12" s="58"/>
      <c r="Y12" s="59"/>
      <c r="Z12" s="62"/>
      <c r="AB12" s="59"/>
      <c r="AC12" s="58"/>
      <c r="AD12" s="59"/>
      <c r="AE12" s="58"/>
      <c r="AF12" s="59"/>
      <c r="AG12" s="58"/>
      <c r="AI12" s="50"/>
      <c r="AJ12" s="70"/>
      <c r="AL12" s="40">
        <v>37226</v>
      </c>
      <c r="AM12" s="40">
        <v>3.738</v>
      </c>
      <c r="AN12" s="40">
        <v>0.88</v>
      </c>
      <c r="AO12" s="40">
        <v>4.6180000000000003</v>
      </c>
      <c r="AP12" s="40">
        <v>0.14499999999999999</v>
      </c>
      <c r="AQ12" s="40">
        <v>3.883</v>
      </c>
      <c r="AR12" s="40">
        <v>0.88</v>
      </c>
      <c r="AS12" s="40">
        <v>4.6180000000000003</v>
      </c>
      <c r="AT12" s="40">
        <v>1.2</v>
      </c>
      <c r="AU12" s="40">
        <v>4.9379999999999997</v>
      </c>
    </row>
    <row r="13" spans="1:47" x14ac:dyDescent="0.25">
      <c r="A13" s="82">
        <v>37195</v>
      </c>
      <c r="B13" s="57">
        <v>28.25</v>
      </c>
      <c r="C13" s="58">
        <v>28</v>
      </c>
      <c r="D13" s="57">
        <v>28</v>
      </c>
      <c r="E13" s="58">
        <v>28</v>
      </c>
      <c r="F13" s="57">
        <v>28</v>
      </c>
      <c r="G13" s="58">
        <v>29.25</v>
      </c>
      <c r="H13" s="57"/>
      <c r="I13" s="58">
        <v>27.1875</v>
      </c>
      <c r="J13" s="57"/>
      <c r="K13" s="58"/>
      <c r="L13" s="57"/>
      <c r="M13" s="58"/>
      <c r="N13" s="57"/>
      <c r="O13" s="58"/>
      <c r="Q13" s="57"/>
      <c r="R13" s="58">
        <v>58</v>
      </c>
      <c r="S13" s="59"/>
      <c r="T13" s="58"/>
      <c r="U13" s="60"/>
      <c r="V13" s="61"/>
      <c r="W13" s="60"/>
      <c r="X13" s="58"/>
      <c r="Y13" s="59"/>
      <c r="Z13" s="62"/>
      <c r="AB13" s="59"/>
      <c r="AC13" s="58"/>
      <c r="AD13" s="59"/>
      <c r="AE13" s="58"/>
      <c r="AF13" s="59"/>
      <c r="AG13" s="58"/>
      <c r="AI13" s="50"/>
      <c r="AJ13" s="70"/>
      <c r="AL13" s="40">
        <v>37257</v>
      </c>
      <c r="AM13" s="40">
        <v>3.1819999999999999</v>
      </c>
      <c r="AN13" s="40">
        <v>1.3049999999999999</v>
      </c>
      <c r="AO13" s="40">
        <v>4.4870000000000001</v>
      </c>
      <c r="AP13" s="40">
        <v>0.04</v>
      </c>
      <c r="AQ13" s="40">
        <v>3.222</v>
      </c>
      <c r="AR13" s="40">
        <v>1.3049999999999999</v>
      </c>
      <c r="AS13" s="40">
        <v>4.4870000000000001</v>
      </c>
      <c r="AT13" s="40">
        <v>2.37</v>
      </c>
      <c r="AU13" s="40">
        <v>5.5519999999999996</v>
      </c>
    </row>
    <row r="14" spans="1:47" s="83" customFormat="1" x14ac:dyDescent="0.25">
      <c r="A14" s="82">
        <v>37196</v>
      </c>
      <c r="B14" s="57">
        <v>28</v>
      </c>
      <c r="C14" s="58">
        <v>29.75</v>
      </c>
      <c r="D14" s="57">
        <v>29</v>
      </c>
      <c r="E14" s="58">
        <v>30</v>
      </c>
      <c r="F14" s="57">
        <v>29</v>
      </c>
      <c r="G14" s="58">
        <v>29</v>
      </c>
      <c r="H14" s="57"/>
      <c r="I14" s="58">
        <v>24.9</v>
      </c>
      <c r="J14" s="57"/>
      <c r="K14" s="58"/>
      <c r="L14" s="57"/>
      <c r="M14" s="58"/>
      <c r="N14" s="57"/>
      <c r="O14" s="58"/>
      <c r="P14" s="40"/>
      <c r="Q14" s="57"/>
      <c r="R14" s="58">
        <v>52.999996185302734</v>
      </c>
      <c r="S14" s="59"/>
      <c r="T14" s="58"/>
      <c r="U14" s="60"/>
      <c r="V14" s="61"/>
      <c r="W14" s="60"/>
      <c r="X14" s="58"/>
      <c r="Y14" s="59"/>
      <c r="Z14" s="62"/>
      <c r="AA14" s="40"/>
      <c r="AB14" s="59"/>
      <c r="AC14" s="58"/>
      <c r="AD14" s="59"/>
      <c r="AE14" s="58"/>
      <c r="AF14" s="59"/>
      <c r="AG14" s="58"/>
      <c r="AI14" s="82"/>
      <c r="AJ14" s="84"/>
      <c r="AL14" s="83">
        <v>37288</v>
      </c>
      <c r="AM14" s="83">
        <v>3.1670000000000003</v>
      </c>
      <c r="AN14" s="83">
        <v>1.24</v>
      </c>
      <c r="AO14" s="83">
        <v>4.407</v>
      </c>
      <c r="AP14" s="83">
        <v>0.04</v>
      </c>
      <c r="AQ14" s="83">
        <v>3.2070000000000003</v>
      </c>
      <c r="AR14" s="83">
        <v>1.24</v>
      </c>
      <c r="AS14" s="83">
        <v>4.407</v>
      </c>
      <c r="AT14" s="83">
        <v>2.25</v>
      </c>
      <c r="AU14" s="83">
        <v>5.4169999999999998</v>
      </c>
    </row>
    <row r="15" spans="1:47" s="83" customFormat="1" x14ac:dyDescent="0.25">
      <c r="A15" s="82">
        <v>37197</v>
      </c>
      <c r="B15" s="57">
        <v>28</v>
      </c>
      <c r="C15" s="58">
        <v>29.75</v>
      </c>
      <c r="D15" s="57">
        <v>29</v>
      </c>
      <c r="E15" s="58">
        <v>30</v>
      </c>
      <c r="F15" s="57">
        <v>29</v>
      </c>
      <c r="G15" s="58">
        <v>29</v>
      </c>
      <c r="H15" s="57"/>
      <c r="I15" s="58">
        <v>24.9</v>
      </c>
      <c r="J15" s="57"/>
      <c r="K15" s="58"/>
      <c r="L15" s="57"/>
      <c r="M15" s="58"/>
      <c r="N15" s="57"/>
      <c r="O15" s="58"/>
      <c r="P15" s="40"/>
      <c r="Q15" s="57"/>
      <c r="R15" s="58">
        <v>52.999996185302734</v>
      </c>
      <c r="S15" s="59"/>
      <c r="T15" s="58"/>
      <c r="U15" s="60"/>
      <c r="V15" s="61"/>
      <c r="W15" s="60"/>
      <c r="X15" s="58"/>
      <c r="Y15" s="59"/>
      <c r="Z15" s="62"/>
      <c r="AA15" s="40"/>
      <c r="AB15" s="59"/>
      <c r="AC15" s="58"/>
      <c r="AD15" s="59"/>
      <c r="AE15" s="58"/>
      <c r="AF15" s="59"/>
      <c r="AG15" s="58"/>
      <c r="AI15" s="82"/>
      <c r="AJ15" s="84"/>
      <c r="AL15" s="83">
        <v>37316</v>
      </c>
      <c r="AM15" s="83">
        <v>2.2949999999999999</v>
      </c>
      <c r="AN15" s="83">
        <v>0.62</v>
      </c>
      <c r="AO15" s="83">
        <v>2.915</v>
      </c>
      <c r="AP15" s="83">
        <v>0.04</v>
      </c>
      <c r="AQ15" s="83">
        <v>2.335</v>
      </c>
      <c r="AR15" s="83">
        <v>0.62</v>
      </c>
      <c r="AS15" s="83">
        <v>2.915</v>
      </c>
      <c r="AT15" s="83">
        <v>0.78500000000000003</v>
      </c>
      <c r="AU15" s="83">
        <v>3.08</v>
      </c>
    </row>
    <row r="16" spans="1:47" x14ac:dyDescent="0.25">
      <c r="A16" s="82">
        <v>37198</v>
      </c>
      <c r="B16" s="57">
        <v>28</v>
      </c>
      <c r="C16" s="58">
        <v>29.75</v>
      </c>
      <c r="D16" s="57">
        <v>29</v>
      </c>
      <c r="E16" s="58">
        <v>30</v>
      </c>
      <c r="F16" s="57">
        <v>29</v>
      </c>
      <c r="G16" s="58">
        <v>29</v>
      </c>
      <c r="H16" s="57"/>
      <c r="I16" s="58">
        <v>24.899999618530298</v>
      </c>
      <c r="J16" s="57"/>
      <c r="K16" s="58"/>
      <c r="L16" s="57"/>
      <c r="M16" s="58"/>
      <c r="N16" s="57"/>
      <c r="O16" s="58"/>
      <c r="Q16" s="57"/>
      <c r="R16" s="58">
        <v>46.599994354248047</v>
      </c>
      <c r="S16" s="59"/>
      <c r="T16" s="58"/>
      <c r="U16" s="60"/>
      <c r="V16" s="61"/>
      <c r="W16" s="60"/>
      <c r="X16" s="58"/>
      <c r="Y16" s="59"/>
      <c r="Z16" s="62"/>
      <c r="AB16" s="59"/>
      <c r="AC16" s="58"/>
      <c r="AD16" s="59"/>
      <c r="AE16" s="58"/>
      <c r="AF16" s="59"/>
      <c r="AG16" s="58"/>
      <c r="AI16" s="50"/>
      <c r="AJ16" s="70"/>
      <c r="AL16" s="40">
        <v>37347</v>
      </c>
      <c r="AM16" s="40">
        <v>1.83</v>
      </c>
      <c r="AN16" s="40">
        <v>0.38</v>
      </c>
      <c r="AO16" s="40">
        <v>2.21</v>
      </c>
      <c r="AP16" s="40">
        <v>0.04</v>
      </c>
      <c r="AQ16" s="40">
        <v>1.87</v>
      </c>
      <c r="AR16" s="40">
        <v>0.38</v>
      </c>
      <c r="AS16" s="40">
        <v>2.21</v>
      </c>
      <c r="AT16" s="40">
        <v>0.43</v>
      </c>
      <c r="AU16" s="40">
        <v>2.2599999999999998</v>
      </c>
    </row>
    <row r="17" spans="1:47" x14ac:dyDescent="0.25">
      <c r="A17" s="82">
        <v>37200</v>
      </c>
      <c r="B17" s="57">
        <v>28</v>
      </c>
      <c r="C17" s="58">
        <v>29.75</v>
      </c>
      <c r="D17" s="57">
        <v>29</v>
      </c>
      <c r="E17" s="58">
        <v>30</v>
      </c>
      <c r="F17" s="57">
        <v>29</v>
      </c>
      <c r="G17" s="58">
        <v>29</v>
      </c>
      <c r="H17" s="57"/>
      <c r="I17" s="58">
        <v>20.174999237060501</v>
      </c>
      <c r="J17" s="57"/>
      <c r="K17" s="58"/>
      <c r="L17" s="57"/>
      <c r="M17" s="58"/>
      <c r="N17" s="57"/>
      <c r="O17" s="58"/>
      <c r="Q17" s="57"/>
      <c r="R17" s="58">
        <v>52.999996185302734</v>
      </c>
      <c r="S17" s="59"/>
      <c r="T17" s="58"/>
      <c r="U17" s="60"/>
      <c r="V17" s="61"/>
      <c r="W17" s="60"/>
      <c r="X17" s="58"/>
      <c r="Y17" s="59"/>
      <c r="Z17" s="62"/>
      <c r="AB17" s="59"/>
      <c r="AC17" s="58"/>
      <c r="AD17" s="59"/>
      <c r="AE17" s="58"/>
      <c r="AF17" s="59"/>
      <c r="AG17" s="58"/>
      <c r="AI17" s="50"/>
      <c r="AJ17" s="70"/>
      <c r="AL17" s="40">
        <v>37377</v>
      </c>
      <c r="AM17" s="40">
        <v>2.681</v>
      </c>
      <c r="AN17" s="40">
        <v>0.33</v>
      </c>
      <c r="AO17" s="40">
        <v>3.0110000000000001</v>
      </c>
      <c r="AP17" s="40">
        <v>0.04</v>
      </c>
      <c r="AQ17" s="40">
        <v>2.7210000000000001</v>
      </c>
      <c r="AR17" s="40">
        <v>0.33</v>
      </c>
      <c r="AS17" s="40">
        <v>3.0110000000000001</v>
      </c>
      <c r="AT17" s="40">
        <v>0.39</v>
      </c>
      <c r="AU17" s="40">
        <v>3.0710000000000002</v>
      </c>
    </row>
    <row r="18" spans="1:47" x14ac:dyDescent="0.25">
      <c r="A18" s="82">
        <v>37201</v>
      </c>
      <c r="B18" s="57">
        <v>28</v>
      </c>
      <c r="C18" s="58">
        <v>29.75</v>
      </c>
      <c r="D18" s="57">
        <v>29</v>
      </c>
      <c r="E18" s="58">
        <v>30</v>
      </c>
      <c r="F18" s="57">
        <v>29</v>
      </c>
      <c r="G18" s="58">
        <v>29</v>
      </c>
      <c r="H18" s="57"/>
      <c r="I18" s="58">
        <v>20.174999237060501</v>
      </c>
      <c r="J18" s="57"/>
      <c r="K18" s="58"/>
      <c r="L18" s="57"/>
      <c r="M18" s="58"/>
      <c r="N18" s="57"/>
      <c r="O18" s="58"/>
      <c r="Q18" s="57"/>
      <c r="R18" s="58">
        <v>52.999996185302734</v>
      </c>
      <c r="S18" s="59"/>
      <c r="T18" s="58"/>
      <c r="U18" s="60"/>
      <c r="V18" s="61"/>
      <c r="W18" s="60"/>
      <c r="X18" s="58"/>
      <c r="Y18" s="59"/>
      <c r="Z18" s="62"/>
      <c r="AB18" s="59"/>
      <c r="AC18" s="58"/>
      <c r="AD18" s="59"/>
      <c r="AE18" s="58"/>
      <c r="AF18" s="59"/>
      <c r="AG18" s="58"/>
      <c r="AI18" s="50"/>
      <c r="AJ18" s="70"/>
      <c r="AL18" s="40">
        <v>37408</v>
      </c>
      <c r="AM18" s="40">
        <v>2.9350000000000001</v>
      </c>
      <c r="AN18" s="40">
        <v>0.32</v>
      </c>
      <c r="AO18" s="40">
        <v>3.2549999999999999</v>
      </c>
      <c r="AP18" s="40">
        <v>0.04</v>
      </c>
      <c r="AQ18" s="40">
        <v>2.9750000000000001</v>
      </c>
      <c r="AR18" s="40">
        <v>0.32</v>
      </c>
      <c r="AS18" s="40">
        <v>3.2549999999999999</v>
      </c>
      <c r="AT18" s="40">
        <v>0.37</v>
      </c>
      <c r="AU18" s="40">
        <v>3.3050000000000002</v>
      </c>
    </row>
    <row r="19" spans="1:47" x14ac:dyDescent="0.25">
      <c r="A19" s="82">
        <v>37202</v>
      </c>
      <c r="B19" s="57">
        <v>28</v>
      </c>
      <c r="C19" s="58">
        <v>29.75</v>
      </c>
      <c r="D19" s="57">
        <v>29</v>
      </c>
      <c r="E19" s="58">
        <v>30</v>
      </c>
      <c r="F19" s="57">
        <v>29</v>
      </c>
      <c r="G19" s="58">
        <v>29</v>
      </c>
      <c r="H19" s="57"/>
      <c r="I19" s="58">
        <v>20.174999237060501</v>
      </c>
      <c r="J19" s="57"/>
      <c r="K19" s="58"/>
      <c r="L19" s="57"/>
      <c r="M19" s="58"/>
      <c r="N19" s="57"/>
      <c r="O19" s="58"/>
      <c r="Q19" s="57"/>
      <c r="R19" s="58">
        <v>52.999996185302734</v>
      </c>
      <c r="S19" s="59"/>
      <c r="T19" s="58"/>
      <c r="U19" s="60"/>
      <c r="V19" s="61"/>
      <c r="W19" s="60"/>
      <c r="X19" s="58"/>
      <c r="Y19" s="59"/>
      <c r="Z19" s="62"/>
      <c r="AB19" s="59"/>
      <c r="AC19" s="58"/>
      <c r="AD19" s="59"/>
      <c r="AE19" s="58"/>
      <c r="AF19" s="59"/>
      <c r="AG19" s="58"/>
      <c r="AI19" s="50"/>
      <c r="AJ19" s="70"/>
      <c r="AL19" s="40">
        <v>37438</v>
      </c>
      <c r="AM19" s="40">
        <v>3.11</v>
      </c>
      <c r="AN19" s="40">
        <v>0.44500000000000001</v>
      </c>
      <c r="AO19" s="40">
        <v>3.5550000000000002</v>
      </c>
      <c r="AP19" s="40">
        <v>0.04</v>
      </c>
      <c r="AQ19" s="40">
        <v>3.15</v>
      </c>
      <c r="AR19" s="40">
        <v>0.34499999999999997</v>
      </c>
      <c r="AS19" s="40">
        <v>3.4550000000000001</v>
      </c>
      <c r="AT19" s="40">
        <v>0.44</v>
      </c>
      <c r="AU19" s="40">
        <v>3.55</v>
      </c>
    </row>
    <row r="20" spans="1:47" x14ac:dyDescent="0.25">
      <c r="A20" s="82">
        <v>37203</v>
      </c>
      <c r="B20" s="57">
        <v>28</v>
      </c>
      <c r="C20" s="58">
        <v>29.75</v>
      </c>
      <c r="D20" s="57">
        <v>29</v>
      </c>
      <c r="E20" s="58">
        <v>30</v>
      </c>
      <c r="F20" s="57">
        <v>29</v>
      </c>
      <c r="G20" s="58">
        <v>29</v>
      </c>
      <c r="H20" s="57"/>
      <c r="I20" s="58">
        <v>20.174999237060501</v>
      </c>
      <c r="J20" s="57"/>
      <c r="K20" s="58"/>
      <c r="L20" s="57"/>
      <c r="M20" s="58"/>
      <c r="N20" s="57"/>
      <c r="O20" s="58"/>
      <c r="Q20" s="57"/>
      <c r="R20" s="58">
        <v>52.999996185302734</v>
      </c>
      <c r="S20" s="59"/>
      <c r="T20" s="58"/>
      <c r="U20" s="60"/>
      <c r="V20" s="61"/>
      <c r="W20" s="60"/>
      <c r="X20" s="58"/>
      <c r="Y20" s="59"/>
      <c r="Z20" s="62"/>
      <c r="AB20" s="59"/>
      <c r="AC20" s="58"/>
      <c r="AD20" s="59"/>
      <c r="AE20" s="58"/>
      <c r="AF20" s="59"/>
      <c r="AG20" s="58"/>
      <c r="AI20" s="50"/>
      <c r="AJ20" s="70"/>
      <c r="AL20" s="40">
        <v>37469</v>
      </c>
      <c r="AM20" s="40">
        <v>3.117</v>
      </c>
      <c r="AN20" s="40">
        <v>0.44500000000000001</v>
      </c>
      <c r="AO20" s="40">
        <v>3.5619999999999998</v>
      </c>
      <c r="AP20" s="40">
        <v>0.1</v>
      </c>
      <c r="AQ20" s="40">
        <v>3.2170000000000001</v>
      </c>
      <c r="AR20" s="40">
        <v>0.34499999999999997</v>
      </c>
      <c r="AS20" s="40">
        <v>3.4619999999999997</v>
      </c>
      <c r="AT20" s="40">
        <v>0.44</v>
      </c>
      <c r="AU20" s="40">
        <v>3.5569999999999999</v>
      </c>
    </row>
    <row r="21" spans="1:47" s="83" customFormat="1" x14ac:dyDescent="0.25">
      <c r="A21" s="82">
        <v>37204</v>
      </c>
      <c r="B21" s="57">
        <v>28</v>
      </c>
      <c r="C21" s="58">
        <v>29.75</v>
      </c>
      <c r="D21" s="57">
        <v>29</v>
      </c>
      <c r="E21" s="58">
        <v>30</v>
      </c>
      <c r="F21" s="57">
        <v>29</v>
      </c>
      <c r="G21" s="58">
        <v>29</v>
      </c>
      <c r="H21" s="57"/>
      <c r="I21" s="58">
        <v>20.174999237060501</v>
      </c>
      <c r="J21" s="57"/>
      <c r="K21" s="58"/>
      <c r="L21" s="57"/>
      <c r="M21" s="58"/>
      <c r="N21" s="57"/>
      <c r="O21" s="58"/>
      <c r="P21" s="40"/>
      <c r="Q21" s="57"/>
      <c r="R21" s="58">
        <v>52.999996185302734</v>
      </c>
      <c r="S21" s="59"/>
      <c r="T21" s="58"/>
      <c r="U21" s="60"/>
      <c r="V21" s="61"/>
      <c r="W21" s="60"/>
      <c r="X21" s="58"/>
      <c r="Y21" s="59"/>
      <c r="Z21" s="62"/>
      <c r="AA21" s="40"/>
      <c r="AB21" s="59"/>
      <c r="AC21" s="58"/>
      <c r="AD21" s="59"/>
      <c r="AE21" s="58"/>
      <c r="AF21" s="59"/>
      <c r="AG21" s="58"/>
      <c r="AI21" s="82"/>
      <c r="AJ21" s="84"/>
      <c r="AL21" s="83">
        <v>37500</v>
      </c>
      <c r="AM21" s="83">
        <v>3.0740000000000003</v>
      </c>
      <c r="AN21" s="83">
        <v>0.43</v>
      </c>
      <c r="AO21" s="83">
        <v>3.5040000000000004</v>
      </c>
      <c r="AP21" s="83">
        <v>0.13500000000000001</v>
      </c>
      <c r="AQ21" s="83">
        <v>3.2090000000000005</v>
      </c>
      <c r="AR21" s="83">
        <v>0.33</v>
      </c>
      <c r="AS21" s="83">
        <v>3.4040000000000004</v>
      </c>
      <c r="AT21" s="83">
        <v>0.39</v>
      </c>
      <c r="AU21" s="83">
        <v>3.4640000000000004</v>
      </c>
    </row>
    <row r="22" spans="1:47" s="83" customFormat="1" x14ac:dyDescent="0.25">
      <c r="A22" s="82">
        <v>37205</v>
      </c>
      <c r="B22" s="57">
        <v>28</v>
      </c>
      <c r="C22" s="58">
        <v>29.75</v>
      </c>
      <c r="D22" s="57">
        <v>29</v>
      </c>
      <c r="E22" s="58">
        <v>30</v>
      </c>
      <c r="F22" s="57">
        <v>29</v>
      </c>
      <c r="G22" s="58">
        <v>29</v>
      </c>
      <c r="H22" s="57"/>
      <c r="I22" s="58">
        <v>26</v>
      </c>
      <c r="J22" s="57"/>
      <c r="K22" s="58"/>
      <c r="L22" s="57"/>
      <c r="M22" s="58"/>
      <c r="N22" s="57"/>
      <c r="O22" s="58"/>
      <c r="P22" s="40"/>
      <c r="Q22" s="57"/>
      <c r="R22" s="58">
        <v>46.599994354248047</v>
      </c>
      <c r="S22" s="59"/>
      <c r="T22" s="58"/>
      <c r="U22" s="60"/>
      <c r="V22" s="61"/>
      <c r="W22" s="60"/>
      <c r="X22" s="58"/>
      <c r="Y22" s="59"/>
      <c r="Z22" s="62"/>
      <c r="AA22" s="40"/>
      <c r="AB22" s="59"/>
      <c r="AC22" s="58"/>
      <c r="AD22" s="59"/>
      <c r="AE22" s="58"/>
      <c r="AF22" s="59"/>
      <c r="AG22" s="58"/>
      <c r="AI22" s="82"/>
      <c r="AJ22" s="84"/>
      <c r="AL22" s="83">
        <v>37530</v>
      </c>
      <c r="AM22" s="83">
        <v>2.9820000000000002</v>
      </c>
      <c r="AN22" s="83">
        <v>0.47</v>
      </c>
      <c r="AO22" s="83">
        <v>3.452</v>
      </c>
      <c r="AP22" s="83">
        <v>0.16</v>
      </c>
      <c r="AQ22" s="83">
        <v>3.1420000000000003</v>
      </c>
      <c r="AR22" s="83">
        <v>0.37</v>
      </c>
      <c r="AS22" s="83">
        <v>3.3520000000000003</v>
      </c>
      <c r="AT22" s="83">
        <v>0.41</v>
      </c>
      <c r="AU22" s="83">
        <v>3.3920000000000003</v>
      </c>
    </row>
    <row r="23" spans="1:47" x14ac:dyDescent="0.25">
      <c r="A23" s="82">
        <v>37207</v>
      </c>
      <c r="B23" s="57">
        <v>28</v>
      </c>
      <c r="C23" s="58">
        <v>29.75</v>
      </c>
      <c r="D23" s="57">
        <v>29</v>
      </c>
      <c r="E23" s="58">
        <v>30</v>
      </c>
      <c r="F23" s="57">
        <v>29</v>
      </c>
      <c r="G23" s="58">
        <v>29</v>
      </c>
      <c r="H23" s="57"/>
      <c r="I23" s="58">
        <v>20.174999237060501</v>
      </c>
      <c r="J23" s="57"/>
      <c r="K23" s="58"/>
      <c r="L23" s="57"/>
      <c r="M23" s="58"/>
      <c r="N23" s="57"/>
      <c r="O23" s="58"/>
      <c r="Q23" s="57"/>
      <c r="R23" s="58">
        <v>52.999996185302734</v>
      </c>
      <c r="S23" s="59"/>
      <c r="T23" s="58"/>
      <c r="U23" s="60"/>
      <c r="V23" s="61"/>
      <c r="W23" s="60"/>
      <c r="X23" s="58"/>
      <c r="Y23" s="59"/>
      <c r="Z23" s="62"/>
      <c r="AB23" s="59"/>
      <c r="AC23" s="58"/>
      <c r="AD23" s="59"/>
      <c r="AE23" s="58"/>
      <c r="AF23" s="59"/>
      <c r="AG23" s="58"/>
      <c r="AI23" s="50"/>
      <c r="AJ23" s="70"/>
      <c r="AL23" s="40">
        <v>37561</v>
      </c>
      <c r="AM23" s="40">
        <v>3.0130000000000003</v>
      </c>
      <c r="AN23" s="40">
        <v>0.64</v>
      </c>
      <c r="AO23" s="40">
        <v>3.6530000000000005</v>
      </c>
      <c r="AP23" s="40">
        <v>0.155</v>
      </c>
      <c r="AQ23" s="40">
        <v>3.1680000000000001</v>
      </c>
      <c r="AR23" s="40">
        <v>0.54</v>
      </c>
      <c r="AS23" s="40">
        <v>3.5530000000000004</v>
      </c>
      <c r="AT23" s="40">
        <v>0.67</v>
      </c>
      <c r="AU23" s="40">
        <v>3.6830000000000003</v>
      </c>
    </row>
    <row r="24" spans="1:47" x14ac:dyDescent="0.25">
      <c r="A24" s="82">
        <v>37208</v>
      </c>
      <c r="B24" s="57">
        <v>28</v>
      </c>
      <c r="C24" s="58">
        <v>29.75</v>
      </c>
      <c r="D24" s="57">
        <v>29</v>
      </c>
      <c r="E24" s="58">
        <v>30</v>
      </c>
      <c r="F24" s="57">
        <v>29</v>
      </c>
      <c r="G24" s="58">
        <v>29</v>
      </c>
      <c r="H24" s="57"/>
      <c r="I24" s="58">
        <v>20.174999237060501</v>
      </c>
      <c r="J24" s="57"/>
      <c r="K24" s="58"/>
      <c r="L24" s="57"/>
      <c r="M24" s="58"/>
      <c r="N24" s="57"/>
      <c r="O24" s="58"/>
      <c r="Q24" s="57"/>
      <c r="R24" s="58">
        <v>52.999996185302734</v>
      </c>
      <c r="S24" s="59"/>
      <c r="T24" s="58"/>
      <c r="U24" s="60"/>
      <c r="V24" s="61"/>
      <c r="W24" s="60"/>
      <c r="X24" s="58"/>
      <c r="Y24" s="59"/>
      <c r="Z24" s="62"/>
      <c r="AB24" s="59"/>
      <c r="AC24" s="58"/>
      <c r="AD24" s="59"/>
      <c r="AE24" s="58"/>
      <c r="AF24" s="59"/>
      <c r="AG24" s="58"/>
      <c r="AI24" s="50"/>
      <c r="AJ24" s="70"/>
      <c r="AL24" s="40">
        <v>37591</v>
      </c>
      <c r="AM24" s="40">
        <v>3.0630000000000002</v>
      </c>
      <c r="AN24" s="40">
        <v>0.88</v>
      </c>
      <c r="AO24" s="40">
        <v>3.9430000000000001</v>
      </c>
      <c r="AP24" s="40">
        <v>0.15</v>
      </c>
      <c r="AQ24" s="40">
        <v>3.2130000000000001</v>
      </c>
      <c r="AR24" s="40">
        <v>0.88</v>
      </c>
      <c r="AS24" s="40">
        <v>3.9430000000000001</v>
      </c>
      <c r="AT24" s="40">
        <v>1.02</v>
      </c>
      <c r="AU24" s="40">
        <v>4.0830000000000002</v>
      </c>
    </row>
    <row r="25" spans="1:47" x14ac:dyDescent="0.25">
      <c r="A25" s="82">
        <v>37209</v>
      </c>
      <c r="B25" s="57">
        <v>28</v>
      </c>
      <c r="C25" s="58">
        <v>29.75</v>
      </c>
      <c r="D25" s="57">
        <v>29</v>
      </c>
      <c r="E25" s="58">
        <v>30</v>
      </c>
      <c r="F25" s="57">
        <v>29</v>
      </c>
      <c r="G25" s="58">
        <v>29</v>
      </c>
      <c r="H25" s="57"/>
      <c r="I25" s="58">
        <v>20.174999237060501</v>
      </c>
      <c r="J25" s="57"/>
      <c r="K25" s="58"/>
      <c r="L25" s="57"/>
      <c r="M25" s="58"/>
      <c r="N25" s="57"/>
      <c r="O25" s="58"/>
      <c r="Q25" s="57"/>
      <c r="R25" s="58">
        <v>52.999996185302734</v>
      </c>
      <c r="S25" s="59"/>
      <c r="T25" s="58"/>
      <c r="U25" s="60"/>
      <c r="V25" s="61"/>
      <c r="W25" s="60"/>
      <c r="X25" s="58"/>
      <c r="Y25" s="59"/>
      <c r="Z25" s="62"/>
      <c r="AB25" s="59"/>
      <c r="AC25" s="58"/>
      <c r="AD25" s="59"/>
      <c r="AE25" s="58"/>
      <c r="AF25" s="59"/>
      <c r="AG25" s="58"/>
      <c r="AI25" s="50"/>
      <c r="AJ25" s="70"/>
      <c r="AL25" s="40">
        <v>37622</v>
      </c>
      <c r="AM25" s="40">
        <v>3.1030000000000002</v>
      </c>
      <c r="AN25" s="40">
        <v>1.1499999999999999</v>
      </c>
      <c r="AO25" s="40">
        <v>4.2530000000000001</v>
      </c>
      <c r="AP25" s="40">
        <v>0.04</v>
      </c>
      <c r="AQ25" s="40">
        <v>3.1430000000000002</v>
      </c>
      <c r="AR25" s="40">
        <v>1.1499999999999999</v>
      </c>
      <c r="AS25" s="40">
        <v>4.2530000000000001</v>
      </c>
      <c r="AT25" s="40">
        <v>1.9</v>
      </c>
      <c r="AU25" s="40">
        <v>5.0030000000000001</v>
      </c>
    </row>
    <row r="26" spans="1:47" x14ac:dyDescent="0.25">
      <c r="A26" s="82">
        <v>37210</v>
      </c>
      <c r="B26" s="57">
        <v>28</v>
      </c>
      <c r="C26" s="58">
        <v>29.75</v>
      </c>
      <c r="D26" s="57">
        <v>29</v>
      </c>
      <c r="E26" s="58">
        <v>30</v>
      </c>
      <c r="F26" s="57">
        <v>29</v>
      </c>
      <c r="G26" s="58">
        <v>29</v>
      </c>
      <c r="H26" s="57"/>
      <c r="I26" s="58">
        <v>20.174999237060501</v>
      </c>
      <c r="J26" s="57"/>
      <c r="K26" s="58"/>
      <c r="L26" s="57"/>
      <c r="M26" s="58"/>
      <c r="N26" s="57"/>
      <c r="O26" s="58"/>
      <c r="Q26" s="57"/>
      <c r="R26" s="58">
        <v>52.999996185302734</v>
      </c>
      <c r="S26" s="59"/>
      <c r="T26" s="58"/>
      <c r="U26" s="60"/>
      <c r="V26" s="61"/>
      <c r="W26" s="60"/>
      <c r="X26" s="58"/>
      <c r="Y26" s="59"/>
      <c r="Z26" s="62"/>
      <c r="AB26" s="59"/>
      <c r="AC26" s="58"/>
      <c r="AD26" s="59"/>
      <c r="AE26" s="58"/>
      <c r="AF26" s="59"/>
      <c r="AG26" s="58"/>
      <c r="AI26" s="50"/>
      <c r="AJ26" s="70"/>
      <c r="AL26" s="40">
        <v>37653</v>
      </c>
      <c r="AM26" s="40">
        <v>3.145</v>
      </c>
      <c r="AN26" s="40">
        <v>1.1499999999999999</v>
      </c>
      <c r="AO26" s="40">
        <v>4.2949999999999999</v>
      </c>
      <c r="AP26" s="40">
        <v>0.04</v>
      </c>
      <c r="AQ26" s="40">
        <v>3.1850000000000001</v>
      </c>
      <c r="AR26" s="40">
        <v>1.1499999999999999</v>
      </c>
      <c r="AS26" s="40">
        <v>4.2949999999999999</v>
      </c>
      <c r="AT26" s="40">
        <v>1.9</v>
      </c>
      <c r="AU26" s="40">
        <v>5.0449999999999999</v>
      </c>
    </row>
    <row r="27" spans="1:47" x14ac:dyDescent="0.25">
      <c r="A27" s="82">
        <v>37211</v>
      </c>
      <c r="B27" s="57">
        <v>28</v>
      </c>
      <c r="C27" s="58">
        <v>29.75</v>
      </c>
      <c r="D27" s="57">
        <v>29</v>
      </c>
      <c r="E27" s="58">
        <v>30</v>
      </c>
      <c r="F27" s="57">
        <v>29</v>
      </c>
      <c r="G27" s="58">
        <v>29</v>
      </c>
      <c r="H27" s="57"/>
      <c r="I27" s="58">
        <v>20.174999237060501</v>
      </c>
      <c r="J27" s="57"/>
      <c r="K27" s="58"/>
      <c r="L27" s="57"/>
      <c r="M27" s="58"/>
      <c r="N27" s="57"/>
      <c r="O27" s="58"/>
      <c r="Q27" s="57"/>
      <c r="R27" s="58">
        <v>52.999996185302734</v>
      </c>
      <c r="S27" s="59"/>
      <c r="T27" s="58"/>
      <c r="U27" s="60"/>
      <c r="V27" s="61"/>
      <c r="W27" s="60"/>
      <c r="X27" s="58"/>
      <c r="Y27" s="59"/>
      <c r="Z27" s="62"/>
      <c r="AB27" s="59"/>
      <c r="AC27" s="58"/>
      <c r="AD27" s="59"/>
      <c r="AE27" s="58"/>
      <c r="AF27" s="59"/>
      <c r="AG27" s="58"/>
      <c r="AI27" s="50"/>
      <c r="AJ27" s="70"/>
      <c r="AL27" s="40">
        <v>37681</v>
      </c>
      <c r="AM27" s="40">
        <v>3.145</v>
      </c>
      <c r="AN27" s="40">
        <v>0.65</v>
      </c>
      <c r="AO27" s="40">
        <v>3.7949999999999999</v>
      </c>
      <c r="AP27" s="40">
        <v>0.04</v>
      </c>
      <c r="AQ27" s="40">
        <v>3.1850000000000001</v>
      </c>
      <c r="AR27" s="40">
        <v>0.65</v>
      </c>
      <c r="AS27" s="40">
        <v>3.7949999999999999</v>
      </c>
      <c r="AT27" s="40">
        <v>0.71</v>
      </c>
      <c r="AU27" s="40">
        <v>3.855</v>
      </c>
    </row>
    <row r="28" spans="1:47" s="83" customFormat="1" x14ac:dyDescent="0.25">
      <c r="A28" s="82">
        <v>37212</v>
      </c>
      <c r="B28" s="57">
        <v>28</v>
      </c>
      <c r="C28" s="58">
        <v>29.75</v>
      </c>
      <c r="D28" s="57">
        <v>29</v>
      </c>
      <c r="E28" s="58">
        <v>30</v>
      </c>
      <c r="F28" s="57">
        <v>29</v>
      </c>
      <c r="G28" s="58">
        <v>29</v>
      </c>
      <c r="H28" s="57"/>
      <c r="I28" s="58">
        <v>26</v>
      </c>
      <c r="J28" s="57"/>
      <c r="K28" s="58"/>
      <c r="L28" s="57"/>
      <c r="M28" s="58"/>
      <c r="N28" s="57"/>
      <c r="O28" s="58"/>
      <c r="P28" s="40"/>
      <c r="Q28" s="57"/>
      <c r="R28" s="58">
        <v>46.599994354248047</v>
      </c>
      <c r="S28" s="59"/>
      <c r="T28" s="58"/>
      <c r="U28" s="60"/>
      <c r="V28" s="61"/>
      <c r="W28" s="60"/>
      <c r="X28" s="58"/>
      <c r="Y28" s="59"/>
      <c r="Z28" s="62"/>
      <c r="AA28" s="40"/>
      <c r="AB28" s="59"/>
      <c r="AC28" s="58"/>
      <c r="AD28" s="59"/>
      <c r="AE28" s="58"/>
      <c r="AF28" s="59"/>
      <c r="AG28" s="58"/>
      <c r="AI28" s="82"/>
      <c r="AJ28" s="84"/>
      <c r="AL28" s="83">
        <v>37712</v>
      </c>
      <c r="AM28" s="83">
        <v>3.1749999999999998</v>
      </c>
      <c r="AN28" s="83">
        <v>0.36</v>
      </c>
      <c r="AO28" s="83">
        <v>3.5350000000000001</v>
      </c>
      <c r="AP28" s="83">
        <v>0.04</v>
      </c>
      <c r="AQ28" s="83">
        <v>3.2149999999999999</v>
      </c>
      <c r="AR28" s="83">
        <v>0.36</v>
      </c>
      <c r="AS28" s="83">
        <v>3.5350000000000001</v>
      </c>
      <c r="AT28" s="83">
        <v>0.38</v>
      </c>
      <c r="AU28" s="83">
        <v>3.5550000000000002</v>
      </c>
    </row>
    <row r="29" spans="1:47" s="83" customFormat="1" x14ac:dyDescent="0.25">
      <c r="A29" s="82">
        <v>37214</v>
      </c>
      <c r="B29" s="57">
        <v>28</v>
      </c>
      <c r="C29" s="58">
        <v>29.75</v>
      </c>
      <c r="D29" s="57">
        <v>29</v>
      </c>
      <c r="E29" s="58">
        <v>30</v>
      </c>
      <c r="F29" s="57">
        <v>29</v>
      </c>
      <c r="G29" s="58">
        <v>29</v>
      </c>
      <c r="H29" s="57"/>
      <c r="I29" s="58">
        <v>20.174999237060501</v>
      </c>
      <c r="J29" s="57"/>
      <c r="K29" s="58"/>
      <c r="L29" s="57"/>
      <c r="M29" s="58"/>
      <c r="N29" s="57"/>
      <c r="O29" s="58"/>
      <c r="P29" s="40"/>
      <c r="Q29" s="57"/>
      <c r="R29" s="58">
        <v>52.999996185302734</v>
      </c>
      <c r="S29" s="59"/>
      <c r="T29" s="58"/>
      <c r="U29" s="60"/>
      <c r="V29" s="61"/>
      <c r="W29" s="60"/>
      <c r="X29" s="58"/>
      <c r="Y29" s="59"/>
      <c r="Z29" s="62"/>
      <c r="AA29" s="40"/>
      <c r="AB29" s="59"/>
      <c r="AC29" s="58"/>
      <c r="AD29" s="59"/>
      <c r="AE29" s="58"/>
      <c r="AF29" s="59"/>
      <c r="AG29" s="58"/>
      <c r="AI29" s="82"/>
      <c r="AJ29" s="84"/>
      <c r="AL29" s="83">
        <v>37742</v>
      </c>
      <c r="AM29" s="83">
        <v>3.36</v>
      </c>
      <c r="AN29" s="83">
        <v>0.32500000000000001</v>
      </c>
      <c r="AO29" s="83">
        <v>3.6850000000000001</v>
      </c>
      <c r="AP29" s="83">
        <v>0.04</v>
      </c>
      <c r="AQ29" s="83">
        <v>3.4</v>
      </c>
      <c r="AR29" s="83">
        <v>0.32500000000000001</v>
      </c>
      <c r="AS29" s="83">
        <v>3.6850000000000001</v>
      </c>
      <c r="AT29" s="83">
        <v>0.33</v>
      </c>
      <c r="AU29" s="83">
        <v>3.69</v>
      </c>
    </row>
    <row r="30" spans="1:47" x14ac:dyDescent="0.25">
      <c r="A30" s="82">
        <v>37215</v>
      </c>
      <c r="B30" s="57">
        <v>28</v>
      </c>
      <c r="C30" s="58">
        <v>29.75</v>
      </c>
      <c r="D30" s="57">
        <v>29</v>
      </c>
      <c r="E30" s="58">
        <v>30</v>
      </c>
      <c r="F30" s="57">
        <v>29</v>
      </c>
      <c r="G30" s="58">
        <v>29</v>
      </c>
      <c r="H30" s="57"/>
      <c r="I30" s="58">
        <v>20.174999237060501</v>
      </c>
      <c r="J30" s="57"/>
      <c r="K30" s="58"/>
      <c r="L30" s="57"/>
      <c r="M30" s="58"/>
      <c r="N30" s="57"/>
      <c r="O30" s="58"/>
      <c r="Q30" s="57"/>
      <c r="R30" s="58">
        <v>52.999996185302734</v>
      </c>
      <c r="S30" s="59"/>
      <c r="T30" s="58"/>
      <c r="U30" s="60"/>
      <c r="V30" s="61"/>
      <c r="W30" s="60"/>
      <c r="X30" s="58"/>
      <c r="Y30" s="59"/>
      <c r="Z30" s="62"/>
      <c r="AB30" s="59"/>
      <c r="AC30" s="58"/>
      <c r="AD30" s="59"/>
      <c r="AE30" s="58"/>
      <c r="AF30" s="59"/>
      <c r="AG30" s="58"/>
      <c r="AI30" s="50"/>
      <c r="AJ30" s="70"/>
      <c r="AL30" s="40">
        <v>37773</v>
      </c>
      <c r="AM30" s="40">
        <v>3.57</v>
      </c>
      <c r="AN30" s="40">
        <v>0.33500000000000002</v>
      </c>
      <c r="AO30" s="40">
        <v>3.9049999999999998</v>
      </c>
      <c r="AP30" s="40">
        <v>0.04</v>
      </c>
      <c r="AQ30" s="40">
        <v>3.61</v>
      </c>
      <c r="AR30" s="40">
        <v>0.33500000000000002</v>
      </c>
      <c r="AS30" s="40">
        <v>3.9049999999999998</v>
      </c>
      <c r="AT30" s="40">
        <v>0.37</v>
      </c>
      <c r="AU30" s="40">
        <v>3.94</v>
      </c>
    </row>
    <row r="31" spans="1:47" x14ac:dyDescent="0.25">
      <c r="A31" s="82">
        <v>37216</v>
      </c>
      <c r="B31" s="57">
        <v>28</v>
      </c>
      <c r="C31" s="58">
        <v>29.75</v>
      </c>
      <c r="D31" s="57">
        <v>29</v>
      </c>
      <c r="E31" s="58">
        <v>30</v>
      </c>
      <c r="F31" s="57">
        <v>29</v>
      </c>
      <c r="G31" s="58">
        <v>29</v>
      </c>
      <c r="H31" s="57"/>
      <c r="I31" s="58">
        <v>20.174999237060501</v>
      </c>
      <c r="J31" s="57"/>
      <c r="K31" s="58"/>
      <c r="L31" s="57"/>
      <c r="M31" s="58"/>
      <c r="N31" s="57"/>
      <c r="O31" s="58"/>
      <c r="Q31" s="57"/>
      <c r="R31" s="58">
        <v>52.999996185302734</v>
      </c>
      <c r="S31" s="59"/>
      <c r="T31" s="58"/>
      <c r="U31" s="60"/>
      <c r="V31" s="61"/>
      <c r="W31" s="60"/>
      <c r="X31" s="58"/>
      <c r="Y31" s="59"/>
      <c r="Z31" s="62"/>
      <c r="AB31" s="59"/>
      <c r="AC31" s="58"/>
      <c r="AD31" s="59"/>
      <c r="AE31" s="58"/>
      <c r="AF31" s="59"/>
      <c r="AG31" s="58"/>
      <c r="AI31" s="50"/>
      <c r="AJ31" s="70"/>
      <c r="AL31" s="40">
        <v>37803</v>
      </c>
      <c r="AM31" s="40">
        <v>3.6949999999999998</v>
      </c>
      <c r="AN31" s="40">
        <v>0.45</v>
      </c>
      <c r="AO31" s="40">
        <v>4.1449999999999996</v>
      </c>
      <c r="AP31" s="40">
        <v>0.04</v>
      </c>
      <c r="AQ31" s="40">
        <v>3.7349999999999999</v>
      </c>
      <c r="AR31" s="40">
        <v>0.35</v>
      </c>
      <c r="AS31" s="40">
        <v>4.0449999999999999</v>
      </c>
      <c r="AT31" s="40">
        <v>0.41</v>
      </c>
      <c r="AU31" s="40">
        <v>4.1050000000000004</v>
      </c>
    </row>
    <row r="32" spans="1:47" x14ac:dyDescent="0.25">
      <c r="A32" s="82">
        <v>37218</v>
      </c>
      <c r="B32" s="57">
        <v>28</v>
      </c>
      <c r="C32" s="58">
        <v>24.5</v>
      </c>
      <c r="D32" s="57">
        <v>29</v>
      </c>
      <c r="E32" s="58">
        <v>30</v>
      </c>
      <c r="F32" s="57">
        <v>29</v>
      </c>
      <c r="G32" s="58">
        <v>29</v>
      </c>
      <c r="H32" s="57"/>
      <c r="I32" s="58">
        <v>20.174999237060501</v>
      </c>
      <c r="J32" s="57"/>
      <c r="K32" s="58"/>
      <c r="L32" s="57"/>
      <c r="M32" s="58"/>
      <c r="N32" s="57"/>
      <c r="O32" s="58"/>
      <c r="Q32" s="57"/>
      <c r="R32" s="58">
        <v>52.999994354248045</v>
      </c>
      <c r="S32" s="59"/>
      <c r="T32" s="58"/>
      <c r="U32" s="60"/>
      <c r="V32" s="61"/>
      <c r="W32" s="60"/>
      <c r="X32" s="58"/>
      <c r="Y32" s="59"/>
      <c r="Z32" s="62"/>
      <c r="AB32" s="59"/>
      <c r="AC32" s="58"/>
      <c r="AD32" s="59"/>
      <c r="AE32" s="58"/>
      <c r="AF32" s="59"/>
      <c r="AG32" s="58"/>
      <c r="AI32" s="50"/>
      <c r="AJ32" s="70"/>
      <c r="AL32" s="40">
        <v>37834</v>
      </c>
      <c r="AM32" s="40">
        <v>3.613</v>
      </c>
      <c r="AN32" s="40">
        <v>0.45</v>
      </c>
      <c r="AO32" s="40">
        <v>4.0629999999999997</v>
      </c>
      <c r="AP32" s="40">
        <v>0.13</v>
      </c>
      <c r="AQ32" s="40">
        <v>3.7429999999999999</v>
      </c>
      <c r="AR32" s="40">
        <v>0.35</v>
      </c>
      <c r="AS32" s="40">
        <v>3.9630000000000001</v>
      </c>
      <c r="AT32" s="40">
        <v>0.41</v>
      </c>
      <c r="AU32" s="40">
        <v>4.0229999999999997</v>
      </c>
    </row>
    <row r="33" spans="1:47" x14ac:dyDescent="0.25">
      <c r="A33" s="82">
        <v>37225</v>
      </c>
      <c r="B33" s="57">
        <v>28</v>
      </c>
      <c r="C33" s="58">
        <v>29.75</v>
      </c>
      <c r="D33" s="57">
        <v>29</v>
      </c>
      <c r="E33" s="58">
        <v>30</v>
      </c>
      <c r="F33" s="57">
        <v>29</v>
      </c>
      <c r="G33" s="58">
        <v>29</v>
      </c>
      <c r="H33" s="57"/>
      <c r="I33" s="58">
        <v>26</v>
      </c>
      <c r="J33" s="57"/>
      <c r="K33" s="58"/>
      <c r="L33" s="57"/>
      <c r="M33" s="58"/>
      <c r="N33" s="57"/>
      <c r="O33" s="58"/>
      <c r="Q33" s="57"/>
      <c r="R33" s="58">
        <v>52.999996185302734</v>
      </c>
      <c r="S33" s="59"/>
      <c r="T33" s="58"/>
      <c r="U33" s="60"/>
      <c r="V33" s="61"/>
      <c r="W33" s="60"/>
      <c r="X33" s="58"/>
      <c r="Y33" s="59"/>
      <c r="Z33" s="62"/>
      <c r="AB33" s="59"/>
      <c r="AC33" s="58"/>
      <c r="AD33" s="59"/>
      <c r="AE33" s="58"/>
      <c r="AF33" s="59"/>
      <c r="AG33" s="58"/>
      <c r="AI33" s="50"/>
      <c r="AJ33" s="70"/>
      <c r="AL33" s="40">
        <v>37865</v>
      </c>
      <c r="AM33" s="40">
        <v>3.5180000000000002</v>
      </c>
      <c r="AN33" s="40">
        <v>0.41499999999999998</v>
      </c>
      <c r="AO33" s="40">
        <v>3.9330000000000003</v>
      </c>
      <c r="AP33" s="40">
        <v>0.13</v>
      </c>
      <c r="AQ33" s="40">
        <v>3.6480000000000001</v>
      </c>
      <c r="AR33" s="40">
        <v>0.315</v>
      </c>
      <c r="AS33" s="40">
        <v>3.8330000000000002</v>
      </c>
      <c r="AT33" s="40">
        <v>0.36</v>
      </c>
      <c r="AU33" s="40">
        <v>3.8780000000000001</v>
      </c>
    </row>
    <row r="34" spans="1:47" x14ac:dyDescent="0.25">
      <c r="A34" s="82">
        <v>37226</v>
      </c>
      <c r="B34" s="57">
        <v>33</v>
      </c>
      <c r="C34" s="58">
        <v>38</v>
      </c>
      <c r="D34" s="57">
        <v>37.75</v>
      </c>
      <c r="E34" s="58">
        <v>38</v>
      </c>
      <c r="F34" s="57">
        <v>34.75</v>
      </c>
      <c r="G34" s="58">
        <v>35</v>
      </c>
      <c r="H34" s="57"/>
      <c r="I34" s="58">
        <v>34.75</v>
      </c>
      <c r="J34" s="57"/>
      <c r="K34" s="58"/>
      <c r="L34" s="57"/>
      <c r="M34" s="58"/>
      <c r="N34" s="57"/>
      <c r="O34" s="58"/>
      <c r="Q34" s="57"/>
      <c r="R34" s="58">
        <v>60.299999237060547</v>
      </c>
      <c r="S34" s="59"/>
      <c r="T34" s="58"/>
      <c r="U34" s="60"/>
      <c r="V34" s="61"/>
      <c r="W34" s="60"/>
      <c r="X34" s="58"/>
      <c r="Y34" s="59"/>
      <c r="Z34" s="62"/>
      <c r="AB34" s="59"/>
      <c r="AC34" s="58"/>
      <c r="AD34" s="59"/>
      <c r="AE34" s="58"/>
      <c r="AF34" s="59"/>
      <c r="AG34" s="58"/>
      <c r="AI34" s="50"/>
      <c r="AJ34" s="70"/>
      <c r="AL34" s="40">
        <v>37895</v>
      </c>
      <c r="AM34" s="40">
        <v>3.3930000000000002</v>
      </c>
      <c r="AN34" s="40">
        <v>0.46</v>
      </c>
      <c r="AO34" s="40">
        <v>3.8530000000000002</v>
      </c>
      <c r="AP34" s="40">
        <v>0.13</v>
      </c>
      <c r="AQ34" s="40">
        <v>3.5230000000000001</v>
      </c>
      <c r="AR34" s="40">
        <v>0.36</v>
      </c>
      <c r="AS34" s="40">
        <v>3.7530000000000001</v>
      </c>
      <c r="AT34" s="40">
        <v>0.4</v>
      </c>
      <c r="AU34" s="40">
        <v>3.7930000000000001</v>
      </c>
    </row>
    <row r="35" spans="1:47" s="83" customFormat="1" x14ac:dyDescent="0.25">
      <c r="A35" s="82">
        <v>37257</v>
      </c>
      <c r="B35" s="57">
        <v>33.25</v>
      </c>
      <c r="C35" s="58">
        <v>37.75</v>
      </c>
      <c r="D35" s="57">
        <v>37.75</v>
      </c>
      <c r="E35" s="58">
        <v>37.5</v>
      </c>
      <c r="F35" s="57">
        <v>35</v>
      </c>
      <c r="G35" s="58">
        <v>34.75</v>
      </c>
      <c r="H35" s="57"/>
      <c r="I35" s="58">
        <v>35</v>
      </c>
      <c r="J35" s="57"/>
      <c r="K35" s="58"/>
      <c r="L35" s="57"/>
      <c r="M35" s="58"/>
      <c r="N35" s="57"/>
      <c r="O35" s="58"/>
      <c r="P35" s="40"/>
      <c r="Q35" s="57"/>
      <c r="R35" s="58">
        <v>62.61851348876953</v>
      </c>
      <c r="S35" s="59"/>
      <c r="T35" s="58"/>
      <c r="U35" s="60"/>
      <c r="V35" s="61"/>
      <c r="W35" s="60"/>
      <c r="X35" s="58"/>
      <c r="Y35" s="59"/>
      <c r="Z35" s="62"/>
      <c r="AA35" s="40"/>
      <c r="AB35" s="59"/>
      <c r="AC35" s="58"/>
      <c r="AD35" s="59"/>
      <c r="AE35" s="58"/>
      <c r="AF35" s="59"/>
      <c r="AG35" s="58"/>
      <c r="AI35" s="82"/>
      <c r="AJ35" s="84"/>
      <c r="AL35" s="83">
        <v>37926</v>
      </c>
      <c r="AM35" s="83">
        <v>3.3930000000000002</v>
      </c>
      <c r="AN35" s="83">
        <v>0.56000000000000005</v>
      </c>
      <c r="AO35" s="83">
        <v>3.9530000000000003</v>
      </c>
      <c r="AP35" s="83">
        <v>0.13</v>
      </c>
      <c r="AQ35" s="83">
        <v>3.5230000000000001</v>
      </c>
      <c r="AR35" s="83">
        <v>0.46</v>
      </c>
      <c r="AS35" s="83">
        <v>3.8530000000000002</v>
      </c>
      <c r="AT35" s="83">
        <v>0.72</v>
      </c>
      <c r="AU35" s="83">
        <v>4.1130000000000004</v>
      </c>
    </row>
    <row r="36" spans="1:47" s="83" customFormat="1" x14ac:dyDescent="0.25">
      <c r="A36" s="82">
        <v>37288</v>
      </c>
      <c r="B36" s="57">
        <v>32.75</v>
      </c>
      <c r="C36" s="58">
        <v>35.65</v>
      </c>
      <c r="D36" s="57">
        <v>35.75</v>
      </c>
      <c r="E36" s="58">
        <v>36.25</v>
      </c>
      <c r="F36" s="57">
        <v>34.25</v>
      </c>
      <c r="G36" s="58">
        <v>34</v>
      </c>
      <c r="H36" s="57"/>
      <c r="I36" s="58">
        <v>34.25</v>
      </c>
      <c r="J36" s="57"/>
      <c r="K36" s="58"/>
      <c r="L36" s="57"/>
      <c r="M36" s="58"/>
      <c r="N36" s="57"/>
      <c r="O36" s="58"/>
      <c r="P36" s="40"/>
      <c r="Q36" s="57"/>
      <c r="R36" s="58">
        <v>62.334738159179686</v>
      </c>
      <c r="S36" s="59"/>
      <c r="T36" s="58"/>
      <c r="U36" s="60"/>
      <c r="V36" s="61"/>
      <c r="W36" s="60"/>
      <c r="X36" s="58"/>
      <c r="Y36" s="59"/>
      <c r="Z36" s="62"/>
      <c r="AA36" s="40"/>
      <c r="AB36" s="59"/>
      <c r="AC36" s="58"/>
      <c r="AD36" s="59"/>
      <c r="AE36" s="58"/>
      <c r="AF36" s="59"/>
      <c r="AG36" s="58"/>
      <c r="AI36" s="82"/>
      <c r="AJ36" s="84"/>
      <c r="AL36" s="83">
        <v>37956</v>
      </c>
      <c r="AM36" s="83">
        <v>3.415</v>
      </c>
      <c r="AN36" s="83">
        <v>0.77</v>
      </c>
      <c r="AO36" s="83">
        <v>4.1849999999999996</v>
      </c>
      <c r="AP36" s="83">
        <v>0.13</v>
      </c>
      <c r="AQ36" s="83">
        <v>3.5449999999999999</v>
      </c>
      <c r="AR36" s="83">
        <v>0.77</v>
      </c>
      <c r="AS36" s="83">
        <v>4.1849999999999996</v>
      </c>
      <c r="AT36" s="83">
        <v>0.97</v>
      </c>
      <c r="AU36" s="83">
        <v>4.3849999999999998</v>
      </c>
    </row>
    <row r="37" spans="1:47" x14ac:dyDescent="0.25">
      <c r="A37" s="82">
        <v>37316</v>
      </c>
      <c r="B37" s="57">
        <v>32</v>
      </c>
      <c r="C37" s="58">
        <v>32.75</v>
      </c>
      <c r="D37" s="57">
        <v>32.75</v>
      </c>
      <c r="E37" s="58">
        <v>35</v>
      </c>
      <c r="F37" s="57">
        <v>33.5</v>
      </c>
      <c r="G37" s="58">
        <v>33.25</v>
      </c>
      <c r="H37" s="57"/>
      <c r="I37" s="58">
        <v>33.5</v>
      </c>
      <c r="J37" s="57"/>
      <c r="K37" s="58"/>
      <c r="L37" s="57"/>
      <c r="M37" s="58"/>
      <c r="N37" s="57"/>
      <c r="O37" s="58"/>
      <c r="Q37" s="57"/>
      <c r="R37" s="58">
        <v>60.879052581787107</v>
      </c>
      <c r="S37" s="59"/>
      <c r="T37" s="58"/>
      <c r="U37" s="60"/>
      <c r="V37" s="61"/>
      <c r="W37" s="60"/>
      <c r="X37" s="58"/>
      <c r="Y37" s="59"/>
      <c r="Z37" s="62"/>
      <c r="AB37" s="59"/>
      <c r="AC37" s="58"/>
      <c r="AD37" s="59"/>
      <c r="AE37" s="58"/>
      <c r="AF37" s="59"/>
      <c r="AG37" s="58"/>
      <c r="AI37" s="50"/>
      <c r="AJ37" s="70"/>
      <c r="AL37" s="40">
        <v>37987</v>
      </c>
      <c r="AM37" s="40">
        <v>3.44</v>
      </c>
      <c r="AN37" s="40">
        <v>1.04</v>
      </c>
      <c r="AO37" s="40">
        <v>4.4800000000000004</v>
      </c>
      <c r="AP37" s="40">
        <v>3.5000000000000003E-2</v>
      </c>
      <c r="AQ37" s="40">
        <v>3.4750000000000001</v>
      </c>
      <c r="AR37" s="40">
        <v>1.04</v>
      </c>
      <c r="AS37" s="40">
        <v>4.4800000000000004</v>
      </c>
      <c r="AT37" s="40">
        <v>1.6</v>
      </c>
      <c r="AU37" s="40">
        <v>5.04</v>
      </c>
    </row>
    <row r="38" spans="1:47" x14ac:dyDescent="0.25">
      <c r="A38" s="82">
        <v>37347</v>
      </c>
      <c r="B38" s="57">
        <v>30.5</v>
      </c>
      <c r="C38" s="58">
        <v>32.5</v>
      </c>
      <c r="D38" s="57">
        <v>30.5</v>
      </c>
      <c r="E38" s="58">
        <v>32.75</v>
      </c>
      <c r="F38" s="57">
        <v>32.25</v>
      </c>
      <c r="G38" s="58">
        <v>32.5</v>
      </c>
      <c r="H38" s="57"/>
      <c r="I38" s="58">
        <v>32.25</v>
      </c>
      <c r="J38" s="57"/>
      <c r="K38" s="58"/>
      <c r="L38" s="57"/>
      <c r="M38" s="58"/>
      <c r="N38" s="57"/>
      <c r="O38" s="58"/>
      <c r="Q38" s="57"/>
      <c r="R38" s="58">
        <v>56.414271850585941</v>
      </c>
      <c r="S38" s="59"/>
      <c r="T38" s="58"/>
      <c r="U38" s="60"/>
      <c r="V38" s="61"/>
      <c r="W38" s="60"/>
      <c r="X38" s="58"/>
      <c r="Y38" s="59"/>
      <c r="Z38" s="62"/>
      <c r="AB38" s="59"/>
      <c r="AC38" s="58"/>
      <c r="AD38" s="59"/>
      <c r="AE38" s="58"/>
      <c r="AF38" s="59"/>
      <c r="AG38" s="58"/>
      <c r="AI38" s="50"/>
      <c r="AJ38" s="70"/>
      <c r="AL38" s="40">
        <v>38018</v>
      </c>
      <c r="AM38" s="40">
        <v>3.472</v>
      </c>
      <c r="AN38" s="40">
        <v>1.04</v>
      </c>
      <c r="AO38" s="40">
        <v>4.5120000000000005</v>
      </c>
      <c r="AP38" s="40">
        <v>3.5000000000000003E-2</v>
      </c>
      <c r="AQ38" s="40">
        <v>3.5070000000000001</v>
      </c>
      <c r="AR38" s="40">
        <v>1.04</v>
      </c>
      <c r="AS38" s="40">
        <v>4.5120000000000005</v>
      </c>
      <c r="AT38" s="40">
        <v>1.6</v>
      </c>
      <c r="AU38" s="40">
        <v>5.0720000000000001</v>
      </c>
    </row>
    <row r="39" spans="1:47" x14ac:dyDescent="0.25">
      <c r="A39" s="82">
        <v>37377</v>
      </c>
      <c r="B39" s="57">
        <v>35.5</v>
      </c>
      <c r="C39" s="58">
        <v>31</v>
      </c>
      <c r="D39" s="57">
        <v>28.5</v>
      </c>
      <c r="E39" s="58">
        <v>32.5</v>
      </c>
      <c r="F39" s="57">
        <v>33.75</v>
      </c>
      <c r="G39" s="58">
        <v>38.5</v>
      </c>
      <c r="H39" s="57"/>
      <c r="I39" s="58">
        <v>32.5</v>
      </c>
      <c r="J39" s="57"/>
      <c r="K39" s="58"/>
      <c r="L39" s="57"/>
      <c r="M39" s="58"/>
      <c r="N39" s="57"/>
      <c r="O39" s="58"/>
      <c r="Q39" s="57"/>
      <c r="R39" s="58">
        <v>57.119290008544922</v>
      </c>
      <c r="S39" s="59"/>
      <c r="T39" s="58"/>
      <c r="U39" s="60"/>
      <c r="V39" s="61"/>
      <c r="W39" s="60"/>
      <c r="X39" s="58"/>
      <c r="Y39" s="59"/>
      <c r="Z39" s="62"/>
      <c r="AB39" s="59"/>
      <c r="AC39" s="58"/>
      <c r="AD39" s="59"/>
      <c r="AE39" s="58"/>
      <c r="AF39" s="59"/>
      <c r="AG39" s="58"/>
      <c r="AI39" s="50"/>
      <c r="AJ39" s="70"/>
      <c r="AL39" s="40">
        <v>38047</v>
      </c>
      <c r="AM39" s="40">
        <v>3.472</v>
      </c>
      <c r="AN39" s="40">
        <v>0.54</v>
      </c>
      <c r="AO39" s="40">
        <v>4.0120000000000005</v>
      </c>
      <c r="AP39" s="40">
        <v>3.5000000000000003E-2</v>
      </c>
      <c r="AQ39" s="40">
        <v>3.5070000000000001</v>
      </c>
      <c r="AR39" s="40">
        <v>0.54</v>
      </c>
      <c r="AS39" s="40">
        <v>4.0120000000000005</v>
      </c>
      <c r="AT39" s="40">
        <v>0.71</v>
      </c>
      <c r="AU39" s="40">
        <v>4.1820000000000004</v>
      </c>
    </row>
    <row r="40" spans="1:47" x14ac:dyDescent="0.25">
      <c r="A40" s="82">
        <v>37408</v>
      </c>
      <c r="B40" s="57">
        <v>43.5</v>
      </c>
      <c r="C40" s="58">
        <v>32</v>
      </c>
      <c r="D40" s="57">
        <v>29.5</v>
      </c>
      <c r="E40" s="58">
        <v>39</v>
      </c>
      <c r="F40" s="57">
        <v>39.75</v>
      </c>
      <c r="G40" s="58">
        <v>48.5</v>
      </c>
      <c r="H40" s="57"/>
      <c r="I40" s="58">
        <v>39</v>
      </c>
      <c r="J40" s="57"/>
      <c r="K40" s="58"/>
      <c r="L40" s="57"/>
      <c r="M40" s="58"/>
      <c r="N40" s="57"/>
      <c r="O40" s="58"/>
      <c r="Q40" s="57"/>
      <c r="R40" s="58">
        <v>58.246156146929756</v>
      </c>
      <c r="S40" s="59"/>
      <c r="T40" s="58"/>
      <c r="U40" s="60"/>
      <c r="V40" s="61"/>
      <c r="W40" s="60"/>
      <c r="X40" s="58"/>
      <c r="Y40" s="59"/>
      <c r="Z40" s="62"/>
      <c r="AB40" s="59"/>
      <c r="AC40" s="58"/>
      <c r="AD40" s="59"/>
      <c r="AE40" s="58"/>
      <c r="AF40" s="59"/>
      <c r="AG40" s="58"/>
      <c r="AI40" s="50"/>
      <c r="AJ40" s="70"/>
      <c r="AL40" s="40">
        <v>38078</v>
      </c>
      <c r="AM40" s="40">
        <v>3.4870000000000001</v>
      </c>
      <c r="AN40" s="40">
        <v>0.36</v>
      </c>
      <c r="AO40" s="40">
        <v>3.847</v>
      </c>
      <c r="AP40" s="40">
        <v>3.5000000000000003E-2</v>
      </c>
      <c r="AQ40" s="40">
        <v>3.5220000000000002</v>
      </c>
      <c r="AR40" s="40">
        <v>0.36</v>
      </c>
      <c r="AS40" s="40">
        <v>3.847</v>
      </c>
      <c r="AT40" s="40">
        <v>0.38</v>
      </c>
      <c r="AU40" s="40">
        <v>3.867</v>
      </c>
    </row>
    <row r="41" spans="1:47" x14ac:dyDescent="0.25">
      <c r="A41" s="82">
        <v>37438</v>
      </c>
      <c r="B41" s="57">
        <v>52</v>
      </c>
      <c r="C41" s="58">
        <v>45.5</v>
      </c>
      <c r="D41" s="57">
        <v>42.5</v>
      </c>
      <c r="E41" s="58">
        <v>48</v>
      </c>
      <c r="F41" s="57">
        <v>49</v>
      </c>
      <c r="G41" s="58">
        <v>59</v>
      </c>
      <c r="H41" s="57"/>
      <c r="I41" s="58">
        <v>48</v>
      </c>
      <c r="J41" s="57"/>
      <c r="K41" s="58"/>
      <c r="L41" s="57"/>
      <c r="M41" s="58"/>
      <c r="N41" s="57"/>
      <c r="O41" s="58"/>
      <c r="Q41" s="57"/>
      <c r="R41" s="58">
        <v>49.288113962351147</v>
      </c>
      <c r="S41" s="59"/>
      <c r="T41" s="58"/>
      <c r="U41" s="60"/>
      <c r="V41" s="61"/>
      <c r="W41" s="60"/>
      <c r="X41" s="58"/>
      <c r="Y41" s="59"/>
      <c r="Z41" s="62"/>
      <c r="AB41" s="59"/>
      <c r="AC41" s="58"/>
      <c r="AD41" s="59"/>
      <c r="AE41" s="58"/>
      <c r="AF41" s="59"/>
      <c r="AG41" s="58"/>
      <c r="AI41" s="50"/>
      <c r="AJ41" s="70"/>
      <c r="AL41" s="40">
        <v>38108</v>
      </c>
      <c r="AM41" s="40">
        <v>3.65</v>
      </c>
      <c r="AN41" s="40">
        <v>0.32500000000000001</v>
      </c>
      <c r="AO41" s="40">
        <v>3.9750000000000001</v>
      </c>
      <c r="AP41" s="40">
        <v>3.5000000000000003E-2</v>
      </c>
      <c r="AQ41" s="40">
        <v>3.6850000000000001</v>
      </c>
      <c r="AR41" s="40">
        <v>0.32500000000000001</v>
      </c>
      <c r="AS41" s="40">
        <v>3.9750000000000001</v>
      </c>
      <c r="AT41" s="40">
        <v>0.33</v>
      </c>
      <c r="AU41" s="40">
        <v>3.98</v>
      </c>
    </row>
    <row r="42" spans="1:47" x14ac:dyDescent="0.25">
      <c r="A42" s="82">
        <v>37469</v>
      </c>
      <c r="B42" s="57">
        <v>61</v>
      </c>
      <c r="C42" s="58">
        <v>52</v>
      </c>
      <c r="D42" s="57">
        <v>49.5</v>
      </c>
      <c r="E42" s="58">
        <v>54.25</v>
      </c>
      <c r="F42" s="57">
        <v>54.75</v>
      </c>
      <c r="G42" s="58">
        <v>71</v>
      </c>
      <c r="H42" s="57"/>
      <c r="I42" s="58">
        <v>54.25</v>
      </c>
      <c r="J42" s="57"/>
      <c r="K42" s="58"/>
      <c r="L42" s="57"/>
      <c r="M42" s="58"/>
      <c r="N42" s="57"/>
      <c r="O42" s="58"/>
      <c r="Q42" s="57"/>
      <c r="R42" s="58">
        <v>50.073134570462017</v>
      </c>
      <c r="S42" s="59"/>
      <c r="T42" s="58"/>
      <c r="U42" s="60"/>
      <c r="V42" s="61"/>
      <c r="W42" s="60"/>
      <c r="X42" s="58"/>
      <c r="Y42" s="59"/>
      <c r="Z42" s="62"/>
      <c r="AB42" s="59"/>
      <c r="AC42" s="58"/>
      <c r="AD42" s="59"/>
      <c r="AE42" s="58"/>
      <c r="AF42" s="59"/>
      <c r="AG42" s="58"/>
      <c r="AI42" s="50"/>
      <c r="AJ42" s="70"/>
      <c r="AL42" s="40">
        <v>38139</v>
      </c>
      <c r="AM42" s="40">
        <v>3.7970000000000002</v>
      </c>
      <c r="AN42" s="40">
        <v>0.33500000000000002</v>
      </c>
      <c r="AO42" s="40">
        <v>4.1320000000000006</v>
      </c>
      <c r="AP42" s="40">
        <v>3.5000000000000003E-2</v>
      </c>
      <c r="AQ42" s="40">
        <v>3.8320000000000003</v>
      </c>
      <c r="AR42" s="40">
        <v>0.33500000000000002</v>
      </c>
      <c r="AS42" s="40">
        <v>4.1320000000000006</v>
      </c>
      <c r="AT42" s="40">
        <v>0.37</v>
      </c>
      <c r="AU42" s="40">
        <v>4.1669999999999998</v>
      </c>
    </row>
    <row r="43" spans="1:47" x14ac:dyDescent="0.25">
      <c r="A43" s="82">
        <v>37500</v>
      </c>
      <c r="B43" s="57">
        <v>50</v>
      </c>
      <c r="C43" s="58">
        <v>45.5</v>
      </c>
      <c r="D43" s="57">
        <v>42</v>
      </c>
      <c r="E43" s="58">
        <v>47</v>
      </c>
      <c r="F43" s="57">
        <v>46.25</v>
      </c>
      <c r="G43" s="58">
        <v>57</v>
      </c>
      <c r="H43" s="57"/>
      <c r="I43" s="58">
        <v>46.25</v>
      </c>
      <c r="J43" s="57"/>
      <c r="K43" s="58"/>
      <c r="L43" s="57"/>
      <c r="M43" s="58"/>
      <c r="N43" s="57"/>
      <c r="O43" s="58"/>
      <c r="Q43" s="57"/>
      <c r="R43" s="58">
        <v>50.073562693388951</v>
      </c>
      <c r="S43" s="59"/>
      <c r="T43" s="58"/>
      <c r="U43" s="60"/>
      <c r="V43" s="61"/>
      <c r="W43" s="60"/>
      <c r="X43" s="58"/>
      <c r="Y43" s="59"/>
      <c r="Z43" s="62"/>
      <c r="AB43" s="59"/>
      <c r="AC43" s="58"/>
      <c r="AD43" s="59"/>
      <c r="AE43" s="58"/>
      <c r="AF43" s="59"/>
      <c r="AG43" s="58"/>
      <c r="AI43" s="50"/>
      <c r="AJ43" s="70"/>
      <c r="AL43" s="40">
        <v>38169</v>
      </c>
      <c r="AM43" s="40">
        <v>3.8370000000000002</v>
      </c>
      <c r="AN43" s="40">
        <v>0.45</v>
      </c>
      <c r="AO43" s="40">
        <v>4.2869999999999999</v>
      </c>
      <c r="AP43" s="40">
        <v>3.5000000000000003E-2</v>
      </c>
      <c r="AQ43" s="40">
        <v>3.8720000000000003</v>
      </c>
      <c r="AR43" s="40">
        <v>0.35</v>
      </c>
      <c r="AS43" s="40">
        <v>4.1870000000000003</v>
      </c>
      <c r="AT43" s="40">
        <v>0.41</v>
      </c>
      <c r="AU43" s="40">
        <v>4.2469999999999999</v>
      </c>
    </row>
    <row r="44" spans="1:47" x14ac:dyDescent="0.25">
      <c r="A44" s="82">
        <v>37530</v>
      </c>
      <c r="B44" s="57">
        <v>37</v>
      </c>
      <c r="C44" s="58">
        <v>38.75</v>
      </c>
      <c r="D44" s="57">
        <v>38.75</v>
      </c>
      <c r="E44" s="58">
        <v>39.5</v>
      </c>
      <c r="F44" s="57">
        <v>38.5</v>
      </c>
      <c r="G44" s="58">
        <v>39.5</v>
      </c>
      <c r="H44" s="57"/>
      <c r="I44" s="58">
        <v>38.5</v>
      </c>
      <c r="J44" s="57"/>
      <c r="K44" s="58"/>
      <c r="L44" s="57"/>
      <c r="M44" s="58"/>
      <c r="N44" s="57"/>
      <c r="O44" s="58"/>
      <c r="Q44" s="57"/>
      <c r="R44" s="58">
        <v>54.683702850844369</v>
      </c>
      <c r="S44" s="59"/>
      <c r="T44" s="58"/>
      <c r="U44" s="60"/>
      <c r="V44" s="61"/>
      <c r="W44" s="60"/>
      <c r="X44" s="58"/>
      <c r="Y44" s="59"/>
      <c r="Z44" s="62"/>
      <c r="AB44" s="59"/>
      <c r="AC44" s="58"/>
      <c r="AD44" s="59"/>
      <c r="AE44" s="58"/>
      <c r="AF44" s="59"/>
      <c r="AG44" s="58"/>
      <c r="AI44" s="50"/>
      <c r="AJ44" s="70"/>
      <c r="AL44" s="40">
        <v>38200</v>
      </c>
      <c r="AM44" s="40">
        <v>3.75</v>
      </c>
      <c r="AN44" s="40">
        <v>0.45</v>
      </c>
      <c r="AO44" s="40">
        <v>4.2</v>
      </c>
      <c r="AP44" s="40">
        <v>0.13</v>
      </c>
      <c r="AQ44" s="40">
        <v>3.88</v>
      </c>
      <c r="AR44" s="40">
        <v>0.35</v>
      </c>
      <c r="AS44" s="40">
        <v>4.0999999999999996</v>
      </c>
      <c r="AT44" s="40">
        <v>0.41</v>
      </c>
      <c r="AU44" s="40">
        <v>4.16</v>
      </c>
    </row>
    <row r="45" spans="1:47" x14ac:dyDescent="0.25">
      <c r="A45" s="82">
        <v>37561</v>
      </c>
      <c r="B45" s="57">
        <v>35</v>
      </c>
      <c r="C45" s="58">
        <v>35.5</v>
      </c>
      <c r="D45" s="57">
        <v>35.5</v>
      </c>
      <c r="E45" s="58">
        <v>38.5</v>
      </c>
      <c r="F45" s="57">
        <v>37.5</v>
      </c>
      <c r="G45" s="58">
        <v>37</v>
      </c>
      <c r="H45" s="57"/>
      <c r="I45" s="58">
        <v>37.5</v>
      </c>
      <c r="J45" s="57"/>
      <c r="K45" s="58"/>
      <c r="L45" s="57"/>
      <c r="M45" s="58"/>
      <c r="N45" s="57"/>
      <c r="O45" s="58"/>
      <c r="Q45" s="57"/>
      <c r="R45" s="58">
        <v>59.918811377421662</v>
      </c>
      <c r="S45" s="59"/>
      <c r="T45" s="58"/>
      <c r="U45" s="60"/>
      <c r="V45" s="61"/>
      <c r="W45" s="60"/>
      <c r="X45" s="58"/>
      <c r="Y45" s="59"/>
      <c r="Z45" s="62"/>
      <c r="AB45" s="59"/>
      <c r="AC45" s="58"/>
      <c r="AD45" s="59"/>
      <c r="AE45" s="58"/>
      <c r="AF45" s="59"/>
      <c r="AG45" s="58"/>
      <c r="AI45" s="50"/>
      <c r="AJ45" s="70"/>
      <c r="AL45" s="40">
        <v>38231</v>
      </c>
      <c r="AM45" s="40">
        <v>3.6110000000000002</v>
      </c>
      <c r="AN45" s="40">
        <v>0.41499999999999998</v>
      </c>
      <c r="AO45" s="40">
        <v>4.0259999999999998</v>
      </c>
      <c r="AP45" s="40">
        <v>0.13</v>
      </c>
      <c r="AQ45" s="40">
        <v>3.7410000000000001</v>
      </c>
      <c r="AR45" s="40">
        <v>0.315</v>
      </c>
      <c r="AS45" s="40">
        <v>3.9260000000000002</v>
      </c>
      <c r="AT45" s="40">
        <v>0.36</v>
      </c>
      <c r="AU45" s="40">
        <v>3.9710000000000001</v>
      </c>
    </row>
    <row r="46" spans="1:47" x14ac:dyDescent="0.25">
      <c r="A46" s="82">
        <v>37591</v>
      </c>
      <c r="B46" s="57">
        <v>36</v>
      </c>
      <c r="C46" s="58">
        <v>37</v>
      </c>
      <c r="D46" s="57">
        <v>37</v>
      </c>
      <c r="E46" s="58">
        <v>40.5</v>
      </c>
      <c r="F46" s="57">
        <v>39.5</v>
      </c>
      <c r="G46" s="58">
        <v>38</v>
      </c>
      <c r="H46" s="57"/>
      <c r="I46" s="58">
        <v>39.5</v>
      </c>
      <c r="J46" s="57"/>
      <c r="K46" s="58"/>
      <c r="L46" s="57"/>
      <c r="M46" s="58"/>
      <c r="N46" s="57"/>
      <c r="O46" s="58"/>
      <c r="Q46" s="57"/>
      <c r="R46" s="58">
        <v>64.145190555189927</v>
      </c>
      <c r="S46" s="59"/>
      <c r="T46" s="58"/>
      <c r="U46" s="60"/>
      <c r="V46" s="61"/>
      <c r="W46" s="60"/>
      <c r="X46" s="58"/>
      <c r="Y46" s="59"/>
      <c r="Z46" s="62"/>
      <c r="AB46" s="59"/>
      <c r="AC46" s="58"/>
      <c r="AD46" s="59"/>
      <c r="AE46" s="58"/>
      <c r="AF46" s="59"/>
      <c r="AG46" s="58"/>
      <c r="AI46" s="50"/>
      <c r="AJ46" s="70"/>
      <c r="AL46" s="40">
        <v>38261</v>
      </c>
      <c r="AM46" s="40">
        <v>3.4570000000000003</v>
      </c>
      <c r="AN46" s="40">
        <v>0.46</v>
      </c>
      <c r="AO46" s="40">
        <v>3.9170000000000003</v>
      </c>
      <c r="AP46" s="40">
        <v>0.13</v>
      </c>
      <c r="AQ46" s="40">
        <v>3.5870000000000002</v>
      </c>
      <c r="AR46" s="40">
        <v>0.36</v>
      </c>
      <c r="AS46" s="40">
        <v>3.8170000000000002</v>
      </c>
      <c r="AT46" s="40">
        <v>0.4</v>
      </c>
      <c r="AU46" s="40">
        <v>3.8570000000000002</v>
      </c>
    </row>
    <row r="47" spans="1:47" x14ac:dyDescent="0.25">
      <c r="A47" s="82">
        <v>37622</v>
      </c>
      <c r="B47" s="57">
        <v>36</v>
      </c>
      <c r="C47" s="58">
        <v>42</v>
      </c>
      <c r="D47" s="57">
        <v>41.75</v>
      </c>
      <c r="E47" s="58">
        <v>43.25</v>
      </c>
      <c r="F47" s="57">
        <v>40.75</v>
      </c>
      <c r="G47" s="58">
        <v>38</v>
      </c>
      <c r="H47" s="57"/>
      <c r="I47" s="58">
        <v>30.75</v>
      </c>
      <c r="J47" s="57"/>
      <c r="K47" s="58"/>
      <c r="L47" s="57"/>
      <c r="M47" s="58"/>
      <c r="N47" s="57"/>
      <c r="O47" s="58"/>
      <c r="Q47" s="57"/>
      <c r="R47" s="58">
        <v>51.847440935974355</v>
      </c>
      <c r="S47" s="59"/>
      <c r="T47" s="58"/>
      <c r="U47" s="60"/>
      <c r="V47" s="61"/>
      <c r="W47" s="60"/>
      <c r="X47" s="58"/>
      <c r="Y47" s="59"/>
      <c r="Z47" s="62"/>
      <c r="AB47" s="59"/>
      <c r="AC47" s="58"/>
      <c r="AD47" s="59"/>
      <c r="AE47" s="58"/>
      <c r="AF47" s="59"/>
      <c r="AG47" s="58"/>
      <c r="AI47" s="50"/>
      <c r="AJ47" s="70"/>
      <c r="AL47" s="40">
        <v>38292</v>
      </c>
      <c r="AM47" s="40">
        <v>3.4620000000000002</v>
      </c>
      <c r="AN47" s="40">
        <v>0.56000000000000005</v>
      </c>
      <c r="AO47" s="40">
        <v>4.0220000000000002</v>
      </c>
      <c r="AP47" s="40">
        <v>0.13</v>
      </c>
      <c r="AQ47" s="40">
        <v>3.5920000000000001</v>
      </c>
      <c r="AR47" s="40">
        <v>0.46</v>
      </c>
      <c r="AS47" s="40">
        <v>3.9220000000000002</v>
      </c>
      <c r="AT47" s="40">
        <v>0.72499999999999998</v>
      </c>
      <c r="AU47" s="40">
        <v>4.1870000000000003</v>
      </c>
    </row>
    <row r="48" spans="1:47" x14ac:dyDescent="0.25">
      <c r="A48" s="82">
        <v>37653</v>
      </c>
      <c r="B48" s="57">
        <v>36</v>
      </c>
      <c r="C48" s="58">
        <v>41.25</v>
      </c>
      <c r="D48" s="57">
        <v>40.75</v>
      </c>
      <c r="E48" s="58">
        <v>41.25</v>
      </c>
      <c r="F48" s="57">
        <v>39.25</v>
      </c>
      <c r="G48" s="58">
        <v>38</v>
      </c>
      <c r="H48" s="57"/>
      <c r="I48" s="58">
        <v>29.25</v>
      </c>
      <c r="J48" s="57"/>
      <c r="K48" s="58"/>
      <c r="L48" s="57"/>
      <c r="M48" s="58"/>
      <c r="N48" s="57"/>
      <c r="O48" s="58"/>
      <c r="Q48" s="57"/>
      <c r="R48" s="58">
        <v>50.562481183977454</v>
      </c>
      <c r="S48" s="59"/>
      <c r="T48" s="58"/>
      <c r="U48" s="60"/>
      <c r="V48" s="61"/>
      <c r="W48" s="60"/>
      <c r="X48" s="58"/>
      <c r="Y48" s="59"/>
      <c r="Z48" s="62"/>
      <c r="AB48" s="59"/>
      <c r="AC48" s="58"/>
      <c r="AD48" s="59"/>
      <c r="AE48" s="58"/>
      <c r="AF48" s="59"/>
      <c r="AG48" s="58"/>
      <c r="AI48" s="50"/>
      <c r="AJ48" s="70"/>
      <c r="AL48" s="40">
        <v>38322</v>
      </c>
      <c r="AM48" s="40">
        <v>3.5</v>
      </c>
      <c r="AN48" s="40">
        <v>0.77</v>
      </c>
      <c r="AO48" s="40">
        <v>4.2699999999999996</v>
      </c>
      <c r="AP48" s="40">
        <v>0.13</v>
      </c>
      <c r="AQ48" s="40">
        <v>3.63</v>
      </c>
      <c r="AR48" s="40">
        <v>0.77</v>
      </c>
      <c r="AS48" s="40">
        <v>4.2699999999999996</v>
      </c>
      <c r="AT48" s="40">
        <v>0.98</v>
      </c>
      <c r="AU48" s="40">
        <v>4.4800000000000004</v>
      </c>
    </row>
    <row r="49" spans="1:47" x14ac:dyDescent="0.25">
      <c r="A49" s="82">
        <v>37681</v>
      </c>
      <c r="B49" s="57">
        <v>35.5</v>
      </c>
      <c r="C49" s="58">
        <v>35.75</v>
      </c>
      <c r="D49" s="57">
        <v>35</v>
      </c>
      <c r="E49" s="58">
        <v>39.25</v>
      </c>
      <c r="F49" s="57">
        <v>38.5</v>
      </c>
      <c r="G49" s="58">
        <v>37.5</v>
      </c>
      <c r="H49" s="57"/>
      <c r="I49" s="58">
        <v>28.5</v>
      </c>
      <c r="J49" s="57"/>
      <c r="K49" s="58"/>
      <c r="L49" s="57"/>
      <c r="M49" s="58"/>
      <c r="N49" s="57"/>
      <c r="O49" s="58"/>
      <c r="Q49" s="57"/>
      <c r="R49" s="58">
        <v>49.073424587239579</v>
      </c>
      <c r="S49" s="59"/>
      <c r="T49" s="58"/>
      <c r="U49" s="60"/>
      <c r="V49" s="61"/>
      <c r="W49" s="60"/>
      <c r="X49" s="58"/>
      <c r="Y49" s="59"/>
      <c r="Z49" s="62"/>
      <c r="AB49" s="59"/>
      <c r="AC49" s="58"/>
      <c r="AD49" s="59"/>
      <c r="AE49" s="58"/>
      <c r="AF49" s="59"/>
      <c r="AG49" s="58"/>
      <c r="AI49" s="50"/>
      <c r="AJ49" s="70"/>
      <c r="AL49" s="40">
        <v>38353</v>
      </c>
      <c r="AM49" s="40">
        <v>3.5449999999999999</v>
      </c>
      <c r="AN49" s="40">
        <v>1.04</v>
      </c>
      <c r="AO49" s="40">
        <v>4.585</v>
      </c>
      <c r="AP49" s="40">
        <v>4.4999999999999998E-2</v>
      </c>
      <c r="AQ49" s="40">
        <v>3.59</v>
      </c>
      <c r="AR49" s="40">
        <v>1.04</v>
      </c>
      <c r="AS49" s="40">
        <v>4.585</v>
      </c>
      <c r="AT49" s="40">
        <v>1.615</v>
      </c>
      <c r="AU49" s="40">
        <v>5.16</v>
      </c>
    </row>
    <row r="50" spans="1:47" x14ac:dyDescent="0.25">
      <c r="A50" s="82">
        <v>37712</v>
      </c>
      <c r="B50" s="57">
        <v>35</v>
      </c>
      <c r="C50" s="58">
        <v>35.5</v>
      </c>
      <c r="D50" s="57">
        <v>32</v>
      </c>
      <c r="E50" s="58">
        <v>35.5</v>
      </c>
      <c r="F50" s="57">
        <v>37.25</v>
      </c>
      <c r="G50" s="58">
        <v>37</v>
      </c>
      <c r="H50" s="57"/>
      <c r="I50" s="58">
        <v>25.5</v>
      </c>
      <c r="J50" s="57"/>
      <c r="K50" s="58"/>
      <c r="L50" s="57"/>
      <c r="M50" s="58"/>
      <c r="N50" s="57"/>
      <c r="O50" s="58"/>
      <c r="Q50" s="57"/>
      <c r="R50" s="58">
        <v>46.644136380129027</v>
      </c>
      <c r="S50" s="59"/>
      <c r="T50" s="58"/>
      <c r="U50" s="60"/>
      <c r="V50" s="61"/>
      <c r="W50" s="60"/>
      <c r="X50" s="58"/>
      <c r="Y50" s="59"/>
      <c r="Z50" s="62"/>
      <c r="AB50" s="59"/>
      <c r="AC50" s="58"/>
      <c r="AD50" s="59"/>
      <c r="AE50" s="58"/>
      <c r="AF50" s="59"/>
      <c r="AG50" s="58"/>
      <c r="AI50" s="50"/>
      <c r="AJ50" s="70"/>
      <c r="AL50" s="40">
        <v>38384</v>
      </c>
      <c r="AM50" s="40">
        <v>3.5830000000000002</v>
      </c>
      <c r="AN50" s="40">
        <v>1.04</v>
      </c>
      <c r="AO50" s="40">
        <v>4.6230000000000002</v>
      </c>
      <c r="AP50" s="40">
        <v>4.4999999999999998E-2</v>
      </c>
      <c r="AQ50" s="40">
        <v>3.6280000000000001</v>
      </c>
      <c r="AR50" s="40">
        <v>1.04</v>
      </c>
      <c r="AS50" s="40">
        <v>4.6230000000000002</v>
      </c>
      <c r="AT50" s="40">
        <v>1.615</v>
      </c>
      <c r="AU50" s="40">
        <v>5.1980000000000004</v>
      </c>
    </row>
    <row r="51" spans="1:47" x14ac:dyDescent="0.25">
      <c r="A51" s="82">
        <v>37742</v>
      </c>
      <c r="B51" s="57">
        <v>36</v>
      </c>
      <c r="C51" s="58">
        <v>32</v>
      </c>
      <c r="D51" s="57">
        <v>28.5</v>
      </c>
      <c r="E51" s="58">
        <v>36</v>
      </c>
      <c r="F51" s="57">
        <v>38</v>
      </c>
      <c r="G51" s="58">
        <v>38</v>
      </c>
      <c r="H51" s="57"/>
      <c r="I51" s="58">
        <v>26</v>
      </c>
      <c r="J51" s="57"/>
      <c r="K51" s="58"/>
      <c r="L51" s="57"/>
      <c r="M51" s="58"/>
      <c r="N51" s="57"/>
      <c r="O51" s="58"/>
      <c r="Q51" s="57"/>
      <c r="R51" s="58">
        <v>46.64297999388706</v>
      </c>
      <c r="S51" s="59"/>
      <c r="T51" s="58"/>
      <c r="U51" s="60"/>
      <c r="V51" s="61"/>
      <c r="W51" s="60"/>
      <c r="X51" s="58"/>
      <c r="Y51" s="59"/>
      <c r="Z51" s="62"/>
      <c r="AB51" s="59"/>
      <c r="AC51" s="58"/>
      <c r="AD51" s="59"/>
      <c r="AE51" s="58"/>
      <c r="AF51" s="59"/>
      <c r="AG51" s="58"/>
      <c r="AI51" s="50"/>
      <c r="AJ51" s="70"/>
      <c r="AL51" s="40">
        <v>38412</v>
      </c>
      <c r="AM51" s="40">
        <v>3.577</v>
      </c>
      <c r="AN51" s="40">
        <v>0.54</v>
      </c>
      <c r="AO51" s="40">
        <v>4.117</v>
      </c>
      <c r="AP51" s="40">
        <v>4.4999999999999998E-2</v>
      </c>
      <c r="AQ51" s="40">
        <v>3.6219999999999999</v>
      </c>
      <c r="AR51" s="40">
        <v>0.54</v>
      </c>
      <c r="AS51" s="40">
        <v>4.117</v>
      </c>
      <c r="AT51" s="40">
        <v>0.71499999999999997</v>
      </c>
      <c r="AU51" s="40">
        <v>4.2919999999999998</v>
      </c>
    </row>
    <row r="52" spans="1:47" x14ac:dyDescent="0.25">
      <c r="A52" s="82">
        <v>37773</v>
      </c>
      <c r="B52" s="57">
        <v>43</v>
      </c>
      <c r="C52" s="58">
        <v>30.25</v>
      </c>
      <c r="D52" s="57">
        <v>29.5</v>
      </c>
      <c r="E52" s="58">
        <v>41</v>
      </c>
      <c r="F52" s="57">
        <v>42.5</v>
      </c>
      <c r="G52" s="58">
        <v>47.5</v>
      </c>
      <c r="H52" s="57"/>
      <c r="I52" s="58">
        <v>31</v>
      </c>
      <c r="J52" s="57"/>
      <c r="K52" s="58"/>
      <c r="L52" s="57"/>
      <c r="M52" s="58"/>
      <c r="N52" s="57"/>
      <c r="O52" s="58"/>
      <c r="Q52" s="57"/>
      <c r="R52" s="58">
        <v>46.985866777241341</v>
      </c>
      <c r="S52" s="59"/>
      <c r="T52" s="58"/>
      <c r="U52" s="60"/>
      <c r="V52" s="61"/>
      <c r="W52" s="60"/>
      <c r="X52" s="58"/>
      <c r="Y52" s="59"/>
      <c r="Z52" s="62"/>
      <c r="AB52" s="59"/>
      <c r="AC52" s="58"/>
      <c r="AD52" s="59"/>
      <c r="AE52" s="58"/>
      <c r="AF52" s="59"/>
      <c r="AG52" s="58"/>
      <c r="AI52" s="50"/>
      <c r="AJ52" s="70"/>
      <c r="AL52" s="40">
        <v>38443</v>
      </c>
      <c r="AM52" s="40">
        <v>3.577</v>
      </c>
      <c r="AN52" s="40">
        <v>0.36</v>
      </c>
      <c r="AO52" s="40">
        <v>3.9369999999999998</v>
      </c>
      <c r="AP52" s="40">
        <v>4.4999999999999998E-2</v>
      </c>
      <c r="AQ52" s="40">
        <v>3.6219999999999999</v>
      </c>
      <c r="AR52" s="40">
        <v>0.36</v>
      </c>
      <c r="AS52" s="40">
        <v>3.9369999999999998</v>
      </c>
      <c r="AT52" s="40">
        <v>0.38</v>
      </c>
      <c r="AU52" s="40">
        <v>3.9569999999999999</v>
      </c>
    </row>
    <row r="53" spans="1:47" x14ac:dyDescent="0.25">
      <c r="A53" s="82">
        <v>37803</v>
      </c>
      <c r="B53" s="57">
        <v>53</v>
      </c>
      <c r="C53" s="58">
        <v>52.5</v>
      </c>
      <c r="D53" s="57">
        <v>48</v>
      </c>
      <c r="E53" s="58">
        <v>51.25</v>
      </c>
      <c r="F53" s="57">
        <v>57</v>
      </c>
      <c r="G53" s="58">
        <v>59</v>
      </c>
      <c r="H53" s="57"/>
      <c r="I53" s="58">
        <v>41.25</v>
      </c>
      <c r="J53" s="57"/>
      <c r="K53" s="58"/>
      <c r="L53" s="57"/>
      <c r="M53" s="58"/>
      <c r="N53" s="57"/>
      <c r="O53" s="58"/>
      <c r="Q53" s="57"/>
      <c r="R53" s="58">
        <v>47.375225393398246</v>
      </c>
      <c r="S53" s="59"/>
      <c r="T53" s="58"/>
      <c r="U53" s="60"/>
      <c r="V53" s="61"/>
      <c r="W53" s="60"/>
      <c r="X53" s="58"/>
      <c r="Y53" s="59"/>
      <c r="Z53" s="62"/>
      <c r="AB53" s="59"/>
      <c r="AC53" s="58"/>
      <c r="AD53" s="59"/>
      <c r="AE53" s="58"/>
      <c r="AF53" s="59"/>
      <c r="AG53" s="58"/>
      <c r="AI53" s="50"/>
      <c r="AJ53" s="70"/>
      <c r="AL53" s="40">
        <v>38473</v>
      </c>
      <c r="AM53" s="40">
        <v>3.7250000000000001</v>
      </c>
      <c r="AN53" s="40">
        <v>0.32500000000000001</v>
      </c>
      <c r="AO53" s="40">
        <v>4.05</v>
      </c>
      <c r="AP53" s="40">
        <v>4.4999999999999998E-2</v>
      </c>
      <c r="AQ53" s="40">
        <v>3.77</v>
      </c>
      <c r="AR53" s="40">
        <v>0.32500000000000001</v>
      </c>
      <c r="AS53" s="40">
        <v>4.05</v>
      </c>
      <c r="AT53" s="40">
        <v>0.33</v>
      </c>
      <c r="AU53" s="40">
        <v>4.0549999999999997</v>
      </c>
    </row>
    <row r="54" spans="1:47" x14ac:dyDescent="0.25">
      <c r="A54" s="82">
        <v>37834</v>
      </c>
      <c r="B54" s="57">
        <v>61</v>
      </c>
      <c r="C54" s="58">
        <v>59.5</v>
      </c>
      <c r="D54" s="57">
        <v>56</v>
      </c>
      <c r="E54" s="58">
        <v>59.75</v>
      </c>
      <c r="F54" s="57">
        <v>62.75</v>
      </c>
      <c r="G54" s="58">
        <v>69</v>
      </c>
      <c r="H54" s="57"/>
      <c r="I54" s="58">
        <v>49.75</v>
      </c>
      <c r="J54" s="57"/>
      <c r="K54" s="58"/>
      <c r="L54" s="57"/>
      <c r="M54" s="58"/>
      <c r="N54" s="57"/>
      <c r="O54" s="58"/>
      <c r="Q54" s="57"/>
      <c r="R54" s="58">
        <v>47.873490400110754</v>
      </c>
      <c r="S54" s="59"/>
      <c r="T54" s="58"/>
      <c r="U54" s="60"/>
      <c r="V54" s="61"/>
      <c r="W54" s="60"/>
      <c r="X54" s="58"/>
      <c r="Y54" s="59"/>
      <c r="Z54" s="62"/>
      <c r="AB54" s="59"/>
      <c r="AC54" s="58"/>
      <c r="AD54" s="59"/>
      <c r="AE54" s="58"/>
      <c r="AF54" s="59"/>
      <c r="AG54" s="58"/>
      <c r="AI54" s="50"/>
      <c r="AJ54" s="70"/>
      <c r="AL54" s="40">
        <v>38504</v>
      </c>
      <c r="AM54" s="40">
        <v>3.8770000000000002</v>
      </c>
      <c r="AN54" s="40">
        <v>0.33500000000000002</v>
      </c>
      <c r="AO54" s="40">
        <v>4.2120000000000006</v>
      </c>
      <c r="AP54" s="40">
        <v>4.4999999999999998E-2</v>
      </c>
      <c r="AQ54" s="40">
        <v>3.9220000000000002</v>
      </c>
      <c r="AR54" s="40">
        <v>0.33500000000000002</v>
      </c>
      <c r="AS54" s="40">
        <v>4.2120000000000006</v>
      </c>
      <c r="AT54" s="40">
        <v>0.37</v>
      </c>
      <c r="AU54" s="40">
        <v>4.2469999999999999</v>
      </c>
    </row>
    <row r="55" spans="1:47" x14ac:dyDescent="0.25">
      <c r="A55" s="82">
        <v>37865</v>
      </c>
      <c r="B55" s="40">
        <v>50.5</v>
      </c>
      <c r="C55" s="40">
        <v>49.75</v>
      </c>
      <c r="D55" s="40">
        <v>46.25</v>
      </c>
      <c r="E55" s="40">
        <v>54.75</v>
      </c>
      <c r="F55" s="40">
        <v>49.75</v>
      </c>
      <c r="G55" s="40">
        <v>56.5</v>
      </c>
      <c r="I55" s="40">
        <v>39.75</v>
      </c>
      <c r="R55" s="40">
        <v>47.870077905534082</v>
      </c>
      <c r="AI55" s="50"/>
      <c r="AJ55" s="70"/>
      <c r="AL55" s="40">
        <v>38534</v>
      </c>
      <c r="AM55" s="40">
        <v>3.9370000000000003</v>
      </c>
      <c r="AN55" s="40">
        <v>0.45</v>
      </c>
      <c r="AO55" s="40">
        <v>4.3870000000000005</v>
      </c>
      <c r="AP55" s="40">
        <v>4.4999999999999998E-2</v>
      </c>
      <c r="AQ55" s="40">
        <v>3.9820000000000002</v>
      </c>
      <c r="AR55" s="40">
        <v>0.35</v>
      </c>
      <c r="AS55" s="40">
        <v>4.2869999999999999</v>
      </c>
      <c r="AT55" s="40">
        <v>0.41</v>
      </c>
      <c r="AU55" s="40">
        <v>4.3470000000000004</v>
      </c>
    </row>
    <row r="56" spans="1:47" x14ac:dyDescent="0.25">
      <c r="A56" s="82">
        <v>37895</v>
      </c>
      <c r="B56" s="40">
        <v>38</v>
      </c>
      <c r="C56" s="40">
        <v>40.75</v>
      </c>
      <c r="D56" s="40">
        <v>40.25</v>
      </c>
      <c r="E56" s="40">
        <v>40</v>
      </c>
      <c r="F56" s="40">
        <v>39.5</v>
      </c>
      <c r="G56" s="40">
        <v>40.25</v>
      </c>
      <c r="I56" s="40">
        <v>29.5</v>
      </c>
      <c r="R56" s="40">
        <v>48.102055932174821</v>
      </c>
      <c r="AI56" s="50"/>
      <c r="AJ56" s="70"/>
      <c r="AL56" s="40">
        <v>38565</v>
      </c>
      <c r="AM56" s="40">
        <v>3.85</v>
      </c>
      <c r="AN56" s="40">
        <v>0.45</v>
      </c>
      <c r="AO56" s="40">
        <v>4.3</v>
      </c>
      <c r="AP56" s="40">
        <v>0.13</v>
      </c>
      <c r="AQ56" s="40">
        <v>3.98</v>
      </c>
      <c r="AR56" s="40">
        <v>0.35</v>
      </c>
      <c r="AS56" s="40">
        <v>4.2</v>
      </c>
      <c r="AT56" s="40">
        <v>0.41</v>
      </c>
      <c r="AU56" s="40">
        <v>4.26</v>
      </c>
    </row>
    <row r="57" spans="1:47" x14ac:dyDescent="0.25">
      <c r="A57" s="82">
        <v>37926</v>
      </c>
      <c r="B57" s="40">
        <v>37</v>
      </c>
      <c r="C57" s="40">
        <v>36.5</v>
      </c>
      <c r="D57" s="40">
        <v>36</v>
      </c>
      <c r="E57" s="40">
        <v>40</v>
      </c>
      <c r="F57" s="40">
        <v>39.25</v>
      </c>
      <c r="G57" s="40">
        <v>38.75</v>
      </c>
      <c r="I57" s="40">
        <v>29.25</v>
      </c>
      <c r="R57" s="40">
        <v>51.040969498735684</v>
      </c>
      <c r="AI57" s="50"/>
      <c r="AJ57" s="70"/>
      <c r="AL57" s="40">
        <v>38596</v>
      </c>
      <c r="AM57" s="40">
        <v>3.7110000000000003</v>
      </c>
      <c r="AN57" s="40">
        <v>0.41499999999999998</v>
      </c>
      <c r="AO57" s="40">
        <v>4.1260000000000003</v>
      </c>
      <c r="AP57" s="40">
        <v>0.13</v>
      </c>
      <c r="AQ57" s="40">
        <v>3.8410000000000002</v>
      </c>
      <c r="AR57" s="40">
        <v>0.315</v>
      </c>
      <c r="AS57" s="40">
        <v>4.0260000000000007</v>
      </c>
      <c r="AT57" s="40">
        <v>0.36</v>
      </c>
      <c r="AU57" s="40">
        <v>4.0710000000000006</v>
      </c>
    </row>
    <row r="58" spans="1:47" x14ac:dyDescent="0.25">
      <c r="A58" s="82">
        <v>37956</v>
      </c>
      <c r="B58" s="40">
        <v>36.5</v>
      </c>
      <c r="C58" s="40">
        <v>37.75</v>
      </c>
      <c r="D58" s="40">
        <v>37.5</v>
      </c>
      <c r="E58" s="40">
        <v>43</v>
      </c>
      <c r="F58" s="40">
        <v>40.5</v>
      </c>
      <c r="G58" s="40">
        <v>38</v>
      </c>
      <c r="I58" s="40">
        <v>30.5</v>
      </c>
      <c r="R58" s="40">
        <v>53.330795319627889</v>
      </c>
      <c r="AI58" s="50"/>
      <c r="AJ58" s="70"/>
      <c r="AL58" s="40">
        <v>38626</v>
      </c>
      <c r="AM58" s="40">
        <v>3.5570000000000004</v>
      </c>
      <c r="AN58" s="40">
        <v>0.46</v>
      </c>
      <c r="AO58" s="40">
        <v>4.0170000000000003</v>
      </c>
      <c r="AP58" s="40">
        <v>0.13</v>
      </c>
      <c r="AQ58" s="40">
        <v>3.6870000000000003</v>
      </c>
      <c r="AR58" s="40">
        <v>0.36</v>
      </c>
      <c r="AS58" s="40">
        <v>3.9170000000000003</v>
      </c>
      <c r="AT58" s="40">
        <v>0.4</v>
      </c>
      <c r="AU58" s="40">
        <v>3.9570000000000003</v>
      </c>
    </row>
    <row r="59" spans="1:47" x14ac:dyDescent="0.25">
      <c r="A59" s="82">
        <v>37987</v>
      </c>
      <c r="B59" s="40">
        <v>36.700000000000003</v>
      </c>
      <c r="C59" s="40">
        <v>42.27</v>
      </c>
      <c r="D59" s="40">
        <v>41.81</v>
      </c>
      <c r="E59" s="40">
        <v>43.73</v>
      </c>
      <c r="F59" s="40">
        <v>41.25</v>
      </c>
      <c r="G59" s="40">
        <v>38.9</v>
      </c>
      <c r="I59" s="40">
        <v>21.5</v>
      </c>
      <c r="R59" s="40">
        <v>50.091113189690851</v>
      </c>
      <c r="AI59" s="50"/>
      <c r="AJ59" s="70"/>
      <c r="AL59" s="40">
        <v>38657</v>
      </c>
      <c r="AM59" s="40">
        <v>3.5620000000000003</v>
      </c>
      <c r="AN59" s="40">
        <v>0.56000000000000005</v>
      </c>
      <c r="AO59" s="40">
        <v>4.1219999999999999</v>
      </c>
      <c r="AP59" s="40">
        <v>0.13</v>
      </c>
      <c r="AQ59" s="40">
        <v>3.6920000000000002</v>
      </c>
      <c r="AR59" s="40">
        <v>0.46</v>
      </c>
      <c r="AS59" s="40">
        <v>4.0220000000000002</v>
      </c>
      <c r="AT59" s="40">
        <v>0.73</v>
      </c>
      <c r="AU59" s="40">
        <v>4.2919999999999998</v>
      </c>
    </row>
    <row r="60" spans="1:47" x14ac:dyDescent="0.25">
      <c r="A60" s="82">
        <v>38018</v>
      </c>
      <c r="B60" s="40">
        <v>36.700000000000003</v>
      </c>
      <c r="C60" s="40">
        <v>41.63</v>
      </c>
      <c r="D60" s="40">
        <v>40.950000000000003</v>
      </c>
      <c r="E60" s="40">
        <v>42.02</v>
      </c>
      <c r="F60" s="40">
        <v>39.86</v>
      </c>
      <c r="G60" s="40">
        <v>38.9</v>
      </c>
      <c r="I60" s="40">
        <v>23.25</v>
      </c>
      <c r="R60" s="40">
        <v>48.815130240381869</v>
      </c>
      <c r="AI60" s="50"/>
      <c r="AJ60" s="70"/>
      <c r="AL60" s="40">
        <v>38687</v>
      </c>
      <c r="AM60" s="40">
        <v>3.6</v>
      </c>
      <c r="AN60" s="40">
        <v>0.77</v>
      </c>
      <c r="AO60" s="40">
        <v>4.37</v>
      </c>
      <c r="AP60" s="40">
        <v>0.13</v>
      </c>
      <c r="AQ60" s="40">
        <v>3.73</v>
      </c>
      <c r="AR60" s="40">
        <v>0.77</v>
      </c>
      <c r="AS60" s="40">
        <v>4.37</v>
      </c>
      <c r="AT60" s="40">
        <v>0.98</v>
      </c>
      <c r="AU60" s="40">
        <v>4.58</v>
      </c>
    </row>
    <row r="61" spans="1:47" x14ac:dyDescent="0.25">
      <c r="A61" s="82">
        <v>38047</v>
      </c>
      <c r="B61" s="40">
        <v>36.24</v>
      </c>
      <c r="C61" s="40">
        <v>36.909999999999997</v>
      </c>
      <c r="D61" s="40">
        <v>36.01</v>
      </c>
      <c r="E61" s="40">
        <v>40.299999999999997</v>
      </c>
      <c r="F61" s="40">
        <v>39.229999999999997</v>
      </c>
      <c r="G61" s="40">
        <v>38.44</v>
      </c>
      <c r="I61" s="40">
        <v>22</v>
      </c>
      <c r="R61" s="40">
        <v>46.784398831581441</v>
      </c>
      <c r="AI61" s="50"/>
      <c r="AJ61" s="70"/>
      <c r="AL61" s="40">
        <v>38718</v>
      </c>
      <c r="AM61" s="40">
        <v>3.645</v>
      </c>
      <c r="AN61" s="40">
        <v>1.04</v>
      </c>
      <c r="AO61" s="40">
        <v>4.6849999999999996</v>
      </c>
      <c r="AP61" s="40">
        <v>4.4999999999999998E-2</v>
      </c>
      <c r="AQ61" s="40">
        <v>3.69</v>
      </c>
      <c r="AR61" s="40">
        <v>1.04</v>
      </c>
      <c r="AS61" s="40">
        <v>4.6849999999999996</v>
      </c>
      <c r="AT61" s="40">
        <v>1.6</v>
      </c>
      <c r="AU61" s="40">
        <v>5.2450000000000001</v>
      </c>
    </row>
    <row r="62" spans="1:47" x14ac:dyDescent="0.25">
      <c r="A62" s="82">
        <v>38078</v>
      </c>
      <c r="B62" s="40">
        <v>35.78</v>
      </c>
      <c r="C62" s="40">
        <v>36.700000000000003</v>
      </c>
      <c r="D62" s="40">
        <v>33.43</v>
      </c>
      <c r="E62" s="40">
        <v>37.049999999999997</v>
      </c>
      <c r="F62" s="40">
        <v>38.01</v>
      </c>
      <c r="G62" s="40">
        <v>37.979999999999997</v>
      </c>
      <c r="I62" s="40">
        <v>28.5</v>
      </c>
      <c r="R62" s="40">
        <v>44.175869990925555</v>
      </c>
      <c r="AI62" s="50"/>
      <c r="AJ62" s="70"/>
      <c r="AL62" s="40">
        <v>38749</v>
      </c>
      <c r="AM62" s="40">
        <v>3.6830000000000003</v>
      </c>
      <c r="AN62" s="40">
        <v>1.04</v>
      </c>
      <c r="AO62" s="40">
        <v>4.7230000000000008</v>
      </c>
      <c r="AP62" s="40">
        <v>4.4999999999999998E-2</v>
      </c>
      <c r="AQ62" s="40">
        <v>3.7280000000000002</v>
      </c>
      <c r="AR62" s="40">
        <v>1.04</v>
      </c>
      <c r="AS62" s="40">
        <v>4.7230000000000008</v>
      </c>
      <c r="AT62" s="40">
        <v>1.6</v>
      </c>
      <c r="AU62" s="40">
        <v>5.2830000000000004</v>
      </c>
    </row>
    <row r="63" spans="1:47" x14ac:dyDescent="0.25">
      <c r="A63" s="82">
        <v>38108</v>
      </c>
      <c r="B63" s="40">
        <v>36.700000000000003</v>
      </c>
      <c r="C63" s="40">
        <v>33.69</v>
      </c>
      <c r="D63" s="40">
        <v>30.43</v>
      </c>
      <c r="E63" s="40">
        <v>37.51</v>
      </c>
      <c r="F63" s="40">
        <v>38.729999999999997</v>
      </c>
      <c r="G63" s="40">
        <v>38.9</v>
      </c>
      <c r="I63" s="40">
        <v>28</v>
      </c>
      <c r="R63" s="40">
        <v>44.243465414035555</v>
      </c>
      <c r="AI63" s="50"/>
      <c r="AJ63" s="70"/>
      <c r="AL63" s="40">
        <v>38777</v>
      </c>
      <c r="AM63" s="40">
        <v>3.677</v>
      </c>
      <c r="AN63" s="40">
        <v>0.54</v>
      </c>
      <c r="AO63" s="40">
        <v>4.2170000000000005</v>
      </c>
      <c r="AP63" s="40">
        <v>4.4999999999999998E-2</v>
      </c>
      <c r="AQ63" s="40">
        <v>3.722</v>
      </c>
      <c r="AR63" s="40">
        <v>0.54</v>
      </c>
      <c r="AS63" s="40">
        <v>4.2170000000000005</v>
      </c>
      <c r="AT63" s="40">
        <v>0.72</v>
      </c>
      <c r="AU63" s="40">
        <v>4.3970000000000002</v>
      </c>
    </row>
    <row r="64" spans="1:47" x14ac:dyDescent="0.25">
      <c r="A64" s="82">
        <v>38139</v>
      </c>
      <c r="B64" s="40">
        <v>43.19</v>
      </c>
      <c r="C64" s="40">
        <v>32.19</v>
      </c>
      <c r="D64" s="40">
        <v>31.29</v>
      </c>
      <c r="E64" s="40">
        <v>41.8</v>
      </c>
      <c r="F64" s="40">
        <v>42.9</v>
      </c>
      <c r="G64" s="40">
        <v>47.52</v>
      </c>
      <c r="I64" s="40">
        <v>35</v>
      </c>
      <c r="R64" s="40">
        <v>44.789684512930585</v>
      </c>
      <c r="AI64" s="50"/>
      <c r="AJ64" s="70"/>
      <c r="AL64" s="40">
        <v>38808</v>
      </c>
      <c r="AM64" s="40">
        <v>3.677</v>
      </c>
      <c r="AN64" s="40">
        <v>0.36</v>
      </c>
      <c r="AO64" s="40">
        <v>4.0369999999999999</v>
      </c>
      <c r="AP64" s="40">
        <v>4.4999999999999998E-2</v>
      </c>
      <c r="AQ64" s="40">
        <v>3.722</v>
      </c>
      <c r="AR64" s="40">
        <v>0.36</v>
      </c>
      <c r="AS64" s="40">
        <v>4.0369999999999999</v>
      </c>
      <c r="AT64" s="40">
        <v>0.38</v>
      </c>
      <c r="AU64" s="40">
        <v>4.0570000000000004</v>
      </c>
    </row>
    <row r="65" spans="1:47" x14ac:dyDescent="0.25">
      <c r="A65" s="82">
        <v>38169</v>
      </c>
      <c r="B65" s="40">
        <v>52.46</v>
      </c>
      <c r="C65" s="40">
        <v>51.29</v>
      </c>
      <c r="D65" s="40">
        <v>47.17</v>
      </c>
      <c r="E65" s="40">
        <v>50.6</v>
      </c>
      <c r="F65" s="40">
        <v>56.37</v>
      </c>
      <c r="G65" s="40">
        <v>58.06</v>
      </c>
      <c r="I65" s="40">
        <v>39</v>
      </c>
      <c r="R65" s="40">
        <v>45.439524027139178</v>
      </c>
      <c r="AI65" s="50"/>
      <c r="AJ65" s="70"/>
      <c r="AL65" s="40">
        <v>38838</v>
      </c>
      <c r="AM65" s="40">
        <v>3.8250000000000002</v>
      </c>
      <c r="AN65" s="40">
        <v>0.32500000000000001</v>
      </c>
      <c r="AO65" s="40">
        <v>4.1500000000000004</v>
      </c>
      <c r="AP65" s="40">
        <v>4.4999999999999998E-2</v>
      </c>
      <c r="AQ65" s="40">
        <v>3.87</v>
      </c>
      <c r="AR65" s="40">
        <v>0.32500000000000001</v>
      </c>
      <c r="AS65" s="40">
        <v>4.1500000000000004</v>
      </c>
      <c r="AT65" s="40">
        <v>0.33</v>
      </c>
      <c r="AU65" s="40">
        <v>4.1550000000000002</v>
      </c>
    </row>
    <row r="66" spans="1:47" x14ac:dyDescent="0.25">
      <c r="A66" s="82">
        <v>38200</v>
      </c>
      <c r="B66" s="40">
        <v>59.87</v>
      </c>
      <c r="C66" s="40">
        <v>57.31</v>
      </c>
      <c r="D66" s="40">
        <v>54.04</v>
      </c>
      <c r="E66" s="40">
        <v>57.89</v>
      </c>
      <c r="F66" s="40">
        <v>61.66</v>
      </c>
      <c r="G66" s="40">
        <v>67.17</v>
      </c>
      <c r="I66" s="40">
        <v>47.75</v>
      </c>
      <c r="R66" s="40">
        <v>45.989949212130902</v>
      </c>
      <c r="AI66" s="50"/>
      <c r="AJ66" s="70"/>
      <c r="AL66" s="40">
        <v>38869</v>
      </c>
      <c r="AM66" s="40">
        <v>3.9770000000000003</v>
      </c>
      <c r="AN66" s="40">
        <v>0.33500000000000002</v>
      </c>
      <c r="AO66" s="40">
        <v>4.3120000000000003</v>
      </c>
      <c r="AP66" s="40">
        <v>4.4999999999999998E-2</v>
      </c>
      <c r="AQ66" s="40">
        <v>4.0220000000000002</v>
      </c>
      <c r="AR66" s="40">
        <v>0.33500000000000002</v>
      </c>
      <c r="AS66" s="40">
        <v>4.3120000000000003</v>
      </c>
      <c r="AT66" s="40">
        <v>0.37</v>
      </c>
      <c r="AU66" s="40">
        <v>4.3470000000000004</v>
      </c>
    </row>
    <row r="67" spans="1:47" x14ac:dyDescent="0.25">
      <c r="A67" s="82">
        <v>38231</v>
      </c>
      <c r="B67" s="40">
        <v>50.14</v>
      </c>
      <c r="C67" s="40">
        <v>48.94</v>
      </c>
      <c r="D67" s="40">
        <v>45.67</v>
      </c>
      <c r="E67" s="40">
        <v>53.56</v>
      </c>
      <c r="F67" s="40">
        <v>49.61</v>
      </c>
      <c r="G67" s="40">
        <v>55.74</v>
      </c>
      <c r="I67" s="40">
        <v>31.5</v>
      </c>
      <c r="R67" s="40">
        <v>45.901596893134702</v>
      </c>
      <c r="AI67" s="50"/>
      <c r="AJ67" s="70"/>
      <c r="AL67" s="40">
        <v>38899</v>
      </c>
      <c r="AM67" s="40">
        <v>4.0395000000000003</v>
      </c>
      <c r="AN67" s="40">
        <v>0.45</v>
      </c>
      <c r="AO67" s="40">
        <v>4.4895000000000005</v>
      </c>
      <c r="AP67" s="40">
        <v>4.4999999999999998E-2</v>
      </c>
      <c r="AQ67" s="40">
        <v>4.0845000000000002</v>
      </c>
      <c r="AR67" s="40">
        <v>0.35</v>
      </c>
      <c r="AS67" s="40">
        <v>4.3895</v>
      </c>
      <c r="AT67" s="40">
        <v>0.41</v>
      </c>
      <c r="AU67" s="40">
        <v>4.4495000000000005</v>
      </c>
    </row>
    <row r="68" spans="1:47" x14ac:dyDescent="0.25">
      <c r="A68" s="82">
        <v>38261</v>
      </c>
      <c r="B68" s="40">
        <v>38.56</v>
      </c>
      <c r="C68" s="40">
        <v>41.21</v>
      </c>
      <c r="D68" s="40">
        <v>40.520000000000003</v>
      </c>
      <c r="E68" s="40">
        <v>40.659999999999997</v>
      </c>
      <c r="F68" s="40">
        <v>40.119999999999997</v>
      </c>
      <c r="G68" s="40">
        <v>40.97</v>
      </c>
      <c r="I68" s="40">
        <v>32</v>
      </c>
      <c r="R68" s="40">
        <v>45.902849648838057</v>
      </c>
      <c r="AI68" s="50"/>
      <c r="AJ68" s="70"/>
      <c r="AL68" s="40">
        <v>38930</v>
      </c>
      <c r="AM68" s="40">
        <v>3.9525000000000001</v>
      </c>
      <c r="AN68" s="40">
        <v>0.45</v>
      </c>
      <c r="AO68" s="40">
        <v>4.4024999999999999</v>
      </c>
      <c r="AP68" s="40">
        <v>0.13</v>
      </c>
      <c r="AQ68" s="40">
        <v>4.0824999999999996</v>
      </c>
      <c r="AR68" s="40">
        <v>0.35</v>
      </c>
      <c r="AS68" s="40">
        <v>4.3025000000000002</v>
      </c>
      <c r="AT68" s="40">
        <v>0.41</v>
      </c>
      <c r="AU68" s="40">
        <v>4.3624999999999998</v>
      </c>
    </row>
    <row r="69" spans="1:47" x14ac:dyDescent="0.25">
      <c r="A69" s="82">
        <v>38292</v>
      </c>
      <c r="B69" s="40">
        <v>37.630000000000003</v>
      </c>
      <c r="C69" s="40">
        <v>37.57</v>
      </c>
      <c r="D69" s="40">
        <v>36.869999999999997</v>
      </c>
      <c r="E69" s="40">
        <v>40.909999999999997</v>
      </c>
      <c r="F69" s="40">
        <v>39.85</v>
      </c>
      <c r="G69" s="40">
        <v>39.61</v>
      </c>
      <c r="I69" s="40">
        <v>29.75</v>
      </c>
      <c r="R69" s="40">
        <v>48.414150797393795</v>
      </c>
      <c r="AI69" s="50"/>
      <c r="AJ69" s="70"/>
      <c r="AL69" s="40">
        <v>38961</v>
      </c>
      <c r="AM69" s="40">
        <v>3.8135000000000003</v>
      </c>
      <c r="AN69" s="40">
        <v>0.41499999999999998</v>
      </c>
      <c r="AO69" s="40">
        <v>4.2285000000000004</v>
      </c>
      <c r="AP69" s="40">
        <v>0.13</v>
      </c>
      <c r="AQ69" s="40">
        <v>3.9435000000000002</v>
      </c>
      <c r="AR69" s="40">
        <v>0.315</v>
      </c>
      <c r="AS69" s="40">
        <v>4.1285000000000007</v>
      </c>
      <c r="AT69" s="40">
        <v>0.36</v>
      </c>
      <c r="AU69" s="40">
        <v>4.1735000000000007</v>
      </c>
    </row>
    <row r="70" spans="1:47" x14ac:dyDescent="0.25">
      <c r="A70" s="82">
        <v>38322</v>
      </c>
      <c r="B70" s="40">
        <v>37.17</v>
      </c>
      <c r="C70" s="40">
        <v>38.64</v>
      </c>
      <c r="D70" s="40">
        <v>38.159999999999997</v>
      </c>
      <c r="E70" s="40">
        <v>43.8</v>
      </c>
      <c r="F70" s="40">
        <v>41.04</v>
      </c>
      <c r="G70" s="40">
        <v>38.94</v>
      </c>
      <c r="I70" s="40">
        <v>30.25</v>
      </c>
      <c r="R70" s="40">
        <v>50.605564821405828</v>
      </c>
      <c r="AI70" s="50"/>
      <c r="AJ70" s="70"/>
      <c r="AL70" s="40">
        <v>38991</v>
      </c>
      <c r="AM70" s="40">
        <v>3.6595</v>
      </c>
      <c r="AN70" s="40">
        <v>0.46</v>
      </c>
      <c r="AO70" s="40">
        <v>4.1195000000000004</v>
      </c>
      <c r="AP70" s="40">
        <v>0.13</v>
      </c>
      <c r="AQ70" s="40">
        <v>3.7894999999999999</v>
      </c>
      <c r="AR70" s="40">
        <v>0.36</v>
      </c>
      <c r="AS70" s="40">
        <v>4.0194999999999999</v>
      </c>
      <c r="AT70" s="40">
        <v>0.4</v>
      </c>
      <c r="AU70" s="40">
        <v>4.0594999999999999</v>
      </c>
    </row>
    <row r="71" spans="1:47" x14ac:dyDescent="0.25">
      <c r="A71" s="82">
        <v>38353</v>
      </c>
      <c r="B71" s="40">
        <v>36.96</v>
      </c>
      <c r="C71" s="40">
        <v>42.64</v>
      </c>
      <c r="D71" s="40">
        <v>41.85</v>
      </c>
      <c r="E71" s="40">
        <v>44.15</v>
      </c>
      <c r="F71" s="40">
        <v>41.54</v>
      </c>
      <c r="G71" s="40">
        <v>39.28</v>
      </c>
      <c r="I71" s="40">
        <v>21.5</v>
      </c>
      <c r="R71" s="40">
        <v>50.14192926574497</v>
      </c>
      <c r="AI71" s="50"/>
      <c r="AJ71" s="70"/>
      <c r="AL71" s="40">
        <v>39022</v>
      </c>
      <c r="AM71" s="40">
        <v>3.6645000000000003</v>
      </c>
      <c r="AN71" s="40">
        <v>0.56000000000000005</v>
      </c>
      <c r="AO71" s="40">
        <v>4.2245000000000008</v>
      </c>
      <c r="AP71" s="40">
        <v>0.13</v>
      </c>
      <c r="AQ71" s="40">
        <v>3.7945000000000002</v>
      </c>
      <c r="AR71" s="40">
        <v>0.46</v>
      </c>
      <c r="AS71" s="40">
        <v>4.1245000000000003</v>
      </c>
      <c r="AT71" s="40">
        <v>0.73</v>
      </c>
      <c r="AU71" s="40">
        <v>4.3945000000000007</v>
      </c>
    </row>
    <row r="72" spans="1:47" x14ac:dyDescent="0.25">
      <c r="A72" s="82">
        <v>38384</v>
      </c>
      <c r="B72" s="40">
        <v>36.97</v>
      </c>
      <c r="C72" s="40">
        <v>42.09</v>
      </c>
      <c r="D72" s="40">
        <v>41.11</v>
      </c>
      <c r="E72" s="40">
        <v>42.68</v>
      </c>
      <c r="F72" s="40">
        <v>40.14</v>
      </c>
      <c r="G72" s="40">
        <v>39.29</v>
      </c>
      <c r="I72" s="40">
        <v>23.25</v>
      </c>
      <c r="R72" s="40">
        <v>48.898754032800724</v>
      </c>
      <c r="AI72" s="50"/>
      <c r="AJ72" s="70"/>
      <c r="AL72" s="40">
        <v>39052</v>
      </c>
      <c r="AM72" s="40">
        <v>3.7025000000000001</v>
      </c>
      <c r="AN72" s="40">
        <v>0.77</v>
      </c>
      <c r="AO72" s="40">
        <v>4.4725000000000001</v>
      </c>
      <c r="AP72" s="40">
        <v>0.13</v>
      </c>
      <c r="AQ72" s="40">
        <v>3.8325</v>
      </c>
      <c r="AR72" s="40">
        <v>0.77</v>
      </c>
      <c r="AS72" s="40">
        <v>4.4725000000000001</v>
      </c>
      <c r="AT72" s="40">
        <v>0.98</v>
      </c>
      <c r="AU72" s="40">
        <v>4.6825000000000001</v>
      </c>
    </row>
    <row r="73" spans="1:47" x14ac:dyDescent="0.25">
      <c r="A73" s="82">
        <v>38412</v>
      </c>
      <c r="B73" s="40">
        <v>36.5</v>
      </c>
      <c r="C73" s="40">
        <v>38.04</v>
      </c>
      <c r="D73" s="40">
        <v>36.880000000000003</v>
      </c>
      <c r="E73" s="40">
        <v>41.21</v>
      </c>
      <c r="F73" s="40">
        <v>39.49</v>
      </c>
      <c r="G73" s="40">
        <v>38.82</v>
      </c>
      <c r="I73" s="40">
        <v>22</v>
      </c>
      <c r="R73" s="40">
        <v>46.922299334978831</v>
      </c>
      <c r="AI73" s="50"/>
      <c r="AJ73" s="70"/>
      <c r="AL73" s="40">
        <v>39083</v>
      </c>
      <c r="AM73" s="40">
        <v>3.7475000000000001</v>
      </c>
      <c r="AN73" s="40">
        <v>1.04</v>
      </c>
      <c r="AO73" s="40">
        <v>4.7874999999999996</v>
      </c>
      <c r="AP73" s="40">
        <v>4.4999999999999998E-2</v>
      </c>
      <c r="AQ73" s="40">
        <v>3.7925</v>
      </c>
      <c r="AR73" s="40">
        <v>1.04</v>
      </c>
      <c r="AS73" s="40">
        <v>4.7874999999999996</v>
      </c>
      <c r="AT73" s="40">
        <v>1.6</v>
      </c>
      <c r="AU73" s="40">
        <v>5.3475000000000001</v>
      </c>
    </row>
    <row r="74" spans="1:47" x14ac:dyDescent="0.25">
      <c r="A74" s="82">
        <v>38443</v>
      </c>
      <c r="B74" s="40">
        <v>36.03</v>
      </c>
      <c r="C74" s="40">
        <v>37.86</v>
      </c>
      <c r="D74" s="40">
        <v>34.67</v>
      </c>
      <c r="E74" s="40">
        <v>38.39</v>
      </c>
      <c r="F74" s="40">
        <v>38.270000000000003</v>
      </c>
      <c r="G74" s="40">
        <v>38.35</v>
      </c>
      <c r="I74" s="40">
        <v>27.5</v>
      </c>
      <c r="R74" s="40">
        <v>44.172550385101772</v>
      </c>
      <c r="AI74" s="50"/>
      <c r="AJ74" s="70"/>
      <c r="AL74" s="40">
        <v>39114</v>
      </c>
      <c r="AM74" s="40">
        <v>3.7855000000000003</v>
      </c>
      <c r="AN74" s="40">
        <v>1.04</v>
      </c>
      <c r="AO74" s="40">
        <v>4.8254999999999999</v>
      </c>
      <c r="AP74" s="40">
        <v>4.4999999999999998E-2</v>
      </c>
      <c r="AQ74" s="40">
        <v>3.8305000000000002</v>
      </c>
      <c r="AR74" s="40">
        <v>1.04</v>
      </c>
      <c r="AS74" s="40">
        <v>4.8254999999999999</v>
      </c>
      <c r="AT74" s="40">
        <v>1.6</v>
      </c>
      <c r="AU74" s="40">
        <v>5.3855000000000004</v>
      </c>
    </row>
    <row r="75" spans="1:47" x14ac:dyDescent="0.25">
      <c r="A75" s="82">
        <v>38473</v>
      </c>
      <c r="B75" s="40">
        <v>36.97</v>
      </c>
      <c r="C75" s="40">
        <v>35.28</v>
      </c>
      <c r="D75" s="40">
        <v>32.1</v>
      </c>
      <c r="E75" s="40">
        <v>38.82</v>
      </c>
      <c r="F75" s="40">
        <v>38.99</v>
      </c>
      <c r="G75" s="40">
        <v>39.29</v>
      </c>
      <c r="I75" s="40">
        <v>27</v>
      </c>
      <c r="R75" s="40">
        <v>44.238261179434325</v>
      </c>
      <c r="AI75" s="50"/>
      <c r="AJ75" s="70"/>
      <c r="AL75" s="40">
        <v>39142</v>
      </c>
      <c r="AM75" s="40">
        <v>3.7795000000000001</v>
      </c>
      <c r="AN75" s="40">
        <v>0.54</v>
      </c>
      <c r="AO75" s="40">
        <v>4.3194999999999997</v>
      </c>
      <c r="AP75" s="40">
        <v>4.4999999999999998E-2</v>
      </c>
      <c r="AQ75" s="40">
        <v>3.8245</v>
      </c>
      <c r="AR75" s="40">
        <v>0.54</v>
      </c>
      <c r="AS75" s="40">
        <v>4.3194999999999997</v>
      </c>
      <c r="AT75" s="40">
        <v>0.72</v>
      </c>
      <c r="AU75" s="40">
        <v>4.4995000000000003</v>
      </c>
    </row>
    <row r="76" spans="1:47" x14ac:dyDescent="0.25">
      <c r="A76" s="82">
        <v>38504</v>
      </c>
      <c r="B76" s="40">
        <v>43.5</v>
      </c>
      <c r="C76" s="40">
        <v>34</v>
      </c>
      <c r="D76" s="40">
        <v>32.83</v>
      </c>
      <c r="E76" s="40">
        <v>42.5</v>
      </c>
      <c r="F76" s="40">
        <v>43.19</v>
      </c>
      <c r="G76" s="40">
        <v>47.63</v>
      </c>
      <c r="I76" s="40">
        <v>33</v>
      </c>
      <c r="R76" s="40">
        <v>44.769713690773308</v>
      </c>
      <c r="AI76" s="50"/>
      <c r="AJ76" s="70"/>
      <c r="AL76" s="40">
        <v>39173</v>
      </c>
      <c r="AM76" s="40">
        <v>3.7795000000000001</v>
      </c>
      <c r="AN76" s="40">
        <v>0.36</v>
      </c>
      <c r="AO76" s="40">
        <v>4.1395</v>
      </c>
      <c r="AP76" s="40">
        <v>4.4999999999999998E-2</v>
      </c>
      <c r="AQ76" s="40">
        <v>3.8245</v>
      </c>
      <c r="AR76" s="40">
        <v>0.36</v>
      </c>
      <c r="AS76" s="40">
        <v>4.1395</v>
      </c>
      <c r="AT76" s="40">
        <v>0.38</v>
      </c>
      <c r="AU76" s="40">
        <v>4.1595000000000004</v>
      </c>
    </row>
    <row r="77" spans="1:47" x14ac:dyDescent="0.25">
      <c r="A77" s="82">
        <v>38534</v>
      </c>
      <c r="B77" s="40">
        <v>52.83</v>
      </c>
      <c r="C77" s="40">
        <v>50.43</v>
      </c>
      <c r="D77" s="40">
        <v>46.46</v>
      </c>
      <c r="E77" s="40">
        <v>50.03</v>
      </c>
      <c r="F77" s="40">
        <v>56.75</v>
      </c>
      <c r="G77" s="40">
        <v>58.03</v>
      </c>
      <c r="I77" s="40">
        <v>30</v>
      </c>
      <c r="R77" s="40">
        <v>45.402188750834192</v>
      </c>
      <c r="AI77" s="50"/>
      <c r="AJ77" s="70"/>
      <c r="AL77" s="40">
        <v>39203</v>
      </c>
      <c r="AM77" s="40">
        <v>3.9275000000000002</v>
      </c>
      <c r="AN77" s="40">
        <v>0.32500000000000001</v>
      </c>
      <c r="AO77" s="40">
        <v>4.2525000000000004</v>
      </c>
      <c r="AP77" s="40">
        <v>4.4999999999999998E-2</v>
      </c>
      <c r="AQ77" s="40">
        <v>3.9725000000000001</v>
      </c>
      <c r="AR77" s="40">
        <v>0.32500000000000001</v>
      </c>
      <c r="AS77" s="40">
        <v>4.2525000000000004</v>
      </c>
      <c r="AT77" s="40">
        <v>0.33</v>
      </c>
      <c r="AU77" s="40">
        <v>4.2575000000000003</v>
      </c>
    </row>
    <row r="78" spans="1:47" x14ac:dyDescent="0.25">
      <c r="A78" s="82">
        <v>38565</v>
      </c>
      <c r="B78" s="40">
        <v>60.3</v>
      </c>
      <c r="C78" s="40">
        <v>55.61</v>
      </c>
      <c r="D78" s="40">
        <v>52.35</v>
      </c>
      <c r="E78" s="40">
        <v>56.28</v>
      </c>
      <c r="F78" s="40">
        <v>62.08</v>
      </c>
      <c r="G78" s="40">
        <v>66.94</v>
      </c>
      <c r="I78" s="40">
        <v>38.75</v>
      </c>
      <c r="R78" s="40">
        <v>45.937845710275113</v>
      </c>
      <c r="AI78" s="50"/>
      <c r="AJ78" s="70"/>
      <c r="AL78" s="40">
        <v>39234</v>
      </c>
      <c r="AM78" s="40">
        <v>4.0795000000000003</v>
      </c>
      <c r="AN78" s="40">
        <v>0.33500000000000002</v>
      </c>
      <c r="AO78" s="40">
        <v>4.4145000000000003</v>
      </c>
      <c r="AP78" s="40">
        <v>4.4999999999999998E-2</v>
      </c>
      <c r="AQ78" s="40">
        <v>4.1245000000000003</v>
      </c>
      <c r="AR78" s="40">
        <v>0.33500000000000002</v>
      </c>
      <c r="AS78" s="40">
        <v>4.4145000000000003</v>
      </c>
      <c r="AT78" s="40">
        <v>0.37</v>
      </c>
      <c r="AU78" s="40">
        <v>4.4495000000000005</v>
      </c>
    </row>
    <row r="79" spans="1:47" x14ac:dyDescent="0.25">
      <c r="A79" s="82">
        <v>38596</v>
      </c>
      <c r="B79" s="40">
        <v>50.5</v>
      </c>
      <c r="C79" s="40">
        <v>48.42</v>
      </c>
      <c r="D79" s="40">
        <v>45.17</v>
      </c>
      <c r="E79" s="40">
        <v>52.54</v>
      </c>
      <c r="F79" s="40">
        <v>49.95</v>
      </c>
      <c r="G79" s="40">
        <v>55.7</v>
      </c>
      <c r="I79" s="40">
        <v>25.5</v>
      </c>
      <c r="R79" s="40">
        <v>45.852204258089202</v>
      </c>
      <c r="AI79" s="50"/>
      <c r="AJ79" s="70"/>
      <c r="AL79" s="40">
        <v>39264</v>
      </c>
      <c r="AM79" s="40">
        <v>4.1444999999999999</v>
      </c>
      <c r="AN79" s="40">
        <v>0.45</v>
      </c>
      <c r="AO79" s="40">
        <v>4.5945</v>
      </c>
      <c r="AP79" s="40">
        <v>4.4999999999999998E-2</v>
      </c>
      <c r="AQ79" s="40">
        <v>4.1894999999999998</v>
      </c>
      <c r="AR79" s="40">
        <v>0.35</v>
      </c>
      <c r="AS79" s="40">
        <v>4.4944999999999995</v>
      </c>
      <c r="AT79" s="40">
        <v>0.41</v>
      </c>
      <c r="AU79" s="40">
        <v>4.5545</v>
      </c>
    </row>
    <row r="80" spans="1:47" x14ac:dyDescent="0.25">
      <c r="A80" s="82">
        <v>38626</v>
      </c>
      <c r="B80" s="40">
        <v>38.83</v>
      </c>
      <c r="C80" s="40">
        <v>41.78</v>
      </c>
      <c r="D80" s="40">
        <v>40.76</v>
      </c>
      <c r="E80" s="40">
        <v>41.23</v>
      </c>
      <c r="F80" s="40">
        <v>40.39</v>
      </c>
      <c r="G80" s="40">
        <v>41.33</v>
      </c>
      <c r="I80" s="40">
        <v>29</v>
      </c>
      <c r="R80" s="40">
        <v>45.85291308520241</v>
      </c>
      <c r="AI80" s="50"/>
      <c r="AJ80" s="70"/>
      <c r="AL80" s="40">
        <v>39295</v>
      </c>
      <c r="AM80" s="40">
        <v>4.0575000000000001</v>
      </c>
      <c r="AN80" s="40">
        <v>0.45</v>
      </c>
      <c r="AO80" s="40">
        <v>4.5075000000000003</v>
      </c>
      <c r="AP80" s="40">
        <v>0.13</v>
      </c>
      <c r="AQ80" s="40">
        <v>4.1875</v>
      </c>
      <c r="AR80" s="40">
        <v>0.35</v>
      </c>
      <c r="AS80" s="40">
        <v>4.4074999999999998</v>
      </c>
      <c r="AT80" s="40">
        <v>0.41</v>
      </c>
      <c r="AU80" s="40">
        <v>4.4675000000000002</v>
      </c>
    </row>
    <row r="81" spans="1:47" x14ac:dyDescent="0.25">
      <c r="A81" s="82">
        <v>38657</v>
      </c>
      <c r="B81" s="40">
        <v>37.9</v>
      </c>
      <c r="C81" s="40">
        <v>38.64</v>
      </c>
      <c r="D81" s="40">
        <v>37.630000000000003</v>
      </c>
      <c r="E81" s="40">
        <v>41.7</v>
      </c>
      <c r="F81" s="40">
        <v>40.119999999999997</v>
      </c>
      <c r="G81" s="40">
        <v>40.04</v>
      </c>
      <c r="I81" s="40">
        <v>27.25</v>
      </c>
      <c r="R81" s="40">
        <v>48.441732849418159</v>
      </c>
      <c r="AI81" s="50"/>
      <c r="AJ81" s="70"/>
      <c r="AL81" s="40">
        <v>39326</v>
      </c>
      <c r="AM81" s="40">
        <v>3.9185000000000003</v>
      </c>
      <c r="AN81" s="40">
        <v>0.41499999999999998</v>
      </c>
      <c r="AO81" s="40">
        <v>4.3335000000000008</v>
      </c>
      <c r="AP81" s="40">
        <v>0.13</v>
      </c>
      <c r="AQ81" s="40">
        <v>4.0485000000000007</v>
      </c>
      <c r="AR81" s="40">
        <v>0.315</v>
      </c>
      <c r="AS81" s="40">
        <v>4.2335000000000003</v>
      </c>
      <c r="AT81" s="40">
        <v>0.36</v>
      </c>
      <c r="AU81" s="40">
        <v>4.2785000000000002</v>
      </c>
    </row>
    <row r="82" spans="1:47" x14ac:dyDescent="0.25">
      <c r="A82" s="82">
        <v>38687</v>
      </c>
      <c r="B82" s="40">
        <v>37.43</v>
      </c>
      <c r="C82" s="40">
        <v>39.57</v>
      </c>
      <c r="D82" s="40">
        <v>38.729999999999997</v>
      </c>
      <c r="E82" s="40">
        <v>44.5</v>
      </c>
      <c r="F82" s="40">
        <v>41.32</v>
      </c>
      <c r="G82" s="40">
        <v>39.39</v>
      </c>
      <c r="I82" s="40">
        <v>27.75</v>
      </c>
      <c r="R82" s="40">
        <v>50.593324808056465</v>
      </c>
      <c r="AI82" s="50"/>
      <c r="AJ82" s="70"/>
      <c r="AL82" s="40">
        <v>39356</v>
      </c>
      <c r="AM82" s="40">
        <v>3.7645000000000004</v>
      </c>
      <c r="AN82" s="40">
        <v>0.46</v>
      </c>
      <c r="AO82" s="40">
        <v>4.2245000000000008</v>
      </c>
      <c r="AP82" s="40">
        <v>0.13</v>
      </c>
      <c r="AQ82" s="40">
        <v>3.8945000000000003</v>
      </c>
      <c r="AR82" s="40">
        <v>0.36</v>
      </c>
      <c r="AS82" s="40">
        <v>4.1245000000000003</v>
      </c>
      <c r="AT82" s="40">
        <v>0.4</v>
      </c>
      <c r="AU82" s="40">
        <v>4.1645000000000003</v>
      </c>
    </row>
    <row r="83" spans="1:47" x14ac:dyDescent="0.25">
      <c r="A83" s="82">
        <v>38718</v>
      </c>
      <c r="B83" s="40">
        <v>37.229999999999997</v>
      </c>
      <c r="C83" s="40">
        <v>43.34</v>
      </c>
      <c r="D83" s="40">
        <v>42.08</v>
      </c>
      <c r="E83" s="40">
        <v>44.49</v>
      </c>
      <c r="F83" s="40">
        <v>41.82</v>
      </c>
      <c r="G83" s="40">
        <v>39.65</v>
      </c>
      <c r="I83" s="40">
        <v>21.75</v>
      </c>
      <c r="R83" s="40">
        <v>46.878958255359045</v>
      </c>
      <c r="AI83" s="50"/>
      <c r="AJ83" s="70"/>
      <c r="AL83" s="40">
        <v>39387</v>
      </c>
      <c r="AM83" s="40">
        <v>3.7695000000000003</v>
      </c>
      <c r="AN83" s="40">
        <v>0.56000000000000005</v>
      </c>
      <c r="AO83" s="40">
        <v>4.3295000000000003</v>
      </c>
      <c r="AP83" s="40">
        <v>0.13</v>
      </c>
      <c r="AQ83" s="40">
        <v>3.8995000000000002</v>
      </c>
      <c r="AR83" s="40">
        <v>0.46</v>
      </c>
      <c r="AS83" s="40">
        <v>4.2295000000000007</v>
      </c>
      <c r="AT83" s="40">
        <v>0.73</v>
      </c>
      <c r="AU83" s="40">
        <v>4.4995000000000003</v>
      </c>
    </row>
    <row r="84" spans="1:47" x14ac:dyDescent="0.25">
      <c r="A84" s="82">
        <v>38749</v>
      </c>
      <c r="B84" s="40">
        <v>37.229999999999997</v>
      </c>
      <c r="C84" s="40">
        <v>42.84</v>
      </c>
      <c r="D84" s="40">
        <v>41.41</v>
      </c>
      <c r="E84" s="40">
        <v>43.16</v>
      </c>
      <c r="F84" s="40">
        <v>40.409999999999997</v>
      </c>
      <c r="G84" s="40">
        <v>39.65</v>
      </c>
      <c r="I84" s="40">
        <v>23.5</v>
      </c>
      <c r="R84" s="40">
        <v>45.775321187320039</v>
      </c>
      <c r="AI84" s="50"/>
      <c r="AJ84" s="70"/>
      <c r="AL84" s="40">
        <v>39417</v>
      </c>
      <c r="AM84" s="40">
        <v>3.8075000000000001</v>
      </c>
      <c r="AN84" s="40">
        <v>0.77</v>
      </c>
      <c r="AO84" s="40">
        <v>4.5774999999999997</v>
      </c>
      <c r="AP84" s="40">
        <v>0.13</v>
      </c>
      <c r="AQ84" s="40">
        <v>3.9375</v>
      </c>
      <c r="AR84" s="40">
        <v>0.77</v>
      </c>
      <c r="AS84" s="40">
        <v>4.5774999999999997</v>
      </c>
      <c r="AT84" s="40">
        <v>0.98</v>
      </c>
      <c r="AU84" s="40">
        <v>4.7874999999999996</v>
      </c>
    </row>
    <row r="85" spans="1:47" x14ac:dyDescent="0.25">
      <c r="A85" s="82">
        <v>38777</v>
      </c>
      <c r="B85" s="40">
        <v>36.76</v>
      </c>
      <c r="C85" s="40">
        <v>39.119999999999997</v>
      </c>
      <c r="D85" s="40">
        <v>37.57</v>
      </c>
      <c r="E85" s="40">
        <v>41.82</v>
      </c>
      <c r="F85" s="40">
        <v>39.75</v>
      </c>
      <c r="G85" s="40">
        <v>39.18</v>
      </c>
      <c r="I85" s="40">
        <v>22.25</v>
      </c>
      <c r="R85" s="40">
        <v>44.00073557330132</v>
      </c>
      <c r="AI85" s="50"/>
      <c r="AJ85" s="70"/>
      <c r="AL85" s="40">
        <v>39448</v>
      </c>
      <c r="AM85" s="40">
        <v>3.8525</v>
      </c>
      <c r="AN85" s="40">
        <v>1.04</v>
      </c>
      <c r="AO85" s="40">
        <v>4.8925000000000001</v>
      </c>
      <c r="AP85" s="40">
        <v>4.4999999999999998E-2</v>
      </c>
      <c r="AQ85" s="40">
        <v>3.8975</v>
      </c>
      <c r="AR85" s="40">
        <v>1.04</v>
      </c>
      <c r="AS85" s="40">
        <v>4.8925000000000001</v>
      </c>
      <c r="AT85" s="40">
        <v>1.6</v>
      </c>
      <c r="AU85" s="40">
        <v>5.4524999999999997</v>
      </c>
    </row>
    <row r="86" spans="1:47" x14ac:dyDescent="0.25">
      <c r="A86" s="82">
        <v>38808</v>
      </c>
      <c r="B86" s="40">
        <v>36.29</v>
      </c>
      <c r="C86" s="40">
        <v>38.96</v>
      </c>
      <c r="D86" s="40">
        <v>35.56</v>
      </c>
      <c r="E86" s="40">
        <v>39.24</v>
      </c>
      <c r="F86" s="40">
        <v>38.53</v>
      </c>
      <c r="G86" s="40">
        <v>38.71</v>
      </c>
      <c r="I86" s="40">
        <v>27.75</v>
      </c>
      <c r="R86" s="40">
        <v>41.454487387018723</v>
      </c>
      <c r="AI86" s="50"/>
      <c r="AJ86" s="70"/>
      <c r="AL86" s="40">
        <v>39479</v>
      </c>
      <c r="AM86" s="40">
        <v>3.8905000000000003</v>
      </c>
      <c r="AN86" s="40">
        <v>1.04</v>
      </c>
      <c r="AO86" s="40">
        <v>4.9305000000000003</v>
      </c>
      <c r="AP86" s="40">
        <v>4.4999999999999998E-2</v>
      </c>
      <c r="AQ86" s="40">
        <v>3.9355000000000002</v>
      </c>
      <c r="AR86" s="40">
        <v>1.04</v>
      </c>
      <c r="AS86" s="40">
        <v>4.9305000000000003</v>
      </c>
      <c r="AT86" s="40">
        <v>1.6</v>
      </c>
      <c r="AU86" s="40">
        <v>5.4905000000000008</v>
      </c>
    </row>
    <row r="87" spans="1:47" x14ac:dyDescent="0.25">
      <c r="A87" s="82">
        <v>38838</v>
      </c>
      <c r="B87" s="40">
        <v>37.229999999999997</v>
      </c>
      <c r="C87" s="40">
        <v>36.6</v>
      </c>
      <c r="D87" s="40">
        <v>33.22</v>
      </c>
      <c r="E87" s="40">
        <v>39.659999999999997</v>
      </c>
      <c r="F87" s="40">
        <v>39.25</v>
      </c>
      <c r="G87" s="40">
        <v>39.65</v>
      </c>
      <c r="I87" s="40">
        <v>27.25</v>
      </c>
      <c r="R87" s="40">
        <v>41.534145763515099</v>
      </c>
      <c r="AI87" s="50"/>
      <c r="AJ87" s="70"/>
      <c r="AL87" s="40">
        <v>39508</v>
      </c>
      <c r="AM87" s="40">
        <v>3.8845000000000001</v>
      </c>
      <c r="AN87" s="40">
        <v>0.54</v>
      </c>
      <c r="AO87" s="40">
        <v>4.4245000000000001</v>
      </c>
      <c r="AP87" s="40">
        <v>4.4999999999999998E-2</v>
      </c>
      <c r="AQ87" s="40">
        <v>3.9295</v>
      </c>
      <c r="AR87" s="40">
        <v>0.54</v>
      </c>
      <c r="AS87" s="40">
        <v>4.4245000000000001</v>
      </c>
      <c r="AT87" s="40">
        <v>0.72</v>
      </c>
      <c r="AU87" s="40">
        <v>4.6044999999999998</v>
      </c>
    </row>
    <row r="88" spans="1:47" x14ac:dyDescent="0.25">
      <c r="A88" s="82">
        <v>38869</v>
      </c>
      <c r="B88" s="40">
        <v>43.81</v>
      </c>
      <c r="C88" s="40">
        <v>35.42</v>
      </c>
      <c r="D88" s="40">
        <v>33.89</v>
      </c>
      <c r="E88" s="40">
        <v>42.99</v>
      </c>
      <c r="F88" s="40">
        <v>43.48</v>
      </c>
      <c r="G88" s="40">
        <v>47.77</v>
      </c>
      <c r="I88" s="40">
        <v>33.25</v>
      </c>
      <c r="R88" s="40">
        <v>42.04020908318293</v>
      </c>
      <c r="AI88" s="50"/>
      <c r="AJ88" s="70"/>
      <c r="AL88" s="40">
        <v>39539</v>
      </c>
      <c r="AM88" s="40">
        <v>3.8845000000000001</v>
      </c>
      <c r="AN88" s="40">
        <v>0.36</v>
      </c>
      <c r="AO88" s="40">
        <v>4.2445000000000004</v>
      </c>
      <c r="AP88" s="40">
        <v>4.4999999999999998E-2</v>
      </c>
      <c r="AQ88" s="40">
        <v>3.9295</v>
      </c>
      <c r="AR88" s="40">
        <v>0.36</v>
      </c>
      <c r="AS88" s="40">
        <v>4.2445000000000004</v>
      </c>
      <c r="AT88" s="40">
        <v>0.38</v>
      </c>
      <c r="AU88" s="40">
        <v>4.2645</v>
      </c>
    </row>
    <row r="89" spans="1:47" x14ac:dyDescent="0.25">
      <c r="A89" s="82">
        <v>38899</v>
      </c>
      <c r="B89" s="40">
        <v>53.21</v>
      </c>
      <c r="C89" s="40">
        <v>50.48</v>
      </c>
      <c r="D89" s="40">
        <v>46.27</v>
      </c>
      <c r="E89" s="40">
        <v>49.82</v>
      </c>
      <c r="F89" s="40">
        <v>57.13</v>
      </c>
      <c r="G89" s="40">
        <v>58.07</v>
      </c>
      <c r="I89" s="40">
        <v>30.25</v>
      </c>
      <c r="R89" s="40">
        <v>42.63696130414548</v>
      </c>
      <c r="AI89" s="50"/>
      <c r="AJ89" s="70"/>
      <c r="AL89" s="40">
        <v>39569</v>
      </c>
      <c r="AM89" s="40">
        <v>4.0324999999999998</v>
      </c>
      <c r="AN89" s="40">
        <v>0.32500000000000001</v>
      </c>
      <c r="AO89" s="40">
        <v>4.3574999999999999</v>
      </c>
      <c r="AP89" s="40">
        <v>4.4999999999999998E-2</v>
      </c>
      <c r="AQ89" s="40">
        <v>4.0774999999999997</v>
      </c>
      <c r="AR89" s="40">
        <v>0.32500000000000001</v>
      </c>
      <c r="AS89" s="40">
        <v>4.3574999999999999</v>
      </c>
      <c r="AT89" s="40">
        <v>0.33</v>
      </c>
      <c r="AU89" s="40">
        <v>4.3624999999999998</v>
      </c>
    </row>
    <row r="90" spans="1:47" x14ac:dyDescent="0.25">
      <c r="A90" s="82">
        <v>38930</v>
      </c>
      <c r="B90" s="40">
        <v>60.73</v>
      </c>
      <c r="C90" s="40">
        <v>55.22</v>
      </c>
      <c r="D90" s="40">
        <v>51.63</v>
      </c>
      <c r="E90" s="40">
        <v>55.48</v>
      </c>
      <c r="F90" s="40">
        <v>62.51</v>
      </c>
      <c r="G90" s="40">
        <v>66.81</v>
      </c>
      <c r="I90" s="40">
        <v>39</v>
      </c>
      <c r="R90" s="40">
        <v>43.145105892517904</v>
      </c>
      <c r="AI90" s="50"/>
      <c r="AJ90" s="70"/>
      <c r="AL90" s="40">
        <v>39600</v>
      </c>
      <c r="AM90" s="40">
        <v>4.1844999999999999</v>
      </c>
      <c r="AN90" s="40">
        <v>0.33500000000000002</v>
      </c>
      <c r="AO90" s="40">
        <v>4.5194999999999999</v>
      </c>
      <c r="AP90" s="40">
        <v>4.4999999999999998E-2</v>
      </c>
      <c r="AQ90" s="40">
        <v>4.2294999999999998</v>
      </c>
      <c r="AR90" s="40">
        <v>0.33500000000000002</v>
      </c>
      <c r="AS90" s="40">
        <v>4.5194999999999999</v>
      </c>
      <c r="AT90" s="40">
        <v>0.37</v>
      </c>
      <c r="AU90" s="40">
        <v>4.5545</v>
      </c>
    </row>
    <row r="91" spans="1:47" x14ac:dyDescent="0.25">
      <c r="A91" s="82">
        <v>38961</v>
      </c>
      <c r="B91" s="40">
        <v>50.86</v>
      </c>
      <c r="C91" s="40">
        <v>48.63</v>
      </c>
      <c r="D91" s="40">
        <v>45.11</v>
      </c>
      <c r="E91" s="40">
        <v>52.07</v>
      </c>
      <c r="F91" s="40">
        <v>50.29</v>
      </c>
      <c r="G91" s="40">
        <v>55.72</v>
      </c>
      <c r="I91" s="40">
        <v>25.75</v>
      </c>
      <c r="R91" s="40">
        <v>43.086627128882562</v>
      </c>
      <c r="AI91" s="50"/>
      <c r="AJ91" s="70"/>
      <c r="AL91" s="40">
        <v>39630</v>
      </c>
      <c r="AM91" s="40">
        <v>4.2519999999999998</v>
      </c>
      <c r="AN91" s="40">
        <v>0.45</v>
      </c>
      <c r="AO91" s="40">
        <v>4.702</v>
      </c>
      <c r="AP91" s="40">
        <v>4.4999999999999998E-2</v>
      </c>
      <c r="AQ91" s="40">
        <v>4.2969999999999997</v>
      </c>
      <c r="AR91" s="40">
        <v>0.35</v>
      </c>
      <c r="AS91" s="40">
        <v>4.6019999999999994</v>
      </c>
      <c r="AT91" s="40">
        <v>0.41</v>
      </c>
      <c r="AU91" s="40">
        <v>4.6619999999999999</v>
      </c>
    </row>
    <row r="92" spans="1:47" x14ac:dyDescent="0.25">
      <c r="A92" s="82">
        <v>38991</v>
      </c>
      <c r="B92" s="40">
        <v>39.11</v>
      </c>
      <c r="C92" s="40">
        <v>42.55</v>
      </c>
      <c r="D92" s="40">
        <v>41.09</v>
      </c>
      <c r="E92" s="40">
        <v>41.66</v>
      </c>
      <c r="F92" s="40">
        <v>40.659999999999997</v>
      </c>
      <c r="G92" s="40">
        <v>41.68</v>
      </c>
      <c r="I92" s="40">
        <v>29.25</v>
      </c>
      <c r="R92" s="40">
        <v>43.105533007811225</v>
      </c>
      <c r="AI92" s="50"/>
      <c r="AJ92" s="70"/>
      <c r="AL92" s="40">
        <v>39661</v>
      </c>
      <c r="AM92" s="40">
        <v>4.165</v>
      </c>
      <c r="AN92" s="40">
        <v>0.45</v>
      </c>
      <c r="AO92" s="40">
        <v>4.6150000000000002</v>
      </c>
      <c r="AP92" s="40">
        <v>0.13</v>
      </c>
      <c r="AQ92" s="40">
        <v>4.2949999999999999</v>
      </c>
      <c r="AR92" s="40">
        <v>0.35</v>
      </c>
      <c r="AS92" s="40">
        <v>4.5149999999999997</v>
      </c>
      <c r="AT92" s="40">
        <v>0.41</v>
      </c>
      <c r="AU92" s="40">
        <v>4.5750000000000002</v>
      </c>
    </row>
    <row r="93" spans="1:47" x14ac:dyDescent="0.25">
      <c r="A93" s="82">
        <v>39022</v>
      </c>
      <c r="B93" s="40">
        <v>38.17</v>
      </c>
      <c r="C93" s="40">
        <v>39.68</v>
      </c>
      <c r="D93" s="40">
        <v>38.25</v>
      </c>
      <c r="E93" s="40">
        <v>42.25</v>
      </c>
      <c r="F93" s="40">
        <v>40.4</v>
      </c>
      <c r="G93" s="40">
        <v>40.43</v>
      </c>
      <c r="I93" s="40">
        <v>27.5</v>
      </c>
      <c r="R93" s="40">
        <v>45.546222512242757</v>
      </c>
      <c r="AI93" s="50"/>
      <c r="AJ93" s="70"/>
      <c r="AL93" s="40">
        <v>39692</v>
      </c>
      <c r="AM93" s="40">
        <v>4.0259999999999998</v>
      </c>
      <c r="AN93" s="40">
        <v>0.41499999999999998</v>
      </c>
      <c r="AO93" s="40">
        <v>4.4409999999999998</v>
      </c>
      <c r="AP93" s="40">
        <v>0.13</v>
      </c>
      <c r="AQ93" s="40">
        <v>4.1559999999999997</v>
      </c>
      <c r="AR93" s="40">
        <v>0.315</v>
      </c>
      <c r="AS93" s="40">
        <v>4.3410000000000002</v>
      </c>
      <c r="AT93" s="40">
        <v>0.36</v>
      </c>
      <c r="AU93" s="40">
        <v>4.3860000000000001</v>
      </c>
    </row>
    <row r="94" spans="1:47" x14ac:dyDescent="0.25">
      <c r="A94" s="82">
        <v>39052</v>
      </c>
      <c r="B94" s="40">
        <v>37.700000000000003</v>
      </c>
      <c r="C94" s="40">
        <v>40.53</v>
      </c>
      <c r="D94" s="40">
        <v>39.26</v>
      </c>
      <c r="E94" s="40">
        <v>45</v>
      </c>
      <c r="F94" s="40">
        <v>41.6</v>
      </c>
      <c r="G94" s="40">
        <v>39.81</v>
      </c>
      <c r="I94" s="40">
        <v>28</v>
      </c>
      <c r="R94" s="40">
        <v>47.508879214178599</v>
      </c>
      <c r="AI94" s="50"/>
      <c r="AJ94" s="70"/>
      <c r="AL94" s="40">
        <v>39722</v>
      </c>
      <c r="AM94" s="40">
        <v>3.8720000000000003</v>
      </c>
      <c r="AN94" s="40">
        <v>0.46</v>
      </c>
      <c r="AO94" s="40">
        <v>4.3320000000000007</v>
      </c>
      <c r="AP94" s="40">
        <v>0.13</v>
      </c>
      <c r="AQ94" s="40">
        <v>4.0020000000000007</v>
      </c>
      <c r="AR94" s="40">
        <v>0.36</v>
      </c>
      <c r="AS94" s="40">
        <v>4.2320000000000002</v>
      </c>
      <c r="AT94" s="40">
        <v>0.4</v>
      </c>
      <c r="AU94" s="40">
        <v>4.2720000000000002</v>
      </c>
    </row>
    <row r="95" spans="1:47" x14ac:dyDescent="0.25">
      <c r="A95" s="82">
        <v>39083</v>
      </c>
      <c r="B95" s="40">
        <v>37.49</v>
      </c>
      <c r="C95" s="40">
        <v>44.03</v>
      </c>
      <c r="D95" s="40">
        <v>42.32</v>
      </c>
      <c r="E95" s="40">
        <v>44.82</v>
      </c>
      <c r="F95" s="40">
        <v>42.1</v>
      </c>
      <c r="G95" s="40">
        <v>39.94</v>
      </c>
      <c r="I95" s="40">
        <v>31.1</v>
      </c>
      <c r="R95" s="40">
        <v>48.348171811570239</v>
      </c>
      <c r="AI95" s="50"/>
      <c r="AJ95" s="70"/>
      <c r="AL95" s="40">
        <v>39753</v>
      </c>
      <c r="AM95" s="40">
        <v>3.8770000000000002</v>
      </c>
      <c r="AN95" s="40">
        <v>0.56000000000000005</v>
      </c>
      <c r="AO95" s="40">
        <v>4.4370000000000003</v>
      </c>
      <c r="AP95" s="40">
        <v>0.13</v>
      </c>
      <c r="AQ95" s="40">
        <v>4.0070000000000006</v>
      </c>
      <c r="AR95" s="40">
        <v>0.46</v>
      </c>
      <c r="AS95" s="40">
        <v>4.3370000000000006</v>
      </c>
      <c r="AT95" s="40">
        <v>0.73</v>
      </c>
      <c r="AU95" s="40">
        <v>4.6070000000000002</v>
      </c>
    </row>
    <row r="96" spans="1:47" x14ac:dyDescent="0.25">
      <c r="A96" s="82">
        <v>39114</v>
      </c>
      <c r="B96" s="40">
        <v>37.49</v>
      </c>
      <c r="C96" s="40">
        <v>43.58</v>
      </c>
      <c r="D96" s="40">
        <v>41.72</v>
      </c>
      <c r="E96" s="40">
        <v>43.62</v>
      </c>
      <c r="F96" s="40">
        <v>40.68</v>
      </c>
      <c r="G96" s="40">
        <v>39.94</v>
      </c>
      <c r="I96" s="40">
        <v>32.85</v>
      </c>
      <c r="R96" s="40">
        <v>47.224827486855851</v>
      </c>
      <c r="AI96" s="50"/>
      <c r="AJ96" s="70"/>
      <c r="AL96" s="40">
        <v>39783</v>
      </c>
      <c r="AM96" s="40">
        <v>3.915</v>
      </c>
      <c r="AN96" s="40">
        <v>0.77</v>
      </c>
      <c r="AO96" s="40">
        <v>4.6849999999999996</v>
      </c>
      <c r="AP96" s="40">
        <v>0.13</v>
      </c>
      <c r="AQ96" s="40">
        <v>4.0449999999999999</v>
      </c>
      <c r="AR96" s="40">
        <v>0.77</v>
      </c>
      <c r="AS96" s="40">
        <v>4.6849999999999996</v>
      </c>
      <c r="AT96" s="40">
        <v>0.98</v>
      </c>
      <c r="AU96" s="40">
        <v>4.8949999999999996</v>
      </c>
    </row>
    <row r="97" spans="1:47" x14ac:dyDescent="0.25">
      <c r="A97" s="82">
        <v>39142</v>
      </c>
      <c r="B97" s="40">
        <v>37.020000000000003</v>
      </c>
      <c r="C97" s="40">
        <v>40.18</v>
      </c>
      <c r="D97" s="40">
        <v>38.22</v>
      </c>
      <c r="E97" s="40">
        <v>42.41</v>
      </c>
      <c r="F97" s="40">
        <v>40.01</v>
      </c>
      <c r="G97" s="40">
        <v>39.47</v>
      </c>
      <c r="I97" s="40">
        <v>31.6</v>
      </c>
      <c r="R97" s="40">
        <v>45.430035883691602</v>
      </c>
      <c r="AI97" s="50"/>
      <c r="AJ97" s="70"/>
      <c r="AL97" s="40">
        <v>39814</v>
      </c>
      <c r="AM97" s="40">
        <v>3.96</v>
      </c>
      <c r="AN97" s="40">
        <v>1.04</v>
      </c>
      <c r="AO97" s="40">
        <v>5</v>
      </c>
      <c r="AP97" s="40">
        <v>4.4999999999999998E-2</v>
      </c>
      <c r="AQ97" s="40">
        <v>4.0049999999999999</v>
      </c>
      <c r="AR97" s="40">
        <v>1.04</v>
      </c>
      <c r="AS97" s="40">
        <v>5</v>
      </c>
      <c r="AT97" s="40">
        <v>1.6</v>
      </c>
      <c r="AU97" s="40">
        <v>5.56</v>
      </c>
    </row>
    <row r="98" spans="1:47" x14ac:dyDescent="0.25">
      <c r="A98" s="82">
        <v>39173</v>
      </c>
      <c r="B98" s="40">
        <v>36.549999999999997</v>
      </c>
      <c r="C98" s="40">
        <v>40.03</v>
      </c>
      <c r="D98" s="40">
        <v>36.4</v>
      </c>
      <c r="E98" s="40">
        <v>40.049999999999997</v>
      </c>
      <c r="F98" s="40">
        <v>38.79</v>
      </c>
      <c r="G98" s="40">
        <v>39.01</v>
      </c>
      <c r="I98" s="40">
        <v>37.1</v>
      </c>
      <c r="R98" s="40">
        <v>42.795940122580426</v>
      </c>
      <c r="AI98" s="50"/>
      <c r="AJ98" s="70"/>
      <c r="AL98" s="40">
        <v>39845</v>
      </c>
      <c r="AM98" s="40">
        <v>3.9980000000000002</v>
      </c>
      <c r="AN98" s="40">
        <v>1.04</v>
      </c>
      <c r="AO98" s="40">
        <v>5.0380000000000003</v>
      </c>
      <c r="AP98" s="40">
        <v>4.4999999999999998E-2</v>
      </c>
      <c r="AQ98" s="40">
        <v>4.0430000000000001</v>
      </c>
      <c r="AR98" s="40">
        <v>1.04</v>
      </c>
      <c r="AS98" s="40">
        <v>5.0380000000000003</v>
      </c>
      <c r="AT98" s="40">
        <v>1.6</v>
      </c>
      <c r="AU98" s="40">
        <v>5.5980000000000008</v>
      </c>
    </row>
    <row r="99" spans="1:47" x14ac:dyDescent="0.25">
      <c r="A99" s="82">
        <v>39203</v>
      </c>
      <c r="B99" s="40">
        <v>37.49</v>
      </c>
      <c r="C99" s="40">
        <v>37.869999999999997</v>
      </c>
      <c r="D99" s="40">
        <v>34.28</v>
      </c>
      <c r="E99" s="40">
        <v>40.450000000000003</v>
      </c>
      <c r="F99" s="40">
        <v>39.51</v>
      </c>
      <c r="G99" s="40">
        <v>39.94</v>
      </c>
      <c r="I99" s="40">
        <v>36.6</v>
      </c>
      <c r="R99" s="40">
        <v>42.860366027842502</v>
      </c>
      <c r="AI99" s="50"/>
      <c r="AJ99" s="70"/>
      <c r="AL99" s="40">
        <v>39873</v>
      </c>
      <c r="AM99" s="40">
        <v>3.992</v>
      </c>
      <c r="AN99" s="40">
        <v>0.54</v>
      </c>
      <c r="AO99" s="40">
        <v>4.532</v>
      </c>
      <c r="AP99" s="40">
        <v>4.4999999999999998E-2</v>
      </c>
      <c r="AQ99" s="40">
        <v>4.0369999999999999</v>
      </c>
      <c r="AR99" s="40">
        <v>0.54</v>
      </c>
      <c r="AS99" s="40">
        <v>4.532</v>
      </c>
      <c r="AT99" s="40">
        <v>0.72</v>
      </c>
      <c r="AU99" s="40">
        <v>4.7119999999999997</v>
      </c>
    </row>
    <row r="100" spans="1:47" x14ac:dyDescent="0.25">
      <c r="A100" s="82">
        <v>39234</v>
      </c>
      <c r="B100" s="40">
        <v>44.12</v>
      </c>
      <c r="C100" s="40">
        <v>36.79</v>
      </c>
      <c r="D100" s="40">
        <v>34.89</v>
      </c>
      <c r="E100" s="40">
        <v>43.47</v>
      </c>
      <c r="F100" s="40">
        <v>43.77</v>
      </c>
      <c r="G100" s="40">
        <v>47.96</v>
      </c>
      <c r="I100" s="40">
        <v>43.6</v>
      </c>
      <c r="R100" s="40">
        <v>43.350830358793189</v>
      </c>
      <c r="AI100" s="50"/>
      <c r="AJ100" s="70"/>
      <c r="AL100" s="40">
        <v>39904</v>
      </c>
      <c r="AM100" s="40">
        <v>3.992</v>
      </c>
      <c r="AN100" s="40">
        <v>0.36</v>
      </c>
      <c r="AO100" s="40">
        <v>4.3520000000000003</v>
      </c>
      <c r="AP100" s="40">
        <v>4.4999999999999998E-2</v>
      </c>
      <c r="AQ100" s="40">
        <v>4.0369999999999999</v>
      </c>
      <c r="AR100" s="40">
        <v>0.36</v>
      </c>
      <c r="AS100" s="40">
        <v>4.3520000000000003</v>
      </c>
      <c r="AT100" s="40">
        <v>0.38</v>
      </c>
      <c r="AU100" s="40">
        <v>4.3719999999999999</v>
      </c>
    </row>
    <row r="101" spans="1:47" x14ac:dyDescent="0.25">
      <c r="A101" s="82">
        <v>39264</v>
      </c>
      <c r="B101" s="40">
        <v>53.59</v>
      </c>
      <c r="C101" s="40">
        <v>50.58</v>
      </c>
      <c r="D101" s="40">
        <v>46.15</v>
      </c>
      <c r="E101" s="40">
        <v>49.65</v>
      </c>
      <c r="F101" s="40">
        <v>57.52</v>
      </c>
      <c r="G101" s="40">
        <v>58.23</v>
      </c>
      <c r="I101" s="40">
        <v>50.6</v>
      </c>
      <c r="R101" s="40">
        <v>43.931637150975654</v>
      </c>
      <c r="AI101" s="50"/>
      <c r="AJ101" s="70"/>
      <c r="AL101" s="40">
        <v>39934</v>
      </c>
      <c r="AM101" s="40">
        <v>4.1399999999999997</v>
      </c>
      <c r="AN101" s="40">
        <v>0.32500000000000001</v>
      </c>
      <c r="AO101" s="40">
        <v>4.4649999999999999</v>
      </c>
      <c r="AP101" s="40">
        <v>4.4999999999999998E-2</v>
      </c>
      <c r="AQ101" s="40">
        <v>4.1849999999999996</v>
      </c>
      <c r="AR101" s="40">
        <v>0.32500000000000001</v>
      </c>
      <c r="AS101" s="40">
        <v>4.4649999999999999</v>
      </c>
      <c r="AT101" s="40">
        <v>0.33</v>
      </c>
      <c r="AU101" s="40">
        <v>4.47</v>
      </c>
    </row>
    <row r="102" spans="1:47" x14ac:dyDescent="0.25">
      <c r="A102" s="82">
        <v>39295</v>
      </c>
      <c r="B102" s="40">
        <v>61.16</v>
      </c>
      <c r="C102" s="40">
        <v>54.93</v>
      </c>
      <c r="D102" s="40">
        <v>51.02</v>
      </c>
      <c r="E102" s="40">
        <v>54.78</v>
      </c>
      <c r="F102" s="40">
        <v>62.93</v>
      </c>
      <c r="G102" s="40">
        <v>66.900000000000006</v>
      </c>
      <c r="I102" s="40">
        <v>59.35</v>
      </c>
      <c r="R102" s="40">
        <v>44.422008049666452</v>
      </c>
      <c r="AI102" s="50"/>
      <c r="AJ102" s="70"/>
      <c r="AL102" s="40">
        <v>39965</v>
      </c>
      <c r="AM102" s="40">
        <v>4.2919999999999998</v>
      </c>
      <c r="AN102" s="40">
        <v>0.33500000000000002</v>
      </c>
      <c r="AO102" s="40">
        <v>4.6269999999999998</v>
      </c>
      <c r="AP102" s="40">
        <v>4.4999999999999998E-2</v>
      </c>
      <c r="AQ102" s="40">
        <v>4.3369999999999997</v>
      </c>
      <c r="AR102" s="40">
        <v>0.33500000000000002</v>
      </c>
      <c r="AS102" s="40">
        <v>4.6269999999999998</v>
      </c>
      <c r="AT102" s="40">
        <v>0.37</v>
      </c>
      <c r="AU102" s="40">
        <v>4.6619999999999999</v>
      </c>
    </row>
    <row r="103" spans="1:47" x14ac:dyDescent="0.25">
      <c r="A103" s="82">
        <v>39326</v>
      </c>
      <c r="B103" s="40">
        <v>51.22</v>
      </c>
      <c r="C103" s="40">
        <v>48.89</v>
      </c>
      <c r="D103" s="40">
        <v>45.09</v>
      </c>
      <c r="E103" s="40">
        <v>51.67</v>
      </c>
      <c r="F103" s="40">
        <v>50.63</v>
      </c>
      <c r="G103" s="40">
        <v>55.86</v>
      </c>
      <c r="I103" s="40">
        <v>42.1</v>
      </c>
      <c r="R103" s="40">
        <v>44.344227685004491</v>
      </c>
      <c r="AI103" s="50"/>
      <c r="AJ103" s="70"/>
      <c r="AL103" s="40">
        <v>39995</v>
      </c>
      <c r="AM103" s="40">
        <v>4.3620000000000001</v>
      </c>
      <c r="AN103" s="40">
        <v>0.45</v>
      </c>
      <c r="AO103" s="40">
        <v>4.8120000000000003</v>
      </c>
      <c r="AP103" s="40">
        <v>4.4999999999999998E-2</v>
      </c>
      <c r="AQ103" s="40">
        <v>4.407</v>
      </c>
      <c r="AR103" s="40">
        <v>0.35</v>
      </c>
      <c r="AS103" s="40">
        <v>4.7119999999999997</v>
      </c>
      <c r="AT103" s="40">
        <v>0.41</v>
      </c>
      <c r="AU103" s="40">
        <v>4.7720000000000002</v>
      </c>
    </row>
    <row r="104" spans="1:47" x14ac:dyDescent="0.25">
      <c r="A104" s="82">
        <v>39356</v>
      </c>
      <c r="B104" s="40">
        <v>39.39</v>
      </c>
      <c r="C104" s="40">
        <v>43.32</v>
      </c>
      <c r="D104" s="40">
        <v>41.44</v>
      </c>
      <c r="E104" s="40">
        <v>42.07</v>
      </c>
      <c r="F104" s="40">
        <v>40.93</v>
      </c>
      <c r="G104" s="40">
        <v>41.97</v>
      </c>
      <c r="I104" s="40">
        <v>41.6</v>
      </c>
      <c r="R104" s="40">
        <v>44.343885554862887</v>
      </c>
      <c r="AI104" s="50"/>
      <c r="AJ104" s="70"/>
      <c r="AL104" s="40">
        <v>40026</v>
      </c>
      <c r="AM104" s="40">
        <v>4.2750000000000004</v>
      </c>
      <c r="AN104" s="40">
        <v>0.45</v>
      </c>
      <c r="AO104" s="40">
        <v>4.7249999999999996</v>
      </c>
      <c r="AP104" s="40">
        <v>0.13</v>
      </c>
      <c r="AQ104" s="40">
        <v>4.4050000000000002</v>
      </c>
      <c r="AR104" s="40">
        <v>0.35</v>
      </c>
      <c r="AS104" s="40">
        <v>4.625</v>
      </c>
      <c r="AT104" s="40">
        <v>0.41</v>
      </c>
      <c r="AU104" s="40">
        <v>4.6849999999999996</v>
      </c>
    </row>
    <row r="105" spans="1:47" x14ac:dyDescent="0.25">
      <c r="A105" s="82">
        <v>39387</v>
      </c>
      <c r="B105" s="40">
        <v>38.44</v>
      </c>
      <c r="C105" s="40">
        <v>40.700000000000003</v>
      </c>
      <c r="D105" s="40">
        <v>38.86</v>
      </c>
      <c r="E105" s="40">
        <v>42.77</v>
      </c>
      <c r="F105" s="40">
        <v>40.67</v>
      </c>
      <c r="G105" s="40">
        <v>40.75</v>
      </c>
      <c r="I105" s="40">
        <v>39.85</v>
      </c>
      <c r="R105" s="40">
        <v>46.770794024552409</v>
      </c>
      <c r="AI105" s="50"/>
      <c r="AJ105" s="70"/>
      <c r="AL105" s="40">
        <v>40057</v>
      </c>
      <c r="AM105" s="40">
        <v>4.1360000000000001</v>
      </c>
      <c r="AN105" s="40">
        <v>0.41499999999999998</v>
      </c>
      <c r="AO105" s="40">
        <v>4.5510000000000002</v>
      </c>
      <c r="AP105" s="40">
        <v>0.13</v>
      </c>
      <c r="AQ105" s="40">
        <v>4.266</v>
      </c>
      <c r="AR105" s="40">
        <v>0.315</v>
      </c>
      <c r="AS105" s="40">
        <v>4.4510000000000005</v>
      </c>
      <c r="AT105" s="40">
        <v>0.36</v>
      </c>
      <c r="AU105" s="40">
        <v>4.4960000000000004</v>
      </c>
    </row>
    <row r="106" spans="1:47" x14ac:dyDescent="0.25">
      <c r="A106" s="82">
        <v>39417</v>
      </c>
      <c r="B106" s="40">
        <v>37.97</v>
      </c>
      <c r="C106" s="40">
        <v>41.48</v>
      </c>
      <c r="D106" s="40">
        <v>39.78</v>
      </c>
      <c r="E106" s="40">
        <v>45.47</v>
      </c>
      <c r="F106" s="40">
        <v>41.88</v>
      </c>
      <c r="G106" s="40">
        <v>40.14</v>
      </c>
      <c r="I106" s="40">
        <v>40.35</v>
      </c>
      <c r="R106" s="40">
        <v>48.732829620488843</v>
      </c>
      <c r="AI106" s="50"/>
      <c r="AJ106" s="70"/>
      <c r="AL106" s="40">
        <v>40087</v>
      </c>
      <c r="AM106" s="40">
        <v>3.9820000000000002</v>
      </c>
      <c r="AN106" s="40">
        <v>0.46</v>
      </c>
      <c r="AO106" s="40">
        <v>4.4420000000000002</v>
      </c>
      <c r="AP106" s="40">
        <v>0.13</v>
      </c>
      <c r="AQ106" s="40">
        <v>4.1120000000000001</v>
      </c>
      <c r="AR106" s="40">
        <v>0.36</v>
      </c>
      <c r="AS106" s="40">
        <v>4.3420000000000005</v>
      </c>
      <c r="AT106" s="40">
        <v>0.4</v>
      </c>
      <c r="AU106" s="40">
        <v>4.3820000000000006</v>
      </c>
    </row>
    <row r="107" spans="1:47" x14ac:dyDescent="0.25">
      <c r="A107" s="82">
        <v>39448</v>
      </c>
      <c r="B107" s="40">
        <v>37.76</v>
      </c>
      <c r="C107" s="40">
        <v>44.75</v>
      </c>
      <c r="D107" s="40">
        <v>42.72</v>
      </c>
      <c r="E107" s="40">
        <v>45.14</v>
      </c>
      <c r="F107" s="40">
        <v>42.38</v>
      </c>
      <c r="G107" s="40">
        <v>40.22</v>
      </c>
      <c r="I107" s="40">
        <v>31.45</v>
      </c>
      <c r="R107" s="40">
        <v>49.603789900261901</v>
      </c>
      <c r="AI107" s="50"/>
      <c r="AJ107" s="70"/>
      <c r="AL107" s="40">
        <v>40118</v>
      </c>
      <c r="AM107" s="40">
        <v>3.9870000000000001</v>
      </c>
      <c r="AN107" s="40">
        <v>0.56000000000000005</v>
      </c>
      <c r="AO107" s="40">
        <v>4.5470000000000006</v>
      </c>
      <c r="AP107" s="40">
        <v>0.13</v>
      </c>
      <c r="AQ107" s="40">
        <v>4.117</v>
      </c>
      <c r="AR107" s="40">
        <v>0.46</v>
      </c>
      <c r="AS107" s="40">
        <v>4.4470000000000001</v>
      </c>
      <c r="AT107" s="40">
        <v>0.73</v>
      </c>
      <c r="AU107" s="40">
        <v>4.7170000000000005</v>
      </c>
    </row>
    <row r="108" spans="1:47" x14ac:dyDescent="0.25">
      <c r="A108" s="82">
        <v>39479</v>
      </c>
      <c r="B108" s="40">
        <v>37.76</v>
      </c>
      <c r="C108" s="40">
        <v>44.32</v>
      </c>
      <c r="D108" s="40">
        <v>42.15</v>
      </c>
      <c r="E108" s="40">
        <v>44.03</v>
      </c>
      <c r="F108" s="40">
        <v>40.950000000000003</v>
      </c>
      <c r="G108" s="40">
        <v>40.22</v>
      </c>
      <c r="I108" s="40">
        <v>33.200000000000003</v>
      </c>
      <c r="R108" s="40">
        <v>48.479967556910452</v>
      </c>
      <c r="AI108" s="50"/>
      <c r="AJ108" s="70"/>
      <c r="AL108" s="40">
        <v>40148</v>
      </c>
      <c r="AM108" s="40">
        <v>4.0250000000000004</v>
      </c>
      <c r="AN108" s="40">
        <v>0.77</v>
      </c>
      <c r="AO108" s="40">
        <v>4.7949999999999999</v>
      </c>
      <c r="AP108" s="40">
        <v>0.13</v>
      </c>
      <c r="AQ108" s="40">
        <v>4.1550000000000002</v>
      </c>
      <c r="AR108" s="40">
        <v>0.77</v>
      </c>
      <c r="AS108" s="40">
        <v>4.7949999999999999</v>
      </c>
      <c r="AT108" s="40">
        <v>0.98</v>
      </c>
      <c r="AU108" s="40">
        <v>5.0049999999999999</v>
      </c>
    </row>
    <row r="109" spans="1:47" x14ac:dyDescent="0.25">
      <c r="A109" s="82">
        <v>39508</v>
      </c>
      <c r="B109" s="40">
        <v>37.28</v>
      </c>
      <c r="C109" s="40">
        <v>41.14</v>
      </c>
      <c r="D109" s="40">
        <v>38.9</v>
      </c>
      <c r="E109" s="40">
        <v>42.91</v>
      </c>
      <c r="F109" s="40">
        <v>40.28</v>
      </c>
      <c r="G109" s="40">
        <v>39.74</v>
      </c>
      <c r="I109" s="40">
        <v>31.95</v>
      </c>
      <c r="R109" s="40">
        <v>46.684813934875571</v>
      </c>
      <c r="AI109" s="50"/>
      <c r="AJ109" s="70"/>
      <c r="AL109" s="40">
        <v>40179</v>
      </c>
      <c r="AM109" s="40">
        <v>4.07</v>
      </c>
      <c r="AN109" s="40">
        <v>1.04</v>
      </c>
      <c r="AO109" s="40">
        <v>5.1100000000000003</v>
      </c>
      <c r="AP109" s="40">
        <v>4.4999999999999998E-2</v>
      </c>
      <c r="AQ109" s="40">
        <v>4.1150000000000002</v>
      </c>
      <c r="AR109" s="40">
        <v>1.04</v>
      </c>
      <c r="AS109" s="40">
        <v>5.1100000000000003</v>
      </c>
      <c r="AT109" s="40">
        <v>1.6</v>
      </c>
      <c r="AU109" s="40">
        <v>5.67</v>
      </c>
    </row>
    <row r="110" spans="1:47" x14ac:dyDescent="0.25">
      <c r="A110" s="82">
        <v>39539</v>
      </c>
      <c r="B110" s="40">
        <v>36.799999999999997</v>
      </c>
      <c r="C110" s="40">
        <v>41</v>
      </c>
      <c r="D110" s="40">
        <v>37.21</v>
      </c>
      <c r="E110" s="40">
        <v>40.71</v>
      </c>
      <c r="F110" s="40">
        <v>39.049999999999997</v>
      </c>
      <c r="G110" s="40">
        <v>39.270000000000003</v>
      </c>
      <c r="I110" s="40">
        <v>37.450000000000003</v>
      </c>
      <c r="R110" s="40">
        <v>43.985892989449013</v>
      </c>
      <c r="AI110" s="50"/>
      <c r="AJ110" s="70"/>
      <c r="AL110" s="40">
        <v>40210</v>
      </c>
      <c r="AM110" s="40">
        <v>4.1080000000000005</v>
      </c>
      <c r="AN110" s="40">
        <v>1.04</v>
      </c>
      <c r="AO110" s="40">
        <v>5.1480000000000006</v>
      </c>
      <c r="AP110" s="40">
        <v>4.4999999999999998E-2</v>
      </c>
      <c r="AQ110" s="40">
        <v>4.1530000000000005</v>
      </c>
      <c r="AR110" s="40">
        <v>1.04</v>
      </c>
      <c r="AS110" s="40">
        <v>5.1480000000000006</v>
      </c>
      <c r="AT110" s="40">
        <v>1.6</v>
      </c>
      <c r="AU110" s="40">
        <v>5.7080000000000002</v>
      </c>
    </row>
    <row r="111" spans="1:47" x14ac:dyDescent="0.25">
      <c r="A111" s="82">
        <v>39569</v>
      </c>
      <c r="B111" s="40">
        <v>37.76</v>
      </c>
      <c r="C111" s="40">
        <v>38.979999999999997</v>
      </c>
      <c r="D111" s="40">
        <v>35.229999999999997</v>
      </c>
      <c r="E111" s="40">
        <v>41.1</v>
      </c>
      <c r="F111" s="40">
        <v>39.78</v>
      </c>
      <c r="G111" s="40">
        <v>40.229999999999997</v>
      </c>
      <c r="I111" s="40">
        <v>36.950000000000003</v>
      </c>
      <c r="R111" s="40">
        <v>44.049822632952576</v>
      </c>
      <c r="AI111" s="50"/>
      <c r="AJ111" s="70"/>
      <c r="AL111" s="40">
        <v>40238</v>
      </c>
      <c r="AM111" s="40">
        <v>4.1020000000000003</v>
      </c>
      <c r="AN111" s="40">
        <v>0.54</v>
      </c>
      <c r="AO111" s="40">
        <v>4.6420000000000003</v>
      </c>
      <c r="AP111" s="40">
        <v>4.4999999999999998E-2</v>
      </c>
      <c r="AQ111" s="40">
        <v>4.1470000000000002</v>
      </c>
      <c r="AR111" s="40">
        <v>0.54</v>
      </c>
      <c r="AS111" s="40">
        <v>4.6420000000000003</v>
      </c>
      <c r="AT111" s="40">
        <v>0.72</v>
      </c>
      <c r="AU111" s="40">
        <v>4.8220000000000001</v>
      </c>
    </row>
    <row r="112" spans="1:47" x14ac:dyDescent="0.25">
      <c r="A112" s="82">
        <v>39600</v>
      </c>
      <c r="B112" s="40">
        <v>44.43</v>
      </c>
      <c r="C112" s="40">
        <v>37.97</v>
      </c>
      <c r="D112" s="40">
        <v>35.799999999999997</v>
      </c>
      <c r="E112" s="40">
        <v>43.89</v>
      </c>
      <c r="F112" s="40">
        <v>44.06</v>
      </c>
      <c r="G112" s="40">
        <v>48.17</v>
      </c>
      <c r="I112" s="40">
        <v>43.95</v>
      </c>
      <c r="R112" s="40">
        <v>44.539719931754263</v>
      </c>
      <c r="AI112" s="50"/>
      <c r="AJ112" s="70"/>
      <c r="AL112" s="40">
        <v>40269</v>
      </c>
      <c r="AM112" s="40">
        <v>4.1020000000000003</v>
      </c>
      <c r="AN112" s="40">
        <v>0.36</v>
      </c>
      <c r="AO112" s="40">
        <v>4.4620000000000006</v>
      </c>
      <c r="AP112" s="40">
        <v>4.4999999999999998E-2</v>
      </c>
      <c r="AQ112" s="40">
        <v>4.1470000000000002</v>
      </c>
      <c r="AR112" s="40">
        <v>0.36</v>
      </c>
      <c r="AS112" s="40">
        <v>4.4620000000000006</v>
      </c>
      <c r="AT112" s="40">
        <v>0.38</v>
      </c>
      <c r="AU112" s="40">
        <v>4.4820000000000002</v>
      </c>
    </row>
    <row r="113" spans="1:47" x14ac:dyDescent="0.25">
      <c r="A113" s="82">
        <v>39630</v>
      </c>
      <c r="B113" s="40">
        <v>53.96</v>
      </c>
      <c r="C113" s="40">
        <v>50.88</v>
      </c>
      <c r="D113" s="40">
        <v>46.28</v>
      </c>
      <c r="E113" s="40">
        <v>49.62</v>
      </c>
      <c r="F113" s="40">
        <v>57.9</v>
      </c>
      <c r="G113" s="40">
        <v>58.43</v>
      </c>
      <c r="I113" s="40">
        <v>50.95</v>
      </c>
      <c r="R113" s="40">
        <v>45.119952247097061</v>
      </c>
      <c r="AI113" s="50"/>
      <c r="AJ113" s="70"/>
      <c r="AL113" s="40">
        <v>40299</v>
      </c>
      <c r="AM113" s="40">
        <v>4.25</v>
      </c>
      <c r="AN113" s="40">
        <v>0.32500000000000001</v>
      </c>
      <c r="AO113" s="40">
        <v>4.5750000000000002</v>
      </c>
      <c r="AP113" s="40">
        <v>4.4999999999999998E-2</v>
      </c>
      <c r="AQ113" s="40">
        <v>4.2949999999999999</v>
      </c>
      <c r="AR113" s="40">
        <v>0.32500000000000001</v>
      </c>
      <c r="AS113" s="40">
        <v>4.5750000000000002</v>
      </c>
      <c r="AT113" s="40">
        <v>0.33</v>
      </c>
      <c r="AU113" s="40">
        <v>4.58</v>
      </c>
    </row>
    <row r="114" spans="1:47" x14ac:dyDescent="0.25">
      <c r="A114" s="82">
        <v>39661</v>
      </c>
      <c r="B114" s="40">
        <v>61.59</v>
      </c>
      <c r="C114" s="40">
        <v>54.95</v>
      </c>
      <c r="D114" s="40">
        <v>50.82</v>
      </c>
      <c r="E114" s="40">
        <v>54.37</v>
      </c>
      <c r="F114" s="40">
        <v>63.35</v>
      </c>
      <c r="G114" s="40">
        <v>67.069999999999993</v>
      </c>
      <c r="I114" s="40">
        <v>59.7</v>
      </c>
      <c r="R114" s="40">
        <v>45.609730934720844</v>
      </c>
      <c r="AI114" s="50"/>
      <c r="AJ114" s="70"/>
      <c r="AL114" s="40">
        <v>40330</v>
      </c>
      <c r="AM114" s="40">
        <v>4.4020000000000001</v>
      </c>
      <c r="AN114" s="40">
        <v>0.33500000000000002</v>
      </c>
      <c r="AO114" s="40">
        <v>4.7370000000000001</v>
      </c>
      <c r="AP114" s="40">
        <v>4.4999999999999998E-2</v>
      </c>
      <c r="AQ114" s="40">
        <v>4.4470000000000001</v>
      </c>
      <c r="AR114" s="40">
        <v>0.33500000000000002</v>
      </c>
      <c r="AS114" s="40">
        <v>4.7370000000000001</v>
      </c>
      <c r="AT114" s="40">
        <v>0.37</v>
      </c>
      <c r="AU114" s="40">
        <v>4.7720000000000002</v>
      </c>
    </row>
    <row r="115" spans="1:47" x14ac:dyDescent="0.25">
      <c r="A115" s="82">
        <v>39692</v>
      </c>
      <c r="B115" s="40">
        <v>51.58</v>
      </c>
      <c r="C115" s="40">
        <v>49.3</v>
      </c>
      <c r="D115" s="40">
        <v>45.3</v>
      </c>
      <c r="E115" s="40">
        <v>51.47</v>
      </c>
      <c r="F115" s="40">
        <v>50.97</v>
      </c>
      <c r="G115" s="40">
        <v>56.05</v>
      </c>
      <c r="I115" s="40">
        <v>42.45</v>
      </c>
      <c r="R115" s="40">
        <v>45.531434738908054</v>
      </c>
      <c r="AI115" s="50"/>
      <c r="AJ115" s="70"/>
      <c r="AL115" s="40">
        <v>40360</v>
      </c>
      <c r="AM115" s="40">
        <v>4.4744999999999999</v>
      </c>
      <c r="AN115" s="40">
        <v>0.45</v>
      </c>
      <c r="AO115" s="40">
        <v>4.9245000000000001</v>
      </c>
      <c r="AP115" s="40">
        <v>4.4999999999999998E-2</v>
      </c>
      <c r="AQ115" s="40">
        <v>4.5194999999999999</v>
      </c>
      <c r="AR115" s="40">
        <v>0.35</v>
      </c>
      <c r="AS115" s="40">
        <v>4.8244999999999996</v>
      </c>
      <c r="AT115" s="40">
        <v>0.41</v>
      </c>
      <c r="AU115" s="40">
        <v>4.8845000000000001</v>
      </c>
    </row>
    <row r="116" spans="1:47" x14ac:dyDescent="0.25">
      <c r="A116" s="82">
        <v>39722</v>
      </c>
      <c r="B116" s="40">
        <v>39.659999999999997</v>
      </c>
      <c r="C116" s="40">
        <v>44.09</v>
      </c>
      <c r="D116" s="40">
        <v>41.9</v>
      </c>
      <c r="E116" s="40">
        <v>42.46</v>
      </c>
      <c r="F116" s="40">
        <v>41.21</v>
      </c>
      <c r="G116" s="40">
        <v>42.24</v>
      </c>
      <c r="I116" s="40">
        <v>41.95</v>
      </c>
      <c r="R116" s="40">
        <v>45.530581641686965</v>
      </c>
      <c r="AI116" s="50"/>
      <c r="AJ116" s="70"/>
      <c r="AL116" s="40">
        <v>40391</v>
      </c>
      <c r="AM116" s="40">
        <v>4.3875000000000002</v>
      </c>
      <c r="AN116" s="40">
        <v>0.45</v>
      </c>
      <c r="AO116" s="40">
        <v>4.8375000000000004</v>
      </c>
      <c r="AP116" s="40">
        <v>0.13</v>
      </c>
      <c r="AQ116" s="40">
        <v>4.5175000000000001</v>
      </c>
      <c r="AR116" s="40">
        <v>0.35</v>
      </c>
      <c r="AS116" s="40">
        <v>4.7374999999999998</v>
      </c>
      <c r="AT116" s="40">
        <v>0.41</v>
      </c>
      <c r="AU116" s="40">
        <v>4.7975000000000003</v>
      </c>
    </row>
    <row r="117" spans="1:47" x14ac:dyDescent="0.25">
      <c r="A117" s="82">
        <v>39753</v>
      </c>
      <c r="B117" s="40">
        <v>38.71</v>
      </c>
      <c r="C117" s="40">
        <v>41.63</v>
      </c>
      <c r="D117" s="40">
        <v>39.5</v>
      </c>
      <c r="E117" s="40">
        <v>43.23</v>
      </c>
      <c r="F117" s="40">
        <v>40.94</v>
      </c>
      <c r="G117" s="40">
        <v>41.04</v>
      </c>
      <c r="I117" s="40">
        <v>40.200000000000003</v>
      </c>
      <c r="R117" s="40">
        <v>47.767099898001739</v>
      </c>
      <c r="AI117" s="50"/>
      <c r="AJ117" s="70"/>
      <c r="AL117" s="40">
        <v>40422</v>
      </c>
      <c r="AM117" s="40">
        <v>4.2484999999999999</v>
      </c>
      <c r="AN117" s="40">
        <v>0.41499999999999998</v>
      </c>
      <c r="AO117" s="40">
        <v>4.6635</v>
      </c>
      <c r="AP117" s="40">
        <v>0.13</v>
      </c>
      <c r="AQ117" s="40">
        <v>4.3784999999999998</v>
      </c>
      <c r="AR117" s="40">
        <v>0.315</v>
      </c>
      <c r="AS117" s="40">
        <v>4.5635000000000003</v>
      </c>
      <c r="AT117" s="40">
        <v>0.36</v>
      </c>
      <c r="AU117" s="40">
        <v>4.6085000000000003</v>
      </c>
    </row>
    <row r="118" spans="1:47" x14ac:dyDescent="0.25">
      <c r="A118" s="82">
        <v>39783</v>
      </c>
      <c r="B118" s="40">
        <v>38.24</v>
      </c>
      <c r="C118" s="40">
        <v>42.36</v>
      </c>
      <c r="D118" s="40">
        <v>40.35</v>
      </c>
      <c r="E118" s="40">
        <v>45.9</v>
      </c>
      <c r="F118" s="40">
        <v>42.16</v>
      </c>
      <c r="G118" s="40">
        <v>40.44</v>
      </c>
      <c r="I118" s="40">
        <v>40.700000000000003</v>
      </c>
      <c r="R118" s="40">
        <v>49.755030375539718</v>
      </c>
      <c r="AI118" s="50"/>
      <c r="AJ118" s="70"/>
      <c r="AL118" s="40">
        <v>40452</v>
      </c>
      <c r="AM118" s="40">
        <v>4.0945</v>
      </c>
      <c r="AN118" s="40">
        <v>0.46</v>
      </c>
      <c r="AO118" s="40">
        <v>4.5545</v>
      </c>
      <c r="AP118" s="40">
        <v>0.13</v>
      </c>
      <c r="AQ118" s="40">
        <v>4.2244999999999999</v>
      </c>
      <c r="AR118" s="40">
        <v>0.36</v>
      </c>
      <c r="AS118" s="40">
        <v>4.4545000000000003</v>
      </c>
      <c r="AT118" s="40">
        <v>0.4</v>
      </c>
      <c r="AU118" s="40">
        <v>4.4945000000000004</v>
      </c>
    </row>
    <row r="119" spans="1:47" x14ac:dyDescent="0.25">
      <c r="A119" s="82">
        <v>39814</v>
      </c>
      <c r="B119" s="40">
        <v>38.020000000000003</v>
      </c>
      <c r="C119" s="40">
        <v>45.45</v>
      </c>
      <c r="D119" s="40">
        <v>43.12</v>
      </c>
      <c r="E119" s="40">
        <v>45.51</v>
      </c>
      <c r="F119" s="40">
        <v>42.67</v>
      </c>
      <c r="G119" s="40">
        <v>40.49</v>
      </c>
      <c r="I119" s="40">
        <v>31.95</v>
      </c>
      <c r="R119" s="40">
        <v>50.686757979673501</v>
      </c>
      <c r="AI119" s="50"/>
      <c r="AJ119" s="70"/>
      <c r="AL119" s="40">
        <v>40483</v>
      </c>
      <c r="AM119" s="40">
        <v>4.0994999999999999</v>
      </c>
      <c r="AN119" s="40">
        <v>0.56000000000000005</v>
      </c>
      <c r="AO119" s="40">
        <v>4.6594999999999995</v>
      </c>
      <c r="AP119" s="40">
        <v>0.13</v>
      </c>
      <c r="AQ119" s="40">
        <v>4.2294999999999998</v>
      </c>
      <c r="AR119" s="40">
        <v>0.46</v>
      </c>
      <c r="AS119" s="40">
        <v>4.5594999999999999</v>
      </c>
      <c r="AT119" s="40">
        <v>0.73</v>
      </c>
      <c r="AU119" s="40">
        <v>4.8294999999999995</v>
      </c>
    </row>
    <row r="120" spans="1:47" x14ac:dyDescent="0.25">
      <c r="A120" s="82">
        <v>39845</v>
      </c>
      <c r="B120" s="40">
        <v>38.020000000000003</v>
      </c>
      <c r="C120" s="40">
        <v>45.05</v>
      </c>
      <c r="D120" s="40">
        <v>42.6</v>
      </c>
      <c r="E120" s="40">
        <v>44.48</v>
      </c>
      <c r="F120" s="40">
        <v>41.23</v>
      </c>
      <c r="G120" s="40">
        <v>40.49</v>
      </c>
      <c r="I120" s="40">
        <v>33.700000000000003</v>
      </c>
      <c r="R120" s="40">
        <v>49.589961624165333</v>
      </c>
      <c r="AI120" s="50"/>
      <c r="AJ120" s="70"/>
      <c r="AL120" s="40">
        <v>40513</v>
      </c>
      <c r="AM120" s="40">
        <v>4.1375000000000002</v>
      </c>
      <c r="AN120" s="40">
        <v>0.77</v>
      </c>
      <c r="AO120" s="40">
        <v>4.9074999999999998</v>
      </c>
      <c r="AP120" s="40">
        <v>0.13</v>
      </c>
      <c r="AQ120" s="40">
        <v>4.2675000000000001</v>
      </c>
      <c r="AR120" s="40">
        <v>0.77</v>
      </c>
      <c r="AS120" s="40">
        <v>4.9074999999999998</v>
      </c>
      <c r="AT120" s="40">
        <v>0.98</v>
      </c>
      <c r="AU120" s="40">
        <v>5.1174999999999997</v>
      </c>
    </row>
    <row r="121" spans="1:47" x14ac:dyDescent="0.25">
      <c r="A121" s="82">
        <v>39873</v>
      </c>
      <c r="B121" s="40">
        <v>37.54</v>
      </c>
      <c r="C121" s="40">
        <v>42.08</v>
      </c>
      <c r="D121" s="40">
        <v>39.57</v>
      </c>
      <c r="E121" s="40">
        <v>43.44</v>
      </c>
      <c r="F121" s="40">
        <v>40.54</v>
      </c>
      <c r="G121" s="40">
        <v>40.01</v>
      </c>
      <c r="I121" s="40">
        <v>32.450000000000003</v>
      </c>
      <c r="R121" s="40">
        <v>47.81707511268727</v>
      </c>
      <c r="AI121" s="50"/>
      <c r="AJ121" s="70"/>
      <c r="AL121" s="40">
        <v>40544</v>
      </c>
      <c r="AM121" s="40">
        <v>4.1825000000000001</v>
      </c>
      <c r="AN121" s="40">
        <v>1.04</v>
      </c>
      <c r="AO121" s="40">
        <v>5.2225000000000001</v>
      </c>
      <c r="AP121" s="40">
        <v>4.4999999999999998E-2</v>
      </c>
      <c r="AQ121" s="40">
        <v>4.2275</v>
      </c>
      <c r="AR121" s="40">
        <v>1.04</v>
      </c>
      <c r="AS121" s="40">
        <v>5.2225000000000001</v>
      </c>
      <c r="AT121" s="40">
        <v>1.6</v>
      </c>
      <c r="AU121" s="40">
        <v>5.7824999999999998</v>
      </c>
    </row>
    <row r="122" spans="1:47" x14ac:dyDescent="0.25">
      <c r="A122" s="82">
        <v>39904</v>
      </c>
      <c r="B122" s="40">
        <v>37.06</v>
      </c>
      <c r="C122" s="40">
        <v>41.96</v>
      </c>
      <c r="D122" s="40">
        <v>37.99</v>
      </c>
      <c r="E122" s="40">
        <v>41.38</v>
      </c>
      <c r="F122" s="40">
        <v>39.31</v>
      </c>
      <c r="G122" s="40">
        <v>39.53</v>
      </c>
      <c r="I122" s="40">
        <v>38</v>
      </c>
      <c r="R122" s="40">
        <v>44.68619152182314</v>
      </c>
      <c r="AI122" s="50"/>
      <c r="AJ122" s="70"/>
      <c r="AL122" s="40">
        <v>40575</v>
      </c>
      <c r="AM122" s="40">
        <v>4.2205000000000004</v>
      </c>
      <c r="AN122" s="40">
        <v>1.04</v>
      </c>
      <c r="AO122" s="40">
        <v>5.2605000000000004</v>
      </c>
      <c r="AP122" s="40">
        <v>4.4999999999999998E-2</v>
      </c>
      <c r="AQ122" s="40">
        <v>4.2655000000000003</v>
      </c>
      <c r="AR122" s="40">
        <v>1.04</v>
      </c>
      <c r="AS122" s="40">
        <v>5.2605000000000004</v>
      </c>
      <c r="AT122" s="40">
        <v>1.6</v>
      </c>
      <c r="AU122" s="40">
        <v>5.8205000000000009</v>
      </c>
    </row>
    <row r="123" spans="1:47" x14ac:dyDescent="0.25">
      <c r="A123" s="82">
        <v>39934</v>
      </c>
      <c r="B123" s="40">
        <v>38.020000000000003</v>
      </c>
      <c r="C123" s="40">
        <v>40.07</v>
      </c>
      <c r="D123" s="40">
        <v>36.15</v>
      </c>
      <c r="E123" s="40">
        <v>41.76</v>
      </c>
      <c r="F123" s="40">
        <v>40.04</v>
      </c>
      <c r="G123" s="40">
        <v>40.49</v>
      </c>
      <c r="I123" s="40">
        <v>37.5</v>
      </c>
      <c r="R123" s="40">
        <v>44.776521187679563</v>
      </c>
      <c r="AI123" s="50"/>
      <c r="AJ123" s="70"/>
      <c r="AL123" s="40">
        <v>40603</v>
      </c>
      <c r="AM123" s="40">
        <v>4.2145000000000001</v>
      </c>
      <c r="AN123" s="40">
        <v>0.54</v>
      </c>
      <c r="AO123" s="40">
        <v>4.7545000000000002</v>
      </c>
      <c r="AP123" s="40">
        <v>4.4999999999999998E-2</v>
      </c>
      <c r="AQ123" s="40">
        <v>4.2595000000000001</v>
      </c>
      <c r="AR123" s="40">
        <v>0.54</v>
      </c>
      <c r="AS123" s="40">
        <v>4.7545000000000002</v>
      </c>
      <c r="AT123" s="40">
        <v>0.72</v>
      </c>
      <c r="AU123" s="40">
        <v>4.9344999999999999</v>
      </c>
    </row>
    <row r="124" spans="1:47" x14ac:dyDescent="0.25">
      <c r="A124" s="82">
        <v>39965</v>
      </c>
      <c r="B124" s="40">
        <v>44.74</v>
      </c>
      <c r="C124" s="40">
        <v>39.130000000000003</v>
      </c>
      <c r="D124" s="40">
        <v>36.68</v>
      </c>
      <c r="E124" s="40">
        <v>44.36</v>
      </c>
      <c r="F124" s="40">
        <v>44.35</v>
      </c>
      <c r="G124" s="40">
        <v>48.39</v>
      </c>
      <c r="I124" s="40">
        <v>44.5</v>
      </c>
      <c r="R124" s="40">
        <v>45.296018230701186</v>
      </c>
      <c r="AI124" s="50"/>
      <c r="AJ124" s="70"/>
      <c r="AL124" s="40">
        <v>40634</v>
      </c>
      <c r="AM124" s="40">
        <v>4.2145000000000001</v>
      </c>
      <c r="AN124" s="40">
        <v>0.36</v>
      </c>
      <c r="AO124" s="40">
        <v>4.5745000000000005</v>
      </c>
      <c r="AP124" s="40">
        <v>4.4999999999999998E-2</v>
      </c>
      <c r="AQ124" s="40">
        <v>4.2595000000000001</v>
      </c>
      <c r="AR124" s="40">
        <v>0.36</v>
      </c>
      <c r="AS124" s="40">
        <v>4.5745000000000005</v>
      </c>
      <c r="AT124" s="40">
        <v>0.38</v>
      </c>
      <c r="AU124" s="40">
        <v>4.5945</v>
      </c>
    </row>
    <row r="125" spans="1:47" x14ac:dyDescent="0.25">
      <c r="A125" s="82">
        <v>39995</v>
      </c>
      <c r="B125" s="40">
        <v>54.34</v>
      </c>
      <c r="C125" s="40">
        <v>51.21</v>
      </c>
      <c r="D125" s="40">
        <v>46.44</v>
      </c>
      <c r="E125" s="40">
        <v>49.67</v>
      </c>
      <c r="F125" s="40">
        <v>58.28</v>
      </c>
      <c r="G125" s="40">
        <v>58.64</v>
      </c>
      <c r="I125" s="40">
        <v>51.5</v>
      </c>
      <c r="R125" s="40">
        <v>45.906539150818318</v>
      </c>
      <c r="AI125" s="50"/>
      <c r="AJ125" s="70"/>
      <c r="AL125" s="40">
        <v>40664</v>
      </c>
      <c r="AM125" s="40">
        <v>4.3624999999999998</v>
      </c>
      <c r="AN125" s="40">
        <v>0.32500000000000001</v>
      </c>
      <c r="AO125" s="40">
        <v>4.6875</v>
      </c>
      <c r="AP125" s="40">
        <v>4.4999999999999998E-2</v>
      </c>
      <c r="AQ125" s="40">
        <v>4.4074999999999998</v>
      </c>
      <c r="AR125" s="40">
        <v>0.32500000000000001</v>
      </c>
      <c r="AS125" s="40">
        <v>4.6875</v>
      </c>
      <c r="AT125" s="40">
        <v>0.33</v>
      </c>
      <c r="AU125" s="40">
        <v>4.6924999999999999</v>
      </c>
    </row>
    <row r="126" spans="1:47" x14ac:dyDescent="0.25">
      <c r="A126" s="82">
        <v>40026</v>
      </c>
      <c r="B126" s="40">
        <v>62.02</v>
      </c>
      <c r="C126" s="40">
        <v>55.02</v>
      </c>
      <c r="D126" s="40">
        <v>50.67</v>
      </c>
      <c r="E126" s="40">
        <v>54.08</v>
      </c>
      <c r="F126" s="40">
        <v>63.77</v>
      </c>
      <c r="G126" s="40">
        <v>67.25</v>
      </c>
      <c r="I126" s="40">
        <v>60.25</v>
      </c>
      <c r="R126" s="40">
        <v>46.428415972212925</v>
      </c>
      <c r="AI126" s="50"/>
      <c r="AJ126" s="70"/>
      <c r="AL126" s="40">
        <v>40695</v>
      </c>
      <c r="AM126" s="40">
        <v>4.5145</v>
      </c>
      <c r="AN126" s="40">
        <v>0.33500000000000002</v>
      </c>
      <c r="AO126" s="40">
        <v>4.8494999999999999</v>
      </c>
      <c r="AP126" s="40">
        <v>4.4999999999999998E-2</v>
      </c>
      <c r="AQ126" s="40">
        <v>4.5594999999999999</v>
      </c>
      <c r="AR126" s="40">
        <v>0.33500000000000002</v>
      </c>
      <c r="AS126" s="40">
        <v>4.8494999999999999</v>
      </c>
      <c r="AT126" s="40">
        <v>0.37</v>
      </c>
      <c r="AU126" s="40">
        <v>4.8845000000000001</v>
      </c>
    </row>
    <row r="127" spans="1:47" x14ac:dyDescent="0.25">
      <c r="A127" s="82">
        <v>40057</v>
      </c>
      <c r="B127" s="40">
        <v>51.94</v>
      </c>
      <c r="C127" s="40">
        <v>49.74</v>
      </c>
      <c r="D127" s="40">
        <v>45.53</v>
      </c>
      <c r="E127" s="40">
        <v>51.37</v>
      </c>
      <c r="F127" s="40">
        <v>51.31</v>
      </c>
      <c r="G127" s="40">
        <v>56.25</v>
      </c>
      <c r="I127" s="40">
        <v>42.95</v>
      </c>
      <c r="R127" s="40">
        <v>46.38018588549896</v>
      </c>
      <c r="AI127" s="50"/>
      <c r="AJ127" s="70"/>
      <c r="AL127" s="40">
        <v>40725</v>
      </c>
      <c r="AM127" s="40">
        <v>4.5895000000000001</v>
      </c>
      <c r="AN127" s="40">
        <v>0.45</v>
      </c>
      <c r="AO127" s="40">
        <v>5.0395000000000003</v>
      </c>
      <c r="AP127" s="40">
        <v>4.4999999999999998E-2</v>
      </c>
      <c r="AQ127" s="40">
        <v>4.6345000000000001</v>
      </c>
      <c r="AR127" s="40">
        <v>0.35</v>
      </c>
      <c r="AS127" s="40">
        <v>4.9394999999999998</v>
      </c>
      <c r="AT127" s="40">
        <v>0.41</v>
      </c>
      <c r="AU127" s="40">
        <v>4.9995000000000003</v>
      </c>
    </row>
    <row r="128" spans="1:47" x14ac:dyDescent="0.25">
      <c r="A128" s="82">
        <v>40087</v>
      </c>
      <c r="B128" s="40">
        <v>39.94</v>
      </c>
      <c r="C128" s="40">
        <v>44.87</v>
      </c>
      <c r="D128" s="40">
        <v>42.37</v>
      </c>
      <c r="E128" s="40">
        <v>42.88</v>
      </c>
      <c r="F128" s="40">
        <v>41.48</v>
      </c>
      <c r="G128" s="40">
        <v>42.51</v>
      </c>
      <c r="I128" s="40">
        <v>42.5</v>
      </c>
      <c r="R128" s="40">
        <v>46.409410143353618</v>
      </c>
      <c r="AI128" s="50"/>
      <c r="AJ128" s="70"/>
      <c r="AL128" s="40">
        <v>40756</v>
      </c>
      <c r="AM128" s="40">
        <v>4.5025000000000004</v>
      </c>
      <c r="AN128" s="40">
        <v>0.45</v>
      </c>
      <c r="AO128" s="40">
        <v>4.9524999999999997</v>
      </c>
      <c r="AP128" s="40">
        <v>0.13</v>
      </c>
      <c r="AQ128" s="40">
        <v>4.6325000000000003</v>
      </c>
      <c r="AR128" s="40">
        <v>0.35</v>
      </c>
      <c r="AS128" s="40">
        <v>4.8525</v>
      </c>
      <c r="AT128" s="40">
        <v>0.41</v>
      </c>
      <c r="AU128" s="40">
        <v>4.9124999999999996</v>
      </c>
    </row>
    <row r="129" spans="1:36" x14ac:dyDescent="0.25">
      <c r="A129" s="82">
        <v>40118</v>
      </c>
      <c r="B129" s="40">
        <v>38.979999999999997</v>
      </c>
      <c r="C129" s="40">
        <v>42.57</v>
      </c>
      <c r="D129" s="40">
        <v>40.130000000000003</v>
      </c>
      <c r="E129" s="40">
        <v>43.73</v>
      </c>
      <c r="F129" s="40">
        <v>41.22</v>
      </c>
      <c r="G129" s="40">
        <v>41.32</v>
      </c>
      <c r="I129" s="40">
        <v>40.75</v>
      </c>
      <c r="R129" s="40">
        <v>49.14442500207678</v>
      </c>
      <c r="AI129" s="50"/>
      <c r="AJ129" s="70"/>
    </row>
    <row r="130" spans="1:36" x14ac:dyDescent="0.25">
      <c r="A130" s="82">
        <v>40148</v>
      </c>
      <c r="B130" s="40">
        <v>38.5</v>
      </c>
      <c r="C130" s="40">
        <v>43.26</v>
      </c>
      <c r="D130" s="40">
        <v>40.92</v>
      </c>
      <c r="E130" s="40">
        <v>46.37</v>
      </c>
      <c r="F130" s="40">
        <v>42.44</v>
      </c>
      <c r="G130" s="40">
        <v>40.72</v>
      </c>
      <c r="I130" s="40">
        <v>41.2</v>
      </c>
      <c r="R130" s="40">
        <v>51.153994301179893</v>
      </c>
      <c r="AI130" s="50"/>
      <c r="AJ130" s="70"/>
    </row>
    <row r="131" spans="1:36" x14ac:dyDescent="0.25">
      <c r="A131" s="82">
        <v>40179</v>
      </c>
      <c r="B131" s="40">
        <v>38.28</v>
      </c>
      <c r="C131" s="40">
        <v>46.42</v>
      </c>
      <c r="D131" s="40">
        <v>43.53</v>
      </c>
      <c r="E131" s="40">
        <v>45.88</v>
      </c>
      <c r="F131" s="40">
        <v>42.95</v>
      </c>
      <c r="G131" s="40">
        <v>40.700000000000003</v>
      </c>
      <c r="I131" s="40">
        <v>32.450000000000003</v>
      </c>
      <c r="R131" s="40">
        <v>52.132980032429039</v>
      </c>
      <c r="AI131" s="50"/>
      <c r="AJ131" s="70"/>
    </row>
    <row r="132" spans="1:36" x14ac:dyDescent="0.25">
      <c r="A132" s="82">
        <v>40210</v>
      </c>
      <c r="B132" s="40">
        <v>38.28</v>
      </c>
      <c r="C132" s="40">
        <v>46.05</v>
      </c>
      <c r="D132" s="40">
        <v>43.04</v>
      </c>
      <c r="E132" s="40">
        <v>44.92</v>
      </c>
      <c r="F132" s="40">
        <v>41.5</v>
      </c>
      <c r="G132" s="40">
        <v>40.700000000000003</v>
      </c>
      <c r="I132" s="40">
        <v>34.200000000000003</v>
      </c>
      <c r="R132" s="40">
        <v>51.036011670326062</v>
      </c>
      <c r="AI132" s="50"/>
      <c r="AJ132" s="70"/>
    </row>
    <row r="133" spans="1:36" x14ac:dyDescent="0.25">
      <c r="A133" s="82">
        <v>40238</v>
      </c>
      <c r="B133" s="40">
        <v>37.799999999999997</v>
      </c>
      <c r="C133" s="40">
        <v>43.25</v>
      </c>
      <c r="D133" s="40">
        <v>40.22</v>
      </c>
      <c r="E133" s="40">
        <v>43.97</v>
      </c>
      <c r="F133" s="40">
        <v>40.799999999999997</v>
      </c>
      <c r="G133" s="40">
        <v>40.229999999999997</v>
      </c>
      <c r="I133" s="40">
        <v>32.950000000000003</v>
      </c>
      <c r="R133" s="40">
        <v>49.256751963608899</v>
      </c>
      <c r="AI133" s="50"/>
      <c r="AJ133" s="70"/>
    </row>
    <row r="134" spans="1:36" x14ac:dyDescent="0.25">
      <c r="A134" s="82">
        <v>40269</v>
      </c>
      <c r="B134" s="40">
        <v>37.32</v>
      </c>
      <c r="C134" s="40">
        <v>43.14</v>
      </c>
      <c r="D134" s="40">
        <v>38.75</v>
      </c>
      <c r="E134" s="40">
        <v>42.04</v>
      </c>
      <c r="F134" s="40">
        <v>39.57</v>
      </c>
      <c r="G134" s="40">
        <v>39.75</v>
      </c>
      <c r="I134" s="40">
        <v>38.75</v>
      </c>
      <c r="R134" s="40">
        <v>45.652631668963373</v>
      </c>
      <c r="AI134" s="50"/>
      <c r="AJ134" s="70"/>
    </row>
    <row r="135" spans="1:36" x14ac:dyDescent="0.25">
      <c r="A135" s="82">
        <v>40299</v>
      </c>
      <c r="B135" s="40">
        <v>38.28</v>
      </c>
      <c r="C135" s="40">
        <v>41.36</v>
      </c>
      <c r="D135" s="40">
        <v>37.04</v>
      </c>
      <c r="E135" s="40">
        <v>42.41</v>
      </c>
      <c r="F135" s="40">
        <v>40.299999999999997</v>
      </c>
      <c r="G135" s="40">
        <v>40.71</v>
      </c>
      <c r="I135" s="40">
        <v>38.25</v>
      </c>
      <c r="R135" s="40">
        <v>45.750332194606372</v>
      </c>
      <c r="AI135" s="50"/>
      <c r="AJ135" s="70"/>
    </row>
    <row r="136" spans="1:36" x14ac:dyDescent="0.25">
      <c r="A136" s="82">
        <v>40330</v>
      </c>
      <c r="B136" s="40">
        <v>45.05</v>
      </c>
      <c r="C136" s="40">
        <v>40.479999999999997</v>
      </c>
      <c r="D136" s="40">
        <v>37.53</v>
      </c>
      <c r="E136" s="40">
        <v>44.81</v>
      </c>
      <c r="F136" s="40">
        <v>44.65</v>
      </c>
      <c r="G136" s="40">
        <v>48.55</v>
      </c>
      <c r="I136" s="40">
        <v>45.25</v>
      </c>
      <c r="R136" s="40">
        <v>46.280907126705586</v>
      </c>
      <c r="AI136" s="50"/>
      <c r="AJ136" s="70"/>
    </row>
    <row r="137" spans="1:36" x14ac:dyDescent="0.25">
      <c r="A137" s="82">
        <v>40360</v>
      </c>
      <c r="B137" s="40">
        <v>54.72</v>
      </c>
      <c r="C137" s="40">
        <v>51.84</v>
      </c>
      <c r="D137" s="40">
        <v>46.62</v>
      </c>
      <c r="E137" s="40">
        <v>49.74</v>
      </c>
      <c r="F137" s="40">
        <v>58.66</v>
      </c>
      <c r="G137" s="40">
        <v>58.81</v>
      </c>
      <c r="I137" s="40">
        <v>52.25</v>
      </c>
      <c r="R137" s="40">
        <v>46.90317973079015</v>
      </c>
      <c r="AI137" s="50"/>
      <c r="AJ137" s="70"/>
    </row>
    <row r="138" spans="1:36" x14ac:dyDescent="0.25">
      <c r="A138" s="82">
        <v>40391</v>
      </c>
      <c r="B138" s="40">
        <v>62.45</v>
      </c>
      <c r="C138" s="40">
        <v>55.42</v>
      </c>
      <c r="D138" s="40">
        <v>50.56</v>
      </c>
      <c r="E138" s="40">
        <v>53.82</v>
      </c>
      <c r="F138" s="40">
        <v>64.2</v>
      </c>
      <c r="G138" s="40">
        <v>67.39</v>
      </c>
      <c r="I138" s="40">
        <v>61</v>
      </c>
      <c r="R138" s="40">
        <v>47.4364781733481</v>
      </c>
      <c r="AI138" s="50"/>
      <c r="AJ138" s="70"/>
    </row>
    <row r="139" spans="1:36" x14ac:dyDescent="0.25">
      <c r="A139" s="82">
        <v>40422</v>
      </c>
      <c r="B139" s="40">
        <v>52.3</v>
      </c>
      <c r="C139" s="40">
        <v>50.46</v>
      </c>
      <c r="D139" s="40">
        <v>45.77</v>
      </c>
      <c r="E139" s="40">
        <v>51.29</v>
      </c>
      <c r="F139" s="40">
        <v>51.65</v>
      </c>
      <c r="G139" s="40">
        <v>56.4</v>
      </c>
      <c r="I139" s="40">
        <v>43.45</v>
      </c>
      <c r="R139" s="40">
        <v>47.394998438979123</v>
      </c>
      <c r="AI139" s="50"/>
      <c r="AJ139" s="70"/>
    </row>
    <row r="140" spans="1:36" x14ac:dyDescent="0.25">
      <c r="A140" s="82">
        <v>40452</v>
      </c>
      <c r="B140" s="40">
        <v>40.22</v>
      </c>
      <c r="C140" s="40">
        <v>45.88</v>
      </c>
      <c r="D140" s="40">
        <v>42.83</v>
      </c>
      <c r="E140" s="40">
        <v>43.3</v>
      </c>
      <c r="F140" s="40">
        <v>41.75</v>
      </c>
      <c r="G140" s="40">
        <v>42.74</v>
      </c>
      <c r="I140" s="40">
        <v>43.25</v>
      </c>
      <c r="R140" s="40">
        <v>47.431402562495116</v>
      </c>
      <c r="AI140" s="50"/>
      <c r="AJ140" s="70"/>
    </row>
    <row r="141" spans="1:36" x14ac:dyDescent="0.25">
      <c r="A141" s="82">
        <v>40483</v>
      </c>
      <c r="B141" s="40">
        <v>39.25</v>
      </c>
      <c r="C141" s="40">
        <v>43.72</v>
      </c>
      <c r="D141" s="40">
        <v>40.75</v>
      </c>
      <c r="E141" s="40">
        <v>44.21</v>
      </c>
      <c r="F141" s="40">
        <v>41.49</v>
      </c>
      <c r="G141" s="40">
        <v>41.56</v>
      </c>
      <c r="I141" s="40">
        <v>41.5</v>
      </c>
      <c r="R141" s="40">
        <v>49.804077674703798</v>
      </c>
      <c r="AI141" s="50"/>
      <c r="AJ141" s="70"/>
    </row>
    <row r="142" spans="1:36" x14ac:dyDescent="0.25">
      <c r="A142" s="82">
        <v>40513</v>
      </c>
      <c r="B142" s="40">
        <v>38.770000000000003</v>
      </c>
      <c r="C142" s="40">
        <v>44.37</v>
      </c>
      <c r="D142" s="40">
        <v>41.49</v>
      </c>
      <c r="E142" s="40">
        <v>46.83</v>
      </c>
      <c r="F142" s="40">
        <v>42.72</v>
      </c>
      <c r="G142" s="40">
        <v>40.97</v>
      </c>
      <c r="I142" s="40">
        <v>41.7</v>
      </c>
      <c r="R142" s="40">
        <v>51.838530929884982</v>
      </c>
      <c r="AI142" s="50"/>
      <c r="AJ142" s="70"/>
    </row>
    <row r="143" spans="1:36" x14ac:dyDescent="0.25">
      <c r="A143" s="82">
        <v>40544</v>
      </c>
      <c r="B143" s="40">
        <v>38.549999999999997</v>
      </c>
      <c r="C143" s="40">
        <v>47.39</v>
      </c>
      <c r="D143" s="40">
        <v>43.94</v>
      </c>
      <c r="E143" s="40">
        <v>46.25</v>
      </c>
      <c r="F143" s="40">
        <v>43.23</v>
      </c>
      <c r="G143" s="40">
        <v>40.92</v>
      </c>
      <c r="I143" s="40">
        <v>32.950000000000003</v>
      </c>
      <c r="R143" s="40">
        <v>42.813114407899363</v>
      </c>
      <c r="AI143" s="50"/>
      <c r="AJ143" s="70"/>
    </row>
    <row r="144" spans="1:36" x14ac:dyDescent="0.25">
      <c r="A144" s="82">
        <v>40575</v>
      </c>
      <c r="B144" s="40">
        <v>38.549999999999997</v>
      </c>
      <c r="C144" s="40">
        <v>47.04</v>
      </c>
      <c r="D144" s="40">
        <v>43.49</v>
      </c>
      <c r="E144" s="40">
        <v>45.36</v>
      </c>
      <c r="F144" s="40">
        <v>41.77</v>
      </c>
      <c r="G144" s="40">
        <v>40.92</v>
      </c>
      <c r="I144" s="40">
        <v>34.700000000000003</v>
      </c>
      <c r="R144" s="40">
        <v>41.886693588691138</v>
      </c>
      <c r="AI144" s="50"/>
      <c r="AJ144" s="70"/>
    </row>
    <row r="145" spans="1:36" x14ac:dyDescent="0.25">
      <c r="A145" s="82">
        <v>40603</v>
      </c>
      <c r="B145" s="40">
        <v>38.06</v>
      </c>
      <c r="C145" s="40">
        <v>44.42</v>
      </c>
      <c r="D145" s="40">
        <v>40.869999999999997</v>
      </c>
      <c r="E145" s="40">
        <v>44.48</v>
      </c>
      <c r="F145" s="40">
        <v>41.06</v>
      </c>
      <c r="G145" s="40">
        <v>40.44</v>
      </c>
      <c r="I145" s="40">
        <v>33.450000000000003</v>
      </c>
      <c r="R145" s="40">
        <v>40.389205959307333</v>
      </c>
      <c r="AI145" s="50"/>
      <c r="AJ145" s="70"/>
    </row>
    <row r="146" spans="1:36" x14ac:dyDescent="0.25">
      <c r="A146" s="82">
        <v>40634</v>
      </c>
      <c r="B146" s="40">
        <v>37.57</v>
      </c>
      <c r="C146" s="40">
        <v>44.31</v>
      </c>
      <c r="D146" s="40">
        <v>39.5</v>
      </c>
      <c r="E146" s="40">
        <v>42.67</v>
      </c>
      <c r="F146" s="40">
        <v>39.83</v>
      </c>
      <c r="G146" s="40">
        <v>39.950000000000003</v>
      </c>
      <c r="I146" s="40">
        <v>39.25</v>
      </c>
      <c r="R146" s="40">
        <v>37.744671514487742</v>
      </c>
      <c r="AI146" s="50"/>
      <c r="AJ146" s="70"/>
    </row>
    <row r="147" spans="1:36" x14ac:dyDescent="0.25">
      <c r="A147" s="82">
        <v>40664</v>
      </c>
      <c r="B147" s="40">
        <v>38.549999999999997</v>
      </c>
      <c r="C147" s="40">
        <v>42.64</v>
      </c>
      <c r="D147" s="40">
        <v>37.909999999999997</v>
      </c>
      <c r="E147" s="40">
        <v>43.03</v>
      </c>
      <c r="F147" s="40">
        <v>40.56</v>
      </c>
      <c r="G147" s="40">
        <v>40.93</v>
      </c>
      <c r="I147" s="40">
        <v>38.75</v>
      </c>
      <c r="R147" s="40">
        <v>37.820969436723942</v>
      </c>
      <c r="AI147" s="50"/>
      <c r="AJ147" s="70"/>
    </row>
    <row r="148" spans="1:36" x14ac:dyDescent="0.25">
      <c r="A148" s="82">
        <v>40695</v>
      </c>
      <c r="B148" s="40">
        <v>45.36</v>
      </c>
      <c r="C148" s="40">
        <v>41.81</v>
      </c>
      <c r="D148" s="40">
        <v>38.369999999999997</v>
      </c>
      <c r="E148" s="40">
        <v>45.26</v>
      </c>
      <c r="F148" s="40">
        <v>44.94</v>
      </c>
      <c r="G148" s="40">
        <v>48.72</v>
      </c>
      <c r="I148" s="40">
        <v>45.75</v>
      </c>
      <c r="R148" s="40">
        <v>38.259768192532505</v>
      </c>
      <c r="AI148" s="50"/>
      <c r="AJ148" s="70"/>
    </row>
    <row r="149" spans="1:36" x14ac:dyDescent="0.25">
      <c r="A149" s="82">
        <v>40725</v>
      </c>
      <c r="B149" s="40">
        <v>55.09</v>
      </c>
      <c r="C149" s="40">
        <v>52.49</v>
      </c>
      <c r="D149" s="40">
        <v>46.83</v>
      </c>
      <c r="E149" s="40">
        <v>49.83</v>
      </c>
      <c r="F149" s="40">
        <v>59.05</v>
      </c>
      <c r="G149" s="40">
        <v>58.98</v>
      </c>
      <c r="I149" s="40">
        <v>52.75</v>
      </c>
      <c r="R149" s="40">
        <v>38.775451243554876</v>
      </c>
      <c r="AI149" s="50"/>
      <c r="AJ149" s="70"/>
    </row>
    <row r="150" spans="1:36" x14ac:dyDescent="0.25">
      <c r="A150" s="82">
        <v>40756</v>
      </c>
      <c r="B150" s="40">
        <v>62.88</v>
      </c>
      <c r="C150" s="40">
        <v>55.86</v>
      </c>
      <c r="D150" s="40">
        <v>50.49</v>
      </c>
      <c r="E150" s="40">
        <v>53.62</v>
      </c>
      <c r="F150" s="40">
        <v>64.62</v>
      </c>
      <c r="G150" s="40">
        <v>67.55</v>
      </c>
      <c r="I150" s="40">
        <v>61.5</v>
      </c>
      <c r="R150" s="40">
        <v>39.216260104720519</v>
      </c>
      <c r="AI150" s="50"/>
      <c r="AJ150" s="70"/>
    </row>
    <row r="151" spans="1:36" x14ac:dyDescent="0.25">
      <c r="A151" s="82">
        <v>40787</v>
      </c>
      <c r="B151" s="40">
        <v>52.66</v>
      </c>
      <c r="C151" s="40">
        <v>51.2</v>
      </c>
      <c r="D151" s="40">
        <v>46.04</v>
      </c>
      <c r="E151" s="40">
        <v>51.25</v>
      </c>
      <c r="F151" s="40">
        <v>51.99</v>
      </c>
      <c r="G151" s="40">
        <v>56.56</v>
      </c>
      <c r="I151" s="40">
        <v>43.95</v>
      </c>
      <c r="R151" s="40">
        <v>39.175522044077219</v>
      </c>
      <c r="AI151" s="50"/>
      <c r="AJ151" s="70"/>
    </row>
    <row r="152" spans="1:36" x14ac:dyDescent="0.25">
      <c r="A152" s="82">
        <v>40817</v>
      </c>
      <c r="B152" s="40">
        <v>40.5</v>
      </c>
      <c r="C152" s="40">
        <v>46.89</v>
      </c>
      <c r="D152" s="40">
        <v>43.3</v>
      </c>
      <c r="E152" s="40">
        <v>43.72</v>
      </c>
      <c r="F152" s="40">
        <v>42.02</v>
      </c>
      <c r="G152" s="40">
        <v>42.96</v>
      </c>
      <c r="I152" s="40">
        <v>43.75</v>
      </c>
      <c r="R152" s="40">
        <v>39.200206627287677</v>
      </c>
      <c r="AI152" s="50"/>
      <c r="AJ152" s="70"/>
    </row>
    <row r="153" spans="1:36" x14ac:dyDescent="0.25">
      <c r="A153" s="82">
        <v>40848</v>
      </c>
      <c r="B153" s="40">
        <v>39.520000000000003</v>
      </c>
      <c r="C153" s="40">
        <v>44.86</v>
      </c>
      <c r="D153" s="40">
        <v>41.36</v>
      </c>
      <c r="E153" s="40">
        <v>44.69</v>
      </c>
      <c r="F153" s="40">
        <v>41.77</v>
      </c>
      <c r="G153" s="40">
        <v>41.79</v>
      </c>
      <c r="I153" s="40">
        <v>42</v>
      </c>
      <c r="R153" s="40">
        <v>41.510366296619395</v>
      </c>
      <c r="AI153" s="50"/>
      <c r="AJ153" s="70"/>
    </row>
    <row r="154" spans="1:36" x14ac:dyDescent="0.25">
      <c r="A154" s="82">
        <v>40878</v>
      </c>
      <c r="B154" s="40">
        <v>39.04</v>
      </c>
      <c r="C154" s="40">
        <v>45.47</v>
      </c>
      <c r="D154" s="40">
        <v>42.05</v>
      </c>
      <c r="E154" s="40">
        <v>47.28</v>
      </c>
      <c r="F154" s="40">
        <v>43</v>
      </c>
      <c r="G154" s="40">
        <v>41.2</v>
      </c>
      <c r="I154" s="40">
        <v>42.2</v>
      </c>
      <c r="R154" s="40">
        <v>43.207770584098306</v>
      </c>
      <c r="AI154" s="50"/>
      <c r="AJ154" s="70"/>
    </row>
    <row r="155" spans="1:36" x14ac:dyDescent="0.25">
      <c r="A155" s="82">
        <v>40909</v>
      </c>
      <c r="B155" s="40">
        <v>38.81</v>
      </c>
      <c r="C155" s="40">
        <v>48.36</v>
      </c>
      <c r="D155" s="40">
        <v>44.37</v>
      </c>
      <c r="E155" s="40">
        <v>46.62</v>
      </c>
      <c r="F155" s="40">
        <v>43.51</v>
      </c>
      <c r="G155" s="40">
        <v>41.13</v>
      </c>
      <c r="I155" s="40">
        <v>33.200000000000003</v>
      </c>
      <c r="R155" s="40">
        <v>42.813114407899363</v>
      </c>
      <c r="AI155" s="50"/>
      <c r="AJ155" s="70"/>
    </row>
    <row r="156" spans="1:36" x14ac:dyDescent="0.25">
      <c r="A156" s="82">
        <v>40940</v>
      </c>
      <c r="B156" s="40">
        <v>38.81</v>
      </c>
      <c r="C156" s="40">
        <v>48.04</v>
      </c>
      <c r="D156" s="40">
        <v>43.95</v>
      </c>
      <c r="E156" s="40">
        <v>45.8</v>
      </c>
      <c r="F156" s="40">
        <v>42.04</v>
      </c>
      <c r="G156" s="40">
        <v>41.13</v>
      </c>
      <c r="I156" s="40">
        <v>34.950000000000003</v>
      </c>
      <c r="R156" s="40">
        <v>41.886693588691138</v>
      </c>
      <c r="AI156" s="50"/>
      <c r="AJ156" s="70"/>
    </row>
    <row r="157" spans="1:36" x14ac:dyDescent="0.25">
      <c r="A157" s="82"/>
      <c r="AI157" s="50"/>
      <c r="AJ157" s="70"/>
    </row>
    <row r="158" spans="1:36" x14ac:dyDescent="0.25">
      <c r="A158" s="82"/>
      <c r="AI158" s="50"/>
      <c r="AJ158" s="70"/>
    </row>
    <row r="159" spans="1:36" x14ac:dyDescent="0.25">
      <c r="A159" s="82"/>
      <c r="AI159" s="50"/>
      <c r="AJ159" s="70"/>
    </row>
    <row r="160" spans="1:36" x14ac:dyDescent="0.25">
      <c r="A160" s="82"/>
      <c r="AI160" s="50"/>
      <c r="AJ160" s="70"/>
    </row>
    <row r="161" spans="1:36" ht="12" customHeight="1" x14ac:dyDescent="0.25">
      <c r="A161" s="82"/>
      <c r="AI161" s="50"/>
      <c r="AJ161" s="70"/>
    </row>
    <row r="162" spans="1:36" x14ac:dyDescent="0.25">
      <c r="A162" s="82"/>
    </row>
    <row r="163" spans="1:36" x14ac:dyDescent="0.25">
      <c r="A163" s="82"/>
    </row>
    <row r="164" spans="1:36" x14ac:dyDescent="0.25">
      <c r="A164" s="82"/>
    </row>
    <row r="165" spans="1:36" x14ac:dyDescent="0.25">
      <c r="A165" s="82"/>
    </row>
    <row r="166" spans="1:36" x14ac:dyDescent="0.25">
      <c r="A166" s="82"/>
    </row>
    <row r="167" spans="1:36" x14ac:dyDescent="0.25">
      <c r="A167" s="82"/>
    </row>
    <row r="168" spans="1:36" x14ac:dyDescent="0.25">
      <c r="A168" s="82"/>
    </row>
    <row r="169" spans="1:36" x14ac:dyDescent="0.25">
      <c r="A169" s="82"/>
    </row>
    <row r="170" spans="1:36" x14ac:dyDescent="0.25">
      <c r="A170" s="82"/>
    </row>
    <row r="171" spans="1:36" x14ac:dyDescent="0.25">
      <c r="A171" s="82"/>
    </row>
    <row r="172" spans="1:36" x14ac:dyDescent="0.25">
      <c r="A172" s="82"/>
    </row>
    <row r="173" spans="1:36" x14ac:dyDescent="0.25">
      <c r="A173" s="82"/>
    </row>
    <row r="174" spans="1:36" x14ac:dyDescent="0.25">
      <c r="A174" s="82"/>
    </row>
    <row r="175" spans="1:36" x14ac:dyDescent="0.25">
      <c r="A175" s="82"/>
    </row>
    <row r="176" spans="1:36" x14ac:dyDescent="0.25">
      <c r="A176" s="82"/>
    </row>
    <row r="177" spans="1:1" x14ac:dyDescent="0.25">
      <c r="A177" s="82"/>
    </row>
    <row r="178" spans="1:1" x14ac:dyDescent="0.25">
      <c r="A178" s="82"/>
    </row>
    <row r="179" spans="1:1" x14ac:dyDescent="0.25">
      <c r="A179" s="82"/>
    </row>
    <row r="180" spans="1:1" x14ac:dyDescent="0.25">
      <c r="A180" s="82"/>
    </row>
    <row r="181" spans="1:1" x14ac:dyDescent="0.25">
      <c r="A181" s="82"/>
    </row>
    <row r="182" spans="1:1" x14ac:dyDescent="0.25">
      <c r="A182" s="82"/>
    </row>
    <row r="183" spans="1:1" x14ac:dyDescent="0.25">
      <c r="A183" s="82"/>
    </row>
    <row r="184" spans="1:1" x14ac:dyDescent="0.25">
      <c r="A184" s="82"/>
    </row>
    <row r="185" spans="1:1" x14ac:dyDescent="0.25">
      <c r="A185" s="82"/>
    </row>
    <row r="186" spans="1:1" x14ac:dyDescent="0.25">
      <c r="A186" s="82"/>
    </row>
    <row r="187" spans="1:1" x14ac:dyDescent="0.25">
      <c r="A187" s="82"/>
    </row>
    <row r="188" spans="1:1" x14ac:dyDescent="0.25">
      <c r="A188" s="82"/>
    </row>
    <row r="189" spans="1:1" x14ac:dyDescent="0.25">
      <c r="A189" s="82"/>
    </row>
    <row r="190" spans="1:1" x14ac:dyDescent="0.25">
      <c r="A190" s="82"/>
    </row>
    <row r="191" spans="1:1" x14ac:dyDescent="0.25">
      <c r="A191" s="82"/>
    </row>
    <row r="192" spans="1:1" x14ac:dyDescent="0.25">
      <c r="A192" s="82"/>
    </row>
    <row r="193" spans="1:1" x14ac:dyDescent="0.25">
      <c r="A193" s="82"/>
    </row>
    <row r="194" spans="1:1" x14ac:dyDescent="0.25">
      <c r="A194" s="82"/>
    </row>
    <row r="195" spans="1:1" x14ac:dyDescent="0.25">
      <c r="A195" s="82"/>
    </row>
    <row r="196" spans="1:1" x14ac:dyDescent="0.25">
      <c r="A196" s="82"/>
    </row>
    <row r="197" spans="1:1" x14ac:dyDescent="0.25">
      <c r="A197" s="82"/>
    </row>
    <row r="198" spans="1:1" x14ac:dyDescent="0.25">
      <c r="A198" s="82"/>
    </row>
    <row r="199" spans="1:1" x14ac:dyDescent="0.25">
      <c r="A199" s="82"/>
    </row>
    <row r="200" spans="1:1" x14ac:dyDescent="0.25">
      <c r="A200" s="82"/>
    </row>
    <row r="201" spans="1:1" x14ac:dyDescent="0.25">
      <c r="A201" s="82"/>
    </row>
    <row r="202" spans="1:1" x14ac:dyDescent="0.25">
      <c r="A202" s="82"/>
    </row>
    <row r="203" spans="1:1" x14ac:dyDescent="0.25">
      <c r="A203" s="82"/>
    </row>
    <row r="204" spans="1:1" x14ac:dyDescent="0.25">
      <c r="A204" s="82"/>
    </row>
    <row r="205" spans="1:1" x14ac:dyDescent="0.25">
      <c r="A205" s="82"/>
    </row>
    <row r="206" spans="1:1" x14ac:dyDescent="0.25">
      <c r="A206" s="82"/>
    </row>
    <row r="207" spans="1:1" x14ac:dyDescent="0.25">
      <c r="A207" s="82"/>
    </row>
    <row r="208" spans="1:1" x14ac:dyDescent="0.25">
      <c r="A208" s="82"/>
    </row>
    <row r="209" spans="1:1" x14ac:dyDescent="0.25">
      <c r="A209" s="82"/>
    </row>
    <row r="210" spans="1:1" x14ac:dyDescent="0.25">
      <c r="A210" s="82"/>
    </row>
    <row r="211" spans="1:1" x14ac:dyDescent="0.25">
      <c r="A211" s="82"/>
    </row>
    <row r="212" spans="1:1" x14ac:dyDescent="0.25">
      <c r="A212" s="82"/>
    </row>
    <row r="213" spans="1:1" x14ac:dyDescent="0.25">
      <c r="A213" s="82"/>
    </row>
    <row r="214" spans="1:1" x14ac:dyDescent="0.25">
      <c r="A214" s="82"/>
    </row>
    <row r="215" spans="1:1" x14ac:dyDescent="0.25">
      <c r="A215" s="82"/>
    </row>
    <row r="216" spans="1:1" x14ac:dyDescent="0.25">
      <c r="A216" s="82"/>
    </row>
    <row r="217" spans="1:1" x14ac:dyDescent="0.25">
      <c r="A217" s="82"/>
    </row>
    <row r="218" spans="1:1" x14ac:dyDescent="0.25">
      <c r="A218" s="82"/>
    </row>
    <row r="219" spans="1:1" x14ac:dyDescent="0.25">
      <c r="A219" s="82"/>
    </row>
    <row r="220" spans="1:1" x14ac:dyDescent="0.25">
      <c r="A220" s="82"/>
    </row>
    <row r="221" spans="1:1" x14ac:dyDescent="0.25">
      <c r="A221" s="82"/>
    </row>
    <row r="222" spans="1:1" x14ac:dyDescent="0.25">
      <c r="A222" s="82"/>
    </row>
    <row r="223" spans="1:1" x14ac:dyDescent="0.25">
      <c r="A223" s="82"/>
    </row>
    <row r="224" spans="1:1" x14ac:dyDescent="0.25">
      <c r="A224" s="82"/>
    </row>
    <row r="225" spans="1:1" x14ac:dyDescent="0.25">
      <c r="A225" s="82"/>
    </row>
    <row r="226" spans="1:1" x14ac:dyDescent="0.25">
      <c r="A226" s="82"/>
    </row>
    <row r="227" spans="1:1" x14ac:dyDescent="0.25">
      <c r="A227" s="82"/>
    </row>
    <row r="228" spans="1:1" x14ac:dyDescent="0.25">
      <c r="A228" s="82"/>
    </row>
    <row r="229" spans="1:1" x14ac:dyDescent="0.25">
      <c r="A229" s="82"/>
    </row>
    <row r="230" spans="1:1" x14ac:dyDescent="0.25">
      <c r="A230" s="82"/>
    </row>
    <row r="231" spans="1:1" x14ac:dyDescent="0.25">
      <c r="A231" s="82"/>
    </row>
    <row r="232" spans="1:1" x14ac:dyDescent="0.25">
      <c r="A232" s="82"/>
    </row>
    <row r="233" spans="1:1" x14ac:dyDescent="0.25">
      <c r="A233" s="82"/>
    </row>
    <row r="234" spans="1:1" x14ac:dyDescent="0.25">
      <c r="A234" s="82"/>
    </row>
    <row r="235" spans="1:1" x14ac:dyDescent="0.25">
      <c r="A235" s="82"/>
    </row>
    <row r="236" spans="1:1" x14ac:dyDescent="0.25">
      <c r="A236" s="82"/>
    </row>
    <row r="237" spans="1:1" x14ac:dyDescent="0.25">
      <c r="A237" s="82"/>
    </row>
    <row r="238" spans="1:1" x14ac:dyDescent="0.25">
      <c r="A238" s="82"/>
    </row>
    <row r="239" spans="1:1" x14ac:dyDescent="0.25">
      <c r="A239" s="82"/>
    </row>
    <row r="240" spans="1:1" x14ac:dyDescent="0.25">
      <c r="A240" s="82"/>
    </row>
    <row r="241" spans="1:1" x14ac:dyDescent="0.25">
      <c r="A241" s="82"/>
    </row>
    <row r="242" spans="1:1" x14ac:dyDescent="0.25">
      <c r="A242" s="82"/>
    </row>
    <row r="243" spans="1:1" x14ac:dyDescent="0.25">
      <c r="A243" s="82"/>
    </row>
    <row r="244" spans="1:1" x14ac:dyDescent="0.25">
      <c r="A244" s="82"/>
    </row>
    <row r="245" spans="1:1" x14ac:dyDescent="0.25">
      <c r="A245" s="82"/>
    </row>
    <row r="246" spans="1:1" x14ac:dyDescent="0.25">
      <c r="A246" s="82"/>
    </row>
    <row r="247" spans="1:1" x14ac:dyDescent="0.25">
      <c r="A247" s="82"/>
    </row>
    <row r="248" spans="1:1" x14ac:dyDescent="0.25">
      <c r="A248" s="82"/>
    </row>
    <row r="249" spans="1:1" x14ac:dyDescent="0.25">
      <c r="A249" s="82"/>
    </row>
    <row r="250" spans="1:1" x14ac:dyDescent="0.25">
      <c r="A250" s="82"/>
    </row>
    <row r="251" spans="1:1" x14ac:dyDescent="0.25">
      <c r="A251" s="82"/>
    </row>
    <row r="252" spans="1:1" x14ac:dyDescent="0.25">
      <c r="A252" s="82"/>
    </row>
    <row r="253" spans="1:1" x14ac:dyDescent="0.25">
      <c r="A253" s="82"/>
    </row>
    <row r="254" spans="1:1" x14ac:dyDescent="0.25">
      <c r="A254" s="82"/>
    </row>
    <row r="255" spans="1:1" x14ac:dyDescent="0.25">
      <c r="A255" s="82"/>
    </row>
    <row r="256" spans="1:1" x14ac:dyDescent="0.25">
      <c r="A256" s="82"/>
    </row>
    <row r="257" spans="1:1" x14ac:dyDescent="0.25">
      <c r="A257" s="82"/>
    </row>
    <row r="258" spans="1:1" x14ac:dyDescent="0.25">
      <c r="A258" s="82"/>
    </row>
    <row r="259" spans="1:1" x14ac:dyDescent="0.25">
      <c r="A259" s="82"/>
    </row>
    <row r="260" spans="1:1" x14ac:dyDescent="0.25">
      <c r="A260" s="82"/>
    </row>
    <row r="261" spans="1:1" x14ac:dyDescent="0.25">
      <c r="A261" s="82"/>
    </row>
    <row r="262" spans="1:1" x14ac:dyDescent="0.25">
      <c r="A262" s="82"/>
    </row>
    <row r="263" spans="1:1" x14ac:dyDescent="0.25">
      <c r="A263" s="82"/>
    </row>
    <row r="264" spans="1:1" x14ac:dyDescent="0.25">
      <c r="A264" s="82"/>
    </row>
    <row r="265" spans="1:1" x14ac:dyDescent="0.25">
      <c r="A265" s="82"/>
    </row>
    <row r="266" spans="1:1" x14ac:dyDescent="0.25">
      <c r="A266" s="82"/>
    </row>
    <row r="267" spans="1:1" x14ac:dyDescent="0.25">
      <c r="A267" s="82"/>
    </row>
    <row r="268" spans="1:1" x14ac:dyDescent="0.25">
      <c r="A268" s="82"/>
    </row>
    <row r="269" spans="1:1" x14ac:dyDescent="0.25">
      <c r="A269" s="82"/>
    </row>
    <row r="270" spans="1:1" x14ac:dyDescent="0.25">
      <c r="A270" s="82"/>
    </row>
    <row r="271" spans="1:1" x14ac:dyDescent="0.25">
      <c r="A271" s="82"/>
    </row>
    <row r="272" spans="1:1" x14ac:dyDescent="0.25">
      <c r="A272" s="82"/>
    </row>
    <row r="273" spans="1:1" x14ac:dyDescent="0.25">
      <c r="A273" s="82"/>
    </row>
    <row r="274" spans="1:1" x14ac:dyDescent="0.25">
      <c r="A274" s="82"/>
    </row>
    <row r="275" spans="1:1" x14ac:dyDescent="0.25">
      <c r="A275" s="82"/>
    </row>
    <row r="276" spans="1:1" x14ac:dyDescent="0.25">
      <c r="A276" s="82"/>
    </row>
    <row r="277" spans="1:1" x14ac:dyDescent="0.25">
      <c r="A277" s="82"/>
    </row>
    <row r="278" spans="1:1" x14ac:dyDescent="0.25">
      <c r="A278" s="82"/>
    </row>
    <row r="279" spans="1:1" x14ac:dyDescent="0.25">
      <c r="A279" s="82"/>
    </row>
    <row r="280" spans="1:1" x14ac:dyDescent="0.25">
      <c r="A280" s="82"/>
    </row>
    <row r="281" spans="1:1" x14ac:dyDescent="0.25">
      <c r="A281" s="82"/>
    </row>
    <row r="282" spans="1:1" x14ac:dyDescent="0.25">
      <c r="A282" s="82"/>
    </row>
    <row r="283" spans="1:1" x14ac:dyDescent="0.25">
      <c r="A283" s="82"/>
    </row>
    <row r="284" spans="1:1" x14ac:dyDescent="0.25">
      <c r="A284" s="82"/>
    </row>
    <row r="285" spans="1:1" x14ac:dyDescent="0.25">
      <c r="A285" s="82"/>
    </row>
    <row r="286" spans="1:1" x14ac:dyDescent="0.25">
      <c r="A286" s="82"/>
    </row>
    <row r="287" spans="1:1" x14ac:dyDescent="0.25">
      <c r="A287" s="82"/>
    </row>
    <row r="288" spans="1:1" x14ac:dyDescent="0.25">
      <c r="A288" s="82"/>
    </row>
    <row r="289" spans="1:1" x14ac:dyDescent="0.25">
      <c r="A289" s="82"/>
    </row>
    <row r="290" spans="1:1" x14ac:dyDescent="0.25">
      <c r="A290" s="82"/>
    </row>
    <row r="291" spans="1:1" x14ac:dyDescent="0.25">
      <c r="A291" s="82"/>
    </row>
    <row r="292" spans="1:1" x14ac:dyDescent="0.25">
      <c r="A292" s="82"/>
    </row>
    <row r="293" spans="1:1" x14ac:dyDescent="0.25">
      <c r="A293" s="82"/>
    </row>
    <row r="294" spans="1:1" x14ac:dyDescent="0.25">
      <c r="A294" s="82"/>
    </row>
    <row r="295" spans="1:1" x14ac:dyDescent="0.25">
      <c r="A295" s="82"/>
    </row>
    <row r="296" spans="1:1" x14ac:dyDescent="0.25">
      <c r="A296" s="82"/>
    </row>
    <row r="297" spans="1:1" x14ac:dyDescent="0.25">
      <c r="A297" s="82"/>
    </row>
    <row r="298" spans="1:1" x14ac:dyDescent="0.25">
      <c r="A298" s="82"/>
    </row>
    <row r="299" spans="1:1" x14ac:dyDescent="0.25">
      <c r="A299" s="82"/>
    </row>
    <row r="300" spans="1:1" x14ac:dyDescent="0.25">
      <c r="A300" s="82"/>
    </row>
    <row r="301" spans="1:1" x14ac:dyDescent="0.25">
      <c r="A301" s="82"/>
    </row>
    <row r="302" spans="1:1" x14ac:dyDescent="0.25">
      <c r="A302" s="82"/>
    </row>
    <row r="303" spans="1:1" x14ac:dyDescent="0.25">
      <c r="A303" s="82"/>
    </row>
    <row r="304" spans="1:1" x14ac:dyDescent="0.25">
      <c r="A304" s="82"/>
    </row>
    <row r="305" spans="1:1" x14ac:dyDescent="0.25">
      <c r="A305" s="82"/>
    </row>
    <row r="306" spans="1:1" x14ac:dyDescent="0.25">
      <c r="A306" s="82"/>
    </row>
    <row r="307" spans="1:1" x14ac:dyDescent="0.25">
      <c r="A307" s="82"/>
    </row>
    <row r="308" spans="1:1" x14ac:dyDescent="0.25">
      <c r="A308" s="82"/>
    </row>
    <row r="309" spans="1:1" x14ac:dyDescent="0.25">
      <c r="A309" s="82"/>
    </row>
    <row r="310" spans="1:1" x14ac:dyDescent="0.25">
      <c r="A310" s="82"/>
    </row>
    <row r="311" spans="1:1" x14ac:dyDescent="0.25">
      <c r="A311" s="82"/>
    </row>
    <row r="312" spans="1:1" x14ac:dyDescent="0.25">
      <c r="A312" s="82"/>
    </row>
    <row r="313" spans="1:1" x14ac:dyDescent="0.25">
      <c r="A313" s="82"/>
    </row>
    <row r="314" spans="1:1" x14ac:dyDescent="0.25">
      <c r="A314" s="82"/>
    </row>
    <row r="315" spans="1:1" x14ac:dyDescent="0.25">
      <c r="A315" s="82"/>
    </row>
    <row r="316" spans="1:1" x14ac:dyDescent="0.25">
      <c r="A316" s="82"/>
    </row>
    <row r="317" spans="1:1" x14ac:dyDescent="0.25">
      <c r="A317" s="82"/>
    </row>
    <row r="318" spans="1:1" x14ac:dyDescent="0.25">
      <c r="A318" s="82"/>
    </row>
    <row r="319" spans="1:1" x14ac:dyDescent="0.25">
      <c r="A319" s="82"/>
    </row>
    <row r="320" spans="1:1" x14ac:dyDescent="0.25">
      <c r="A320" s="82"/>
    </row>
    <row r="321" spans="1:1" x14ac:dyDescent="0.25">
      <c r="A321" s="82"/>
    </row>
    <row r="322" spans="1:1" x14ac:dyDescent="0.25">
      <c r="A322" s="82"/>
    </row>
    <row r="323" spans="1:1" x14ac:dyDescent="0.25">
      <c r="A323" s="82"/>
    </row>
    <row r="324" spans="1:1" x14ac:dyDescent="0.25">
      <c r="A324" s="82"/>
    </row>
    <row r="325" spans="1:1" x14ac:dyDescent="0.25">
      <c r="A325" s="82"/>
    </row>
    <row r="326" spans="1:1" x14ac:dyDescent="0.25">
      <c r="A326" s="82"/>
    </row>
    <row r="327" spans="1:1" x14ac:dyDescent="0.25">
      <c r="A327" s="82"/>
    </row>
    <row r="328" spans="1:1" x14ac:dyDescent="0.25">
      <c r="A328" s="82"/>
    </row>
    <row r="329" spans="1:1" x14ac:dyDescent="0.25">
      <c r="A329" s="82"/>
    </row>
    <row r="330" spans="1:1" x14ac:dyDescent="0.25">
      <c r="A330" s="82"/>
    </row>
    <row r="331" spans="1:1" x14ac:dyDescent="0.25">
      <c r="A331" s="82"/>
    </row>
    <row r="332" spans="1:1" x14ac:dyDescent="0.25">
      <c r="A332" s="82"/>
    </row>
    <row r="333" spans="1:1" x14ac:dyDescent="0.25">
      <c r="A333" s="82"/>
    </row>
    <row r="334" spans="1:1" x14ac:dyDescent="0.25">
      <c r="A334" s="82"/>
    </row>
    <row r="335" spans="1:1" x14ac:dyDescent="0.25">
      <c r="A335" s="82"/>
    </row>
    <row r="336" spans="1:1" x14ac:dyDescent="0.25">
      <c r="A336" s="82"/>
    </row>
    <row r="337" spans="1:1" x14ac:dyDescent="0.25">
      <c r="A337" s="82"/>
    </row>
    <row r="338" spans="1:1" x14ac:dyDescent="0.25">
      <c r="A338" s="82"/>
    </row>
    <row r="339" spans="1:1" x14ac:dyDescent="0.25">
      <c r="A339" s="82"/>
    </row>
    <row r="340" spans="1:1" x14ac:dyDescent="0.25">
      <c r="A340" s="82"/>
    </row>
    <row r="341" spans="1:1" x14ac:dyDescent="0.25">
      <c r="A341" s="82"/>
    </row>
    <row r="342" spans="1:1" x14ac:dyDescent="0.25">
      <c r="A342" s="82"/>
    </row>
    <row r="343" spans="1:1" x14ac:dyDescent="0.25">
      <c r="A343" s="82"/>
    </row>
    <row r="344" spans="1:1" x14ac:dyDescent="0.25">
      <c r="A344" s="82"/>
    </row>
    <row r="345" spans="1:1" x14ac:dyDescent="0.25">
      <c r="A345" s="82"/>
    </row>
    <row r="346" spans="1:1" x14ac:dyDescent="0.25">
      <c r="A346" s="82"/>
    </row>
    <row r="347" spans="1:1" x14ac:dyDescent="0.25">
      <c r="A347" s="82"/>
    </row>
    <row r="348" spans="1:1" x14ac:dyDescent="0.25">
      <c r="A348" s="82"/>
    </row>
    <row r="349" spans="1:1" x14ac:dyDescent="0.25">
      <c r="A349" s="82"/>
    </row>
    <row r="350" spans="1:1" x14ac:dyDescent="0.25">
      <c r="A350" s="82"/>
    </row>
    <row r="351" spans="1:1" x14ac:dyDescent="0.25">
      <c r="A351" s="82"/>
    </row>
    <row r="352" spans="1:1" x14ac:dyDescent="0.25">
      <c r="A352" s="82"/>
    </row>
    <row r="353" spans="1:1" x14ac:dyDescent="0.25">
      <c r="A353" s="82"/>
    </row>
    <row r="354" spans="1:1" x14ac:dyDescent="0.25">
      <c r="A354" s="82"/>
    </row>
    <row r="355" spans="1:1" x14ac:dyDescent="0.25">
      <c r="A355" s="82"/>
    </row>
    <row r="356" spans="1:1" x14ac:dyDescent="0.25">
      <c r="A356" s="82"/>
    </row>
    <row r="357" spans="1:1" x14ac:dyDescent="0.25">
      <c r="A357" s="82"/>
    </row>
    <row r="358" spans="1:1" x14ac:dyDescent="0.25">
      <c r="A358" s="82"/>
    </row>
    <row r="359" spans="1:1" x14ac:dyDescent="0.25">
      <c r="A359" s="82"/>
    </row>
    <row r="360" spans="1:1" x14ac:dyDescent="0.25">
      <c r="A360" s="82"/>
    </row>
    <row r="361" spans="1:1" x14ac:dyDescent="0.25">
      <c r="A361" s="82"/>
    </row>
    <row r="362" spans="1:1" x14ac:dyDescent="0.25">
      <c r="A362" s="82"/>
    </row>
    <row r="363" spans="1:1" x14ac:dyDescent="0.25">
      <c r="A363" s="82"/>
    </row>
    <row r="364" spans="1:1" x14ac:dyDescent="0.25">
      <c r="A364" s="82"/>
    </row>
    <row r="365" spans="1:1" x14ac:dyDescent="0.25">
      <c r="A365" s="82"/>
    </row>
    <row r="366" spans="1:1" x14ac:dyDescent="0.25">
      <c r="A366" s="82"/>
    </row>
    <row r="367" spans="1:1" x14ac:dyDescent="0.25">
      <c r="A367" s="82"/>
    </row>
    <row r="368" spans="1:1" x14ac:dyDescent="0.25">
      <c r="A368" s="82"/>
    </row>
    <row r="369" spans="1:1" x14ac:dyDescent="0.25">
      <c r="A369" s="82"/>
    </row>
    <row r="370" spans="1:1" x14ac:dyDescent="0.25">
      <c r="A370" s="82"/>
    </row>
    <row r="371" spans="1:1" x14ac:dyDescent="0.25">
      <c r="A371" s="82"/>
    </row>
    <row r="372" spans="1:1" x14ac:dyDescent="0.25">
      <c r="A372" s="82"/>
    </row>
    <row r="373" spans="1:1" x14ac:dyDescent="0.25">
      <c r="A373" s="82"/>
    </row>
    <row r="374" spans="1:1" x14ac:dyDescent="0.25">
      <c r="A374" s="82"/>
    </row>
    <row r="375" spans="1:1" x14ac:dyDescent="0.25">
      <c r="A375" s="82"/>
    </row>
    <row r="376" spans="1:1" x14ac:dyDescent="0.25">
      <c r="A376" s="82"/>
    </row>
    <row r="377" spans="1:1" x14ac:dyDescent="0.25">
      <c r="A377" s="82"/>
    </row>
    <row r="378" spans="1:1" x14ac:dyDescent="0.25">
      <c r="A378" s="82"/>
    </row>
    <row r="379" spans="1:1" x14ac:dyDescent="0.25">
      <c r="A379" s="82"/>
    </row>
    <row r="380" spans="1:1" x14ac:dyDescent="0.25">
      <c r="A380" s="82"/>
    </row>
    <row r="381" spans="1:1" x14ac:dyDescent="0.25">
      <c r="A381" s="82"/>
    </row>
    <row r="382" spans="1:1" x14ac:dyDescent="0.25">
      <c r="A382" s="82"/>
    </row>
    <row r="383" spans="1:1" x14ac:dyDescent="0.25">
      <c r="A383" s="82"/>
    </row>
    <row r="384" spans="1:1" x14ac:dyDescent="0.25">
      <c r="A384" s="82"/>
    </row>
    <row r="385" spans="1:1" x14ac:dyDescent="0.25">
      <c r="A385" s="82"/>
    </row>
    <row r="386" spans="1:1" x14ac:dyDescent="0.25">
      <c r="A386" s="82"/>
    </row>
    <row r="387" spans="1:1" x14ac:dyDescent="0.25">
      <c r="A387" s="82"/>
    </row>
    <row r="388" spans="1:1" x14ac:dyDescent="0.25">
      <c r="A388" s="82"/>
    </row>
    <row r="389" spans="1:1" x14ac:dyDescent="0.25">
      <c r="A389" s="82"/>
    </row>
    <row r="390" spans="1:1" x14ac:dyDescent="0.25">
      <c r="A390" s="82"/>
    </row>
    <row r="391" spans="1:1" x14ac:dyDescent="0.25">
      <c r="A391" s="82"/>
    </row>
    <row r="392" spans="1:1" x14ac:dyDescent="0.25">
      <c r="A392" s="82"/>
    </row>
    <row r="393" spans="1:1" x14ac:dyDescent="0.25">
      <c r="A393" s="82"/>
    </row>
    <row r="394" spans="1:1" x14ac:dyDescent="0.25">
      <c r="A394" s="82"/>
    </row>
    <row r="395" spans="1:1" x14ac:dyDescent="0.25">
      <c r="A395" s="82"/>
    </row>
    <row r="396" spans="1:1" x14ac:dyDescent="0.25">
      <c r="A396" s="82"/>
    </row>
    <row r="397" spans="1:1" x14ac:dyDescent="0.25">
      <c r="A397" s="82"/>
    </row>
    <row r="398" spans="1:1" x14ac:dyDescent="0.25">
      <c r="A398" s="82"/>
    </row>
    <row r="399" spans="1:1" x14ac:dyDescent="0.25">
      <c r="A399" s="82"/>
    </row>
    <row r="400" spans="1:1" x14ac:dyDescent="0.25">
      <c r="A400" s="82"/>
    </row>
    <row r="401" spans="1:1" x14ac:dyDescent="0.25">
      <c r="A401" s="82"/>
    </row>
    <row r="402" spans="1:1" x14ac:dyDescent="0.25">
      <c r="A402" s="82"/>
    </row>
    <row r="403" spans="1:1" x14ac:dyDescent="0.25">
      <c r="A403" s="82"/>
    </row>
    <row r="404" spans="1:1" x14ac:dyDescent="0.25">
      <c r="A404" s="82"/>
    </row>
    <row r="405" spans="1:1" x14ac:dyDescent="0.25">
      <c r="A405" s="82"/>
    </row>
    <row r="406" spans="1:1" x14ac:dyDescent="0.25">
      <c r="A406" s="82"/>
    </row>
    <row r="407" spans="1:1" x14ac:dyDescent="0.25">
      <c r="A407" s="82"/>
    </row>
    <row r="408" spans="1:1" x14ac:dyDescent="0.25">
      <c r="A408" s="82"/>
    </row>
    <row r="409" spans="1:1" x14ac:dyDescent="0.25">
      <c r="A409" s="82"/>
    </row>
    <row r="410" spans="1:1" x14ac:dyDescent="0.25">
      <c r="A410" s="82"/>
    </row>
    <row r="411" spans="1:1" x14ac:dyDescent="0.25">
      <c r="A411" s="82"/>
    </row>
    <row r="412" spans="1:1" x14ac:dyDescent="0.25">
      <c r="A412" s="82"/>
    </row>
    <row r="413" spans="1:1" x14ac:dyDescent="0.25">
      <c r="A413" s="82"/>
    </row>
    <row r="414" spans="1:1" x14ac:dyDescent="0.25">
      <c r="A414" s="82"/>
    </row>
    <row r="415" spans="1:1" x14ac:dyDescent="0.25">
      <c r="A415" s="82"/>
    </row>
    <row r="416" spans="1:1" x14ac:dyDescent="0.25">
      <c r="A416" s="82"/>
    </row>
    <row r="417" spans="1:1" x14ac:dyDescent="0.25">
      <c r="A417" s="82"/>
    </row>
    <row r="418" spans="1:1" x14ac:dyDescent="0.25">
      <c r="A418" s="82"/>
    </row>
    <row r="419" spans="1:1" x14ac:dyDescent="0.25">
      <c r="A419" s="82"/>
    </row>
    <row r="420" spans="1:1" x14ac:dyDescent="0.25">
      <c r="A420" s="82"/>
    </row>
    <row r="421" spans="1:1" x14ac:dyDescent="0.25">
      <c r="A421" s="82"/>
    </row>
    <row r="422" spans="1:1" x14ac:dyDescent="0.25">
      <c r="A422" s="82"/>
    </row>
    <row r="423" spans="1:1" x14ac:dyDescent="0.25">
      <c r="A423" s="82"/>
    </row>
    <row r="424" spans="1:1" x14ac:dyDescent="0.25">
      <c r="A424" s="82"/>
    </row>
    <row r="425" spans="1:1" x14ac:dyDescent="0.25">
      <c r="A425" s="82"/>
    </row>
    <row r="426" spans="1:1" x14ac:dyDescent="0.25">
      <c r="A426" s="82"/>
    </row>
    <row r="427" spans="1:1" x14ac:dyDescent="0.25">
      <c r="A427" s="82"/>
    </row>
    <row r="428" spans="1:1" x14ac:dyDescent="0.25">
      <c r="A428" s="82"/>
    </row>
    <row r="429" spans="1:1" x14ac:dyDescent="0.25">
      <c r="A429" s="82"/>
    </row>
    <row r="430" spans="1:1" x14ac:dyDescent="0.25">
      <c r="A430" s="82"/>
    </row>
    <row r="431" spans="1:1" x14ac:dyDescent="0.25">
      <c r="A431" s="82"/>
    </row>
    <row r="432" spans="1:1" x14ac:dyDescent="0.25">
      <c r="A432" s="82"/>
    </row>
    <row r="433" spans="1:1" x14ac:dyDescent="0.25">
      <c r="A433" s="82"/>
    </row>
    <row r="434" spans="1:1" x14ac:dyDescent="0.25">
      <c r="A434" s="82"/>
    </row>
    <row r="435" spans="1:1" x14ac:dyDescent="0.25">
      <c r="A435" s="82"/>
    </row>
    <row r="436" spans="1:1" x14ac:dyDescent="0.25">
      <c r="A436" s="82"/>
    </row>
    <row r="437" spans="1:1" x14ac:dyDescent="0.25">
      <c r="A437" s="82"/>
    </row>
    <row r="438" spans="1:1" x14ac:dyDescent="0.25">
      <c r="A438" s="82"/>
    </row>
    <row r="439" spans="1:1" x14ac:dyDescent="0.25">
      <c r="A439" s="82"/>
    </row>
    <row r="440" spans="1:1" x14ac:dyDescent="0.25">
      <c r="A440" s="82"/>
    </row>
    <row r="441" spans="1:1" x14ac:dyDescent="0.25">
      <c r="A441" s="82"/>
    </row>
    <row r="442" spans="1:1" x14ac:dyDescent="0.25">
      <c r="A442" s="82"/>
    </row>
    <row r="443" spans="1:1" x14ac:dyDescent="0.25">
      <c r="A443" s="82"/>
    </row>
    <row r="444" spans="1:1" x14ac:dyDescent="0.25">
      <c r="A444" s="82"/>
    </row>
    <row r="445" spans="1:1" x14ac:dyDescent="0.25">
      <c r="A445" s="82"/>
    </row>
    <row r="446" spans="1:1" x14ac:dyDescent="0.25">
      <c r="A446" s="82"/>
    </row>
    <row r="447" spans="1:1" x14ac:dyDescent="0.25">
      <c r="A447" s="82"/>
    </row>
    <row r="448" spans="1:1" x14ac:dyDescent="0.25">
      <c r="A448" s="82"/>
    </row>
    <row r="449" spans="1:1" x14ac:dyDescent="0.25">
      <c r="A449" s="82"/>
    </row>
    <row r="450" spans="1:1" x14ac:dyDescent="0.25">
      <c r="A450" s="82"/>
    </row>
    <row r="451" spans="1:1" x14ac:dyDescent="0.25">
      <c r="A451" s="82"/>
    </row>
    <row r="452" spans="1:1" x14ac:dyDescent="0.25">
      <c r="A452" s="82"/>
    </row>
    <row r="453" spans="1:1" x14ac:dyDescent="0.25">
      <c r="A453" s="82"/>
    </row>
    <row r="454" spans="1:1" x14ac:dyDescent="0.25">
      <c r="A454" s="82"/>
    </row>
    <row r="455" spans="1:1" x14ac:dyDescent="0.25">
      <c r="A455" s="82"/>
    </row>
    <row r="456" spans="1:1" x14ac:dyDescent="0.25">
      <c r="A456" s="82"/>
    </row>
    <row r="457" spans="1:1" x14ac:dyDescent="0.25">
      <c r="A457" s="82"/>
    </row>
    <row r="458" spans="1:1" x14ac:dyDescent="0.25">
      <c r="A458" s="82"/>
    </row>
    <row r="459" spans="1:1" x14ac:dyDescent="0.25">
      <c r="A459" s="82"/>
    </row>
    <row r="460" spans="1:1" x14ac:dyDescent="0.25">
      <c r="A460" s="82"/>
    </row>
    <row r="461" spans="1:1" x14ac:dyDescent="0.25">
      <c r="A461" s="82"/>
    </row>
    <row r="462" spans="1:1" x14ac:dyDescent="0.25">
      <c r="A462" s="82"/>
    </row>
    <row r="463" spans="1:1" x14ac:dyDescent="0.25">
      <c r="A463" s="82"/>
    </row>
    <row r="464" spans="1:1" x14ac:dyDescent="0.25">
      <c r="A464" s="82"/>
    </row>
    <row r="465" spans="1:1" x14ac:dyDescent="0.25">
      <c r="A465" s="82"/>
    </row>
    <row r="466" spans="1:1" x14ac:dyDescent="0.25">
      <c r="A466" s="82"/>
    </row>
    <row r="467" spans="1:1" x14ac:dyDescent="0.25">
      <c r="A467" s="82"/>
    </row>
    <row r="468" spans="1:1" x14ac:dyDescent="0.25">
      <c r="A468" s="82"/>
    </row>
    <row r="469" spans="1:1" x14ac:dyDescent="0.25">
      <c r="A469" s="82"/>
    </row>
    <row r="470" spans="1:1" x14ac:dyDescent="0.25">
      <c r="A470" s="82"/>
    </row>
    <row r="471" spans="1:1" x14ac:dyDescent="0.25">
      <c r="A471" s="82"/>
    </row>
    <row r="472" spans="1:1" x14ac:dyDescent="0.25">
      <c r="A472" s="82"/>
    </row>
    <row r="473" spans="1:1" x14ac:dyDescent="0.25">
      <c r="A473" s="82"/>
    </row>
    <row r="474" spans="1:1" x14ac:dyDescent="0.25">
      <c r="A474" s="82"/>
    </row>
    <row r="475" spans="1:1" x14ac:dyDescent="0.25">
      <c r="A475" s="82"/>
    </row>
    <row r="476" spans="1:1" x14ac:dyDescent="0.25">
      <c r="A476" s="82"/>
    </row>
    <row r="477" spans="1:1" x14ac:dyDescent="0.25">
      <c r="A477" s="82"/>
    </row>
    <row r="478" spans="1:1" x14ac:dyDescent="0.25">
      <c r="A478" s="82"/>
    </row>
    <row r="479" spans="1:1" x14ac:dyDescent="0.25">
      <c r="A479" s="82"/>
    </row>
    <row r="480" spans="1:1" x14ac:dyDescent="0.25">
      <c r="A480" s="82"/>
    </row>
    <row r="481" spans="1:1" x14ac:dyDescent="0.25">
      <c r="A481" s="82"/>
    </row>
    <row r="482" spans="1:1" x14ac:dyDescent="0.25">
      <c r="A482" s="82"/>
    </row>
    <row r="483" spans="1:1" x14ac:dyDescent="0.25">
      <c r="A483" s="82"/>
    </row>
    <row r="484" spans="1:1" x14ac:dyDescent="0.25">
      <c r="A484" s="82"/>
    </row>
    <row r="485" spans="1:1" x14ac:dyDescent="0.25">
      <c r="A485" s="82"/>
    </row>
    <row r="486" spans="1:1" x14ac:dyDescent="0.25">
      <c r="A486" s="82"/>
    </row>
    <row r="487" spans="1:1" x14ac:dyDescent="0.25">
      <c r="A487" s="82"/>
    </row>
    <row r="488" spans="1:1" x14ac:dyDescent="0.25">
      <c r="A488" s="82"/>
    </row>
    <row r="489" spans="1:1" x14ac:dyDescent="0.25">
      <c r="A489" s="82"/>
    </row>
    <row r="490" spans="1:1" x14ac:dyDescent="0.25">
      <c r="A490" s="82"/>
    </row>
    <row r="491" spans="1:1" x14ac:dyDescent="0.25">
      <c r="A491" s="82"/>
    </row>
    <row r="492" spans="1:1" x14ac:dyDescent="0.25">
      <c r="A492" s="82"/>
    </row>
    <row r="493" spans="1:1" x14ac:dyDescent="0.25">
      <c r="A493" s="82"/>
    </row>
    <row r="494" spans="1:1" x14ac:dyDescent="0.25">
      <c r="A494" s="82"/>
    </row>
    <row r="495" spans="1:1" x14ac:dyDescent="0.25">
      <c r="A495" s="82"/>
    </row>
    <row r="496" spans="1:1" x14ac:dyDescent="0.25">
      <c r="A496" s="82"/>
    </row>
    <row r="497" spans="1:1" x14ac:dyDescent="0.25">
      <c r="A497" s="82"/>
    </row>
    <row r="498" spans="1:1" x14ac:dyDescent="0.25">
      <c r="A498" s="82"/>
    </row>
    <row r="499" spans="1:1" x14ac:dyDescent="0.25">
      <c r="A499" s="82"/>
    </row>
    <row r="500" spans="1:1" x14ac:dyDescent="0.25">
      <c r="A500" s="82"/>
    </row>
    <row r="501" spans="1:1" x14ac:dyDescent="0.25">
      <c r="A501" s="82"/>
    </row>
    <row r="502" spans="1:1" x14ac:dyDescent="0.25">
      <c r="A502" s="82"/>
    </row>
    <row r="503" spans="1:1" x14ac:dyDescent="0.25">
      <c r="A503" s="82"/>
    </row>
    <row r="504" spans="1:1" x14ac:dyDescent="0.25">
      <c r="A504" s="82"/>
    </row>
    <row r="505" spans="1:1" x14ac:dyDescent="0.25">
      <c r="A505" s="82"/>
    </row>
    <row r="506" spans="1:1" x14ac:dyDescent="0.25">
      <c r="A506" s="82"/>
    </row>
    <row r="507" spans="1:1" x14ac:dyDescent="0.25">
      <c r="A507" s="82"/>
    </row>
    <row r="508" spans="1:1" x14ac:dyDescent="0.25">
      <c r="A508" s="82"/>
    </row>
    <row r="509" spans="1:1" x14ac:dyDescent="0.25">
      <c r="A509" s="82"/>
    </row>
    <row r="510" spans="1:1" x14ac:dyDescent="0.25">
      <c r="A510" s="82"/>
    </row>
    <row r="511" spans="1:1" x14ac:dyDescent="0.25">
      <c r="A511" s="82"/>
    </row>
    <row r="512" spans="1:1" x14ac:dyDescent="0.25">
      <c r="A512" s="82"/>
    </row>
    <row r="513" spans="1:1" x14ac:dyDescent="0.25">
      <c r="A513" s="82"/>
    </row>
    <row r="514" spans="1:1" x14ac:dyDescent="0.25">
      <c r="A514" s="82"/>
    </row>
    <row r="515" spans="1:1" x14ac:dyDescent="0.25">
      <c r="A515" s="82"/>
    </row>
    <row r="516" spans="1:1" x14ac:dyDescent="0.25">
      <c r="A516" s="82"/>
    </row>
    <row r="517" spans="1:1" x14ac:dyDescent="0.25">
      <c r="A517" s="82"/>
    </row>
    <row r="518" spans="1:1" x14ac:dyDescent="0.25">
      <c r="A518" s="82"/>
    </row>
    <row r="519" spans="1:1" x14ac:dyDescent="0.25">
      <c r="A519" s="82"/>
    </row>
    <row r="520" spans="1:1" x14ac:dyDescent="0.25">
      <c r="A520" s="82"/>
    </row>
    <row r="521" spans="1:1" x14ac:dyDescent="0.25">
      <c r="A521" s="82"/>
    </row>
    <row r="522" spans="1:1" x14ac:dyDescent="0.25">
      <c r="A522" s="82"/>
    </row>
    <row r="523" spans="1:1" x14ac:dyDescent="0.25">
      <c r="A523" s="82"/>
    </row>
    <row r="524" spans="1:1" x14ac:dyDescent="0.25">
      <c r="A524" s="82"/>
    </row>
    <row r="525" spans="1:1" x14ac:dyDescent="0.25">
      <c r="A525" s="82"/>
    </row>
    <row r="526" spans="1:1" x14ac:dyDescent="0.25">
      <c r="A526" s="82"/>
    </row>
    <row r="527" spans="1:1" x14ac:dyDescent="0.25">
      <c r="A527" s="82"/>
    </row>
    <row r="528" spans="1:1" x14ac:dyDescent="0.25">
      <c r="A528" s="82"/>
    </row>
    <row r="529" spans="1:1" x14ac:dyDescent="0.25">
      <c r="A529" s="82"/>
    </row>
    <row r="530" spans="1:1" x14ac:dyDescent="0.25">
      <c r="A530" s="82"/>
    </row>
    <row r="531" spans="1:1" x14ac:dyDescent="0.25">
      <c r="A531" s="82"/>
    </row>
    <row r="532" spans="1:1" x14ac:dyDescent="0.25">
      <c r="A532" s="82"/>
    </row>
    <row r="533" spans="1:1" x14ac:dyDescent="0.25">
      <c r="A533" s="82"/>
    </row>
    <row r="534" spans="1:1" x14ac:dyDescent="0.25">
      <c r="A534" s="82"/>
    </row>
    <row r="535" spans="1:1" x14ac:dyDescent="0.25">
      <c r="A535" s="82"/>
    </row>
    <row r="536" spans="1:1" x14ac:dyDescent="0.25">
      <c r="A536" s="82"/>
    </row>
    <row r="537" spans="1:1" x14ac:dyDescent="0.25">
      <c r="A537" s="82"/>
    </row>
    <row r="538" spans="1:1" x14ac:dyDescent="0.25">
      <c r="A538" s="82"/>
    </row>
    <row r="539" spans="1:1" x14ac:dyDescent="0.25">
      <c r="A539" s="82"/>
    </row>
    <row r="540" spans="1:1" x14ac:dyDescent="0.25">
      <c r="A540" s="82"/>
    </row>
    <row r="541" spans="1:1" x14ac:dyDescent="0.25">
      <c r="A541" s="82"/>
    </row>
    <row r="542" spans="1:1" x14ac:dyDescent="0.25">
      <c r="A542" s="82"/>
    </row>
    <row r="543" spans="1:1" x14ac:dyDescent="0.25">
      <c r="A543" s="82"/>
    </row>
    <row r="544" spans="1:1" x14ac:dyDescent="0.25">
      <c r="A544" s="82"/>
    </row>
    <row r="545" spans="1:1" x14ac:dyDescent="0.25">
      <c r="A545" s="82"/>
    </row>
    <row r="546" spans="1:1" x14ac:dyDescent="0.25">
      <c r="A546" s="82"/>
    </row>
    <row r="547" spans="1:1" x14ac:dyDescent="0.25">
      <c r="A547" s="82"/>
    </row>
    <row r="548" spans="1:1" x14ac:dyDescent="0.25">
      <c r="A548" s="82"/>
    </row>
    <row r="549" spans="1:1" x14ac:dyDescent="0.25">
      <c r="A549" s="82"/>
    </row>
    <row r="550" spans="1:1" x14ac:dyDescent="0.25">
      <c r="A550" s="82"/>
    </row>
    <row r="551" spans="1:1" x14ac:dyDescent="0.25">
      <c r="A551" s="82"/>
    </row>
    <row r="552" spans="1:1" x14ac:dyDescent="0.25">
      <c r="A552" s="82"/>
    </row>
    <row r="553" spans="1:1" x14ac:dyDescent="0.25">
      <c r="A553" s="82"/>
    </row>
    <row r="554" spans="1:1" x14ac:dyDescent="0.25">
      <c r="A554" s="82"/>
    </row>
    <row r="555" spans="1:1" x14ac:dyDescent="0.25">
      <c r="A555" s="82"/>
    </row>
    <row r="556" spans="1:1" x14ac:dyDescent="0.25">
      <c r="A556" s="82"/>
    </row>
    <row r="557" spans="1:1" x14ac:dyDescent="0.25">
      <c r="A557" s="82"/>
    </row>
    <row r="558" spans="1:1" x14ac:dyDescent="0.25">
      <c r="A558" s="82"/>
    </row>
    <row r="559" spans="1:1" x14ac:dyDescent="0.25">
      <c r="A559" s="82"/>
    </row>
    <row r="560" spans="1:1" x14ac:dyDescent="0.25">
      <c r="A560" s="82"/>
    </row>
    <row r="561" spans="1:1" x14ac:dyDescent="0.25">
      <c r="A561" s="82"/>
    </row>
    <row r="562" spans="1:1" x14ac:dyDescent="0.25">
      <c r="A562" s="82"/>
    </row>
    <row r="563" spans="1:1" x14ac:dyDescent="0.25">
      <c r="A563" s="82"/>
    </row>
    <row r="564" spans="1:1" x14ac:dyDescent="0.25">
      <c r="A564" s="82"/>
    </row>
    <row r="565" spans="1:1" x14ac:dyDescent="0.25">
      <c r="A565" s="82"/>
    </row>
    <row r="566" spans="1:1" x14ac:dyDescent="0.25">
      <c r="A566" s="82"/>
    </row>
    <row r="567" spans="1:1" x14ac:dyDescent="0.25">
      <c r="A567" s="82"/>
    </row>
    <row r="568" spans="1:1" x14ac:dyDescent="0.25">
      <c r="A568" s="82"/>
    </row>
    <row r="569" spans="1:1" x14ac:dyDescent="0.25">
      <c r="A569" s="82"/>
    </row>
    <row r="570" spans="1:1" x14ac:dyDescent="0.25">
      <c r="A570" s="82"/>
    </row>
    <row r="571" spans="1:1" x14ac:dyDescent="0.25">
      <c r="A571" s="82"/>
    </row>
    <row r="572" spans="1:1" x14ac:dyDescent="0.25">
      <c r="A572" s="82"/>
    </row>
    <row r="573" spans="1:1" x14ac:dyDescent="0.25">
      <c r="A573" s="82"/>
    </row>
    <row r="574" spans="1:1" x14ac:dyDescent="0.25">
      <c r="A574" s="82"/>
    </row>
    <row r="575" spans="1:1" x14ac:dyDescent="0.25">
      <c r="A575" s="82"/>
    </row>
    <row r="576" spans="1:1" x14ac:dyDescent="0.25">
      <c r="A576" s="82"/>
    </row>
    <row r="577" spans="1:1" x14ac:dyDescent="0.25">
      <c r="A577" s="82"/>
    </row>
    <row r="578" spans="1:1" x14ac:dyDescent="0.25">
      <c r="A578" s="82"/>
    </row>
    <row r="579" spans="1:1" x14ac:dyDescent="0.25">
      <c r="A579" s="82"/>
    </row>
    <row r="580" spans="1:1" x14ac:dyDescent="0.25">
      <c r="A580" s="82"/>
    </row>
    <row r="581" spans="1:1" x14ac:dyDescent="0.25">
      <c r="A581" s="82"/>
    </row>
    <row r="582" spans="1:1" x14ac:dyDescent="0.25">
      <c r="A582" s="82"/>
    </row>
    <row r="583" spans="1:1" x14ac:dyDescent="0.25">
      <c r="A583" s="82"/>
    </row>
    <row r="584" spans="1:1" x14ac:dyDescent="0.25">
      <c r="A584" s="82"/>
    </row>
    <row r="585" spans="1:1" x14ac:dyDescent="0.25">
      <c r="A585" s="82"/>
    </row>
    <row r="586" spans="1:1" x14ac:dyDescent="0.25">
      <c r="A586" s="82"/>
    </row>
    <row r="587" spans="1:1" x14ac:dyDescent="0.25">
      <c r="A587" s="82"/>
    </row>
    <row r="588" spans="1:1" x14ac:dyDescent="0.25">
      <c r="A588" s="82"/>
    </row>
    <row r="589" spans="1:1" x14ac:dyDescent="0.25">
      <c r="A589" s="82"/>
    </row>
    <row r="590" spans="1:1" x14ac:dyDescent="0.25">
      <c r="A590" s="82"/>
    </row>
    <row r="591" spans="1:1" x14ac:dyDescent="0.25">
      <c r="A591" s="82"/>
    </row>
    <row r="592" spans="1:1" x14ac:dyDescent="0.25">
      <c r="A592" s="82"/>
    </row>
    <row r="593" spans="1:1" x14ac:dyDescent="0.25">
      <c r="A593" s="82"/>
    </row>
    <row r="594" spans="1:1" x14ac:dyDescent="0.25">
      <c r="A594" s="82"/>
    </row>
    <row r="595" spans="1:1" x14ac:dyDescent="0.25">
      <c r="A595" s="82"/>
    </row>
    <row r="596" spans="1:1" x14ac:dyDescent="0.25">
      <c r="A596" s="82"/>
    </row>
    <row r="597" spans="1:1" x14ac:dyDescent="0.25">
      <c r="A597" s="82"/>
    </row>
    <row r="598" spans="1:1" x14ac:dyDescent="0.25">
      <c r="A598" s="82"/>
    </row>
    <row r="599" spans="1:1" x14ac:dyDescent="0.25">
      <c r="A599" s="82"/>
    </row>
    <row r="600" spans="1:1" x14ac:dyDescent="0.25">
      <c r="A600" s="82"/>
    </row>
    <row r="601" spans="1:1" x14ac:dyDescent="0.25">
      <c r="A601" s="82"/>
    </row>
    <row r="602" spans="1:1" x14ac:dyDescent="0.25">
      <c r="A602" s="82"/>
    </row>
    <row r="603" spans="1:1" x14ac:dyDescent="0.25">
      <c r="A603" s="82"/>
    </row>
    <row r="604" spans="1:1" x14ac:dyDescent="0.25">
      <c r="A604" s="82"/>
    </row>
    <row r="605" spans="1:1" x14ac:dyDescent="0.25">
      <c r="A605" s="82"/>
    </row>
    <row r="606" spans="1:1" x14ac:dyDescent="0.25">
      <c r="A606" s="82"/>
    </row>
    <row r="607" spans="1:1" x14ac:dyDescent="0.25">
      <c r="A607" s="82"/>
    </row>
    <row r="608" spans="1:1" x14ac:dyDescent="0.25">
      <c r="A608" s="82"/>
    </row>
    <row r="609" spans="1:1" x14ac:dyDescent="0.25">
      <c r="A609" s="82"/>
    </row>
    <row r="610" spans="1:1" x14ac:dyDescent="0.25">
      <c r="A610" s="82"/>
    </row>
    <row r="611" spans="1:1" x14ac:dyDescent="0.25">
      <c r="A611" s="82"/>
    </row>
    <row r="612" spans="1:1" x14ac:dyDescent="0.25">
      <c r="A612" s="82"/>
    </row>
    <row r="613" spans="1:1" x14ac:dyDescent="0.25">
      <c r="A613" s="82"/>
    </row>
    <row r="614" spans="1:1" x14ac:dyDescent="0.25">
      <c r="A614" s="82"/>
    </row>
    <row r="615" spans="1:1" x14ac:dyDescent="0.25">
      <c r="A615" s="82"/>
    </row>
    <row r="616" spans="1:1" x14ac:dyDescent="0.25">
      <c r="A616" s="82"/>
    </row>
    <row r="617" spans="1:1" x14ac:dyDescent="0.25">
      <c r="A617" s="82"/>
    </row>
    <row r="618" spans="1:1" x14ac:dyDescent="0.25">
      <c r="A618" s="82"/>
    </row>
    <row r="619" spans="1:1" x14ac:dyDescent="0.25">
      <c r="A619" s="82"/>
    </row>
    <row r="620" spans="1:1" x14ac:dyDescent="0.25">
      <c r="A620" s="82"/>
    </row>
    <row r="621" spans="1:1" x14ac:dyDescent="0.25">
      <c r="A621" s="82"/>
    </row>
    <row r="622" spans="1:1" x14ac:dyDescent="0.25">
      <c r="A622" s="82"/>
    </row>
    <row r="623" spans="1:1" x14ac:dyDescent="0.25">
      <c r="A623" s="82"/>
    </row>
    <row r="624" spans="1:1" x14ac:dyDescent="0.25">
      <c r="A624" s="82"/>
    </row>
    <row r="625" spans="1:1" x14ac:dyDescent="0.25">
      <c r="A625" s="82"/>
    </row>
    <row r="626" spans="1:1" x14ac:dyDescent="0.25">
      <c r="A626" s="82"/>
    </row>
    <row r="627" spans="1:1" x14ac:dyDescent="0.25">
      <c r="A627" s="82"/>
    </row>
    <row r="628" spans="1:1" x14ac:dyDescent="0.25">
      <c r="A628" s="82"/>
    </row>
    <row r="629" spans="1:1" x14ac:dyDescent="0.25">
      <c r="A629" s="82"/>
    </row>
    <row r="630" spans="1:1" x14ac:dyDescent="0.25">
      <c r="A630" s="82"/>
    </row>
    <row r="631" spans="1:1" x14ac:dyDescent="0.25">
      <c r="A631" s="82"/>
    </row>
    <row r="632" spans="1:1" x14ac:dyDescent="0.25">
      <c r="A632" s="82"/>
    </row>
    <row r="633" spans="1:1" x14ac:dyDescent="0.25">
      <c r="A633" s="82"/>
    </row>
    <row r="634" spans="1:1" x14ac:dyDescent="0.25">
      <c r="A634" s="82"/>
    </row>
    <row r="635" spans="1:1" x14ac:dyDescent="0.25">
      <c r="A635" s="82"/>
    </row>
    <row r="636" spans="1:1" x14ac:dyDescent="0.25">
      <c r="A636" s="82"/>
    </row>
    <row r="637" spans="1:1" x14ac:dyDescent="0.25">
      <c r="A637" s="82"/>
    </row>
    <row r="638" spans="1:1" x14ac:dyDescent="0.25">
      <c r="A638" s="82"/>
    </row>
    <row r="639" spans="1:1" x14ac:dyDescent="0.25">
      <c r="A639" s="82"/>
    </row>
    <row r="640" spans="1:1" x14ac:dyDescent="0.25">
      <c r="A640" s="82"/>
    </row>
    <row r="641" spans="1:1" x14ac:dyDescent="0.25">
      <c r="A641" s="82"/>
    </row>
    <row r="642" spans="1:1" x14ac:dyDescent="0.25">
      <c r="A642" s="82"/>
    </row>
    <row r="643" spans="1:1" x14ac:dyDescent="0.25">
      <c r="A643" s="82"/>
    </row>
    <row r="644" spans="1:1" x14ac:dyDescent="0.25">
      <c r="A644" s="82"/>
    </row>
    <row r="645" spans="1:1" x14ac:dyDescent="0.25">
      <c r="A645" s="82"/>
    </row>
    <row r="646" spans="1:1" x14ac:dyDescent="0.25">
      <c r="A646" s="82"/>
    </row>
    <row r="647" spans="1:1" x14ac:dyDescent="0.25">
      <c r="A647" s="82"/>
    </row>
    <row r="648" spans="1:1" x14ac:dyDescent="0.25">
      <c r="A648" s="82"/>
    </row>
    <row r="649" spans="1:1" x14ac:dyDescent="0.25">
      <c r="A649" s="82"/>
    </row>
    <row r="650" spans="1:1" x14ac:dyDescent="0.25">
      <c r="A650" s="82"/>
    </row>
    <row r="651" spans="1:1" x14ac:dyDescent="0.25">
      <c r="A651" s="82"/>
    </row>
    <row r="652" spans="1:1" x14ac:dyDescent="0.25">
      <c r="A652" s="82"/>
    </row>
    <row r="653" spans="1:1" x14ac:dyDescent="0.25">
      <c r="A653" s="82"/>
    </row>
    <row r="654" spans="1:1" x14ac:dyDescent="0.25">
      <c r="A654" s="82"/>
    </row>
    <row r="655" spans="1:1" x14ac:dyDescent="0.25">
      <c r="A655" s="82"/>
    </row>
    <row r="656" spans="1:1" x14ac:dyDescent="0.25">
      <c r="A656" s="82"/>
    </row>
    <row r="657" spans="1:1" x14ac:dyDescent="0.25">
      <c r="A657" s="82"/>
    </row>
    <row r="658" spans="1:1" x14ac:dyDescent="0.25">
      <c r="A658" s="82"/>
    </row>
    <row r="659" spans="1:1" x14ac:dyDescent="0.25">
      <c r="A659" s="82"/>
    </row>
    <row r="660" spans="1:1" x14ac:dyDescent="0.25">
      <c r="A660" s="82"/>
    </row>
    <row r="661" spans="1:1" x14ac:dyDescent="0.25">
      <c r="A661" s="82"/>
    </row>
    <row r="662" spans="1:1" x14ac:dyDescent="0.25">
      <c r="A662" s="82"/>
    </row>
    <row r="663" spans="1:1" x14ac:dyDescent="0.25">
      <c r="A663" s="82"/>
    </row>
    <row r="664" spans="1:1" x14ac:dyDescent="0.25">
      <c r="A664" s="82"/>
    </row>
    <row r="665" spans="1:1" x14ac:dyDescent="0.25">
      <c r="A665" s="82"/>
    </row>
    <row r="666" spans="1:1" x14ac:dyDescent="0.25">
      <c r="A666" s="82"/>
    </row>
    <row r="667" spans="1:1" x14ac:dyDescent="0.25">
      <c r="A667" s="82"/>
    </row>
    <row r="668" spans="1:1" x14ac:dyDescent="0.25">
      <c r="A668" s="82"/>
    </row>
    <row r="669" spans="1:1" x14ac:dyDescent="0.25">
      <c r="A669" s="82"/>
    </row>
    <row r="670" spans="1:1" x14ac:dyDescent="0.25">
      <c r="A670" s="82"/>
    </row>
    <row r="671" spans="1:1" x14ac:dyDescent="0.25">
      <c r="A671" s="82"/>
    </row>
    <row r="672" spans="1:1" x14ac:dyDescent="0.25">
      <c r="A672" s="82"/>
    </row>
    <row r="673" spans="1:1" x14ac:dyDescent="0.25">
      <c r="A673" s="82"/>
    </row>
    <row r="674" spans="1:1" x14ac:dyDescent="0.25">
      <c r="A674" s="82"/>
    </row>
    <row r="675" spans="1:1" x14ac:dyDescent="0.25">
      <c r="A675" s="82"/>
    </row>
    <row r="676" spans="1:1" x14ac:dyDescent="0.25">
      <c r="A676" s="82"/>
    </row>
    <row r="677" spans="1:1" x14ac:dyDescent="0.25">
      <c r="A677" s="82"/>
    </row>
    <row r="678" spans="1:1" x14ac:dyDescent="0.25">
      <c r="A678" s="82"/>
    </row>
    <row r="679" spans="1:1" x14ac:dyDescent="0.25">
      <c r="A679" s="82"/>
    </row>
    <row r="680" spans="1:1" x14ac:dyDescent="0.25">
      <c r="A680" s="82"/>
    </row>
    <row r="681" spans="1:1" x14ac:dyDescent="0.25">
      <c r="A681" s="82"/>
    </row>
    <row r="682" spans="1:1" x14ac:dyDescent="0.25">
      <c r="A682" s="82"/>
    </row>
    <row r="683" spans="1:1" x14ac:dyDescent="0.25">
      <c r="A683" s="82"/>
    </row>
    <row r="684" spans="1:1" x14ac:dyDescent="0.25">
      <c r="A684" s="82"/>
    </row>
    <row r="685" spans="1:1" x14ac:dyDescent="0.25">
      <c r="A685" s="82"/>
    </row>
    <row r="686" spans="1:1" x14ac:dyDescent="0.25">
      <c r="A686" s="82"/>
    </row>
    <row r="687" spans="1:1" x14ac:dyDescent="0.25">
      <c r="A687" s="82"/>
    </row>
    <row r="688" spans="1:1" x14ac:dyDescent="0.25">
      <c r="A688" s="82"/>
    </row>
    <row r="689" spans="1:1" x14ac:dyDescent="0.25">
      <c r="A689" s="82"/>
    </row>
    <row r="690" spans="1:1" x14ac:dyDescent="0.25">
      <c r="A690" s="82"/>
    </row>
    <row r="691" spans="1:1" x14ac:dyDescent="0.25">
      <c r="A691" s="82"/>
    </row>
    <row r="692" spans="1:1" x14ac:dyDescent="0.25">
      <c r="A692" s="82"/>
    </row>
    <row r="693" spans="1:1" x14ac:dyDescent="0.25">
      <c r="A693" s="82"/>
    </row>
    <row r="694" spans="1:1" x14ac:dyDescent="0.25">
      <c r="A694" s="82"/>
    </row>
    <row r="695" spans="1:1" x14ac:dyDescent="0.25">
      <c r="A695" s="82"/>
    </row>
    <row r="696" spans="1:1" x14ac:dyDescent="0.25">
      <c r="A696" s="82"/>
    </row>
    <row r="697" spans="1:1" x14ac:dyDescent="0.25">
      <c r="A697" s="82"/>
    </row>
    <row r="698" spans="1:1" x14ac:dyDescent="0.25">
      <c r="A698" s="82"/>
    </row>
    <row r="699" spans="1:1" x14ac:dyDescent="0.25">
      <c r="A699" s="82"/>
    </row>
    <row r="700" spans="1:1" x14ac:dyDescent="0.25">
      <c r="A700" s="82"/>
    </row>
    <row r="701" spans="1:1" x14ac:dyDescent="0.25">
      <c r="A701" s="82"/>
    </row>
    <row r="702" spans="1:1" x14ac:dyDescent="0.25">
      <c r="A702" s="82"/>
    </row>
    <row r="703" spans="1:1" x14ac:dyDescent="0.25">
      <c r="A703" s="82"/>
    </row>
    <row r="704" spans="1:1" x14ac:dyDescent="0.25">
      <c r="A704" s="82"/>
    </row>
    <row r="705" spans="1:1" x14ac:dyDescent="0.25">
      <c r="A705" s="82"/>
    </row>
    <row r="706" spans="1:1" x14ac:dyDescent="0.25">
      <c r="A706" s="82"/>
    </row>
    <row r="707" spans="1:1" x14ac:dyDescent="0.25">
      <c r="A707" s="82"/>
    </row>
    <row r="708" spans="1:1" x14ac:dyDescent="0.25">
      <c r="A708" s="82"/>
    </row>
    <row r="709" spans="1:1" x14ac:dyDescent="0.25">
      <c r="A709" s="82"/>
    </row>
    <row r="710" spans="1:1" x14ac:dyDescent="0.25">
      <c r="A710" s="82"/>
    </row>
    <row r="711" spans="1:1" x14ac:dyDescent="0.25">
      <c r="A711" s="82"/>
    </row>
    <row r="712" spans="1:1" x14ac:dyDescent="0.25">
      <c r="A712" s="82"/>
    </row>
    <row r="713" spans="1:1" x14ac:dyDescent="0.25">
      <c r="A713" s="82"/>
    </row>
    <row r="714" spans="1:1" x14ac:dyDescent="0.25">
      <c r="A714" s="82"/>
    </row>
    <row r="715" spans="1:1" x14ac:dyDescent="0.25">
      <c r="A715" s="82"/>
    </row>
    <row r="716" spans="1:1" x14ac:dyDescent="0.25">
      <c r="A716" s="82"/>
    </row>
    <row r="717" spans="1:1" x14ac:dyDescent="0.25">
      <c r="A717" s="82"/>
    </row>
    <row r="718" spans="1:1" x14ac:dyDescent="0.25">
      <c r="A718" s="82"/>
    </row>
    <row r="719" spans="1:1" x14ac:dyDescent="0.25">
      <c r="A719" s="82"/>
    </row>
    <row r="720" spans="1:1" x14ac:dyDescent="0.25">
      <c r="A720" s="82"/>
    </row>
    <row r="721" spans="1:1" x14ac:dyDescent="0.25">
      <c r="A721" s="82"/>
    </row>
    <row r="722" spans="1:1" x14ac:dyDescent="0.25">
      <c r="A722" s="82"/>
    </row>
    <row r="723" spans="1:1" x14ac:dyDescent="0.25">
      <c r="A723" s="82"/>
    </row>
    <row r="724" spans="1:1" x14ac:dyDescent="0.25">
      <c r="A724" s="82"/>
    </row>
    <row r="725" spans="1:1" x14ac:dyDescent="0.25">
      <c r="A725" s="82"/>
    </row>
    <row r="726" spans="1:1" x14ac:dyDescent="0.25">
      <c r="A726" s="82"/>
    </row>
    <row r="727" spans="1:1" x14ac:dyDescent="0.25">
      <c r="A727" s="82"/>
    </row>
    <row r="728" spans="1:1" x14ac:dyDescent="0.25">
      <c r="A728" s="82"/>
    </row>
    <row r="729" spans="1:1" x14ac:dyDescent="0.25">
      <c r="A729" s="82"/>
    </row>
    <row r="730" spans="1:1" x14ac:dyDescent="0.25">
      <c r="A730" s="82"/>
    </row>
    <row r="731" spans="1:1" x14ac:dyDescent="0.25">
      <c r="A731" s="82"/>
    </row>
    <row r="732" spans="1:1" x14ac:dyDescent="0.25">
      <c r="A732" s="82"/>
    </row>
    <row r="733" spans="1:1" x14ac:dyDescent="0.25">
      <c r="A733" s="82"/>
    </row>
    <row r="734" spans="1:1" x14ac:dyDescent="0.25">
      <c r="A734" s="82"/>
    </row>
    <row r="735" spans="1:1" x14ac:dyDescent="0.25">
      <c r="A735" s="82"/>
    </row>
    <row r="736" spans="1:1" x14ac:dyDescent="0.25">
      <c r="A736" s="82"/>
    </row>
    <row r="737" spans="1:1" x14ac:dyDescent="0.25">
      <c r="A737" s="82"/>
    </row>
    <row r="738" spans="1:1" x14ac:dyDescent="0.25">
      <c r="A738" s="82"/>
    </row>
    <row r="739" spans="1:1" x14ac:dyDescent="0.25">
      <c r="A739" s="82"/>
    </row>
    <row r="740" spans="1:1" x14ac:dyDescent="0.25">
      <c r="A740" s="82"/>
    </row>
    <row r="741" spans="1:1" x14ac:dyDescent="0.25">
      <c r="A741" s="82"/>
    </row>
    <row r="742" spans="1:1" x14ac:dyDescent="0.25">
      <c r="A742" s="82"/>
    </row>
    <row r="743" spans="1:1" x14ac:dyDescent="0.25">
      <c r="A743" s="82"/>
    </row>
    <row r="744" spans="1:1" x14ac:dyDescent="0.25">
      <c r="A744" s="82"/>
    </row>
    <row r="745" spans="1:1" x14ac:dyDescent="0.25">
      <c r="A745" s="82"/>
    </row>
    <row r="746" spans="1:1" x14ac:dyDescent="0.25">
      <c r="A746" s="82"/>
    </row>
    <row r="747" spans="1:1" x14ac:dyDescent="0.25">
      <c r="A747" s="82"/>
    </row>
    <row r="748" spans="1:1" x14ac:dyDescent="0.25">
      <c r="A748" s="82"/>
    </row>
    <row r="749" spans="1:1" x14ac:dyDescent="0.25">
      <c r="A749" s="82"/>
    </row>
    <row r="750" spans="1:1" x14ac:dyDescent="0.25">
      <c r="A750" s="82"/>
    </row>
    <row r="751" spans="1:1" x14ac:dyDescent="0.25">
      <c r="A751" s="82"/>
    </row>
    <row r="752" spans="1:1" x14ac:dyDescent="0.25">
      <c r="A752" s="82"/>
    </row>
    <row r="753" spans="1:1" x14ac:dyDescent="0.25">
      <c r="A753" s="82"/>
    </row>
    <row r="754" spans="1:1" x14ac:dyDescent="0.25">
      <c r="A754" s="82"/>
    </row>
    <row r="755" spans="1:1" x14ac:dyDescent="0.25">
      <c r="A755" s="82"/>
    </row>
    <row r="756" spans="1:1" x14ac:dyDescent="0.25">
      <c r="A756" s="82"/>
    </row>
    <row r="757" spans="1:1" x14ac:dyDescent="0.25">
      <c r="A757" s="82"/>
    </row>
    <row r="758" spans="1:1" x14ac:dyDescent="0.25">
      <c r="A758" s="82"/>
    </row>
    <row r="759" spans="1:1" x14ac:dyDescent="0.25">
      <c r="A759" s="82"/>
    </row>
    <row r="760" spans="1:1" x14ac:dyDescent="0.25">
      <c r="A760" s="82"/>
    </row>
    <row r="761" spans="1:1" x14ac:dyDescent="0.25">
      <c r="A761" s="82"/>
    </row>
    <row r="762" spans="1:1" x14ac:dyDescent="0.25">
      <c r="A762" s="82"/>
    </row>
    <row r="763" spans="1:1" x14ac:dyDescent="0.25">
      <c r="A763" s="82"/>
    </row>
    <row r="764" spans="1:1" x14ac:dyDescent="0.25">
      <c r="A764" s="82"/>
    </row>
    <row r="765" spans="1:1" x14ac:dyDescent="0.25">
      <c r="A765" s="82"/>
    </row>
    <row r="766" spans="1:1" x14ac:dyDescent="0.25">
      <c r="A766" s="82"/>
    </row>
    <row r="767" spans="1:1" x14ac:dyDescent="0.25">
      <c r="A767" s="82"/>
    </row>
    <row r="768" spans="1:1" x14ac:dyDescent="0.25">
      <c r="A768" s="82"/>
    </row>
    <row r="769" spans="1:1" x14ac:dyDescent="0.25">
      <c r="A769" s="82"/>
    </row>
    <row r="770" spans="1:1" x14ac:dyDescent="0.25">
      <c r="A770" s="82"/>
    </row>
    <row r="771" spans="1:1" x14ac:dyDescent="0.25">
      <c r="A771" s="82"/>
    </row>
    <row r="772" spans="1:1" x14ac:dyDescent="0.25">
      <c r="A772" s="82"/>
    </row>
    <row r="773" spans="1:1" x14ac:dyDescent="0.25">
      <c r="A773" s="82"/>
    </row>
    <row r="774" spans="1:1" x14ac:dyDescent="0.25">
      <c r="A774" s="82"/>
    </row>
    <row r="775" spans="1:1" x14ac:dyDescent="0.25">
      <c r="A775" s="82"/>
    </row>
    <row r="776" spans="1:1" x14ac:dyDescent="0.25">
      <c r="A776" s="82"/>
    </row>
    <row r="777" spans="1:1" x14ac:dyDescent="0.25">
      <c r="A777" s="82"/>
    </row>
    <row r="778" spans="1:1" x14ac:dyDescent="0.25">
      <c r="A778" s="82"/>
    </row>
    <row r="779" spans="1:1" x14ac:dyDescent="0.25">
      <c r="A779" s="82"/>
    </row>
    <row r="780" spans="1:1" x14ac:dyDescent="0.25">
      <c r="A780" s="82"/>
    </row>
    <row r="781" spans="1:1" x14ac:dyDescent="0.25">
      <c r="A781" s="82"/>
    </row>
    <row r="782" spans="1:1" x14ac:dyDescent="0.25">
      <c r="A782" s="82"/>
    </row>
    <row r="783" spans="1:1" x14ac:dyDescent="0.25">
      <c r="A783" s="82"/>
    </row>
    <row r="784" spans="1:1" x14ac:dyDescent="0.25">
      <c r="A784" s="82"/>
    </row>
    <row r="785" spans="1:1" x14ac:dyDescent="0.25">
      <c r="A785" s="82"/>
    </row>
    <row r="786" spans="1:1" x14ac:dyDescent="0.25">
      <c r="A786" s="82"/>
    </row>
    <row r="787" spans="1:1" x14ac:dyDescent="0.25">
      <c r="A787" s="82"/>
    </row>
    <row r="788" spans="1:1" x14ac:dyDescent="0.25">
      <c r="A788" s="82"/>
    </row>
    <row r="789" spans="1:1" x14ac:dyDescent="0.25">
      <c r="A789" s="82"/>
    </row>
    <row r="790" spans="1:1" x14ac:dyDescent="0.25">
      <c r="A790" s="82"/>
    </row>
    <row r="791" spans="1:1" x14ac:dyDescent="0.25">
      <c r="A791" s="82"/>
    </row>
    <row r="792" spans="1:1" x14ac:dyDescent="0.25">
      <c r="A792" s="82"/>
    </row>
    <row r="793" spans="1:1" x14ac:dyDescent="0.25">
      <c r="A793" s="82"/>
    </row>
    <row r="794" spans="1:1" x14ac:dyDescent="0.25">
      <c r="A794" s="82"/>
    </row>
    <row r="795" spans="1:1" x14ac:dyDescent="0.25">
      <c r="A795" s="82"/>
    </row>
    <row r="796" spans="1:1" x14ac:dyDescent="0.25">
      <c r="A796" s="82"/>
    </row>
    <row r="797" spans="1:1" x14ac:dyDescent="0.25">
      <c r="A797" s="82"/>
    </row>
    <row r="798" spans="1:1" x14ac:dyDescent="0.25">
      <c r="A798" s="82"/>
    </row>
    <row r="799" spans="1:1" x14ac:dyDescent="0.25">
      <c r="A799" s="82"/>
    </row>
    <row r="800" spans="1:1" x14ac:dyDescent="0.25">
      <c r="A800" s="82"/>
    </row>
    <row r="801" spans="1:1" x14ac:dyDescent="0.25">
      <c r="A801" s="82"/>
    </row>
    <row r="802" spans="1:1" x14ac:dyDescent="0.25">
      <c r="A802" s="82"/>
    </row>
    <row r="803" spans="1:1" x14ac:dyDescent="0.25">
      <c r="A803" s="82"/>
    </row>
    <row r="804" spans="1:1" x14ac:dyDescent="0.25">
      <c r="A804" s="82"/>
    </row>
    <row r="805" spans="1:1" x14ac:dyDescent="0.25">
      <c r="A805" s="82"/>
    </row>
    <row r="806" spans="1:1" x14ac:dyDescent="0.25">
      <c r="A806" s="82"/>
    </row>
    <row r="807" spans="1:1" x14ac:dyDescent="0.25">
      <c r="A807" s="82"/>
    </row>
    <row r="808" spans="1:1" x14ac:dyDescent="0.25">
      <c r="A808" s="82"/>
    </row>
    <row r="809" spans="1:1" x14ac:dyDescent="0.25">
      <c r="A809" s="82"/>
    </row>
    <row r="810" spans="1:1" x14ac:dyDescent="0.25">
      <c r="A810" s="82"/>
    </row>
    <row r="811" spans="1:1" x14ac:dyDescent="0.25">
      <c r="A811" s="82"/>
    </row>
    <row r="812" spans="1:1" x14ac:dyDescent="0.25">
      <c r="A812" s="82"/>
    </row>
    <row r="813" spans="1:1" x14ac:dyDescent="0.25">
      <c r="A813" s="82"/>
    </row>
    <row r="814" spans="1:1" x14ac:dyDescent="0.25">
      <c r="A814" s="82"/>
    </row>
    <row r="815" spans="1:1" x14ac:dyDescent="0.25">
      <c r="A815" s="82"/>
    </row>
    <row r="816" spans="1:1" x14ac:dyDescent="0.25">
      <c r="A816" s="82"/>
    </row>
    <row r="817" spans="1:1" x14ac:dyDescent="0.25">
      <c r="A817" s="82"/>
    </row>
    <row r="818" spans="1:1" x14ac:dyDescent="0.25">
      <c r="A818" s="82"/>
    </row>
    <row r="819" spans="1:1" x14ac:dyDescent="0.25">
      <c r="A819" s="82"/>
    </row>
    <row r="820" spans="1:1" x14ac:dyDescent="0.25">
      <c r="A820" s="82"/>
    </row>
    <row r="821" spans="1:1" x14ac:dyDescent="0.25">
      <c r="A821" s="82"/>
    </row>
    <row r="822" spans="1:1" x14ac:dyDescent="0.25">
      <c r="A822" s="82"/>
    </row>
    <row r="823" spans="1:1" x14ac:dyDescent="0.25">
      <c r="A823" s="82"/>
    </row>
    <row r="824" spans="1:1" x14ac:dyDescent="0.25">
      <c r="A824" s="82"/>
    </row>
    <row r="825" spans="1:1" x14ac:dyDescent="0.25">
      <c r="A825" s="82"/>
    </row>
    <row r="826" spans="1:1" x14ac:dyDescent="0.25">
      <c r="A826" s="82"/>
    </row>
    <row r="827" spans="1:1" x14ac:dyDescent="0.25">
      <c r="A827" s="82"/>
    </row>
    <row r="828" spans="1:1" x14ac:dyDescent="0.25">
      <c r="A828" s="82"/>
    </row>
    <row r="829" spans="1:1" x14ac:dyDescent="0.25">
      <c r="A829" s="82"/>
    </row>
    <row r="830" spans="1:1" x14ac:dyDescent="0.25">
      <c r="A830" s="82"/>
    </row>
    <row r="831" spans="1:1" x14ac:dyDescent="0.25">
      <c r="A831" s="82"/>
    </row>
    <row r="832" spans="1:1" x14ac:dyDescent="0.25">
      <c r="A832" s="82"/>
    </row>
    <row r="833" spans="1:1" x14ac:dyDescent="0.25">
      <c r="A833" s="82"/>
    </row>
    <row r="834" spans="1:1" x14ac:dyDescent="0.25">
      <c r="A834" s="82"/>
    </row>
    <row r="835" spans="1:1" x14ac:dyDescent="0.25">
      <c r="A835" s="82"/>
    </row>
    <row r="836" spans="1:1" x14ac:dyDescent="0.25">
      <c r="A836" s="82"/>
    </row>
    <row r="837" spans="1:1" x14ac:dyDescent="0.25">
      <c r="A837" s="82"/>
    </row>
    <row r="838" spans="1:1" x14ac:dyDescent="0.25">
      <c r="A838" s="82"/>
    </row>
    <row r="839" spans="1:1" x14ac:dyDescent="0.25">
      <c r="A839" s="82"/>
    </row>
    <row r="840" spans="1:1" x14ac:dyDescent="0.25">
      <c r="A840" s="82"/>
    </row>
    <row r="841" spans="1:1" x14ac:dyDescent="0.25">
      <c r="A841" s="82"/>
    </row>
    <row r="842" spans="1:1" x14ac:dyDescent="0.25">
      <c r="A842" s="82"/>
    </row>
    <row r="843" spans="1:1" x14ac:dyDescent="0.25">
      <c r="A843" s="82"/>
    </row>
    <row r="844" spans="1:1" x14ac:dyDescent="0.25">
      <c r="A844" s="82"/>
    </row>
    <row r="845" spans="1:1" x14ac:dyDescent="0.25">
      <c r="A845" s="82"/>
    </row>
    <row r="846" spans="1:1" x14ac:dyDescent="0.25">
      <c r="A846" s="82"/>
    </row>
    <row r="847" spans="1:1" x14ac:dyDescent="0.25">
      <c r="A847" s="82"/>
    </row>
    <row r="848" spans="1:1" x14ac:dyDescent="0.25">
      <c r="A848" s="82"/>
    </row>
    <row r="849" spans="1:1" x14ac:dyDescent="0.25">
      <c r="A849" s="82"/>
    </row>
    <row r="850" spans="1:1" x14ac:dyDescent="0.25">
      <c r="A850" s="82"/>
    </row>
    <row r="851" spans="1:1" x14ac:dyDescent="0.25">
      <c r="A851" s="82"/>
    </row>
    <row r="852" spans="1:1" x14ac:dyDescent="0.25">
      <c r="A852" s="82"/>
    </row>
    <row r="853" spans="1:1" x14ac:dyDescent="0.25">
      <c r="A853" s="82"/>
    </row>
    <row r="854" spans="1:1" x14ac:dyDescent="0.25">
      <c r="A854" s="82"/>
    </row>
    <row r="855" spans="1:1" x14ac:dyDescent="0.25">
      <c r="A855" s="82"/>
    </row>
    <row r="856" spans="1:1" x14ac:dyDescent="0.25">
      <c r="A856" s="82"/>
    </row>
    <row r="857" spans="1:1" x14ac:dyDescent="0.25">
      <c r="A857" s="82"/>
    </row>
    <row r="858" spans="1:1" x14ac:dyDescent="0.25">
      <c r="A858" s="82"/>
    </row>
    <row r="859" spans="1:1" x14ac:dyDescent="0.25">
      <c r="A859" s="82"/>
    </row>
    <row r="860" spans="1:1" x14ac:dyDescent="0.25">
      <c r="A860" s="82"/>
    </row>
    <row r="861" spans="1:1" x14ac:dyDescent="0.25">
      <c r="A861" s="82"/>
    </row>
    <row r="862" spans="1:1" x14ac:dyDescent="0.25">
      <c r="A862" s="82"/>
    </row>
    <row r="863" spans="1:1" x14ac:dyDescent="0.25">
      <c r="A863" s="82"/>
    </row>
    <row r="864" spans="1:1" x14ac:dyDescent="0.25">
      <c r="A864" s="82"/>
    </row>
    <row r="865" spans="1:1" x14ac:dyDescent="0.25">
      <c r="A865" s="82"/>
    </row>
    <row r="866" spans="1:1" x14ac:dyDescent="0.25">
      <c r="A866" s="82"/>
    </row>
    <row r="867" spans="1:1" x14ac:dyDescent="0.25">
      <c r="A867" s="82"/>
    </row>
    <row r="868" spans="1:1" x14ac:dyDescent="0.25">
      <c r="A868" s="82"/>
    </row>
    <row r="869" spans="1:1" x14ac:dyDescent="0.25">
      <c r="A869" s="82"/>
    </row>
    <row r="870" spans="1:1" x14ac:dyDescent="0.25">
      <c r="A870" s="82"/>
    </row>
    <row r="871" spans="1:1" x14ac:dyDescent="0.25">
      <c r="A871" s="82"/>
    </row>
    <row r="872" spans="1:1" x14ac:dyDescent="0.25">
      <c r="A872" s="82"/>
    </row>
    <row r="873" spans="1:1" x14ac:dyDescent="0.25">
      <c r="A873" s="82"/>
    </row>
    <row r="874" spans="1:1" x14ac:dyDescent="0.25">
      <c r="A874" s="82"/>
    </row>
    <row r="875" spans="1:1" x14ac:dyDescent="0.25">
      <c r="A875" s="82"/>
    </row>
    <row r="876" spans="1:1" x14ac:dyDescent="0.25">
      <c r="A876" s="82"/>
    </row>
    <row r="877" spans="1:1" x14ac:dyDescent="0.25">
      <c r="A877" s="82"/>
    </row>
    <row r="878" spans="1:1" x14ac:dyDescent="0.25">
      <c r="A878" s="82"/>
    </row>
    <row r="879" spans="1:1" x14ac:dyDescent="0.25">
      <c r="A879" s="82"/>
    </row>
    <row r="880" spans="1:1" x14ac:dyDescent="0.25">
      <c r="A880" s="82"/>
    </row>
    <row r="881" spans="1:1" x14ac:dyDescent="0.25">
      <c r="A881" s="82"/>
    </row>
    <row r="882" spans="1:1" x14ac:dyDescent="0.25">
      <c r="A882" s="82"/>
    </row>
    <row r="883" spans="1:1" x14ac:dyDescent="0.25">
      <c r="A883" s="82"/>
    </row>
    <row r="884" spans="1:1" x14ac:dyDescent="0.25">
      <c r="A884" s="82"/>
    </row>
    <row r="885" spans="1:1" x14ac:dyDescent="0.25">
      <c r="A885" s="82"/>
    </row>
    <row r="886" spans="1:1" x14ac:dyDescent="0.25">
      <c r="A886" s="82"/>
    </row>
    <row r="887" spans="1:1" x14ac:dyDescent="0.25">
      <c r="A887" s="82"/>
    </row>
    <row r="888" spans="1:1" x14ac:dyDescent="0.25">
      <c r="A888" s="82"/>
    </row>
    <row r="889" spans="1:1" x14ac:dyDescent="0.25">
      <c r="A889" s="82"/>
    </row>
    <row r="890" spans="1:1" x14ac:dyDescent="0.25">
      <c r="A890" s="82"/>
    </row>
    <row r="891" spans="1:1" x14ac:dyDescent="0.25">
      <c r="A891" s="82"/>
    </row>
    <row r="892" spans="1:1" x14ac:dyDescent="0.25">
      <c r="A892" s="82"/>
    </row>
    <row r="893" spans="1:1" x14ac:dyDescent="0.25">
      <c r="A893" s="82"/>
    </row>
    <row r="894" spans="1:1" x14ac:dyDescent="0.25">
      <c r="A894" s="82"/>
    </row>
    <row r="895" spans="1:1" x14ac:dyDescent="0.25">
      <c r="A895" s="82"/>
    </row>
    <row r="896" spans="1:1" x14ac:dyDescent="0.25">
      <c r="A896" s="82"/>
    </row>
    <row r="897" spans="1:1" x14ac:dyDescent="0.25">
      <c r="A897" s="82"/>
    </row>
    <row r="898" spans="1:1" x14ac:dyDescent="0.25">
      <c r="A898" s="82"/>
    </row>
    <row r="899" spans="1:1" x14ac:dyDescent="0.25">
      <c r="A899" s="82"/>
    </row>
    <row r="900" spans="1:1" x14ac:dyDescent="0.25">
      <c r="A900" s="82"/>
    </row>
    <row r="901" spans="1:1" x14ac:dyDescent="0.25">
      <c r="A901" s="82"/>
    </row>
    <row r="902" spans="1:1" x14ac:dyDescent="0.25">
      <c r="A902" s="82"/>
    </row>
    <row r="903" spans="1:1" x14ac:dyDescent="0.25">
      <c r="A903" s="82"/>
    </row>
    <row r="904" spans="1:1" x14ac:dyDescent="0.25">
      <c r="A904" s="82"/>
    </row>
    <row r="905" spans="1:1" x14ac:dyDescent="0.25">
      <c r="A905" s="82"/>
    </row>
    <row r="906" spans="1:1" x14ac:dyDescent="0.25">
      <c r="A906" s="82"/>
    </row>
    <row r="907" spans="1:1" x14ac:dyDescent="0.25">
      <c r="A907" s="82"/>
    </row>
    <row r="908" spans="1:1" x14ac:dyDescent="0.25">
      <c r="A908" s="82"/>
    </row>
    <row r="909" spans="1:1" x14ac:dyDescent="0.25">
      <c r="A909" s="82"/>
    </row>
    <row r="910" spans="1:1" x14ac:dyDescent="0.25">
      <c r="A910" s="82"/>
    </row>
    <row r="911" spans="1:1" x14ac:dyDescent="0.25">
      <c r="A911" s="82"/>
    </row>
    <row r="912" spans="1:1" x14ac:dyDescent="0.25">
      <c r="A912" s="82"/>
    </row>
    <row r="913" spans="1:1" x14ac:dyDescent="0.25">
      <c r="A913" s="82"/>
    </row>
    <row r="914" spans="1:1" x14ac:dyDescent="0.25">
      <c r="A914" s="82"/>
    </row>
    <row r="915" spans="1:1" x14ac:dyDescent="0.25">
      <c r="A915" s="82"/>
    </row>
    <row r="916" spans="1:1" x14ac:dyDescent="0.25">
      <c r="A916" s="82"/>
    </row>
    <row r="917" spans="1:1" x14ac:dyDescent="0.25">
      <c r="A917" s="82"/>
    </row>
    <row r="918" spans="1:1" x14ac:dyDescent="0.25">
      <c r="A918" s="82"/>
    </row>
    <row r="919" spans="1:1" x14ac:dyDescent="0.25">
      <c r="A919" s="82"/>
    </row>
    <row r="920" spans="1:1" x14ac:dyDescent="0.25">
      <c r="A920" s="82"/>
    </row>
    <row r="921" spans="1:1" x14ac:dyDescent="0.25">
      <c r="A921" s="82"/>
    </row>
    <row r="922" spans="1:1" x14ac:dyDescent="0.25">
      <c r="A922" s="82"/>
    </row>
    <row r="923" spans="1:1" x14ac:dyDescent="0.25">
      <c r="A923" s="82"/>
    </row>
    <row r="924" spans="1:1" x14ac:dyDescent="0.25">
      <c r="A924" s="82"/>
    </row>
    <row r="925" spans="1:1" x14ac:dyDescent="0.25">
      <c r="A925" s="82"/>
    </row>
    <row r="926" spans="1:1" x14ac:dyDescent="0.25">
      <c r="A926" s="82"/>
    </row>
    <row r="927" spans="1:1" x14ac:dyDescent="0.25">
      <c r="A927" s="82"/>
    </row>
    <row r="928" spans="1:1" x14ac:dyDescent="0.25">
      <c r="A928" s="82"/>
    </row>
    <row r="929" spans="1:1" x14ac:dyDescent="0.25">
      <c r="A929" s="82"/>
    </row>
    <row r="930" spans="1:1" x14ac:dyDescent="0.25">
      <c r="A930" s="82"/>
    </row>
    <row r="931" spans="1:1" x14ac:dyDescent="0.25">
      <c r="A931" s="82"/>
    </row>
    <row r="932" spans="1:1" x14ac:dyDescent="0.25">
      <c r="A932" s="82"/>
    </row>
    <row r="933" spans="1:1" x14ac:dyDescent="0.25">
      <c r="A933" s="82"/>
    </row>
    <row r="934" spans="1:1" x14ac:dyDescent="0.25">
      <c r="A934" s="82"/>
    </row>
    <row r="935" spans="1:1" x14ac:dyDescent="0.25">
      <c r="A935" s="82"/>
    </row>
    <row r="936" spans="1:1" x14ac:dyDescent="0.25">
      <c r="A936" s="82"/>
    </row>
    <row r="937" spans="1:1" x14ac:dyDescent="0.25">
      <c r="A937" s="82"/>
    </row>
    <row r="938" spans="1:1" x14ac:dyDescent="0.25">
      <c r="A938" s="82"/>
    </row>
    <row r="939" spans="1:1" x14ac:dyDescent="0.25">
      <c r="A939" s="82"/>
    </row>
    <row r="940" spans="1:1" x14ac:dyDescent="0.25">
      <c r="A940" s="82"/>
    </row>
    <row r="941" spans="1:1" x14ac:dyDescent="0.25">
      <c r="A941" s="82"/>
    </row>
    <row r="942" spans="1:1" x14ac:dyDescent="0.25">
      <c r="A942" s="82"/>
    </row>
    <row r="943" spans="1:1" x14ac:dyDescent="0.25">
      <c r="A943" s="82"/>
    </row>
    <row r="944" spans="1:1" x14ac:dyDescent="0.25">
      <c r="A944" s="82"/>
    </row>
    <row r="945" spans="1:1" x14ac:dyDescent="0.25">
      <c r="A945" s="82"/>
    </row>
    <row r="946" spans="1:1" x14ac:dyDescent="0.25">
      <c r="A946" s="82"/>
    </row>
    <row r="947" spans="1:1" x14ac:dyDescent="0.25">
      <c r="A947" s="82"/>
    </row>
    <row r="948" spans="1:1" x14ac:dyDescent="0.25">
      <c r="A948" s="82"/>
    </row>
    <row r="949" spans="1:1" x14ac:dyDescent="0.25">
      <c r="A949" s="82"/>
    </row>
    <row r="950" spans="1:1" x14ac:dyDescent="0.25">
      <c r="A950" s="82"/>
    </row>
    <row r="951" spans="1:1" x14ac:dyDescent="0.25">
      <c r="A951" s="82"/>
    </row>
    <row r="952" spans="1:1" x14ac:dyDescent="0.25">
      <c r="A952" s="82"/>
    </row>
    <row r="953" spans="1:1" x14ac:dyDescent="0.25">
      <c r="A953" s="82"/>
    </row>
    <row r="954" spans="1:1" x14ac:dyDescent="0.25">
      <c r="A954" s="82"/>
    </row>
    <row r="955" spans="1:1" x14ac:dyDescent="0.25">
      <c r="A955" s="82"/>
    </row>
    <row r="956" spans="1:1" x14ac:dyDescent="0.25">
      <c r="A956" s="82"/>
    </row>
    <row r="957" spans="1:1" x14ac:dyDescent="0.25">
      <c r="A957" s="82"/>
    </row>
    <row r="958" spans="1:1" x14ac:dyDescent="0.25">
      <c r="A958" s="82"/>
    </row>
    <row r="959" spans="1:1" x14ac:dyDescent="0.25">
      <c r="A959" s="82"/>
    </row>
    <row r="960" spans="1:1" x14ac:dyDescent="0.25">
      <c r="A960" s="82"/>
    </row>
    <row r="961" spans="1:1" x14ac:dyDescent="0.25">
      <c r="A961" s="82"/>
    </row>
    <row r="962" spans="1:1" x14ac:dyDescent="0.25">
      <c r="A962" s="82"/>
    </row>
    <row r="963" spans="1:1" x14ac:dyDescent="0.25">
      <c r="A963" s="82"/>
    </row>
    <row r="964" spans="1:1" x14ac:dyDescent="0.25">
      <c r="A964" s="82"/>
    </row>
    <row r="965" spans="1:1" x14ac:dyDescent="0.25">
      <c r="A965" s="82"/>
    </row>
    <row r="966" spans="1:1" x14ac:dyDescent="0.25">
      <c r="A966" s="82"/>
    </row>
    <row r="967" spans="1:1" x14ac:dyDescent="0.25">
      <c r="A967" s="82"/>
    </row>
    <row r="968" spans="1:1" x14ac:dyDescent="0.25">
      <c r="A968" s="82"/>
    </row>
    <row r="969" spans="1:1" x14ac:dyDescent="0.25">
      <c r="A969" s="82"/>
    </row>
    <row r="970" spans="1:1" x14ac:dyDescent="0.25">
      <c r="A970" s="82"/>
    </row>
    <row r="971" spans="1:1" x14ac:dyDescent="0.25">
      <c r="A971" s="82"/>
    </row>
    <row r="972" spans="1:1" x14ac:dyDescent="0.25">
      <c r="A972" s="82"/>
    </row>
    <row r="973" spans="1:1" x14ac:dyDescent="0.25">
      <c r="A973" s="82"/>
    </row>
    <row r="974" spans="1:1" x14ac:dyDescent="0.25">
      <c r="A974" s="82"/>
    </row>
    <row r="975" spans="1:1" x14ac:dyDescent="0.25">
      <c r="A975" s="82"/>
    </row>
    <row r="976" spans="1:1" x14ac:dyDescent="0.25">
      <c r="A976" s="82"/>
    </row>
    <row r="977" spans="1:1" x14ac:dyDescent="0.25">
      <c r="A977" s="82"/>
    </row>
    <row r="978" spans="1:1" x14ac:dyDescent="0.25">
      <c r="A978" s="82"/>
    </row>
    <row r="979" spans="1:1" x14ac:dyDescent="0.25">
      <c r="A979" s="82"/>
    </row>
    <row r="980" spans="1:1" x14ac:dyDescent="0.25">
      <c r="A980" s="82"/>
    </row>
    <row r="981" spans="1:1" x14ac:dyDescent="0.25">
      <c r="A981" s="82"/>
    </row>
    <row r="982" spans="1:1" x14ac:dyDescent="0.25">
      <c r="A982" s="82"/>
    </row>
    <row r="983" spans="1:1" x14ac:dyDescent="0.25">
      <c r="A983" s="82"/>
    </row>
    <row r="984" spans="1:1" x14ac:dyDescent="0.25">
      <c r="A984" s="82"/>
    </row>
    <row r="985" spans="1:1" x14ac:dyDescent="0.25">
      <c r="A985" s="82"/>
    </row>
    <row r="986" spans="1:1" x14ac:dyDescent="0.25">
      <c r="A986" s="82"/>
    </row>
    <row r="987" spans="1:1" x14ac:dyDescent="0.25">
      <c r="A987" s="82"/>
    </row>
    <row r="988" spans="1:1" x14ac:dyDescent="0.25">
      <c r="A988" s="82"/>
    </row>
    <row r="989" spans="1:1" x14ac:dyDescent="0.25">
      <c r="A989" s="82"/>
    </row>
    <row r="990" spans="1:1" x14ac:dyDescent="0.25">
      <c r="A990" s="82"/>
    </row>
    <row r="991" spans="1:1" x14ac:dyDescent="0.25">
      <c r="A991" s="82"/>
    </row>
    <row r="992" spans="1:1" x14ac:dyDescent="0.25">
      <c r="A992" s="82"/>
    </row>
    <row r="993" spans="1:1" x14ac:dyDescent="0.25">
      <c r="A993" s="82"/>
    </row>
    <row r="994" spans="1:1" x14ac:dyDescent="0.25">
      <c r="A994" s="82"/>
    </row>
    <row r="995" spans="1:1" x14ac:dyDescent="0.25">
      <c r="A995" s="82"/>
    </row>
    <row r="996" spans="1:1" x14ac:dyDescent="0.25">
      <c r="A996" s="82"/>
    </row>
    <row r="997" spans="1:1" x14ac:dyDescent="0.25">
      <c r="A997" s="82"/>
    </row>
    <row r="998" spans="1:1" x14ac:dyDescent="0.25">
      <c r="A998" s="82"/>
    </row>
    <row r="999" spans="1:1" x14ac:dyDescent="0.25">
      <c r="A999" s="82"/>
    </row>
    <row r="1000" spans="1:1" x14ac:dyDescent="0.25">
      <c r="A1000" s="82"/>
    </row>
    <row r="1001" spans="1:1" x14ac:dyDescent="0.25">
      <c r="A1001" s="82"/>
    </row>
    <row r="1002" spans="1:1" x14ac:dyDescent="0.25">
      <c r="A1002" s="82"/>
    </row>
    <row r="1003" spans="1:1" x14ac:dyDescent="0.25">
      <c r="A1003" s="82"/>
    </row>
    <row r="1004" spans="1:1" x14ac:dyDescent="0.25">
      <c r="A1004" s="82"/>
    </row>
    <row r="1005" spans="1:1" x14ac:dyDescent="0.25">
      <c r="A1005" s="82"/>
    </row>
    <row r="1006" spans="1:1" x14ac:dyDescent="0.25">
      <c r="A1006" s="82"/>
    </row>
    <row r="1007" spans="1:1" x14ac:dyDescent="0.25">
      <c r="A1007" s="82"/>
    </row>
    <row r="1008" spans="1:1" x14ac:dyDescent="0.25">
      <c r="A1008" s="82"/>
    </row>
    <row r="1009" spans="1:1" x14ac:dyDescent="0.25">
      <c r="A1009" s="82"/>
    </row>
    <row r="1010" spans="1:1" x14ac:dyDescent="0.25">
      <c r="A1010" s="82"/>
    </row>
    <row r="1011" spans="1:1" x14ac:dyDescent="0.25">
      <c r="A1011" s="82"/>
    </row>
    <row r="1012" spans="1:1" x14ac:dyDescent="0.25">
      <c r="A1012" s="82"/>
    </row>
    <row r="1013" spans="1:1" x14ac:dyDescent="0.25">
      <c r="A1013" s="82"/>
    </row>
    <row r="1014" spans="1:1" x14ac:dyDescent="0.25">
      <c r="A1014" s="82"/>
    </row>
    <row r="1015" spans="1:1" x14ac:dyDescent="0.25">
      <c r="A1015" s="82"/>
    </row>
    <row r="1016" spans="1:1" x14ac:dyDescent="0.25">
      <c r="A1016" s="82"/>
    </row>
    <row r="1017" spans="1:1" x14ac:dyDescent="0.25">
      <c r="A1017" s="82"/>
    </row>
    <row r="1018" spans="1:1" x14ac:dyDescent="0.25">
      <c r="A1018" s="82"/>
    </row>
    <row r="1019" spans="1:1" x14ac:dyDescent="0.25">
      <c r="A1019" s="82"/>
    </row>
    <row r="1020" spans="1:1" x14ac:dyDescent="0.25">
      <c r="A1020" s="82"/>
    </row>
    <row r="1021" spans="1:1" x14ac:dyDescent="0.25">
      <c r="A1021" s="82"/>
    </row>
    <row r="1022" spans="1:1" x14ac:dyDescent="0.25">
      <c r="A1022" s="82"/>
    </row>
    <row r="1023" spans="1:1" x14ac:dyDescent="0.25">
      <c r="A1023" s="82"/>
    </row>
    <row r="1024" spans="1:1" x14ac:dyDescent="0.25">
      <c r="A1024" s="82"/>
    </row>
    <row r="1025" spans="1:1" x14ac:dyDescent="0.25">
      <c r="A1025" s="82"/>
    </row>
    <row r="1026" spans="1:1" x14ac:dyDescent="0.25">
      <c r="A1026" s="82"/>
    </row>
    <row r="1027" spans="1:1" x14ac:dyDescent="0.25">
      <c r="A1027" s="82"/>
    </row>
    <row r="1028" spans="1:1" x14ac:dyDescent="0.25">
      <c r="A1028" s="82"/>
    </row>
    <row r="1029" spans="1:1" x14ac:dyDescent="0.25">
      <c r="A1029" s="82"/>
    </row>
    <row r="1030" spans="1:1" x14ac:dyDescent="0.25">
      <c r="A1030" s="82"/>
    </row>
    <row r="1031" spans="1:1" x14ac:dyDescent="0.25">
      <c r="A1031" s="82"/>
    </row>
    <row r="1032" spans="1:1" x14ac:dyDescent="0.25">
      <c r="A1032" s="82"/>
    </row>
    <row r="1033" spans="1:1" x14ac:dyDescent="0.25">
      <c r="A1033" s="82"/>
    </row>
    <row r="1034" spans="1:1" x14ac:dyDescent="0.25">
      <c r="A1034" s="82"/>
    </row>
    <row r="1035" spans="1:1" x14ac:dyDescent="0.25">
      <c r="A1035" s="82"/>
    </row>
    <row r="1036" spans="1:1" x14ac:dyDescent="0.25">
      <c r="A1036" s="82"/>
    </row>
    <row r="1037" spans="1:1" x14ac:dyDescent="0.25">
      <c r="A1037" s="82"/>
    </row>
    <row r="1038" spans="1:1" x14ac:dyDescent="0.25">
      <c r="A1038" s="82"/>
    </row>
    <row r="1039" spans="1:1" x14ac:dyDescent="0.25">
      <c r="A1039" s="82"/>
    </row>
    <row r="1040" spans="1:1" x14ac:dyDescent="0.25">
      <c r="A1040" s="82"/>
    </row>
    <row r="1041" spans="1:1" x14ac:dyDescent="0.25">
      <c r="A1041" s="82"/>
    </row>
    <row r="1042" spans="1:1" x14ac:dyDescent="0.25">
      <c r="A1042" s="82"/>
    </row>
    <row r="1043" spans="1:1" x14ac:dyDescent="0.25">
      <c r="A1043" s="82"/>
    </row>
    <row r="1044" spans="1:1" x14ac:dyDescent="0.25">
      <c r="A1044" s="82"/>
    </row>
    <row r="1045" spans="1:1" x14ac:dyDescent="0.25">
      <c r="A1045" s="82"/>
    </row>
    <row r="1046" spans="1:1" x14ac:dyDescent="0.25">
      <c r="A1046" s="82"/>
    </row>
    <row r="1047" spans="1:1" x14ac:dyDescent="0.25">
      <c r="A1047" s="82"/>
    </row>
    <row r="1048" spans="1:1" x14ac:dyDescent="0.25">
      <c r="A1048" s="82"/>
    </row>
    <row r="1049" spans="1:1" x14ac:dyDescent="0.25">
      <c r="A1049" s="82"/>
    </row>
    <row r="1050" spans="1:1" x14ac:dyDescent="0.25">
      <c r="A1050" s="82"/>
    </row>
    <row r="1051" spans="1:1" x14ac:dyDescent="0.25">
      <c r="A1051" s="82"/>
    </row>
    <row r="1052" spans="1:1" x14ac:dyDescent="0.25">
      <c r="A1052" s="82"/>
    </row>
    <row r="1053" spans="1:1" x14ac:dyDescent="0.25">
      <c r="A1053" s="82"/>
    </row>
    <row r="1054" spans="1:1" x14ac:dyDescent="0.25">
      <c r="A1054" s="82"/>
    </row>
    <row r="1055" spans="1:1" x14ac:dyDescent="0.25">
      <c r="A1055" s="82"/>
    </row>
    <row r="1056" spans="1:1" x14ac:dyDescent="0.25">
      <c r="A1056" s="82"/>
    </row>
    <row r="1057" spans="1:1" x14ac:dyDescent="0.25">
      <c r="A1057" s="82"/>
    </row>
    <row r="1058" spans="1:1" x14ac:dyDescent="0.25">
      <c r="A1058" s="82"/>
    </row>
    <row r="1059" spans="1:1" x14ac:dyDescent="0.25">
      <c r="A1059" s="82"/>
    </row>
    <row r="1060" spans="1:1" x14ac:dyDescent="0.25">
      <c r="A1060" s="82"/>
    </row>
    <row r="1061" spans="1:1" x14ac:dyDescent="0.25">
      <c r="A1061" s="82"/>
    </row>
    <row r="1062" spans="1:1" x14ac:dyDescent="0.25">
      <c r="A1062" s="82"/>
    </row>
    <row r="1063" spans="1:1" x14ac:dyDescent="0.25">
      <c r="A1063" s="82"/>
    </row>
    <row r="1064" spans="1:1" x14ac:dyDescent="0.25">
      <c r="A1064" s="82"/>
    </row>
    <row r="1065" spans="1:1" x14ac:dyDescent="0.25">
      <c r="A1065" s="82"/>
    </row>
    <row r="1066" spans="1:1" x14ac:dyDescent="0.25">
      <c r="A1066" s="82"/>
    </row>
    <row r="1067" spans="1:1" x14ac:dyDescent="0.25">
      <c r="A1067" s="82"/>
    </row>
    <row r="1068" spans="1:1" x14ac:dyDescent="0.25">
      <c r="A1068" s="82"/>
    </row>
    <row r="1069" spans="1:1" x14ac:dyDescent="0.25">
      <c r="A1069" s="82"/>
    </row>
    <row r="1070" spans="1:1" x14ac:dyDescent="0.25">
      <c r="A1070" s="82"/>
    </row>
    <row r="1071" spans="1:1" x14ac:dyDescent="0.25">
      <c r="A1071" s="82"/>
    </row>
    <row r="1072" spans="1:1" x14ac:dyDescent="0.25">
      <c r="A1072" s="82"/>
    </row>
    <row r="1073" spans="1:1" x14ac:dyDescent="0.25">
      <c r="A1073" s="82"/>
    </row>
    <row r="1074" spans="1:1" x14ac:dyDescent="0.25">
      <c r="A1074" s="82"/>
    </row>
    <row r="1075" spans="1:1" x14ac:dyDescent="0.25">
      <c r="A1075" s="82"/>
    </row>
    <row r="1076" spans="1:1" x14ac:dyDescent="0.25">
      <c r="A1076" s="82"/>
    </row>
    <row r="1077" spans="1:1" x14ac:dyDescent="0.25">
      <c r="A1077" s="82"/>
    </row>
    <row r="1078" spans="1:1" x14ac:dyDescent="0.25">
      <c r="A1078" s="82"/>
    </row>
    <row r="1079" spans="1:1" x14ac:dyDescent="0.25">
      <c r="A1079" s="82"/>
    </row>
    <row r="1080" spans="1:1" x14ac:dyDescent="0.25">
      <c r="A1080" s="82"/>
    </row>
    <row r="1081" spans="1:1" x14ac:dyDescent="0.25">
      <c r="A1081" s="82"/>
    </row>
    <row r="1082" spans="1:1" x14ac:dyDescent="0.25">
      <c r="A1082" s="82"/>
    </row>
    <row r="1083" spans="1:1" x14ac:dyDescent="0.25">
      <c r="A1083" s="82"/>
    </row>
    <row r="1084" spans="1:1" x14ac:dyDescent="0.25">
      <c r="A1084" s="82"/>
    </row>
    <row r="1085" spans="1:1" x14ac:dyDescent="0.25">
      <c r="A1085" s="82"/>
    </row>
    <row r="1086" spans="1:1" x14ac:dyDescent="0.25">
      <c r="A1086" s="82"/>
    </row>
    <row r="1087" spans="1:1" x14ac:dyDescent="0.25">
      <c r="A1087" s="82"/>
    </row>
    <row r="1088" spans="1:1" x14ac:dyDescent="0.25">
      <c r="A1088" s="82"/>
    </row>
    <row r="1089" spans="1:1" x14ac:dyDescent="0.25">
      <c r="A1089" s="82"/>
    </row>
    <row r="1090" spans="1:1" x14ac:dyDescent="0.25">
      <c r="A1090" s="82"/>
    </row>
    <row r="1091" spans="1:1" x14ac:dyDescent="0.25">
      <c r="A1091" s="82"/>
    </row>
    <row r="1092" spans="1:1" x14ac:dyDescent="0.25">
      <c r="A1092" s="82"/>
    </row>
    <row r="1093" spans="1:1" x14ac:dyDescent="0.25">
      <c r="A1093" s="82"/>
    </row>
    <row r="1094" spans="1:1" x14ac:dyDescent="0.25">
      <c r="A1094" s="82"/>
    </row>
    <row r="1095" spans="1:1" x14ac:dyDescent="0.25">
      <c r="A1095" s="82"/>
    </row>
    <row r="1096" spans="1:1" x14ac:dyDescent="0.25">
      <c r="A1096" s="82"/>
    </row>
    <row r="1097" spans="1:1" x14ac:dyDescent="0.25">
      <c r="A1097" s="82"/>
    </row>
    <row r="1098" spans="1:1" x14ac:dyDescent="0.25">
      <c r="A1098" s="82"/>
    </row>
    <row r="1099" spans="1:1" x14ac:dyDescent="0.25">
      <c r="A1099" s="82"/>
    </row>
    <row r="1100" spans="1:1" x14ac:dyDescent="0.25">
      <c r="A1100" s="82"/>
    </row>
    <row r="1101" spans="1:1" x14ac:dyDescent="0.25">
      <c r="A1101" s="82"/>
    </row>
    <row r="1102" spans="1:1" x14ac:dyDescent="0.25">
      <c r="A1102" s="82"/>
    </row>
    <row r="1103" spans="1:1" x14ac:dyDescent="0.25">
      <c r="A1103" s="82"/>
    </row>
    <row r="1104" spans="1:1" x14ac:dyDescent="0.25">
      <c r="A1104" s="82"/>
    </row>
    <row r="1105" spans="1:1" x14ac:dyDescent="0.25">
      <c r="A1105" s="82"/>
    </row>
    <row r="1106" spans="1:1" x14ac:dyDescent="0.25">
      <c r="A1106" s="82"/>
    </row>
    <row r="1107" spans="1:1" x14ac:dyDescent="0.25">
      <c r="A1107" s="82"/>
    </row>
    <row r="1108" spans="1:1" x14ac:dyDescent="0.25">
      <c r="A1108" s="82"/>
    </row>
    <row r="1109" spans="1:1" x14ac:dyDescent="0.25">
      <c r="A1109" s="82"/>
    </row>
    <row r="1110" spans="1:1" x14ac:dyDescent="0.25">
      <c r="A1110" s="82"/>
    </row>
    <row r="1111" spans="1:1" x14ac:dyDescent="0.25">
      <c r="A1111" s="82"/>
    </row>
    <row r="1112" spans="1:1" x14ac:dyDescent="0.25">
      <c r="A1112" s="82"/>
    </row>
    <row r="1113" spans="1:1" x14ac:dyDescent="0.25">
      <c r="A1113" s="82"/>
    </row>
    <row r="1114" spans="1:1" x14ac:dyDescent="0.25">
      <c r="A1114" s="82"/>
    </row>
    <row r="1115" spans="1:1" x14ac:dyDescent="0.25">
      <c r="A1115" s="82"/>
    </row>
    <row r="1116" spans="1:1" x14ac:dyDescent="0.25">
      <c r="A1116" s="82"/>
    </row>
    <row r="1117" spans="1:1" x14ac:dyDescent="0.25">
      <c r="A1117" s="82"/>
    </row>
    <row r="1118" spans="1:1" x14ac:dyDescent="0.25">
      <c r="A1118" s="82"/>
    </row>
    <row r="1119" spans="1:1" x14ac:dyDescent="0.25">
      <c r="A1119" s="82"/>
    </row>
    <row r="1120" spans="1:1" x14ac:dyDescent="0.25">
      <c r="A1120" s="82"/>
    </row>
    <row r="1121" spans="1:1" x14ac:dyDescent="0.25">
      <c r="A1121" s="82"/>
    </row>
    <row r="1122" spans="1:1" x14ac:dyDescent="0.25">
      <c r="A1122" s="82"/>
    </row>
    <row r="1123" spans="1:1" x14ac:dyDescent="0.25">
      <c r="A1123" s="82"/>
    </row>
    <row r="1124" spans="1:1" x14ac:dyDescent="0.25">
      <c r="A1124" s="82"/>
    </row>
    <row r="1125" spans="1:1" x14ac:dyDescent="0.25">
      <c r="A1125" s="82"/>
    </row>
    <row r="1126" spans="1:1" x14ac:dyDescent="0.25">
      <c r="A1126" s="82"/>
    </row>
    <row r="1127" spans="1:1" x14ac:dyDescent="0.25">
      <c r="A1127" s="82"/>
    </row>
    <row r="1128" spans="1:1" x14ac:dyDescent="0.25">
      <c r="A1128" s="82"/>
    </row>
    <row r="1129" spans="1:1" x14ac:dyDescent="0.25">
      <c r="A1129" s="82"/>
    </row>
    <row r="1130" spans="1:1" x14ac:dyDescent="0.25">
      <c r="A1130" s="82"/>
    </row>
    <row r="1131" spans="1:1" x14ac:dyDescent="0.25">
      <c r="A1131" s="82"/>
    </row>
    <row r="1132" spans="1:1" x14ac:dyDescent="0.25">
      <c r="A1132" s="82"/>
    </row>
    <row r="1133" spans="1:1" x14ac:dyDescent="0.25">
      <c r="A1133" s="82"/>
    </row>
    <row r="1134" spans="1:1" x14ac:dyDescent="0.25">
      <c r="A1134" s="82"/>
    </row>
    <row r="1135" spans="1:1" x14ac:dyDescent="0.25">
      <c r="A1135" s="82"/>
    </row>
    <row r="1136" spans="1:1" x14ac:dyDescent="0.25">
      <c r="A1136" s="82"/>
    </row>
    <row r="1137" spans="1:1" x14ac:dyDescent="0.25">
      <c r="A1137" s="82"/>
    </row>
    <row r="1138" spans="1:1" x14ac:dyDescent="0.25">
      <c r="A1138" s="82"/>
    </row>
    <row r="1139" spans="1:1" x14ac:dyDescent="0.25">
      <c r="A1139" s="82"/>
    </row>
    <row r="1140" spans="1:1" x14ac:dyDescent="0.25">
      <c r="A1140" s="82"/>
    </row>
    <row r="1141" spans="1:1" x14ac:dyDescent="0.25">
      <c r="A1141" s="82"/>
    </row>
    <row r="1142" spans="1:1" x14ac:dyDescent="0.25">
      <c r="A1142" s="82"/>
    </row>
    <row r="1143" spans="1:1" x14ac:dyDescent="0.25">
      <c r="A1143" s="82"/>
    </row>
    <row r="1144" spans="1:1" x14ac:dyDescent="0.25">
      <c r="A1144" s="82"/>
    </row>
    <row r="1145" spans="1:1" x14ac:dyDescent="0.25">
      <c r="A1145" s="82"/>
    </row>
    <row r="1146" spans="1:1" x14ac:dyDescent="0.25">
      <c r="A1146" s="82"/>
    </row>
    <row r="1147" spans="1:1" x14ac:dyDescent="0.25">
      <c r="A1147" s="82"/>
    </row>
    <row r="1148" spans="1:1" x14ac:dyDescent="0.25">
      <c r="A1148" s="82"/>
    </row>
    <row r="1149" spans="1:1" x14ac:dyDescent="0.25">
      <c r="A1149" s="82"/>
    </row>
    <row r="1150" spans="1:1" x14ac:dyDescent="0.25">
      <c r="A1150" s="82"/>
    </row>
    <row r="1151" spans="1:1" x14ac:dyDescent="0.25">
      <c r="A1151" s="82"/>
    </row>
    <row r="1152" spans="1:1" x14ac:dyDescent="0.25">
      <c r="A1152" s="82"/>
    </row>
    <row r="1153" spans="1:1" x14ac:dyDescent="0.25">
      <c r="A1153" s="82"/>
    </row>
    <row r="1154" spans="1:1" x14ac:dyDescent="0.25">
      <c r="A1154" s="82"/>
    </row>
    <row r="1155" spans="1:1" x14ac:dyDescent="0.25">
      <c r="A1155" s="82"/>
    </row>
    <row r="1156" spans="1:1" x14ac:dyDescent="0.25">
      <c r="A1156" s="82"/>
    </row>
    <row r="1157" spans="1:1" x14ac:dyDescent="0.25">
      <c r="A1157" s="82"/>
    </row>
    <row r="1158" spans="1:1" x14ac:dyDescent="0.25">
      <c r="A1158" s="82"/>
    </row>
    <row r="1159" spans="1:1" x14ac:dyDescent="0.25">
      <c r="A1159" s="82"/>
    </row>
    <row r="1160" spans="1:1" x14ac:dyDescent="0.25">
      <c r="A1160" s="82"/>
    </row>
    <row r="1161" spans="1:1" x14ac:dyDescent="0.25">
      <c r="A1161" s="82"/>
    </row>
    <row r="1162" spans="1:1" x14ac:dyDescent="0.25">
      <c r="A1162" s="82"/>
    </row>
    <row r="1163" spans="1:1" x14ac:dyDescent="0.25">
      <c r="A1163" s="82"/>
    </row>
    <row r="1164" spans="1:1" x14ac:dyDescent="0.25">
      <c r="A1164" s="82"/>
    </row>
    <row r="1165" spans="1:1" x14ac:dyDescent="0.25">
      <c r="A1165" s="82"/>
    </row>
    <row r="1166" spans="1:1" x14ac:dyDescent="0.25">
      <c r="A1166" s="82"/>
    </row>
    <row r="1167" spans="1:1" x14ac:dyDescent="0.25">
      <c r="A1167" s="82"/>
    </row>
    <row r="1168" spans="1:1" x14ac:dyDescent="0.25">
      <c r="A1168" s="82"/>
    </row>
    <row r="1169" spans="1:1" x14ac:dyDescent="0.25">
      <c r="A1169" s="82"/>
    </row>
    <row r="1170" spans="1:1" x14ac:dyDescent="0.25">
      <c r="A1170" s="82"/>
    </row>
    <row r="1171" spans="1:1" x14ac:dyDescent="0.25">
      <c r="A1171" s="82"/>
    </row>
    <row r="1172" spans="1:1" x14ac:dyDescent="0.25">
      <c r="A1172" s="82"/>
    </row>
    <row r="1173" spans="1:1" x14ac:dyDescent="0.25">
      <c r="A1173" s="82"/>
    </row>
    <row r="1174" spans="1:1" x14ac:dyDescent="0.25">
      <c r="A1174" s="82"/>
    </row>
    <row r="1175" spans="1:1" x14ac:dyDescent="0.25">
      <c r="A1175" s="82"/>
    </row>
    <row r="1176" spans="1:1" x14ac:dyDescent="0.25">
      <c r="A1176" s="82"/>
    </row>
    <row r="1177" spans="1:1" x14ac:dyDescent="0.25">
      <c r="A1177" s="82"/>
    </row>
    <row r="1178" spans="1:1" x14ac:dyDescent="0.25">
      <c r="A1178" s="82"/>
    </row>
    <row r="1179" spans="1:1" x14ac:dyDescent="0.25">
      <c r="A1179" s="82"/>
    </row>
    <row r="1180" spans="1:1" x14ac:dyDescent="0.25">
      <c r="A1180" s="82"/>
    </row>
    <row r="1181" spans="1:1" x14ac:dyDescent="0.25">
      <c r="A1181" s="82"/>
    </row>
    <row r="1182" spans="1:1" x14ac:dyDescent="0.25">
      <c r="A1182" s="82"/>
    </row>
    <row r="1183" spans="1:1" x14ac:dyDescent="0.25">
      <c r="A1183" s="82"/>
    </row>
    <row r="1184" spans="1:1" x14ac:dyDescent="0.25">
      <c r="A1184" s="82"/>
    </row>
    <row r="1185" spans="1:1" x14ac:dyDescent="0.25">
      <c r="A1185" s="82"/>
    </row>
    <row r="1186" spans="1:1" x14ac:dyDescent="0.25">
      <c r="A1186" s="82"/>
    </row>
    <row r="1187" spans="1:1" x14ac:dyDescent="0.25">
      <c r="A1187" s="82"/>
    </row>
    <row r="1188" spans="1:1" x14ac:dyDescent="0.25">
      <c r="A1188" s="82"/>
    </row>
    <row r="1189" spans="1:1" x14ac:dyDescent="0.25">
      <c r="A1189" s="82"/>
    </row>
    <row r="1190" spans="1:1" x14ac:dyDescent="0.25">
      <c r="A1190" s="82"/>
    </row>
    <row r="1191" spans="1:1" x14ac:dyDescent="0.25">
      <c r="A1191" s="82"/>
    </row>
    <row r="1192" spans="1:1" x14ac:dyDescent="0.25">
      <c r="A1192" s="82"/>
    </row>
    <row r="1193" spans="1:1" x14ac:dyDescent="0.25">
      <c r="A1193" s="82"/>
    </row>
    <row r="1194" spans="1:1" x14ac:dyDescent="0.25">
      <c r="A1194" s="82"/>
    </row>
    <row r="1195" spans="1:1" x14ac:dyDescent="0.25">
      <c r="A1195" s="82"/>
    </row>
    <row r="1196" spans="1:1" x14ac:dyDescent="0.25">
      <c r="A1196" s="82"/>
    </row>
    <row r="1197" spans="1:1" x14ac:dyDescent="0.25">
      <c r="A1197" s="82"/>
    </row>
    <row r="1198" spans="1:1" x14ac:dyDescent="0.25">
      <c r="A1198" s="82"/>
    </row>
    <row r="1199" spans="1:1" x14ac:dyDescent="0.25">
      <c r="A1199" s="82"/>
    </row>
    <row r="1200" spans="1:1" x14ac:dyDescent="0.25">
      <c r="A1200" s="82"/>
    </row>
    <row r="1201" spans="1:1" x14ac:dyDescent="0.25">
      <c r="A1201" s="82"/>
    </row>
    <row r="1202" spans="1:1" x14ac:dyDescent="0.25">
      <c r="A1202" s="82"/>
    </row>
    <row r="1203" spans="1:1" x14ac:dyDescent="0.25">
      <c r="A1203" s="82"/>
    </row>
    <row r="1204" spans="1:1" x14ac:dyDescent="0.25">
      <c r="A1204" s="82"/>
    </row>
    <row r="1205" spans="1:1" x14ac:dyDescent="0.25">
      <c r="A1205" s="82"/>
    </row>
    <row r="1206" spans="1:1" x14ac:dyDescent="0.25">
      <c r="A1206" s="82"/>
    </row>
    <row r="1207" spans="1:1" x14ac:dyDescent="0.25">
      <c r="A1207" s="82"/>
    </row>
    <row r="1208" spans="1:1" x14ac:dyDescent="0.25">
      <c r="A1208" s="82"/>
    </row>
    <row r="1209" spans="1:1" x14ac:dyDescent="0.25">
      <c r="A1209" s="82"/>
    </row>
    <row r="1210" spans="1:1" x14ac:dyDescent="0.25">
      <c r="A1210" s="82"/>
    </row>
    <row r="1211" spans="1:1" x14ac:dyDescent="0.25">
      <c r="A1211" s="82"/>
    </row>
    <row r="1212" spans="1:1" x14ac:dyDescent="0.25">
      <c r="A1212" s="82"/>
    </row>
    <row r="1213" spans="1:1" x14ac:dyDescent="0.25">
      <c r="A1213" s="82"/>
    </row>
    <row r="1214" spans="1:1" x14ac:dyDescent="0.25">
      <c r="A1214" s="82"/>
    </row>
    <row r="1215" spans="1:1" x14ac:dyDescent="0.25">
      <c r="A1215" s="82"/>
    </row>
    <row r="1216" spans="1:1" x14ac:dyDescent="0.25">
      <c r="A1216" s="82"/>
    </row>
    <row r="1217" spans="1:1" x14ac:dyDescent="0.25">
      <c r="A1217" s="82"/>
    </row>
    <row r="1218" spans="1:1" x14ac:dyDescent="0.25">
      <c r="A1218" s="82"/>
    </row>
    <row r="1219" spans="1:1" x14ac:dyDescent="0.25">
      <c r="A1219" s="82"/>
    </row>
    <row r="1220" spans="1:1" x14ac:dyDescent="0.25">
      <c r="A1220" s="82"/>
    </row>
    <row r="1221" spans="1:1" x14ac:dyDescent="0.25">
      <c r="A1221" s="82"/>
    </row>
    <row r="1222" spans="1:1" x14ac:dyDescent="0.25">
      <c r="A1222" s="82"/>
    </row>
    <row r="1223" spans="1:1" x14ac:dyDescent="0.25">
      <c r="A1223" s="82"/>
    </row>
    <row r="1224" spans="1:1" x14ac:dyDescent="0.25">
      <c r="A1224" s="82"/>
    </row>
    <row r="1225" spans="1:1" x14ac:dyDescent="0.25">
      <c r="A1225" s="82"/>
    </row>
    <row r="1226" spans="1:1" x14ac:dyDescent="0.25">
      <c r="A1226" s="82"/>
    </row>
    <row r="1227" spans="1:1" x14ac:dyDescent="0.25">
      <c r="A1227" s="82"/>
    </row>
    <row r="1228" spans="1:1" x14ac:dyDescent="0.25">
      <c r="A1228" s="82"/>
    </row>
    <row r="1229" spans="1:1" x14ac:dyDescent="0.25">
      <c r="A1229" s="82"/>
    </row>
    <row r="1230" spans="1:1" x14ac:dyDescent="0.25">
      <c r="A1230" s="82"/>
    </row>
    <row r="1231" spans="1:1" x14ac:dyDescent="0.25">
      <c r="A1231" s="82"/>
    </row>
    <row r="1232" spans="1:1" x14ac:dyDescent="0.25">
      <c r="A1232" s="82"/>
    </row>
    <row r="1233" spans="1:1" x14ac:dyDescent="0.25">
      <c r="A1233" s="82"/>
    </row>
    <row r="1234" spans="1:1" x14ac:dyDescent="0.25">
      <c r="A1234" s="82"/>
    </row>
    <row r="1235" spans="1:1" x14ac:dyDescent="0.25">
      <c r="A1235" s="82"/>
    </row>
    <row r="1236" spans="1:1" x14ac:dyDescent="0.25">
      <c r="A1236" s="82"/>
    </row>
    <row r="1237" spans="1:1" x14ac:dyDescent="0.25">
      <c r="A1237" s="82"/>
    </row>
    <row r="1238" spans="1:1" x14ac:dyDescent="0.25">
      <c r="A1238" s="82"/>
    </row>
    <row r="1239" spans="1:1" x14ac:dyDescent="0.25">
      <c r="A1239" s="82"/>
    </row>
    <row r="1240" spans="1:1" x14ac:dyDescent="0.25">
      <c r="A1240" s="82"/>
    </row>
    <row r="1241" spans="1:1" x14ac:dyDescent="0.25">
      <c r="A1241" s="82"/>
    </row>
    <row r="1242" spans="1:1" x14ac:dyDescent="0.25">
      <c r="A1242" s="82"/>
    </row>
    <row r="1243" spans="1:1" x14ac:dyDescent="0.25">
      <c r="A1243" s="82"/>
    </row>
    <row r="1244" spans="1:1" x14ac:dyDescent="0.25">
      <c r="A1244" s="82"/>
    </row>
    <row r="1245" spans="1:1" x14ac:dyDescent="0.25">
      <c r="A1245" s="82"/>
    </row>
    <row r="1246" spans="1:1" x14ac:dyDescent="0.25">
      <c r="A1246" s="82"/>
    </row>
    <row r="1247" spans="1:1" x14ac:dyDescent="0.25">
      <c r="A1247" s="82"/>
    </row>
    <row r="1248" spans="1:1" x14ac:dyDescent="0.25">
      <c r="A1248" s="82"/>
    </row>
    <row r="1249" spans="1:1" x14ac:dyDescent="0.25">
      <c r="A1249" s="82"/>
    </row>
    <row r="1250" spans="1:1" x14ac:dyDescent="0.25">
      <c r="A1250" s="82"/>
    </row>
    <row r="1251" spans="1:1" x14ac:dyDescent="0.25">
      <c r="A1251" s="82"/>
    </row>
    <row r="1252" spans="1:1" x14ac:dyDescent="0.25">
      <c r="A1252" s="82"/>
    </row>
    <row r="1253" spans="1:1" x14ac:dyDescent="0.25">
      <c r="A1253" s="82"/>
    </row>
    <row r="1254" spans="1:1" x14ac:dyDescent="0.25">
      <c r="A1254" s="82"/>
    </row>
    <row r="1255" spans="1:1" x14ac:dyDescent="0.25">
      <c r="A1255" s="82"/>
    </row>
    <row r="1256" spans="1:1" x14ac:dyDescent="0.25">
      <c r="A1256" s="82"/>
    </row>
    <row r="1257" spans="1:1" x14ac:dyDescent="0.25">
      <c r="A1257" s="82"/>
    </row>
    <row r="1258" spans="1:1" x14ac:dyDescent="0.25">
      <c r="A1258" s="82"/>
    </row>
    <row r="1259" spans="1:1" x14ac:dyDescent="0.25">
      <c r="A1259" s="82"/>
    </row>
    <row r="1260" spans="1:1" x14ac:dyDescent="0.25">
      <c r="A1260" s="82"/>
    </row>
    <row r="1261" spans="1:1" x14ac:dyDescent="0.25">
      <c r="A1261" s="82"/>
    </row>
    <row r="1262" spans="1:1" x14ac:dyDescent="0.25">
      <c r="A1262" s="82"/>
    </row>
    <row r="1263" spans="1:1" x14ac:dyDescent="0.25">
      <c r="A1263" s="82"/>
    </row>
    <row r="1264" spans="1:1" x14ac:dyDescent="0.25">
      <c r="A1264" s="82"/>
    </row>
    <row r="1265" spans="1:1" x14ac:dyDescent="0.25">
      <c r="A1265" s="82"/>
    </row>
    <row r="1266" spans="1:1" x14ac:dyDescent="0.25">
      <c r="A1266" s="82"/>
    </row>
    <row r="1267" spans="1:1" x14ac:dyDescent="0.25">
      <c r="A1267" s="82"/>
    </row>
    <row r="1268" spans="1:1" x14ac:dyDescent="0.25">
      <c r="A1268" s="82"/>
    </row>
    <row r="1269" spans="1:1" x14ac:dyDescent="0.25">
      <c r="A1269" s="82"/>
    </row>
    <row r="1270" spans="1:1" x14ac:dyDescent="0.25">
      <c r="A1270" s="82"/>
    </row>
    <row r="1271" spans="1:1" x14ac:dyDescent="0.25">
      <c r="A1271" s="82"/>
    </row>
    <row r="1272" spans="1:1" x14ac:dyDescent="0.25">
      <c r="A1272" s="82"/>
    </row>
    <row r="1273" spans="1:1" x14ac:dyDescent="0.25">
      <c r="A1273" s="82"/>
    </row>
    <row r="1274" spans="1:1" x14ac:dyDescent="0.25">
      <c r="A1274" s="82"/>
    </row>
    <row r="1275" spans="1:1" x14ac:dyDescent="0.25">
      <c r="A1275" s="82"/>
    </row>
    <row r="1276" spans="1:1" x14ac:dyDescent="0.25">
      <c r="A1276" s="82"/>
    </row>
    <row r="1277" spans="1:1" x14ac:dyDescent="0.25">
      <c r="A1277" s="82"/>
    </row>
    <row r="1278" spans="1:1" x14ac:dyDescent="0.25">
      <c r="A1278" s="82"/>
    </row>
    <row r="1279" spans="1:1" x14ac:dyDescent="0.25">
      <c r="A1279" s="82"/>
    </row>
    <row r="1280" spans="1:1" x14ac:dyDescent="0.25">
      <c r="A1280" s="82"/>
    </row>
    <row r="1281" spans="1:1" x14ac:dyDescent="0.25">
      <c r="A1281" s="82"/>
    </row>
    <row r="1282" spans="1:1" x14ac:dyDescent="0.25">
      <c r="A1282" s="82"/>
    </row>
    <row r="1283" spans="1:1" x14ac:dyDescent="0.25">
      <c r="A1283" s="82"/>
    </row>
    <row r="1284" spans="1:1" x14ac:dyDescent="0.25">
      <c r="A1284" s="82"/>
    </row>
    <row r="1285" spans="1:1" x14ac:dyDescent="0.25">
      <c r="A1285" s="82"/>
    </row>
    <row r="1286" spans="1:1" x14ac:dyDescent="0.25">
      <c r="A1286" s="82"/>
    </row>
    <row r="1287" spans="1:1" x14ac:dyDescent="0.25">
      <c r="A1287" s="82"/>
    </row>
    <row r="1288" spans="1:1" x14ac:dyDescent="0.25">
      <c r="A1288" s="82"/>
    </row>
    <row r="1289" spans="1:1" x14ac:dyDescent="0.25">
      <c r="A1289" s="82"/>
    </row>
    <row r="1290" spans="1:1" x14ac:dyDescent="0.25">
      <c r="A1290" s="82"/>
    </row>
    <row r="1291" spans="1:1" x14ac:dyDescent="0.25">
      <c r="A1291" s="82"/>
    </row>
    <row r="1292" spans="1:1" x14ac:dyDescent="0.25">
      <c r="A1292" s="82"/>
    </row>
    <row r="1293" spans="1:1" x14ac:dyDescent="0.25">
      <c r="A1293" s="82"/>
    </row>
    <row r="1294" spans="1:1" x14ac:dyDescent="0.25">
      <c r="A1294" s="82"/>
    </row>
    <row r="1295" spans="1:1" x14ac:dyDescent="0.25">
      <c r="A1295" s="82"/>
    </row>
    <row r="1296" spans="1:1" x14ac:dyDescent="0.25">
      <c r="A1296" s="82"/>
    </row>
    <row r="1297" spans="1:1" x14ac:dyDescent="0.25">
      <c r="A1297" s="82"/>
    </row>
    <row r="1298" spans="1:1" x14ac:dyDescent="0.25">
      <c r="A1298" s="82"/>
    </row>
    <row r="1299" spans="1:1" x14ac:dyDescent="0.25">
      <c r="A1299" s="82"/>
    </row>
    <row r="1300" spans="1:1" x14ac:dyDescent="0.25">
      <c r="A1300" s="82"/>
    </row>
    <row r="1301" spans="1:1" x14ac:dyDescent="0.25">
      <c r="A1301" s="82"/>
    </row>
    <row r="1302" spans="1:1" x14ac:dyDescent="0.25">
      <c r="A1302" s="82"/>
    </row>
    <row r="1303" spans="1:1" x14ac:dyDescent="0.25">
      <c r="A1303" s="82"/>
    </row>
    <row r="1304" spans="1:1" x14ac:dyDescent="0.25">
      <c r="A1304" s="82"/>
    </row>
    <row r="1305" spans="1:1" x14ac:dyDescent="0.25">
      <c r="A1305" s="82"/>
    </row>
    <row r="1306" spans="1:1" x14ac:dyDescent="0.25">
      <c r="A1306" s="82"/>
    </row>
    <row r="1307" spans="1:1" x14ac:dyDescent="0.25">
      <c r="A1307" s="82"/>
    </row>
    <row r="1308" spans="1:1" x14ac:dyDescent="0.25">
      <c r="A1308" s="82"/>
    </row>
    <row r="1309" spans="1:1" x14ac:dyDescent="0.25">
      <c r="A1309" s="82"/>
    </row>
    <row r="1310" spans="1:1" x14ac:dyDescent="0.25">
      <c r="A1310" s="82"/>
    </row>
    <row r="1311" spans="1:1" x14ac:dyDescent="0.25">
      <c r="A1311" s="82"/>
    </row>
    <row r="1312" spans="1:1" x14ac:dyDescent="0.25">
      <c r="A1312" s="82"/>
    </row>
    <row r="1313" spans="1:1" x14ac:dyDescent="0.25">
      <c r="A1313" s="82"/>
    </row>
    <row r="1314" spans="1:1" x14ac:dyDescent="0.25">
      <c r="A1314" s="82"/>
    </row>
    <row r="1315" spans="1:1" x14ac:dyDescent="0.25">
      <c r="A1315" s="82"/>
    </row>
    <row r="1316" spans="1:1" x14ac:dyDescent="0.25">
      <c r="A1316" s="82"/>
    </row>
    <row r="1317" spans="1:1" x14ac:dyDescent="0.25">
      <c r="A1317" s="82"/>
    </row>
    <row r="1318" spans="1:1" x14ac:dyDescent="0.25">
      <c r="A1318" s="82"/>
    </row>
    <row r="1319" spans="1:1" x14ac:dyDescent="0.25">
      <c r="A1319" s="82"/>
    </row>
    <row r="1320" spans="1:1" x14ac:dyDescent="0.25">
      <c r="A1320" s="82"/>
    </row>
    <row r="1321" spans="1:1" x14ac:dyDescent="0.25">
      <c r="A1321" s="82"/>
    </row>
    <row r="1322" spans="1:1" x14ac:dyDescent="0.25">
      <c r="A1322" s="82"/>
    </row>
    <row r="1323" spans="1:1" x14ac:dyDescent="0.25">
      <c r="A1323" s="82"/>
    </row>
    <row r="1324" spans="1:1" x14ac:dyDescent="0.25">
      <c r="A1324" s="82"/>
    </row>
    <row r="1325" spans="1:1" x14ac:dyDescent="0.25">
      <c r="A1325" s="82"/>
    </row>
    <row r="1326" spans="1:1" x14ac:dyDescent="0.25">
      <c r="A1326" s="82"/>
    </row>
    <row r="1327" spans="1:1" x14ac:dyDescent="0.25">
      <c r="A1327" s="82"/>
    </row>
    <row r="1328" spans="1:1" x14ac:dyDescent="0.25">
      <c r="A1328" s="82"/>
    </row>
    <row r="1329" spans="1:1" x14ac:dyDescent="0.25">
      <c r="A1329" s="82"/>
    </row>
    <row r="1330" spans="1:1" x14ac:dyDescent="0.25">
      <c r="A1330" s="82"/>
    </row>
    <row r="1331" spans="1:1" x14ac:dyDescent="0.25">
      <c r="A1331" s="82"/>
    </row>
    <row r="1332" spans="1:1" x14ac:dyDescent="0.25">
      <c r="A1332" s="82"/>
    </row>
    <row r="1333" spans="1:1" x14ac:dyDescent="0.25">
      <c r="A1333" s="82"/>
    </row>
    <row r="1334" spans="1:1" x14ac:dyDescent="0.25">
      <c r="A1334" s="82"/>
    </row>
    <row r="1335" spans="1:1" x14ac:dyDescent="0.25">
      <c r="A1335" s="82"/>
    </row>
    <row r="1336" spans="1:1" x14ac:dyDescent="0.25">
      <c r="A1336" s="82"/>
    </row>
    <row r="1337" spans="1:1" x14ac:dyDescent="0.25">
      <c r="A1337" s="82"/>
    </row>
    <row r="1338" spans="1:1" x14ac:dyDescent="0.25">
      <c r="A1338" s="82"/>
    </row>
    <row r="1339" spans="1:1" x14ac:dyDescent="0.25">
      <c r="A1339" s="82"/>
    </row>
    <row r="1340" spans="1:1" x14ac:dyDescent="0.25">
      <c r="A1340" s="82"/>
    </row>
    <row r="1341" spans="1:1" x14ac:dyDescent="0.25">
      <c r="A1341" s="82"/>
    </row>
    <row r="1342" spans="1:1" x14ac:dyDescent="0.25">
      <c r="A1342" s="82"/>
    </row>
    <row r="1343" spans="1:1" x14ac:dyDescent="0.25">
      <c r="A1343" s="82"/>
    </row>
    <row r="1344" spans="1:1" x14ac:dyDescent="0.25">
      <c r="A1344" s="82"/>
    </row>
    <row r="1345" spans="1:1" x14ac:dyDescent="0.25">
      <c r="A1345" s="82"/>
    </row>
    <row r="1346" spans="1:1" x14ac:dyDescent="0.25">
      <c r="A1346" s="82"/>
    </row>
    <row r="1347" spans="1:1" x14ac:dyDescent="0.25">
      <c r="A1347" s="82"/>
    </row>
    <row r="1348" spans="1:1" x14ac:dyDescent="0.25">
      <c r="A1348" s="82"/>
    </row>
    <row r="1349" spans="1:1" x14ac:dyDescent="0.25">
      <c r="A1349" s="82"/>
    </row>
    <row r="1350" spans="1:1" x14ac:dyDescent="0.25">
      <c r="A1350" s="82"/>
    </row>
    <row r="1351" spans="1:1" x14ac:dyDescent="0.25">
      <c r="A1351" s="82"/>
    </row>
    <row r="1352" spans="1:1" x14ac:dyDescent="0.25">
      <c r="A1352" s="82"/>
    </row>
    <row r="1353" spans="1:1" x14ac:dyDescent="0.25">
      <c r="A1353" s="82"/>
    </row>
    <row r="1354" spans="1:1" x14ac:dyDescent="0.25">
      <c r="A1354" s="82"/>
    </row>
    <row r="1355" spans="1:1" x14ac:dyDescent="0.25">
      <c r="A1355" s="82"/>
    </row>
    <row r="1356" spans="1:1" x14ac:dyDescent="0.25">
      <c r="A1356" s="82"/>
    </row>
    <row r="1357" spans="1:1" x14ac:dyDescent="0.25">
      <c r="A1357" s="82"/>
    </row>
    <row r="1358" spans="1:1" x14ac:dyDescent="0.25">
      <c r="A1358" s="82"/>
    </row>
    <row r="1359" spans="1:1" x14ac:dyDescent="0.25">
      <c r="A1359" s="82"/>
    </row>
    <row r="1360" spans="1:1" x14ac:dyDescent="0.25">
      <c r="A1360" s="82"/>
    </row>
    <row r="1361" spans="1:1" x14ac:dyDescent="0.25">
      <c r="A1361" s="82"/>
    </row>
    <row r="1362" spans="1:1" x14ac:dyDescent="0.25">
      <c r="A1362" s="82"/>
    </row>
    <row r="1363" spans="1:1" x14ac:dyDescent="0.25">
      <c r="A1363" s="82"/>
    </row>
    <row r="1364" spans="1:1" x14ac:dyDescent="0.25">
      <c r="A1364" s="82"/>
    </row>
    <row r="1365" spans="1:1" x14ac:dyDescent="0.25">
      <c r="A1365" s="82"/>
    </row>
    <row r="1366" spans="1:1" x14ac:dyDescent="0.25">
      <c r="A1366" s="82"/>
    </row>
    <row r="1367" spans="1:1" x14ac:dyDescent="0.25">
      <c r="A1367" s="82"/>
    </row>
    <row r="1368" spans="1:1" x14ac:dyDescent="0.25">
      <c r="A1368" s="82"/>
    </row>
    <row r="1369" spans="1:1" x14ac:dyDescent="0.25">
      <c r="A1369" s="82"/>
    </row>
    <row r="1370" spans="1:1" x14ac:dyDescent="0.25">
      <c r="A1370" s="82"/>
    </row>
    <row r="1371" spans="1:1" x14ac:dyDescent="0.25">
      <c r="A1371" s="82"/>
    </row>
    <row r="1372" spans="1:1" x14ac:dyDescent="0.25">
      <c r="A1372" s="82"/>
    </row>
    <row r="1373" spans="1:1" x14ac:dyDescent="0.25">
      <c r="A1373" s="82"/>
    </row>
    <row r="1374" spans="1:1" x14ac:dyDescent="0.25">
      <c r="A1374" s="82"/>
    </row>
    <row r="1375" spans="1:1" x14ac:dyDescent="0.25">
      <c r="A1375" s="82"/>
    </row>
    <row r="1376" spans="1:1" x14ac:dyDescent="0.25">
      <c r="A1376" s="82"/>
    </row>
    <row r="1377" spans="1:1" x14ac:dyDescent="0.25">
      <c r="A1377" s="82"/>
    </row>
    <row r="1378" spans="1:1" x14ac:dyDescent="0.25">
      <c r="A1378" s="82"/>
    </row>
    <row r="1379" spans="1:1" x14ac:dyDescent="0.25">
      <c r="A1379" s="82"/>
    </row>
    <row r="1380" spans="1:1" x14ac:dyDescent="0.25">
      <c r="A1380" s="82"/>
    </row>
    <row r="1381" spans="1:1" x14ac:dyDescent="0.25">
      <c r="A1381" s="82"/>
    </row>
    <row r="1382" spans="1:1" x14ac:dyDescent="0.25">
      <c r="A1382" s="82"/>
    </row>
    <row r="1383" spans="1:1" x14ac:dyDescent="0.25">
      <c r="A1383" s="82"/>
    </row>
    <row r="1384" spans="1:1" x14ac:dyDescent="0.25">
      <c r="A1384" s="82"/>
    </row>
    <row r="1385" spans="1:1" x14ac:dyDescent="0.25">
      <c r="A1385" s="82"/>
    </row>
    <row r="1386" spans="1:1" x14ac:dyDescent="0.25">
      <c r="A1386" s="82"/>
    </row>
    <row r="1387" spans="1:1" x14ac:dyDescent="0.25">
      <c r="A1387" s="82"/>
    </row>
    <row r="1388" spans="1:1" x14ac:dyDescent="0.25">
      <c r="A1388" s="82"/>
    </row>
    <row r="1389" spans="1:1" x14ac:dyDescent="0.25">
      <c r="A1389" s="82"/>
    </row>
    <row r="1390" spans="1:1" x14ac:dyDescent="0.25">
      <c r="A1390" s="82"/>
    </row>
    <row r="1391" spans="1:1" x14ac:dyDescent="0.25">
      <c r="A1391" s="82"/>
    </row>
    <row r="1392" spans="1:1" x14ac:dyDescent="0.25">
      <c r="A1392" s="82"/>
    </row>
    <row r="1393" spans="1:1" x14ac:dyDescent="0.25">
      <c r="A1393" s="82"/>
    </row>
    <row r="1394" spans="1:1" x14ac:dyDescent="0.25">
      <c r="A1394" s="82"/>
    </row>
    <row r="1395" spans="1:1" x14ac:dyDescent="0.25">
      <c r="A1395" s="82"/>
    </row>
    <row r="1396" spans="1:1" x14ac:dyDescent="0.25">
      <c r="A1396" s="82"/>
    </row>
    <row r="1397" spans="1:1" x14ac:dyDescent="0.25">
      <c r="A1397" s="82"/>
    </row>
    <row r="1398" spans="1:1" x14ac:dyDescent="0.25">
      <c r="A1398" s="82"/>
    </row>
    <row r="1399" spans="1:1" x14ac:dyDescent="0.25">
      <c r="A1399" s="82"/>
    </row>
    <row r="1400" spans="1:1" x14ac:dyDescent="0.25">
      <c r="A1400" s="82"/>
    </row>
    <row r="1401" spans="1:1" x14ac:dyDescent="0.25">
      <c r="A1401" s="82"/>
    </row>
    <row r="1402" spans="1:1" x14ac:dyDescent="0.25">
      <c r="A1402" s="82"/>
    </row>
    <row r="1403" spans="1:1" x14ac:dyDescent="0.25">
      <c r="A1403" s="82"/>
    </row>
    <row r="1404" spans="1:1" x14ac:dyDescent="0.25">
      <c r="A1404" s="82"/>
    </row>
    <row r="1405" spans="1:1" x14ac:dyDescent="0.25">
      <c r="A1405" s="82"/>
    </row>
    <row r="1406" spans="1:1" x14ac:dyDescent="0.25">
      <c r="A1406" s="82"/>
    </row>
    <row r="1407" spans="1:1" x14ac:dyDescent="0.25">
      <c r="A1407" s="82"/>
    </row>
    <row r="1408" spans="1:1" x14ac:dyDescent="0.25">
      <c r="A1408" s="82"/>
    </row>
    <row r="1409" spans="1:1" x14ac:dyDescent="0.25">
      <c r="A1409" s="82"/>
    </row>
    <row r="1410" spans="1:1" x14ac:dyDescent="0.25">
      <c r="A1410" s="82"/>
    </row>
    <row r="1411" spans="1:1" x14ac:dyDescent="0.25">
      <c r="A1411" s="82"/>
    </row>
    <row r="1412" spans="1:1" x14ac:dyDescent="0.25">
      <c r="A1412" s="82"/>
    </row>
    <row r="1413" spans="1:1" x14ac:dyDescent="0.25">
      <c r="A1413" s="82"/>
    </row>
    <row r="1414" spans="1:1" x14ac:dyDescent="0.25">
      <c r="A1414" s="82"/>
    </row>
    <row r="1415" spans="1:1" x14ac:dyDescent="0.25">
      <c r="A1415" s="82"/>
    </row>
    <row r="1416" spans="1:1" x14ac:dyDescent="0.25">
      <c r="A1416" s="82"/>
    </row>
    <row r="1417" spans="1:1" x14ac:dyDescent="0.25">
      <c r="A1417" s="82"/>
    </row>
    <row r="1418" spans="1:1" x14ac:dyDescent="0.25">
      <c r="A1418" s="82"/>
    </row>
    <row r="1419" spans="1:1" x14ac:dyDescent="0.25">
      <c r="A1419" s="82"/>
    </row>
    <row r="1420" spans="1:1" x14ac:dyDescent="0.25">
      <c r="A1420" s="82"/>
    </row>
    <row r="1421" spans="1:1" x14ac:dyDescent="0.25">
      <c r="A1421" s="82"/>
    </row>
    <row r="1422" spans="1:1" x14ac:dyDescent="0.25">
      <c r="A1422" s="82"/>
    </row>
    <row r="1423" spans="1:1" x14ac:dyDescent="0.25">
      <c r="A1423" s="82"/>
    </row>
    <row r="1424" spans="1:1" x14ac:dyDescent="0.25">
      <c r="A1424" s="82"/>
    </row>
    <row r="1425" spans="1:1" x14ac:dyDescent="0.25">
      <c r="A1425" s="82"/>
    </row>
    <row r="1426" spans="1:1" x14ac:dyDescent="0.25">
      <c r="A1426" s="82"/>
    </row>
    <row r="1427" spans="1:1" x14ac:dyDescent="0.25">
      <c r="A1427" s="82"/>
    </row>
    <row r="1428" spans="1:1" x14ac:dyDescent="0.25">
      <c r="A1428" s="82"/>
    </row>
    <row r="1429" spans="1:1" x14ac:dyDescent="0.25">
      <c r="A1429" s="82"/>
    </row>
    <row r="1430" spans="1:1" x14ac:dyDescent="0.25">
      <c r="A1430" s="82"/>
    </row>
    <row r="1431" spans="1:1" x14ac:dyDescent="0.25">
      <c r="A1431" s="82"/>
    </row>
    <row r="1432" spans="1:1" x14ac:dyDescent="0.25">
      <c r="A1432" s="82"/>
    </row>
    <row r="1433" spans="1:1" x14ac:dyDescent="0.25">
      <c r="A1433" s="82"/>
    </row>
    <row r="1434" spans="1:1" x14ac:dyDescent="0.25">
      <c r="A1434" s="82"/>
    </row>
    <row r="1435" spans="1:1" x14ac:dyDescent="0.25">
      <c r="A1435" s="82"/>
    </row>
    <row r="1436" spans="1:1" x14ac:dyDescent="0.25">
      <c r="A1436" s="82"/>
    </row>
    <row r="1437" spans="1:1" x14ac:dyDescent="0.25">
      <c r="A1437" s="82"/>
    </row>
    <row r="1438" spans="1:1" x14ac:dyDescent="0.25">
      <c r="A1438" s="82"/>
    </row>
    <row r="1439" spans="1:1" x14ac:dyDescent="0.25">
      <c r="A1439" s="82"/>
    </row>
    <row r="1440" spans="1:1" x14ac:dyDescent="0.25">
      <c r="A1440" s="82"/>
    </row>
    <row r="1441" spans="1:1" x14ac:dyDescent="0.25">
      <c r="A1441" s="82"/>
    </row>
    <row r="1442" spans="1:1" x14ac:dyDescent="0.25">
      <c r="A1442" s="82"/>
    </row>
    <row r="1443" spans="1:1" x14ac:dyDescent="0.25">
      <c r="A1443" s="82"/>
    </row>
    <row r="1444" spans="1:1" x14ac:dyDescent="0.25">
      <c r="A1444" s="82"/>
    </row>
    <row r="1445" spans="1:1" x14ac:dyDescent="0.25">
      <c r="A1445" s="82"/>
    </row>
    <row r="1446" spans="1:1" x14ac:dyDescent="0.25">
      <c r="A1446" s="82"/>
    </row>
    <row r="1447" spans="1:1" x14ac:dyDescent="0.25">
      <c r="A1447" s="82"/>
    </row>
    <row r="1448" spans="1:1" x14ac:dyDescent="0.25">
      <c r="A1448" s="82"/>
    </row>
    <row r="1449" spans="1:1" x14ac:dyDescent="0.25">
      <c r="A1449" s="82"/>
    </row>
    <row r="1450" spans="1:1" x14ac:dyDescent="0.25">
      <c r="A1450" s="82"/>
    </row>
    <row r="1451" spans="1:1" x14ac:dyDescent="0.25">
      <c r="A1451" s="82"/>
    </row>
    <row r="1452" spans="1:1" x14ac:dyDescent="0.25">
      <c r="A1452" s="82"/>
    </row>
    <row r="1453" spans="1:1" x14ac:dyDescent="0.25">
      <c r="A1453" s="82"/>
    </row>
    <row r="1454" spans="1:1" x14ac:dyDescent="0.25">
      <c r="A1454" s="82"/>
    </row>
    <row r="1455" spans="1:1" x14ac:dyDescent="0.25">
      <c r="A1455" s="82"/>
    </row>
    <row r="1456" spans="1:1" x14ac:dyDescent="0.25">
      <c r="A1456" s="82"/>
    </row>
    <row r="1457" spans="1:1" x14ac:dyDescent="0.25">
      <c r="A1457" s="82"/>
    </row>
    <row r="1458" spans="1:1" x14ac:dyDescent="0.25">
      <c r="A1458" s="82"/>
    </row>
    <row r="1459" spans="1:1" x14ac:dyDescent="0.25">
      <c r="A1459" s="82"/>
    </row>
    <row r="1460" spans="1:1" x14ac:dyDescent="0.25">
      <c r="A1460" s="82"/>
    </row>
    <row r="1461" spans="1:1" x14ac:dyDescent="0.25">
      <c r="A1461" s="82"/>
    </row>
    <row r="1462" spans="1:1" x14ac:dyDescent="0.25">
      <c r="A1462" s="82"/>
    </row>
    <row r="1463" spans="1:1" x14ac:dyDescent="0.25">
      <c r="A1463" s="82"/>
    </row>
    <row r="1464" spans="1:1" x14ac:dyDescent="0.25">
      <c r="A1464" s="82"/>
    </row>
    <row r="1465" spans="1:1" x14ac:dyDescent="0.25">
      <c r="A1465" s="82"/>
    </row>
    <row r="1466" spans="1:1" x14ac:dyDescent="0.25">
      <c r="A1466" s="82"/>
    </row>
    <row r="1467" spans="1:1" x14ac:dyDescent="0.25">
      <c r="A1467" s="82"/>
    </row>
    <row r="1468" spans="1:1" x14ac:dyDescent="0.25">
      <c r="A1468" s="82"/>
    </row>
    <row r="1469" spans="1:1" x14ac:dyDescent="0.25">
      <c r="A1469" s="82"/>
    </row>
    <row r="1470" spans="1:1" x14ac:dyDescent="0.25">
      <c r="A1470" s="82"/>
    </row>
    <row r="1471" spans="1:1" x14ac:dyDescent="0.25">
      <c r="A1471" s="82"/>
    </row>
    <row r="1472" spans="1:1" x14ac:dyDescent="0.25">
      <c r="A1472" s="82"/>
    </row>
    <row r="1473" spans="1:1" x14ac:dyDescent="0.25">
      <c r="A1473" s="82"/>
    </row>
    <row r="1474" spans="1:1" x14ac:dyDescent="0.25">
      <c r="A1474" s="82"/>
    </row>
    <row r="1475" spans="1:1" x14ac:dyDescent="0.25">
      <c r="A1475" s="82"/>
    </row>
    <row r="1476" spans="1:1" x14ac:dyDescent="0.25">
      <c r="A1476" s="82"/>
    </row>
    <row r="1477" spans="1:1" x14ac:dyDescent="0.25">
      <c r="A1477" s="82"/>
    </row>
    <row r="1478" spans="1:1" x14ac:dyDescent="0.25">
      <c r="A1478" s="82"/>
    </row>
    <row r="1479" spans="1:1" x14ac:dyDescent="0.25">
      <c r="A1479" s="82"/>
    </row>
    <row r="1480" spans="1:1" x14ac:dyDescent="0.25">
      <c r="A1480" s="82"/>
    </row>
    <row r="1481" spans="1:1" x14ac:dyDescent="0.25">
      <c r="A1481" s="82"/>
    </row>
    <row r="1482" spans="1:1" x14ac:dyDescent="0.25">
      <c r="A1482" s="82"/>
    </row>
    <row r="1483" spans="1:1" x14ac:dyDescent="0.25">
      <c r="A1483" s="82"/>
    </row>
    <row r="1484" spans="1:1" x14ac:dyDescent="0.25">
      <c r="A1484" s="82"/>
    </row>
    <row r="1485" spans="1:1" x14ac:dyDescent="0.25">
      <c r="A1485" s="82"/>
    </row>
    <row r="1486" spans="1:1" x14ac:dyDescent="0.25">
      <c r="A1486" s="82"/>
    </row>
    <row r="1487" spans="1:1" x14ac:dyDescent="0.25">
      <c r="A1487" s="82"/>
    </row>
    <row r="1488" spans="1:1" x14ac:dyDescent="0.25">
      <c r="A1488" s="82"/>
    </row>
    <row r="1489" spans="1:1" x14ac:dyDescent="0.25">
      <c r="A1489" s="82"/>
    </row>
    <row r="1490" spans="1:1" x14ac:dyDescent="0.25">
      <c r="A1490" s="82"/>
    </row>
    <row r="1491" spans="1:1" x14ac:dyDescent="0.25">
      <c r="A1491" s="82"/>
    </row>
    <row r="1492" spans="1:1" x14ac:dyDescent="0.25">
      <c r="A1492" s="82"/>
    </row>
    <row r="1493" spans="1:1" x14ac:dyDescent="0.25">
      <c r="A1493" s="82"/>
    </row>
    <row r="1494" spans="1:1" x14ac:dyDescent="0.25">
      <c r="A1494" s="82"/>
    </row>
    <row r="1495" spans="1:1" x14ac:dyDescent="0.25">
      <c r="A1495" s="82"/>
    </row>
    <row r="1496" spans="1:1" x14ac:dyDescent="0.25">
      <c r="A1496" s="82"/>
    </row>
    <row r="1497" spans="1:1" x14ac:dyDescent="0.25">
      <c r="A1497" s="82"/>
    </row>
    <row r="1498" spans="1:1" x14ac:dyDescent="0.25">
      <c r="A1498" s="82"/>
    </row>
    <row r="1499" spans="1:1" x14ac:dyDescent="0.25">
      <c r="A1499" s="82"/>
    </row>
    <row r="1500" spans="1:1" x14ac:dyDescent="0.25">
      <c r="A1500" s="82"/>
    </row>
    <row r="1501" spans="1:1" x14ac:dyDescent="0.25">
      <c r="A1501" s="82"/>
    </row>
    <row r="1502" spans="1:1" x14ac:dyDescent="0.25">
      <c r="A1502" s="82"/>
    </row>
    <row r="1503" spans="1:1" x14ac:dyDescent="0.25">
      <c r="A1503" s="82"/>
    </row>
    <row r="1504" spans="1:1" x14ac:dyDescent="0.25">
      <c r="A1504" s="82"/>
    </row>
    <row r="1505" spans="1:1" x14ac:dyDescent="0.25">
      <c r="A1505" s="82"/>
    </row>
    <row r="1506" spans="1:1" x14ac:dyDescent="0.25">
      <c r="A1506" s="82"/>
    </row>
    <row r="1507" spans="1:1" x14ac:dyDescent="0.25">
      <c r="A1507" s="82"/>
    </row>
    <row r="1508" spans="1:1" x14ac:dyDescent="0.25">
      <c r="A1508" s="82"/>
    </row>
    <row r="1509" spans="1:1" x14ac:dyDescent="0.25">
      <c r="A1509" s="82"/>
    </row>
    <row r="1510" spans="1:1" x14ac:dyDescent="0.25">
      <c r="A1510" s="82"/>
    </row>
    <row r="1511" spans="1:1" x14ac:dyDescent="0.25">
      <c r="A1511" s="82"/>
    </row>
    <row r="1512" spans="1:1" x14ac:dyDescent="0.25">
      <c r="A1512" s="82"/>
    </row>
    <row r="1513" spans="1:1" x14ac:dyDescent="0.25">
      <c r="A1513" s="82"/>
    </row>
    <row r="1514" spans="1:1" x14ac:dyDescent="0.25">
      <c r="A1514" s="82"/>
    </row>
    <row r="1515" spans="1:1" x14ac:dyDescent="0.25">
      <c r="A1515" s="82"/>
    </row>
    <row r="1516" spans="1:1" x14ac:dyDescent="0.25">
      <c r="A1516" s="82"/>
    </row>
    <row r="1517" spans="1:1" x14ac:dyDescent="0.25">
      <c r="A1517" s="82"/>
    </row>
    <row r="1518" spans="1:1" x14ac:dyDescent="0.25">
      <c r="A1518" s="82"/>
    </row>
    <row r="1519" spans="1:1" x14ac:dyDescent="0.25">
      <c r="A1519" s="82"/>
    </row>
    <row r="1520" spans="1:1" x14ac:dyDescent="0.25">
      <c r="A1520" s="82"/>
    </row>
    <row r="1521" spans="1:1" x14ac:dyDescent="0.25">
      <c r="A1521" s="82"/>
    </row>
    <row r="1522" spans="1:1" x14ac:dyDescent="0.25">
      <c r="A1522" s="82"/>
    </row>
    <row r="1523" spans="1:1" x14ac:dyDescent="0.25">
      <c r="A1523" s="82"/>
    </row>
    <row r="1524" spans="1:1" x14ac:dyDescent="0.25">
      <c r="A1524" s="82"/>
    </row>
    <row r="1525" spans="1:1" x14ac:dyDescent="0.25">
      <c r="A1525" s="82"/>
    </row>
    <row r="1526" spans="1:1" x14ac:dyDescent="0.25">
      <c r="A1526" s="82"/>
    </row>
    <row r="1527" spans="1:1" x14ac:dyDescent="0.25">
      <c r="A1527" s="82"/>
    </row>
    <row r="1528" spans="1:1" x14ac:dyDescent="0.25">
      <c r="A1528" s="82"/>
    </row>
    <row r="1529" spans="1:1" x14ac:dyDescent="0.25">
      <c r="A1529" s="82"/>
    </row>
    <row r="1530" spans="1:1" x14ac:dyDescent="0.25">
      <c r="A1530" s="82"/>
    </row>
    <row r="1531" spans="1:1" x14ac:dyDescent="0.25">
      <c r="A1531" s="82"/>
    </row>
    <row r="1532" spans="1:1" x14ac:dyDescent="0.25">
      <c r="A1532" s="82"/>
    </row>
    <row r="1533" spans="1:1" x14ac:dyDescent="0.25">
      <c r="A1533" s="82"/>
    </row>
    <row r="1534" spans="1:1" x14ac:dyDescent="0.25">
      <c r="A1534" s="82"/>
    </row>
    <row r="1535" spans="1:1" x14ac:dyDescent="0.25">
      <c r="A1535" s="82"/>
    </row>
    <row r="1536" spans="1:1" x14ac:dyDescent="0.25">
      <c r="A1536" s="82"/>
    </row>
    <row r="1537" spans="1:1" x14ac:dyDescent="0.25">
      <c r="A1537" s="82"/>
    </row>
    <row r="1538" spans="1:1" x14ac:dyDescent="0.25">
      <c r="A1538" s="82"/>
    </row>
    <row r="1539" spans="1:1" x14ac:dyDescent="0.25">
      <c r="A1539" s="82"/>
    </row>
    <row r="1540" spans="1:1" x14ac:dyDescent="0.25">
      <c r="A1540" s="82"/>
    </row>
    <row r="1541" spans="1:1" x14ac:dyDescent="0.25">
      <c r="A1541" s="82"/>
    </row>
    <row r="1542" spans="1:1" x14ac:dyDescent="0.25">
      <c r="A1542" s="82"/>
    </row>
    <row r="1543" spans="1:1" x14ac:dyDescent="0.25">
      <c r="A1543" s="82"/>
    </row>
    <row r="1544" spans="1:1" x14ac:dyDescent="0.25">
      <c r="A1544" s="82"/>
    </row>
    <row r="1545" spans="1:1" x14ac:dyDescent="0.25">
      <c r="A1545" s="82"/>
    </row>
    <row r="1546" spans="1:1" x14ac:dyDescent="0.25">
      <c r="A1546" s="82"/>
    </row>
    <row r="1547" spans="1:1" x14ac:dyDescent="0.25">
      <c r="A1547" s="82"/>
    </row>
    <row r="1548" spans="1:1" x14ac:dyDescent="0.25">
      <c r="A1548" s="82"/>
    </row>
    <row r="1549" spans="1:1" x14ac:dyDescent="0.25">
      <c r="A1549" s="82"/>
    </row>
    <row r="1550" spans="1:1" x14ac:dyDescent="0.25">
      <c r="A1550" s="82"/>
    </row>
    <row r="1551" spans="1:1" x14ac:dyDescent="0.25">
      <c r="A1551" s="82"/>
    </row>
    <row r="1552" spans="1:1" x14ac:dyDescent="0.25">
      <c r="A1552" s="82"/>
    </row>
    <row r="1553" spans="1:1" x14ac:dyDescent="0.25">
      <c r="A1553" s="82"/>
    </row>
    <row r="1554" spans="1:1" x14ac:dyDescent="0.25">
      <c r="A1554" s="82"/>
    </row>
    <row r="1555" spans="1:1" x14ac:dyDescent="0.25">
      <c r="A1555" s="82"/>
    </row>
    <row r="1556" spans="1:1" x14ac:dyDescent="0.25">
      <c r="A1556" s="82"/>
    </row>
    <row r="1557" spans="1:1" x14ac:dyDescent="0.25">
      <c r="A1557" s="82"/>
    </row>
    <row r="1558" spans="1:1" x14ac:dyDescent="0.25">
      <c r="A1558" s="82"/>
    </row>
    <row r="1559" spans="1:1" x14ac:dyDescent="0.25">
      <c r="A1559" s="82"/>
    </row>
    <row r="1560" spans="1:1" x14ac:dyDescent="0.25">
      <c r="A1560" s="82"/>
    </row>
    <row r="1561" spans="1:1" x14ac:dyDescent="0.25">
      <c r="A1561" s="82"/>
    </row>
    <row r="1562" spans="1:1" x14ac:dyDescent="0.25">
      <c r="A1562" s="82"/>
    </row>
    <row r="1563" spans="1:1" x14ac:dyDescent="0.25">
      <c r="A1563" s="82"/>
    </row>
    <row r="1564" spans="1:1" x14ac:dyDescent="0.25">
      <c r="A1564" s="82"/>
    </row>
    <row r="1565" spans="1:1" x14ac:dyDescent="0.25">
      <c r="A1565" s="82"/>
    </row>
    <row r="1566" spans="1:1" x14ac:dyDescent="0.25">
      <c r="A1566" s="82"/>
    </row>
    <row r="1567" spans="1:1" x14ac:dyDescent="0.25">
      <c r="A1567" s="82"/>
    </row>
    <row r="1568" spans="1:1" x14ac:dyDescent="0.25">
      <c r="A1568" s="82"/>
    </row>
    <row r="1569" spans="1:1" x14ac:dyDescent="0.25">
      <c r="A1569" s="82"/>
    </row>
    <row r="1570" spans="1:1" x14ac:dyDescent="0.25">
      <c r="A1570" s="82"/>
    </row>
    <row r="1571" spans="1:1" x14ac:dyDescent="0.25">
      <c r="A1571" s="82"/>
    </row>
    <row r="1572" spans="1:1" x14ac:dyDescent="0.25">
      <c r="A1572" s="82"/>
    </row>
    <row r="1573" spans="1:1" x14ac:dyDescent="0.25">
      <c r="A1573" s="82"/>
    </row>
    <row r="1574" spans="1:1" x14ac:dyDescent="0.25">
      <c r="A1574" s="82"/>
    </row>
    <row r="1575" spans="1:1" x14ac:dyDescent="0.25">
      <c r="A1575" s="82"/>
    </row>
    <row r="1576" spans="1:1" x14ac:dyDescent="0.25">
      <c r="A1576" s="82"/>
    </row>
    <row r="1577" spans="1:1" x14ac:dyDescent="0.25">
      <c r="A1577" s="82"/>
    </row>
    <row r="1578" spans="1:1" x14ac:dyDescent="0.25">
      <c r="A1578" s="82"/>
    </row>
    <row r="1579" spans="1:1" x14ac:dyDescent="0.25">
      <c r="A1579" s="82"/>
    </row>
    <row r="1580" spans="1:1" x14ac:dyDescent="0.25">
      <c r="A1580" s="82"/>
    </row>
    <row r="1581" spans="1:1" x14ac:dyDescent="0.25">
      <c r="A1581" s="82"/>
    </row>
    <row r="1582" spans="1:1" x14ac:dyDescent="0.25">
      <c r="A1582" s="82"/>
    </row>
    <row r="1583" spans="1:1" x14ac:dyDescent="0.25">
      <c r="A1583" s="82"/>
    </row>
    <row r="1584" spans="1:1" x14ac:dyDescent="0.25">
      <c r="A1584" s="82"/>
    </row>
    <row r="1585" spans="1:1" x14ac:dyDescent="0.25">
      <c r="A1585" s="82"/>
    </row>
    <row r="1586" spans="1:1" x14ac:dyDescent="0.25">
      <c r="A1586" s="82"/>
    </row>
    <row r="1587" spans="1:1" x14ac:dyDescent="0.25">
      <c r="A1587" s="82"/>
    </row>
    <row r="1588" spans="1:1" x14ac:dyDescent="0.25">
      <c r="A1588" s="82"/>
    </row>
    <row r="1589" spans="1:1" x14ac:dyDescent="0.25">
      <c r="A1589" s="82"/>
    </row>
    <row r="1590" spans="1:1" x14ac:dyDescent="0.25">
      <c r="A1590" s="82"/>
    </row>
    <row r="1591" spans="1:1" x14ac:dyDescent="0.25">
      <c r="A1591" s="82"/>
    </row>
    <row r="1592" spans="1:1" x14ac:dyDescent="0.25">
      <c r="A1592" s="82"/>
    </row>
  </sheetData>
  <pageMargins left="0.75" right="0.75" top="1" bottom="1" header="0.5" footer="0.5"/>
  <pageSetup orientation="landscape" r:id="rId1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3">
    <pageSetUpPr fitToPage="1"/>
  </sheetPr>
  <dimension ref="A1:AU1592"/>
  <sheetViews>
    <sheetView workbookViewId="0">
      <pane xSplit="1" ySplit="6" topLeftCell="B7" activePane="bottomRight" state="frozen"/>
      <selection activeCell="AB2" sqref="AB2"/>
      <selection pane="topRight" activeCell="AB2" sqref="AB2"/>
      <selection pane="bottomLeft" activeCell="AB2" sqref="AB2"/>
      <selection pane="bottomRight" sqref="A1:IV65536"/>
    </sheetView>
  </sheetViews>
  <sheetFormatPr defaultColWidth="9.125" defaultRowHeight="13.2" x14ac:dyDescent="0.25"/>
  <cols>
    <col min="1" max="1" width="10.875" style="83" customWidth="1"/>
    <col min="2" max="3" width="0" style="40" hidden="1" customWidth="1"/>
    <col min="4" max="5" width="9.625" style="40" hidden="1" customWidth="1"/>
    <col min="6" max="7" width="0" style="40" hidden="1" customWidth="1"/>
    <col min="8" max="8" width="15.25" style="40" hidden="1" customWidth="1"/>
    <col min="9" max="12" width="0" style="40" hidden="1" customWidth="1"/>
    <col min="13" max="13" width="10.375" style="40" hidden="1" customWidth="1"/>
    <col min="14" max="15" width="8.25" style="40" hidden="1" customWidth="1"/>
    <col min="16" max="16" width="3.625" style="40" hidden="1" customWidth="1"/>
    <col min="17" max="17" width="0" style="40" hidden="1" customWidth="1"/>
    <col min="18" max="19" width="9.125" style="40"/>
    <col min="20" max="21" width="0" style="40" hidden="1" customWidth="1"/>
    <col min="22" max="22" width="9.75" style="40" hidden="1" customWidth="1"/>
    <col min="23" max="26" width="0" style="40" hidden="1" customWidth="1"/>
    <col min="27" max="27" width="3" style="40" hidden="1" customWidth="1"/>
    <col min="28" max="31" width="0" style="40" hidden="1" customWidth="1"/>
    <col min="32" max="32" width="10.25" style="40" hidden="1" customWidth="1"/>
    <col min="33" max="33" width="0" style="40" hidden="1" customWidth="1"/>
    <col min="34" max="34" width="4.25" style="40" hidden="1" customWidth="1"/>
    <col min="35" max="37" width="0" style="40" hidden="1" customWidth="1"/>
    <col min="38" max="16384" width="9.125" style="40"/>
  </cols>
  <sheetData>
    <row r="1" spans="1:47" x14ac:dyDescent="0.25">
      <c r="B1" s="40" t="s">
        <v>128</v>
      </c>
      <c r="C1" s="40" t="s">
        <v>129</v>
      </c>
      <c r="D1" s="40" t="s">
        <v>130</v>
      </c>
      <c r="E1" s="40" t="s">
        <v>131</v>
      </c>
      <c r="F1" s="40" t="s">
        <v>132</v>
      </c>
      <c r="G1" s="40" t="s">
        <v>133</v>
      </c>
      <c r="I1" s="40" t="s">
        <v>134</v>
      </c>
      <c r="R1" s="40" t="s">
        <v>135</v>
      </c>
    </row>
    <row r="2" spans="1:47" x14ac:dyDescent="0.25">
      <c r="A2" s="83">
        <v>1</v>
      </c>
      <c r="B2" s="40">
        <v>2</v>
      </c>
      <c r="C2" s="40">
        <v>3</v>
      </c>
      <c r="D2" s="40">
        <v>4</v>
      </c>
      <c r="E2" s="40">
        <v>5</v>
      </c>
      <c r="F2" s="40">
        <v>6</v>
      </c>
      <c r="G2" s="40">
        <v>7</v>
      </c>
      <c r="I2" s="40">
        <v>9</v>
      </c>
      <c r="R2" s="40">
        <v>18</v>
      </c>
    </row>
    <row r="4" spans="1:47" ht="16.2" thickBot="1" x14ac:dyDescent="0.35">
      <c r="B4" s="41" t="s">
        <v>137</v>
      </c>
      <c r="C4" s="41"/>
      <c r="D4" s="41"/>
      <c r="E4" s="41"/>
      <c r="F4" s="41"/>
      <c r="G4" s="41"/>
      <c r="H4" s="41"/>
      <c r="I4" s="41"/>
      <c r="J4" s="41"/>
      <c r="K4" s="41"/>
      <c r="L4" s="41"/>
      <c r="M4" s="41"/>
      <c r="N4" s="41"/>
      <c r="O4" s="41"/>
      <c r="Q4" s="42"/>
      <c r="R4" s="42" t="s">
        <v>138</v>
      </c>
      <c r="S4" s="42"/>
      <c r="T4" s="42"/>
      <c r="U4" s="42"/>
      <c r="V4" s="42"/>
      <c r="W4" s="42"/>
      <c r="X4" s="42"/>
      <c r="Y4" s="42"/>
      <c r="Z4" s="42"/>
      <c r="AB4" s="42"/>
      <c r="AC4" s="42"/>
      <c r="AD4" s="42"/>
      <c r="AE4" s="42"/>
      <c r="AF4" s="42"/>
      <c r="AG4" s="42"/>
      <c r="AJ4" s="42"/>
      <c r="AM4" s="40" t="s">
        <v>82</v>
      </c>
    </row>
    <row r="5" spans="1:47" ht="15.75" customHeight="1" x14ac:dyDescent="0.25">
      <c r="B5" s="43"/>
      <c r="C5" s="43"/>
      <c r="D5" s="44"/>
      <c r="E5" s="43"/>
      <c r="F5" s="43"/>
      <c r="G5" s="43"/>
      <c r="H5" s="43"/>
      <c r="I5" s="43"/>
      <c r="J5" s="43"/>
      <c r="K5" s="43"/>
      <c r="L5" s="44"/>
      <c r="M5" s="45"/>
      <c r="N5" s="45"/>
      <c r="O5" s="45"/>
      <c r="Q5" s="45"/>
      <c r="R5" s="45"/>
      <c r="S5" s="45"/>
      <c r="T5" s="45"/>
      <c r="U5" s="45"/>
      <c r="V5" s="45"/>
      <c r="W5" s="46"/>
      <c r="X5" s="47"/>
      <c r="Y5" s="46"/>
      <c r="Z5" s="48"/>
      <c r="AB5" s="45"/>
      <c r="AC5" s="45"/>
      <c r="AD5" s="46"/>
      <c r="AE5" s="47"/>
      <c r="AF5" s="46"/>
      <c r="AG5" s="48"/>
    </row>
    <row r="6" spans="1:47" s="49" customFormat="1" ht="24.75" customHeight="1" x14ac:dyDescent="0.25">
      <c r="A6" s="85"/>
      <c r="B6" s="49" t="s">
        <v>141</v>
      </c>
      <c r="C6" s="49" t="s">
        <v>140</v>
      </c>
      <c r="D6" s="49" t="s">
        <v>139</v>
      </c>
      <c r="E6" s="49" t="s">
        <v>142</v>
      </c>
      <c r="F6" s="49" t="s">
        <v>143</v>
      </c>
      <c r="G6" s="49" t="s">
        <v>145</v>
      </c>
      <c r="I6" s="49" t="s">
        <v>144</v>
      </c>
      <c r="R6" s="49" t="s">
        <v>138</v>
      </c>
      <c r="AJ6" s="69"/>
      <c r="AM6" s="49" t="s">
        <v>84</v>
      </c>
      <c r="AN6" s="49" t="s">
        <v>86</v>
      </c>
      <c r="AP6" s="49" t="s">
        <v>85</v>
      </c>
      <c r="AR6" s="49" t="s">
        <v>87</v>
      </c>
      <c r="AT6" s="49" t="s">
        <v>90</v>
      </c>
    </row>
    <row r="7" spans="1:47" x14ac:dyDescent="0.25">
      <c r="A7" s="82">
        <v>37188</v>
      </c>
      <c r="B7" s="57">
        <v>27</v>
      </c>
      <c r="C7" s="58">
        <v>28.25</v>
      </c>
      <c r="D7" s="57">
        <v>28.3</v>
      </c>
      <c r="E7" s="58">
        <v>27.35</v>
      </c>
      <c r="F7" s="57">
        <v>27.41</v>
      </c>
      <c r="G7" s="58">
        <v>28</v>
      </c>
      <c r="H7" s="57"/>
      <c r="I7" s="58">
        <v>27.35</v>
      </c>
      <c r="J7" s="57"/>
      <c r="K7" s="58"/>
      <c r="L7" s="57"/>
      <c r="M7" s="58"/>
      <c r="N7" s="57"/>
      <c r="O7" s="58"/>
      <c r="Q7" s="57"/>
      <c r="R7" s="58">
        <v>58</v>
      </c>
      <c r="S7" s="59"/>
      <c r="T7" s="58"/>
      <c r="U7" s="60"/>
      <c r="V7" s="61"/>
      <c r="W7" s="60"/>
      <c r="X7" s="58"/>
      <c r="Y7" s="59"/>
      <c r="Z7" s="62"/>
      <c r="AB7" s="59"/>
      <c r="AC7" s="58"/>
      <c r="AD7" s="59"/>
      <c r="AE7" s="58"/>
      <c r="AF7" s="59"/>
      <c r="AG7" s="58"/>
      <c r="AI7" s="50"/>
      <c r="AJ7" s="70"/>
      <c r="AL7" s="40">
        <v>37073</v>
      </c>
      <c r="AM7" s="40">
        <v>9.98</v>
      </c>
      <c r="AN7" s="40">
        <v>0.41800000000000004</v>
      </c>
      <c r="AO7" s="40">
        <v>10.398</v>
      </c>
      <c r="AP7" s="40">
        <v>0.04</v>
      </c>
      <c r="AQ7" s="40">
        <v>10.02</v>
      </c>
      <c r="AR7" s="40">
        <v>0.318</v>
      </c>
      <c r="AS7" s="40">
        <v>10.298</v>
      </c>
      <c r="AT7" s="40">
        <v>0.438</v>
      </c>
      <c r="AU7" s="40">
        <v>10.418000000000001</v>
      </c>
    </row>
    <row r="8" spans="1:47" x14ac:dyDescent="0.25">
      <c r="A8" s="82">
        <v>37189</v>
      </c>
      <c r="B8" s="57">
        <v>27</v>
      </c>
      <c r="C8" s="58">
        <v>28.25</v>
      </c>
      <c r="D8" s="57">
        <v>28.3</v>
      </c>
      <c r="E8" s="58">
        <v>27.35</v>
      </c>
      <c r="F8" s="57">
        <v>27.41</v>
      </c>
      <c r="G8" s="58">
        <v>28</v>
      </c>
      <c r="H8" s="57"/>
      <c r="I8" s="58">
        <v>27.35</v>
      </c>
      <c r="J8" s="57"/>
      <c r="K8" s="58"/>
      <c r="L8" s="57"/>
      <c r="M8" s="58"/>
      <c r="N8" s="57"/>
      <c r="O8" s="58"/>
      <c r="Q8" s="57"/>
      <c r="R8" s="58">
        <v>58</v>
      </c>
      <c r="S8" s="59"/>
      <c r="T8" s="58"/>
      <c r="U8" s="60"/>
      <c r="V8" s="61"/>
      <c r="W8" s="60"/>
      <c r="X8" s="58"/>
      <c r="Y8" s="59"/>
      <c r="Z8" s="62"/>
      <c r="AB8" s="59"/>
      <c r="AC8" s="58"/>
      <c r="AD8" s="59"/>
      <c r="AE8" s="58"/>
      <c r="AF8" s="59"/>
      <c r="AG8" s="58"/>
      <c r="AI8" s="50"/>
      <c r="AJ8" s="70"/>
      <c r="AL8" s="40">
        <v>37104</v>
      </c>
      <c r="AM8" s="40">
        <v>6.2930000000000001</v>
      </c>
      <c r="AN8" s="40">
        <v>0.43300000000000005</v>
      </c>
      <c r="AO8" s="40">
        <v>6.726</v>
      </c>
      <c r="AP8" s="40">
        <v>0.1</v>
      </c>
      <c r="AQ8" s="40">
        <v>6.3929999999999998</v>
      </c>
      <c r="AR8" s="40">
        <v>0.33300000000000002</v>
      </c>
      <c r="AS8" s="40">
        <v>6.6260000000000003</v>
      </c>
      <c r="AT8" s="40">
        <v>0.46300000000000002</v>
      </c>
      <c r="AU8" s="40">
        <v>6.7560000000000002</v>
      </c>
    </row>
    <row r="9" spans="1:47" x14ac:dyDescent="0.25">
      <c r="A9" s="82">
        <v>37190</v>
      </c>
      <c r="B9" s="57">
        <v>28.25</v>
      </c>
      <c r="C9" s="58">
        <v>28</v>
      </c>
      <c r="D9" s="57">
        <v>28</v>
      </c>
      <c r="E9" s="58">
        <v>28</v>
      </c>
      <c r="F9" s="57">
        <v>28</v>
      </c>
      <c r="G9" s="58">
        <v>29.25</v>
      </c>
      <c r="H9" s="57"/>
      <c r="I9" s="58">
        <v>27.188000000000002</v>
      </c>
      <c r="J9" s="57"/>
      <c r="K9" s="58"/>
      <c r="L9" s="57"/>
      <c r="M9" s="58"/>
      <c r="N9" s="57"/>
      <c r="O9" s="58"/>
      <c r="Q9" s="57"/>
      <c r="R9" s="58">
        <v>58</v>
      </c>
      <c r="S9" s="59"/>
      <c r="T9" s="58"/>
      <c r="U9" s="60"/>
      <c r="V9" s="61"/>
      <c r="W9" s="60"/>
      <c r="X9" s="58"/>
      <c r="Y9" s="59"/>
      <c r="Z9" s="62"/>
      <c r="AB9" s="59"/>
      <c r="AC9" s="58"/>
      <c r="AD9" s="59"/>
      <c r="AE9" s="58"/>
      <c r="AF9" s="59"/>
      <c r="AG9" s="58"/>
      <c r="AI9" s="50"/>
      <c r="AJ9" s="70"/>
      <c r="AL9" s="40">
        <v>37135</v>
      </c>
      <c r="AM9" s="40">
        <v>4.9980000000000002</v>
      </c>
      <c r="AN9" s="40">
        <v>0.38500000000000001</v>
      </c>
      <c r="AO9" s="40">
        <v>5.383</v>
      </c>
      <c r="AP9" s="40">
        <v>0.14499999999999999</v>
      </c>
      <c r="AQ9" s="40">
        <v>5.1429999999999998</v>
      </c>
      <c r="AR9" s="40">
        <v>0.28499999999999998</v>
      </c>
      <c r="AS9" s="40">
        <v>5.2830000000000004</v>
      </c>
      <c r="AT9" s="40">
        <v>0.30499999999999999</v>
      </c>
      <c r="AU9" s="40">
        <v>5.3029999999999999</v>
      </c>
    </row>
    <row r="10" spans="1:47" x14ac:dyDescent="0.25">
      <c r="A10" s="82">
        <v>37193</v>
      </c>
      <c r="B10" s="57">
        <v>28.25</v>
      </c>
      <c r="C10" s="58">
        <v>28</v>
      </c>
      <c r="D10" s="57">
        <v>28</v>
      </c>
      <c r="E10" s="58">
        <v>28</v>
      </c>
      <c r="F10" s="57">
        <v>28</v>
      </c>
      <c r="G10" s="58">
        <v>29.25</v>
      </c>
      <c r="H10" s="57"/>
      <c r="I10" s="58">
        <v>27.1875</v>
      </c>
      <c r="J10" s="57"/>
      <c r="K10" s="58"/>
      <c r="L10" s="57"/>
      <c r="M10" s="58"/>
      <c r="N10" s="57"/>
      <c r="O10" s="58"/>
      <c r="Q10" s="57"/>
      <c r="R10" s="58">
        <v>58</v>
      </c>
      <c r="S10" s="59"/>
      <c r="T10" s="58"/>
      <c r="U10" s="60"/>
      <c r="V10" s="61"/>
      <c r="W10" s="60"/>
      <c r="X10" s="58"/>
      <c r="Y10" s="59"/>
      <c r="Z10" s="62"/>
      <c r="AB10" s="59"/>
      <c r="AC10" s="58"/>
      <c r="AD10" s="59"/>
      <c r="AE10" s="58"/>
      <c r="AF10" s="59"/>
      <c r="AG10" s="58"/>
      <c r="AI10" s="50"/>
      <c r="AJ10" s="70"/>
      <c r="AL10" s="40">
        <v>37165</v>
      </c>
      <c r="AM10" s="40">
        <v>5.3840000000000003</v>
      </c>
      <c r="AN10" s="40">
        <v>0.39</v>
      </c>
      <c r="AO10" s="40">
        <v>5.774</v>
      </c>
      <c r="AP10" s="40">
        <v>0.17499999999999999</v>
      </c>
      <c r="AQ10" s="40">
        <v>5.5590000000000002</v>
      </c>
      <c r="AR10" s="40">
        <v>0.28999999999999998</v>
      </c>
      <c r="AS10" s="40">
        <v>5.6740000000000004</v>
      </c>
      <c r="AT10" s="40">
        <v>0.33</v>
      </c>
      <c r="AU10" s="40">
        <v>5.7140000000000004</v>
      </c>
    </row>
    <row r="11" spans="1:47" x14ac:dyDescent="0.25">
      <c r="A11" s="82">
        <v>37194</v>
      </c>
      <c r="B11" s="57">
        <v>28.25</v>
      </c>
      <c r="C11" s="58">
        <v>28</v>
      </c>
      <c r="D11" s="57">
        <v>28</v>
      </c>
      <c r="E11" s="58">
        <v>28</v>
      </c>
      <c r="F11" s="57">
        <v>28</v>
      </c>
      <c r="G11" s="58">
        <v>29.25</v>
      </c>
      <c r="H11" s="57"/>
      <c r="I11" s="58">
        <v>27.1875</v>
      </c>
      <c r="J11" s="57"/>
      <c r="K11" s="58"/>
      <c r="L11" s="57"/>
      <c r="M11" s="58"/>
      <c r="N11" s="57"/>
      <c r="O11" s="58"/>
      <c r="Q11" s="57"/>
      <c r="R11" s="58">
        <v>58</v>
      </c>
      <c r="S11" s="59"/>
      <c r="T11" s="58"/>
      <c r="U11" s="60"/>
      <c r="V11" s="61"/>
      <c r="W11" s="60"/>
      <c r="X11" s="58"/>
      <c r="Y11" s="59"/>
      <c r="Z11" s="62"/>
      <c r="AB11" s="59"/>
      <c r="AC11" s="58"/>
      <c r="AD11" s="59"/>
      <c r="AE11" s="58"/>
      <c r="AF11" s="59"/>
      <c r="AG11" s="58"/>
      <c r="AI11" s="50"/>
      <c r="AJ11" s="70"/>
      <c r="AL11" s="40">
        <v>37196</v>
      </c>
      <c r="AM11" s="40">
        <v>4.891</v>
      </c>
      <c r="AN11" s="40">
        <v>0.51</v>
      </c>
      <c r="AO11" s="40">
        <v>5.4009999999999998</v>
      </c>
      <c r="AP11" s="40">
        <v>0.16</v>
      </c>
      <c r="AQ11" s="40">
        <v>5.0510000000000002</v>
      </c>
      <c r="AR11" s="40">
        <v>0.41</v>
      </c>
      <c r="AS11" s="40">
        <v>5.3010000000000002</v>
      </c>
      <c r="AT11" s="40">
        <v>0.5</v>
      </c>
      <c r="AU11" s="40">
        <v>5.391</v>
      </c>
    </row>
    <row r="12" spans="1:47" x14ac:dyDescent="0.25">
      <c r="A12" s="82">
        <v>37195</v>
      </c>
      <c r="B12" s="57">
        <v>28.25</v>
      </c>
      <c r="C12" s="58">
        <v>28</v>
      </c>
      <c r="D12" s="57">
        <v>28</v>
      </c>
      <c r="E12" s="58">
        <v>28</v>
      </c>
      <c r="F12" s="57">
        <v>28</v>
      </c>
      <c r="G12" s="58">
        <v>29.25</v>
      </c>
      <c r="H12" s="57"/>
      <c r="I12" s="58">
        <v>27.1875</v>
      </c>
      <c r="J12" s="57"/>
      <c r="K12" s="58"/>
      <c r="L12" s="57"/>
      <c r="M12" s="58"/>
      <c r="N12" s="57"/>
      <c r="O12" s="58"/>
      <c r="Q12" s="57"/>
      <c r="R12" s="58">
        <v>58</v>
      </c>
      <c r="S12" s="59"/>
      <c r="T12" s="58"/>
      <c r="U12" s="60"/>
      <c r="V12" s="61"/>
      <c r="W12" s="60"/>
      <c r="X12" s="58"/>
      <c r="Y12" s="59"/>
      <c r="Z12" s="62"/>
      <c r="AB12" s="59"/>
      <c r="AC12" s="58"/>
      <c r="AD12" s="59"/>
      <c r="AE12" s="58"/>
      <c r="AF12" s="59"/>
      <c r="AG12" s="58"/>
      <c r="AI12" s="50"/>
      <c r="AJ12" s="70"/>
      <c r="AL12" s="40">
        <v>37226</v>
      </c>
      <c r="AM12" s="40">
        <v>3.738</v>
      </c>
      <c r="AN12" s="40">
        <v>0.88</v>
      </c>
      <c r="AO12" s="40">
        <v>4.6180000000000003</v>
      </c>
      <c r="AP12" s="40">
        <v>0.14499999999999999</v>
      </c>
      <c r="AQ12" s="40">
        <v>3.883</v>
      </c>
      <c r="AR12" s="40">
        <v>0.88</v>
      </c>
      <c r="AS12" s="40">
        <v>4.6180000000000003</v>
      </c>
      <c r="AT12" s="40">
        <v>1.2</v>
      </c>
      <c r="AU12" s="40">
        <v>4.9379999999999997</v>
      </c>
    </row>
    <row r="13" spans="1:47" x14ac:dyDescent="0.25">
      <c r="A13" s="82">
        <v>37196</v>
      </c>
      <c r="B13" s="57">
        <v>28</v>
      </c>
      <c r="C13" s="58">
        <v>29.75</v>
      </c>
      <c r="D13" s="57">
        <v>29</v>
      </c>
      <c r="E13" s="58">
        <v>30</v>
      </c>
      <c r="F13" s="57">
        <v>29</v>
      </c>
      <c r="G13" s="58">
        <v>29</v>
      </c>
      <c r="H13" s="57"/>
      <c r="I13" s="58">
        <v>24.9</v>
      </c>
      <c r="J13" s="57"/>
      <c r="K13" s="58"/>
      <c r="L13" s="57"/>
      <c r="M13" s="58"/>
      <c r="N13" s="57"/>
      <c r="O13" s="58"/>
      <c r="Q13" s="57"/>
      <c r="R13" s="58">
        <v>52.999996185302734</v>
      </c>
      <c r="S13" s="59"/>
      <c r="T13" s="58"/>
      <c r="U13" s="60"/>
      <c r="V13" s="61"/>
      <c r="W13" s="60"/>
      <c r="X13" s="58"/>
      <c r="Y13" s="59"/>
      <c r="Z13" s="62"/>
      <c r="AB13" s="59"/>
      <c r="AC13" s="58"/>
      <c r="AD13" s="59"/>
      <c r="AE13" s="58"/>
      <c r="AF13" s="59"/>
      <c r="AG13" s="58"/>
      <c r="AI13" s="50"/>
      <c r="AJ13" s="70"/>
      <c r="AL13" s="40">
        <v>37257</v>
      </c>
      <c r="AM13" s="40">
        <v>3.1819999999999999</v>
      </c>
      <c r="AN13" s="40">
        <v>1.3049999999999999</v>
      </c>
      <c r="AO13" s="40">
        <v>4.4870000000000001</v>
      </c>
      <c r="AP13" s="40">
        <v>0.04</v>
      </c>
      <c r="AQ13" s="40">
        <v>3.222</v>
      </c>
      <c r="AR13" s="40">
        <v>1.3049999999999999</v>
      </c>
      <c r="AS13" s="40">
        <v>4.4870000000000001</v>
      </c>
      <c r="AT13" s="40">
        <v>2.37</v>
      </c>
      <c r="AU13" s="40">
        <v>5.5519999999999996</v>
      </c>
    </row>
    <row r="14" spans="1:47" s="83" customFormat="1" x14ac:dyDescent="0.25">
      <c r="A14" s="82">
        <v>37197</v>
      </c>
      <c r="B14" s="57">
        <v>28</v>
      </c>
      <c r="C14" s="58">
        <v>29.75</v>
      </c>
      <c r="D14" s="57">
        <v>29</v>
      </c>
      <c r="E14" s="58">
        <v>30</v>
      </c>
      <c r="F14" s="57">
        <v>29</v>
      </c>
      <c r="G14" s="58">
        <v>29</v>
      </c>
      <c r="H14" s="57"/>
      <c r="I14" s="58">
        <v>24.9</v>
      </c>
      <c r="J14" s="57"/>
      <c r="K14" s="58"/>
      <c r="L14" s="57"/>
      <c r="M14" s="58"/>
      <c r="N14" s="57"/>
      <c r="O14" s="58"/>
      <c r="P14" s="40"/>
      <c r="Q14" s="57"/>
      <c r="R14" s="58">
        <v>52.999996185302734</v>
      </c>
      <c r="S14" s="59"/>
      <c r="T14" s="58"/>
      <c r="U14" s="60"/>
      <c r="V14" s="61"/>
      <c r="W14" s="60"/>
      <c r="X14" s="58"/>
      <c r="Y14" s="59"/>
      <c r="Z14" s="62"/>
      <c r="AA14" s="40"/>
      <c r="AB14" s="59"/>
      <c r="AC14" s="58"/>
      <c r="AD14" s="59"/>
      <c r="AE14" s="58"/>
      <c r="AF14" s="59"/>
      <c r="AG14" s="58"/>
      <c r="AI14" s="82"/>
      <c r="AJ14" s="84"/>
      <c r="AL14" s="83">
        <v>37288</v>
      </c>
      <c r="AM14" s="83">
        <v>3.1670000000000003</v>
      </c>
      <c r="AN14" s="83">
        <v>1.24</v>
      </c>
      <c r="AO14" s="83">
        <v>4.407</v>
      </c>
      <c r="AP14" s="83">
        <v>0.04</v>
      </c>
      <c r="AQ14" s="83">
        <v>3.2070000000000003</v>
      </c>
      <c r="AR14" s="83">
        <v>1.24</v>
      </c>
      <c r="AS14" s="83">
        <v>4.407</v>
      </c>
      <c r="AT14" s="83">
        <v>2.25</v>
      </c>
      <c r="AU14" s="83">
        <v>5.4169999999999998</v>
      </c>
    </row>
    <row r="15" spans="1:47" s="83" customFormat="1" x14ac:dyDescent="0.25">
      <c r="A15" s="82">
        <v>37200</v>
      </c>
      <c r="B15" s="57">
        <v>28</v>
      </c>
      <c r="C15" s="58">
        <v>29.75</v>
      </c>
      <c r="D15" s="57">
        <v>29</v>
      </c>
      <c r="E15" s="58">
        <v>30</v>
      </c>
      <c r="F15" s="57">
        <v>29</v>
      </c>
      <c r="G15" s="58">
        <v>29</v>
      </c>
      <c r="H15" s="57"/>
      <c r="I15" s="58">
        <v>20.174999237060501</v>
      </c>
      <c r="J15" s="57"/>
      <c r="K15" s="58"/>
      <c r="L15" s="57"/>
      <c r="M15" s="58"/>
      <c r="N15" s="57"/>
      <c r="O15" s="58"/>
      <c r="P15" s="40"/>
      <c r="Q15" s="57"/>
      <c r="R15" s="58">
        <v>52.999996185302734</v>
      </c>
      <c r="S15" s="59"/>
      <c r="T15" s="58"/>
      <c r="U15" s="60"/>
      <c r="V15" s="61"/>
      <c r="W15" s="60"/>
      <c r="X15" s="58"/>
      <c r="Y15" s="59"/>
      <c r="Z15" s="62"/>
      <c r="AA15" s="40"/>
      <c r="AB15" s="59"/>
      <c r="AC15" s="58"/>
      <c r="AD15" s="59"/>
      <c r="AE15" s="58"/>
      <c r="AF15" s="59"/>
      <c r="AG15" s="58"/>
      <c r="AI15" s="82"/>
      <c r="AJ15" s="84"/>
      <c r="AL15" s="83">
        <v>37316</v>
      </c>
      <c r="AM15" s="83">
        <v>2.2949999999999999</v>
      </c>
      <c r="AN15" s="83">
        <v>0.62</v>
      </c>
      <c r="AO15" s="83">
        <v>2.915</v>
      </c>
      <c r="AP15" s="83">
        <v>0.04</v>
      </c>
      <c r="AQ15" s="83">
        <v>2.335</v>
      </c>
      <c r="AR15" s="83">
        <v>0.62</v>
      </c>
      <c r="AS15" s="83">
        <v>2.915</v>
      </c>
      <c r="AT15" s="83">
        <v>0.78500000000000003</v>
      </c>
      <c r="AU15" s="83">
        <v>3.08</v>
      </c>
    </row>
    <row r="16" spans="1:47" x14ac:dyDescent="0.25">
      <c r="A16" s="82">
        <v>37201</v>
      </c>
      <c r="B16" s="57">
        <v>28</v>
      </c>
      <c r="C16" s="58">
        <v>29.75</v>
      </c>
      <c r="D16" s="57">
        <v>29</v>
      </c>
      <c r="E16" s="58">
        <v>30</v>
      </c>
      <c r="F16" s="57">
        <v>29</v>
      </c>
      <c r="G16" s="58">
        <v>29</v>
      </c>
      <c r="H16" s="57"/>
      <c r="I16" s="58">
        <v>20.174999237060501</v>
      </c>
      <c r="J16" s="57"/>
      <c r="K16" s="58"/>
      <c r="L16" s="57"/>
      <c r="M16" s="58"/>
      <c r="N16" s="57"/>
      <c r="O16" s="58"/>
      <c r="Q16" s="57"/>
      <c r="R16" s="58">
        <v>52.999996185302734</v>
      </c>
      <c r="S16" s="59"/>
      <c r="T16" s="58"/>
      <c r="U16" s="60"/>
      <c r="V16" s="61"/>
      <c r="W16" s="60"/>
      <c r="X16" s="58"/>
      <c r="Y16" s="59"/>
      <c r="Z16" s="62"/>
      <c r="AB16" s="59"/>
      <c r="AC16" s="58"/>
      <c r="AD16" s="59"/>
      <c r="AE16" s="58"/>
      <c r="AF16" s="59"/>
      <c r="AG16" s="58"/>
      <c r="AI16" s="50"/>
      <c r="AJ16" s="70"/>
      <c r="AL16" s="40">
        <v>37347</v>
      </c>
      <c r="AM16" s="40">
        <v>1.83</v>
      </c>
      <c r="AN16" s="40">
        <v>0.38</v>
      </c>
      <c r="AO16" s="40">
        <v>2.21</v>
      </c>
      <c r="AP16" s="40">
        <v>0.04</v>
      </c>
      <c r="AQ16" s="40">
        <v>1.87</v>
      </c>
      <c r="AR16" s="40">
        <v>0.38</v>
      </c>
      <c r="AS16" s="40">
        <v>2.21</v>
      </c>
      <c r="AT16" s="40">
        <v>0.43</v>
      </c>
      <c r="AU16" s="40">
        <v>2.2599999999999998</v>
      </c>
    </row>
    <row r="17" spans="1:47" x14ac:dyDescent="0.25">
      <c r="A17" s="82">
        <v>37202</v>
      </c>
      <c r="B17" s="57">
        <v>28</v>
      </c>
      <c r="C17" s="58">
        <v>29.75</v>
      </c>
      <c r="D17" s="57">
        <v>29</v>
      </c>
      <c r="E17" s="58">
        <v>30</v>
      </c>
      <c r="F17" s="57">
        <v>29</v>
      </c>
      <c r="G17" s="58">
        <v>29</v>
      </c>
      <c r="H17" s="57"/>
      <c r="I17" s="58">
        <v>20.174999237060501</v>
      </c>
      <c r="J17" s="57"/>
      <c r="K17" s="58"/>
      <c r="L17" s="57"/>
      <c r="M17" s="58"/>
      <c r="N17" s="57"/>
      <c r="O17" s="58"/>
      <c r="Q17" s="57"/>
      <c r="R17" s="58">
        <v>52.999996185302734</v>
      </c>
      <c r="S17" s="59"/>
      <c r="T17" s="58"/>
      <c r="U17" s="60"/>
      <c r="V17" s="61"/>
      <c r="W17" s="60"/>
      <c r="X17" s="58"/>
      <c r="Y17" s="59"/>
      <c r="Z17" s="62"/>
      <c r="AB17" s="59"/>
      <c r="AC17" s="58"/>
      <c r="AD17" s="59"/>
      <c r="AE17" s="58"/>
      <c r="AF17" s="59"/>
      <c r="AG17" s="58"/>
      <c r="AI17" s="50"/>
      <c r="AJ17" s="70"/>
      <c r="AL17" s="40">
        <v>37377</v>
      </c>
      <c r="AM17" s="40">
        <v>2.681</v>
      </c>
      <c r="AN17" s="40">
        <v>0.33</v>
      </c>
      <c r="AO17" s="40">
        <v>3.0110000000000001</v>
      </c>
      <c r="AP17" s="40">
        <v>0.04</v>
      </c>
      <c r="AQ17" s="40">
        <v>2.7210000000000001</v>
      </c>
      <c r="AR17" s="40">
        <v>0.33</v>
      </c>
      <c r="AS17" s="40">
        <v>3.0110000000000001</v>
      </c>
      <c r="AT17" s="40">
        <v>0.39</v>
      </c>
      <c r="AU17" s="40">
        <v>3.0710000000000002</v>
      </c>
    </row>
    <row r="18" spans="1:47" x14ac:dyDescent="0.25">
      <c r="A18" s="82">
        <v>37203</v>
      </c>
      <c r="B18" s="57">
        <v>28</v>
      </c>
      <c r="C18" s="58">
        <v>29.75</v>
      </c>
      <c r="D18" s="57">
        <v>29</v>
      </c>
      <c r="E18" s="58">
        <v>30</v>
      </c>
      <c r="F18" s="57">
        <v>29</v>
      </c>
      <c r="G18" s="58">
        <v>29</v>
      </c>
      <c r="H18" s="57"/>
      <c r="I18" s="58">
        <v>20.174999237060501</v>
      </c>
      <c r="J18" s="57"/>
      <c r="K18" s="58"/>
      <c r="L18" s="57"/>
      <c r="M18" s="58"/>
      <c r="N18" s="57"/>
      <c r="O18" s="58"/>
      <c r="Q18" s="57"/>
      <c r="R18" s="58">
        <v>52.999996185302734</v>
      </c>
      <c r="S18" s="59"/>
      <c r="T18" s="58"/>
      <c r="U18" s="60"/>
      <c r="V18" s="61"/>
      <c r="W18" s="60"/>
      <c r="X18" s="58"/>
      <c r="Y18" s="59"/>
      <c r="Z18" s="62"/>
      <c r="AB18" s="59"/>
      <c r="AC18" s="58"/>
      <c r="AD18" s="59"/>
      <c r="AE18" s="58"/>
      <c r="AF18" s="59"/>
      <c r="AG18" s="58"/>
      <c r="AI18" s="50"/>
      <c r="AJ18" s="70"/>
      <c r="AL18" s="40">
        <v>37408</v>
      </c>
      <c r="AM18" s="40">
        <v>2.9350000000000001</v>
      </c>
      <c r="AN18" s="40">
        <v>0.32</v>
      </c>
      <c r="AO18" s="40">
        <v>3.2549999999999999</v>
      </c>
      <c r="AP18" s="40">
        <v>0.04</v>
      </c>
      <c r="AQ18" s="40">
        <v>2.9750000000000001</v>
      </c>
      <c r="AR18" s="40">
        <v>0.32</v>
      </c>
      <c r="AS18" s="40">
        <v>3.2549999999999999</v>
      </c>
      <c r="AT18" s="40">
        <v>0.37</v>
      </c>
      <c r="AU18" s="40">
        <v>3.3050000000000002</v>
      </c>
    </row>
    <row r="19" spans="1:47" x14ac:dyDescent="0.25">
      <c r="A19" s="82">
        <v>37204</v>
      </c>
      <c r="B19" s="57">
        <v>28</v>
      </c>
      <c r="C19" s="58">
        <v>29.75</v>
      </c>
      <c r="D19" s="57">
        <v>29</v>
      </c>
      <c r="E19" s="58">
        <v>30</v>
      </c>
      <c r="F19" s="57">
        <v>29</v>
      </c>
      <c r="G19" s="58">
        <v>29</v>
      </c>
      <c r="H19" s="57"/>
      <c r="I19" s="58">
        <v>20.174999237060501</v>
      </c>
      <c r="J19" s="57"/>
      <c r="K19" s="58"/>
      <c r="L19" s="57"/>
      <c r="M19" s="58"/>
      <c r="N19" s="57"/>
      <c r="O19" s="58"/>
      <c r="Q19" s="57"/>
      <c r="R19" s="58">
        <v>52.999996185302734</v>
      </c>
      <c r="S19" s="59"/>
      <c r="T19" s="58"/>
      <c r="U19" s="60"/>
      <c r="V19" s="61"/>
      <c r="W19" s="60"/>
      <c r="X19" s="58"/>
      <c r="Y19" s="59"/>
      <c r="Z19" s="62"/>
      <c r="AB19" s="59"/>
      <c r="AC19" s="58"/>
      <c r="AD19" s="59"/>
      <c r="AE19" s="58"/>
      <c r="AF19" s="59"/>
      <c r="AG19" s="58"/>
      <c r="AI19" s="50"/>
      <c r="AJ19" s="70"/>
      <c r="AL19" s="40">
        <v>37438</v>
      </c>
      <c r="AM19" s="40">
        <v>3.11</v>
      </c>
      <c r="AN19" s="40">
        <v>0.44500000000000001</v>
      </c>
      <c r="AO19" s="40">
        <v>3.5550000000000002</v>
      </c>
      <c r="AP19" s="40">
        <v>0.04</v>
      </c>
      <c r="AQ19" s="40">
        <v>3.15</v>
      </c>
      <c r="AR19" s="40">
        <v>0.34499999999999997</v>
      </c>
      <c r="AS19" s="40">
        <v>3.4550000000000001</v>
      </c>
      <c r="AT19" s="40">
        <v>0.44</v>
      </c>
      <c r="AU19" s="40">
        <v>3.55</v>
      </c>
    </row>
    <row r="20" spans="1:47" x14ac:dyDescent="0.25">
      <c r="A20" s="82">
        <v>37207</v>
      </c>
      <c r="B20" s="57">
        <v>28</v>
      </c>
      <c r="C20" s="58">
        <v>29.75</v>
      </c>
      <c r="D20" s="57">
        <v>29</v>
      </c>
      <c r="E20" s="58">
        <v>30</v>
      </c>
      <c r="F20" s="57">
        <v>29</v>
      </c>
      <c r="G20" s="58">
        <v>29</v>
      </c>
      <c r="H20" s="57"/>
      <c r="I20" s="58">
        <v>20.174999237060501</v>
      </c>
      <c r="J20" s="57"/>
      <c r="K20" s="58"/>
      <c r="L20" s="57"/>
      <c r="M20" s="58"/>
      <c r="N20" s="57"/>
      <c r="O20" s="58"/>
      <c r="Q20" s="57"/>
      <c r="R20" s="58">
        <v>52.999996185302734</v>
      </c>
      <c r="S20" s="59"/>
      <c r="T20" s="58"/>
      <c r="U20" s="60"/>
      <c r="V20" s="61"/>
      <c r="W20" s="60"/>
      <c r="X20" s="58"/>
      <c r="Y20" s="59"/>
      <c r="Z20" s="62"/>
      <c r="AB20" s="59"/>
      <c r="AC20" s="58"/>
      <c r="AD20" s="59"/>
      <c r="AE20" s="58"/>
      <c r="AF20" s="59"/>
      <c r="AG20" s="58"/>
      <c r="AI20" s="50"/>
      <c r="AJ20" s="70"/>
      <c r="AL20" s="40">
        <v>37469</v>
      </c>
      <c r="AM20" s="40">
        <v>3.117</v>
      </c>
      <c r="AN20" s="40">
        <v>0.44500000000000001</v>
      </c>
      <c r="AO20" s="40">
        <v>3.5619999999999998</v>
      </c>
      <c r="AP20" s="40">
        <v>0.1</v>
      </c>
      <c r="AQ20" s="40">
        <v>3.2170000000000001</v>
      </c>
      <c r="AR20" s="40">
        <v>0.34499999999999997</v>
      </c>
      <c r="AS20" s="40">
        <v>3.4619999999999997</v>
      </c>
      <c r="AT20" s="40">
        <v>0.44</v>
      </c>
      <c r="AU20" s="40">
        <v>3.5569999999999999</v>
      </c>
    </row>
    <row r="21" spans="1:47" s="83" customFormat="1" x14ac:dyDescent="0.25">
      <c r="A21" s="82">
        <v>37208</v>
      </c>
      <c r="B21" s="57">
        <v>28</v>
      </c>
      <c r="C21" s="58">
        <v>29.75</v>
      </c>
      <c r="D21" s="57">
        <v>29</v>
      </c>
      <c r="E21" s="58">
        <v>30</v>
      </c>
      <c r="F21" s="57">
        <v>29</v>
      </c>
      <c r="G21" s="58">
        <v>29</v>
      </c>
      <c r="H21" s="57"/>
      <c r="I21" s="58">
        <v>20.174999237060501</v>
      </c>
      <c r="J21" s="57"/>
      <c r="K21" s="58"/>
      <c r="L21" s="57"/>
      <c r="M21" s="58"/>
      <c r="N21" s="57"/>
      <c r="O21" s="58"/>
      <c r="P21" s="40"/>
      <c r="Q21" s="57"/>
      <c r="R21" s="58">
        <v>52.999996185302734</v>
      </c>
      <c r="S21" s="59"/>
      <c r="T21" s="58"/>
      <c r="U21" s="60"/>
      <c r="V21" s="61"/>
      <c r="W21" s="60"/>
      <c r="X21" s="58"/>
      <c r="Y21" s="59"/>
      <c r="Z21" s="62"/>
      <c r="AA21" s="40"/>
      <c r="AB21" s="59"/>
      <c r="AC21" s="58"/>
      <c r="AD21" s="59"/>
      <c r="AE21" s="58"/>
      <c r="AF21" s="59"/>
      <c r="AG21" s="58"/>
      <c r="AI21" s="82"/>
      <c r="AJ21" s="84"/>
      <c r="AL21" s="83">
        <v>37500</v>
      </c>
      <c r="AM21" s="83">
        <v>3.0740000000000003</v>
      </c>
      <c r="AN21" s="83">
        <v>0.43</v>
      </c>
      <c r="AO21" s="83">
        <v>3.5040000000000004</v>
      </c>
      <c r="AP21" s="83">
        <v>0.13500000000000001</v>
      </c>
      <c r="AQ21" s="83">
        <v>3.2090000000000005</v>
      </c>
      <c r="AR21" s="83">
        <v>0.33</v>
      </c>
      <c r="AS21" s="83">
        <v>3.4040000000000004</v>
      </c>
      <c r="AT21" s="83">
        <v>0.39</v>
      </c>
      <c r="AU21" s="83">
        <v>3.4640000000000004</v>
      </c>
    </row>
    <row r="22" spans="1:47" s="83" customFormat="1" x14ac:dyDescent="0.25">
      <c r="A22" s="82">
        <v>37209</v>
      </c>
      <c r="B22" s="57">
        <v>28</v>
      </c>
      <c r="C22" s="58">
        <v>29.75</v>
      </c>
      <c r="D22" s="57">
        <v>29</v>
      </c>
      <c r="E22" s="58">
        <v>30</v>
      </c>
      <c r="F22" s="57">
        <v>29</v>
      </c>
      <c r="G22" s="58">
        <v>29</v>
      </c>
      <c r="H22" s="57"/>
      <c r="I22" s="58">
        <v>20.174999237060501</v>
      </c>
      <c r="J22" s="57"/>
      <c r="K22" s="58"/>
      <c r="L22" s="57"/>
      <c r="M22" s="58"/>
      <c r="N22" s="57"/>
      <c r="O22" s="58"/>
      <c r="P22" s="40"/>
      <c r="Q22" s="57"/>
      <c r="R22" s="58">
        <v>52.999996185302734</v>
      </c>
      <c r="S22" s="59"/>
      <c r="T22" s="58"/>
      <c r="U22" s="60"/>
      <c r="V22" s="61"/>
      <c r="W22" s="60"/>
      <c r="X22" s="58"/>
      <c r="Y22" s="59"/>
      <c r="Z22" s="62"/>
      <c r="AA22" s="40"/>
      <c r="AB22" s="59"/>
      <c r="AC22" s="58"/>
      <c r="AD22" s="59"/>
      <c r="AE22" s="58"/>
      <c r="AF22" s="59"/>
      <c r="AG22" s="58"/>
      <c r="AI22" s="82"/>
      <c r="AJ22" s="84"/>
      <c r="AL22" s="83">
        <v>37530</v>
      </c>
      <c r="AM22" s="83">
        <v>2.9820000000000002</v>
      </c>
      <c r="AN22" s="83">
        <v>0.47</v>
      </c>
      <c r="AO22" s="83">
        <v>3.452</v>
      </c>
      <c r="AP22" s="83">
        <v>0.16</v>
      </c>
      <c r="AQ22" s="83">
        <v>3.1420000000000003</v>
      </c>
      <c r="AR22" s="83">
        <v>0.37</v>
      </c>
      <c r="AS22" s="83">
        <v>3.3520000000000003</v>
      </c>
      <c r="AT22" s="83">
        <v>0.41</v>
      </c>
      <c r="AU22" s="83">
        <v>3.3920000000000003</v>
      </c>
    </row>
    <row r="23" spans="1:47" x14ac:dyDescent="0.25">
      <c r="A23" s="82">
        <v>37210</v>
      </c>
      <c r="B23" s="57">
        <v>28</v>
      </c>
      <c r="C23" s="58">
        <v>29.75</v>
      </c>
      <c r="D23" s="57">
        <v>29</v>
      </c>
      <c r="E23" s="58">
        <v>30</v>
      </c>
      <c r="F23" s="57">
        <v>29</v>
      </c>
      <c r="G23" s="58">
        <v>29</v>
      </c>
      <c r="H23" s="57"/>
      <c r="I23" s="58">
        <v>20.174999237060501</v>
      </c>
      <c r="J23" s="57"/>
      <c r="K23" s="58"/>
      <c r="L23" s="57"/>
      <c r="M23" s="58"/>
      <c r="N23" s="57"/>
      <c r="O23" s="58"/>
      <c r="Q23" s="57"/>
      <c r="R23" s="58">
        <v>52.999996185302734</v>
      </c>
      <c r="S23" s="59"/>
      <c r="T23" s="58"/>
      <c r="U23" s="60"/>
      <c r="V23" s="61"/>
      <c r="W23" s="60"/>
      <c r="X23" s="58"/>
      <c r="Y23" s="59"/>
      <c r="Z23" s="62"/>
      <c r="AB23" s="59"/>
      <c r="AC23" s="58"/>
      <c r="AD23" s="59"/>
      <c r="AE23" s="58"/>
      <c r="AF23" s="59"/>
      <c r="AG23" s="58"/>
      <c r="AI23" s="50"/>
      <c r="AJ23" s="70"/>
      <c r="AL23" s="40">
        <v>37561</v>
      </c>
      <c r="AM23" s="40">
        <v>3.0130000000000003</v>
      </c>
      <c r="AN23" s="40">
        <v>0.64</v>
      </c>
      <c r="AO23" s="40">
        <v>3.6530000000000005</v>
      </c>
      <c r="AP23" s="40">
        <v>0.155</v>
      </c>
      <c r="AQ23" s="40">
        <v>3.1680000000000001</v>
      </c>
      <c r="AR23" s="40">
        <v>0.54</v>
      </c>
      <c r="AS23" s="40">
        <v>3.5530000000000004</v>
      </c>
      <c r="AT23" s="40">
        <v>0.67</v>
      </c>
      <c r="AU23" s="40">
        <v>3.6830000000000003</v>
      </c>
    </row>
    <row r="24" spans="1:47" x14ac:dyDescent="0.25">
      <c r="A24" s="82">
        <v>37211</v>
      </c>
      <c r="B24" s="57">
        <v>28</v>
      </c>
      <c r="C24" s="58">
        <v>29.75</v>
      </c>
      <c r="D24" s="57">
        <v>29</v>
      </c>
      <c r="E24" s="58">
        <v>30</v>
      </c>
      <c r="F24" s="57">
        <v>29</v>
      </c>
      <c r="G24" s="58">
        <v>29</v>
      </c>
      <c r="H24" s="57"/>
      <c r="I24" s="58">
        <v>20.174999237060501</v>
      </c>
      <c r="J24" s="57"/>
      <c r="K24" s="58"/>
      <c r="L24" s="57"/>
      <c r="M24" s="58"/>
      <c r="N24" s="57"/>
      <c r="O24" s="58"/>
      <c r="Q24" s="57"/>
      <c r="R24" s="58">
        <v>52.999996185302734</v>
      </c>
      <c r="S24" s="59"/>
      <c r="T24" s="58"/>
      <c r="U24" s="60"/>
      <c r="V24" s="61"/>
      <c r="W24" s="60"/>
      <c r="X24" s="58"/>
      <c r="Y24" s="59"/>
      <c r="Z24" s="62"/>
      <c r="AB24" s="59"/>
      <c r="AC24" s="58"/>
      <c r="AD24" s="59"/>
      <c r="AE24" s="58"/>
      <c r="AF24" s="59"/>
      <c r="AG24" s="58"/>
      <c r="AI24" s="50"/>
      <c r="AJ24" s="70"/>
      <c r="AL24" s="40">
        <v>37591</v>
      </c>
      <c r="AM24" s="40">
        <v>3.0630000000000002</v>
      </c>
      <c r="AN24" s="40">
        <v>0.88</v>
      </c>
      <c r="AO24" s="40">
        <v>3.9430000000000001</v>
      </c>
      <c r="AP24" s="40">
        <v>0.15</v>
      </c>
      <c r="AQ24" s="40">
        <v>3.2130000000000001</v>
      </c>
      <c r="AR24" s="40">
        <v>0.88</v>
      </c>
      <c r="AS24" s="40">
        <v>3.9430000000000001</v>
      </c>
      <c r="AT24" s="40">
        <v>1.02</v>
      </c>
      <c r="AU24" s="40">
        <v>4.0830000000000002</v>
      </c>
    </row>
    <row r="25" spans="1:47" x14ac:dyDescent="0.25">
      <c r="A25" s="82">
        <v>37214</v>
      </c>
      <c r="B25" s="57">
        <v>28</v>
      </c>
      <c r="C25" s="58">
        <v>29.75</v>
      </c>
      <c r="D25" s="57">
        <v>29</v>
      </c>
      <c r="E25" s="58">
        <v>30</v>
      </c>
      <c r="F25" s="57">
        <v>29</v>
      </c>
      <c r="G25" s="58">
        <v>29</v>
      </c>
      <c r="H25" s="57"/>
      <c r="I25" s="58">
        <v>20.174999237060501</v>
      </c>
      <c r="J25" s="57"/>
      <c r="K25" s="58"/>
      <c r="L25" s="57"/>
      <c r="M25" s="58"/>
      <c r="N25" s="57"/>
      <c r="O25" s="58"/>
      <c r="Q25" s="57"/>
      <c r="R25" s="58">
        <v>52.999996185302734</v>
      </c>
      <c r="S25" s="59"/>
      <c r="T25" s="58"/>
      <c r="U25" s="60"/>
      <c r="V25" s="61"/>
      <c r="W25" s="60"/>
      <c r="X25" s="58"/>
      <c r="Y25" s="59"/>
      <c r="Z25" s="62"/>
      <c r="AB25" s="59"/>
      <c r="AC25" s="58"/>
      <c r="AD25" s="59"/>
      <c r="AE25" s="58"/>
      <c r="AF25" s="59"/>
      <c r="AG25" s="58"/>
      <c r="AI25" s="50"/>
      <c r="AJ25" s="70"/>
      <c r="AL25" s="40">
        <v>37622</v>
      </c>
      <c r="AM25" s="40">
        <v>3.1030000000000002</v>
      </c>
      <c r="AN25" s="40">
        <v>1.1499999999999999</v>
      </c>
      <c r="AO25" s="40">
        <v>4.2530000000000001</v>
      </c>
      <c r="AP25" s="40">
        <v>0.04</v>
      </c>
      <c r="AQ25" s="40">
        <v>3.1430000000000002</v>
      </c>
      <c r="AR25" s="40">
        <v>1.1499999999999999</v>
      </c>
      <c r="AS25" s="40">
        <v>4.2530000000000001</v>
      </c>
      <c r="AT25" s="40">
        <v>1.9</v>
      </c>
      <c r="AU25" s="40">
        <v>5.0030000000000001</v>
      </c>
    </row>
    <row r="26" spans="1:47" x14ac:dyDescent="0.25">
      <c r="A26" s="82">
        <v>37215</v>
      </c>
      <c r="B26" s="57">
        <v>28</v>
      </c>
      <c r="C26" s="58">
        <v>29.75</v>
      </c>
      <c r="D26" s="57">
        <v>29</v>
      </c>
      <c r="E26" s="58">
        <v>30</v>
      </c>
      <c r="F26" s="57">
        <v>29</v>
      </c>
      <c r="G26" s="58">
        <v>29</v>
      </c>
      <c r="H26" s="57"/>
      <c r="I26" s="58">
        <v>20.174999237060501</v>
      </c>
      <c r="J26" s="57"/>
      <c r="K26" s="58"/>
      <c r="L26" s="57"/>
      <c r="M26" s="58"/>
      <c r="N26" s="57"/>
      <c r="O26" s="58"/>
      <c r="Q26" s="57"/>
      <c r="R26" s="58">
        <v>52.999996185302734</v>
      </c>
      <c r="S26" s="59"/>
      <c r="T26" s="58"/>
      <c r="U26" s="60"/>
      <c r="V26" s="61"/>
      <c r="W26" s="60"/>
      <c r="X26" s="58"/>
      <c r="Y26" s="59"/>
      <c r="Z26" s="62"/>
      <c r="AB26" s="59"/>
      <c r="AC26" s="58"/>
      <c r="AD26" s="59"/>
      <c r="AE26" s="58"/>
      <c r="AF26" s="59"/>
      <c r="AG26" s="58"/>
      <c r="AI26" s="50"/>
      <c r="AJ26" s="70"/>
      <c r="AL26" s="40">
        <v>37653</v>
      </c>
      <c r="AM26" s="40">
        <v>3.145</v>
      </c>
      <c r="AN26" s="40">
        <v>1.1499999999999999</v>
      </c>
      <c r="AO26" s="40">
        <v>4.2949999999999999</v>
      </c>
      <c r="AP26" s="40">
        <v>0.04</v>
      </c>
      <c r="AQ26" s="40">
        <v>3.1850000000000001</v>
      </c>
      <c r="AR26" s="40">
        <v>1.1499999999999999</v>
      </c>
      <c r="AS26" s="40">
        <v>4.2949999999999999</v>
      </c>
      <c r="AT26" s="40">
        <v>1.9</v>
      </c>
      <c r="AU26" s="40">
        <v>5.0449999999999999</v>
      </c>
    </row>
    <row r="27" spans="1:47" x14ac:dyDescent="0.25">
      <c r="A27" s="82">
        <v>37216</v>
      </c>
      <c r="B27" s="57">
        <v>28</v>
      </c>
      <c r="C27" s="58">
        <v>29.75</v>
      </c>
      <c r="D27" s="57">
        <v>29</v>
      </c>
      <c r="E27" s="58">
        <v>30</v>
      </c>
      <c r="F27" s="57">
        <v>29</v>
      </c>
      <c r="G27" s="58">
        <v>29</v>
      </c>
      <c r="H27" s="57"/>
      <c r="I27" s="58">
        <v>20.174999237060501</v>
      </c>
      <c r="J27" s="57"/>
      <c r="K27" s="58"/>
      <c r="L27" s="57"/>
      <c r="M27" s="58"/>
      <c r="N27" s="57"/>
      <c r="O27" s="58"/>
      <c r="Q27" s="57"/>
      <c r="R27" s="58">
        <v>52.999996185302734</v>
      </c>
      <c r="S27" s="59"/>
      <c r="T27" s="58"/>
      <c r="U27" s="60"/>
      <c r="V27" s="61"/>
      <c r="W27" s="60"/>
      <c r="X27" s="58"/>
      <c r="Y27" s="59"/>
      <c r="Z27" s="62"/>
      <c r="AB27" s="59"/>
      <c r="AC27" s="58"/>
      <c r="AD27" s="59"/>
      <c r="AE27" s="58"/>
      <c r="AF27" s="59"/>
      <c r="AG27" s="58"/>
      <c r="AI27" s="50"/>
      <c r="AJ27" s="70"/>
      <c r="AL27" s="40">
        <v>37681</v>
      </c>
      <c r="AM27" s="40">
        <v>3.145</v>
      </c>
      <c r="AN27" s="40">
        <v>0.65</v>
      </c>
      <c r="AO27" s="40">
        <v>3.7949999999999999</v>
      </c>
      <c r="AP27" s="40">
        <v>0.04</v>
      </c>
      <c r="AQ27" s="40">
        <v>3.1850000000000001</v>
      </c>
      <c r="AR27" s="40">
        <v>0.65</v>
      </c>
      <c r="AS27" s="40">
        <v>3.7949999999999999</v>
      </c>
      <c r="AT27" s="40">
        <v>0.71</v>
      </c>
      <c r="AU27" s="40">
        <v>3.855</v>
      </c>
    </row>
    <row r="28" spans="1:47" s="83" customFormat="1" x14ac:dyDescent="0.25">
      <c r="A28" s="82">
        <v>37218</v>
      </c>
      <c r="B28" s="57">
        <v>28</v>
      </c>
      <c r="C28" s="58">
        <v>24.5</v>
      </c>
      <c r="D28" s="57">
        <v>29</v>
      </c>
      <c r="E28" s="58">
        <v>30</v>
      </c>
      <c r="F28" s="57">
        <v>29</v>
      </c>
      <c r="G28" s="58">
        <v>29</v>
      </c>
      <c r="H28" s="57"/>
      <c r="I28" s="58">
        <v>20.174999237060501</v>
      </c>
      <c r="J28" s="57"/>
      <c r="K28" s="58"/>
      <c r="L28" s="57"/>
      <c r="M28" s="58"/>
      <c r="N28" s="57"/>
      <c r="O28" s="58"/>
      <c r="P28" s="40"/>
      <c r="Q28" s="57"/>
      <c r="R28" s="58">
        <v>52.999994354248045</v>
      </c>
      <c r="S28" s="59"/>
      <c r="T28" s="58"/>
      <c r="U28" s="60"/>
      <c r="V28" s="61"/>
      <c r="W28" s="60"/>
      <c r="X28" s="58"/>
      <c r="Y28" s="59"/>
      <c r="Z28" s="62"/>
      <c r="AA28" s="40"/>
      <c r="AB28" s="59"/>
      <c r="AC28" s="58"/>
      <c r="AD28" s="59"/>
      <c r="AE28" s="58"/>
      <c r="AF28" s="59"/>
      <c r="AG28" s="58"/>
      <c r="AI28" s="82"/>
      <c r="AJ28" s="84"/>
      <c r="AL28" s="83">
        <v>37712</v>
      </c>
      <c r="AM28" s="83">
        <v>3.1749999999999998</v>
      </c>
      <c r="AN28" s="83">
        <v>0.36</v>
      </c>
      <c r="AO28" s="83">
        <v>3.5350000000000001</v>
      </c>
      <c r="AP28" s="83">
        <v>0.04</v>
      </c>
      <c r="AQ28" s="83">
        <v>3.2149999999999999</v>
      </c>
      <c r="AR28" s="83">
        <v>0.36</v>
      </c>
      <c r="AS28" s="83">
        <v>3.5350000000000001</v>
      </c>
      <c r="AT28" s="83">
        <v>0.38</v>
      </c>
      <c r="AU28" s="83">
        <v>3.5550000000000002</v>
      </c>
    </row>
    <row r="29" spans="1:47" s="83" customFormat="1" x14ac:dyDescent="0.25">
      <c r="A29" s="82">
        <v>37225</v>
      </c>
      <c r="B29" s="57">
        <v>28</v>
      </c>
      <c r="C29" s="58">
        <v>29.75</v>
      </c>
      <c r="D29" s="57">
        <v>29</v>
      </c>
      <c r="E29" s="58">
        <v>30</v>
      </c>
      <c r="F29" s="57">
        <v>29</v>
      </c>
      <c r="G29" s="58">
        <v>29</v>
      </c>
      <c r="H29" s="57"/>
      <c r="I29" s="58">
        <v>26</v>
      </c>
      <c r="J29" s="57"/>
      <c r="K29" s="58"/>
      <c r="L29" s="57"/>
      <c r="M29" s="58"/>
      <c r="N29" s="57"/>
      <c r="O29" s="58"/>
      <c r="P29" s="40"/>
      <c r="Q29" s="57"/>
      <c r="R29" s="58">
        <v>52.999996185302734</v>
      </c>
      <c r="S29" s="59"/>
      <c r="T29" s="58"/>
      <c r="U29" s="60"/>
      <c r="V29" s="61"/>
      <c r="W29" s="60"/>
      <c r="X29" s="58"/>
      <c r="Y29" s="59"/>
      <c r="Z29" s="62"/>
      <c r="AA29" s="40"/>
      <c r="AB29" s="59"/>
      <c r="AC29" s="58"/>
      <c r="AD29" s="59"/>
      <c r="AE29" s="58"/>
      <c r="AF29" s="59"/>
      <c r="AG29" s="58"/>
      <c r="AI29" s="82"/>
      <c r="AJ29" s="84"/>
      <c r="AL29" s="83">
        <v>37742</v>
      </c>
      <c r="AM29" s="83">
        <v>3.36</v>
      </c>
      <c r="AN29" s="83">
        <v>0.32500000000000001</v>
      </c>
      <c r="AO29" s="83">
        <v>3.6850000000000001</v>
      </c>
      <c r="AP29" s="83">
        <v>0.04</v>
      </c>
      <c r="AQ29" s="83">
        <v>3.4</v>
      </c>
      <c r="AR29" s="83">
        <v>0.32500000000000001</v>
      </c>
      <c r="AS29" s="83">
        <v>3.6850000000000001</v>
      </c>
      <c r="AT29" s="83">
        <v>0.33</v>
      </c>
      <c r="AU29" s="83">
        <v>3.69</v>
      </c>
    </row>
    <row r="30" spans="1:47" x14ac:dyDescent="0.25">
      <c r="A30" s="82">
        <v>37226</v>
      </c>
      <c r="B30" s="57">
        <v>33</v>
      </c>
      <c r="C30" s="58">
        <v>38</v>
      </c>
      <c r="D30" s="57">
        <v>37.75</v>
      </c>
      <c r="E30" s="58">
        <v>38</v>
      </c>
      <c r="F30" s="57">
        <v>34.75</v>
      </c>
      <c r="G30" s="58">
        <v>35</v>
      </c>
      <c r="H30" s="57"/>
      <c r="I30" s="58">
        <v>34.75</v>
      </c>
      <c r="J30" s="57"/>
      <c r="K30" s="58"/>
      <c r="L30" s="57"/>
      <c r="M30" s="58"/>
      <c r="N30" s="57"/>
      <c r="O30" s="58"/>
      <c r="Q30" s="57"/>
      <c r="R30" s="58">
        <v>60.299999237060547</v>
      </c>
      <c r="S30" s="59"/>
      <c r="T30" s="58"/>
      <c r="U30" s="60"/>
      <c r="V30" s="61"/>
      <c r="W30" s="60"/>
      <c r="X30" s="58"/>
      <c r="Y30" s="59"/>
      <c r="Z30" s="62"/>
      <c r="AB30" s="59"/>
      <c r="AC30" s="58"/>
      <c r="AD30" s="59"/>
      <c r="AE30" s="58"/>
      <c r="AF30" s="59"/>
      <c r="AG30" s="58"/>
      <c r="AI30" s="50"/>
      <c r="AJ30" s="70"/>
      <c r="AL30" s="40">
        <v>37773</v>
      </c>
      <c r="AM30" s="40">
        <v>3.57</v>
      </c>
      <c r="AN30" s="40">
        <v>0.33500000000000002</v>
      </c>
      <c r="AO30" s="40">
        <v>3.9049999999999998</v>
      </c>
      <c r="AP30" s="40">
        <v>0.04</v>
      </c>
      <c r="AQ30" s="40">
        <v>3.61</v>
      </c>
      <c r="AR30" s="40">
        <v>0.33500000000000002</v>
      </c>
      <c r="AS30" s="40">
        <v>3.9049999999999998</v>
      </c>
      <c r="AT30" s="40">
        <v>0.37</v>
      </c>
      <c r="AU30" s="40">
        <v>3.94</v>
      </c>
    </row>
    <row r="31" spans="1:47" x14ac:dyDescent="0.25">
      <c r="A31" s="82">
        <v>37257</v>
      </c>
      <c r="B31" s="57">
        <v>33.25</v>
      </c>
      <c r="C31" s="58">
        <v>37.75</v>
      </c>
      <c r="D31" s="57">
        <v>37.75</v>
      </c>
      <c r="E31" s="58">
        <v>37.5</v>
      </c>
      <c r="F31" s="57">
        <v>35</v>
      </c>
      <c r="G31" s="58">
        <v>34.75</v>
      </c>
      <c r="H31" s="57"/>
      <c r="I31" s="58">
        <v>35</v>
      </c>
      <c r="J31" s="57"/>
      <c r="K31" s="58"/>
      <c r="L31" s="57"/>
      <c r="M31" s="58"/>
      <c r="N31" s="57"/>
      <c r="O31" s="58"/>
      <c r="Q31" s="57"/>
      <c r="R31" s="58">
        <v>62.61851348876953</v>
      </c>
      <c r="S31" s="59"/>
      <c r="T31" s="58"/>
      <c r="U31" s="60"/>
      <c r="V31" s="61"/>
      <c r="W31" s="60"/>
      <c r="X31" s="58"/>
      <c r="Y31" s="59"/>
      <c r="Z31" s="62"/>
      <c r="AB31" s="59"/>
      <c r="AC31" s="58"/>
      <c r="AD31" s="59"/>
      <c r="AE31" s="58"/>
      <c r="AF31" s="59"/>
      <c r="AG31" s="58"/>
      <c r="AI31" s="50"/>
      <c r="AJ31" s="70"/>
      <c r="AL31" s="40">
        <v>37803</v>
      </c>
      <c r="AM31" s="40">
        <v>3.6949999999999998</v>
      </c>
      <c r="AN31" s="40">
        <v>0.45</v>
      </c>
      <c r="AO31" s="40">
        <v>4.1449999999999996</v>
      </c>
      <c r="AP31" s="40">
        <v>0.04</v>
      </c>
      <c r="AQ31" s="40">
        <v>3.7349999999999999</v>
      </c>
      <c r="AR31" s="40">
        <v>0.35</v>
      </c>
      <c r="AS31" s="40">
        <v>4.0449999999999999</v>
      </c>
      <c r="AT31" s="40">
        <v>0.41</v>
      </c>
      <c r="AU31" s="40">
        <v>4.1050000000000004</v>
      </c>
    </row>
    <row r="32" spans="1:47" x14ac:dyDescent="0.25">
      <c r="A32" s="82">
        <v>37288</v>
      </c>
      <c r="B32" s="57">
        <v>32.75</v>
      </c>
      <c r="C32" s="58">
        <v>35.65</v>
      </c>
      <c r="D32" s="57">
        <v>35.75</v>
      </c>
      <c r="E32" s="58">
        <v>36.25</v>
      </c>
      <c r="F32" s="57">
        <v>34.25</v>
      </c>
      <c r="G32" s="58">
        <v>34</v>
      </c>
      <c r="H32" s="57"/>
      <c r="I32" s="58">
        <v>34.25</v>
      </c>
      <c r="J32" s="57"/>
      <c r="K32" s="58"/>
      <c r="L32" s="57"/>
      <c r="M32" s="58"/>
      <c r="N32" s="57"/>
      <c r="O32" s="58"/>
      <c r="Q32" s="57"/>
      <c r="R32" s="58">
        <v>62.334738159179686</v>
      </c>
      <c r="S32" s="59"/>
      <c r="T32" s="58"/>
      <c r="U32" s="60"/>
      <c r="V32" s="61"/>
      <c r="W32" s="60"/>
      <c r="X32" s="58"/>
      <c r="Y32" s="59"/>
      <c r="Z32" s="62"/>
      <c r="AB32" s="59"/>
      <c r="AC32" s="58"/>
      <c r="AD32" s="59"/>
      <c r="AE32" s="58"/>
      <c r="AF32" s="59"/>
      <c r="AG32" s="58"/>
      <c r="AI32" s="50"/>
      <c r="AJ32" s="70"/>
      <c r="AL32" s="40">
        <v>37834</v>
      </c>
      <c r="AM32" s="40">
        <v>3.613</v>
      </c>
      <c r="AN32" s="40">
        <v>0.45</v>
      </c>
      <c r="AO32" s="40">
        <v>4.0629999999999997</v>
      </c>
      <c r="AP32" s="40">
        <v>0.13</v>
      </c>
      <c r="AQ32" s="40">
        <v>3.7429999999999999</v>
      </c>
      <c r="AR32" s="40">
        <v>0.35</v>
      </c>
      <c r="AS32" s="40">
        <v>3.9630000000000001</v>
      </c>
      <c r="AT32" s="40">
        <v>0.41</v>
      </c>
      <c r="AU32" s="40">
        <v>4.0229999999999997</v>
      </c>
    </row>
    <row r="33" spans="1:47" x14ac:dyDescent="0.25">
      <c r="A33" s="82">
        <v>37316</v>
      </c>
      <c r="B33" s="57">
        <v>32</v>
      </c>
      <c r="C33" s="58">
        <v>32.75</v>
      </c>
      <c r="D33" s="57">
        <v>32.75</v>
      </c>
      <c r="E33" s="58">
        <v>35</v>
      </c>
      <c r="F33" s="57">
        <v>33.5</v>
      </c>
      <c r="G33" s="58">
        <v>33.25</v>
      </c>
      <c r="H33" s="57"/>
      <c r="I33" s="58">
        <v>33.5</v>
      </c>
      <c r="J33" s="57"/>
      <c r="K33" s="58"/>
      <c r="L33" s="57"/>
      <c r="M33" s="58"/>
      <c r="N33" s="57"/>
      <c r="O33" s="58"/>
      <c r="Q33" s="57"/>
      <c r="R33" s="58">
        <v>60.879052581787107</v>
      </c>
      <c r="S33" s="59"/>
      <c r="T33" s="58"/>
      <c r="U33" s="60"/>
      <c r="V33" s="61"/>
      <c r="W33" s="60"/>
      <c r="X33" s="58"/>
      <c r="Y33" s="59"/>
      <c r="Z33" s="62"/>
      <c r="AB33" s="59"/>
      <c r="AC33" s="58"/>
      <c r="AD33" s="59"/>
      <c r="AE33" s="58"/>
      <c r="AF33" s="59"/>
      <c r="AG33" s="58"/>
      <c r="AI33" s="50"/>
      <c r="AJ33" s="70"/>
      <c r="AL33" s="40">
        <v>37865</v>
      </c>
      <c r="AM33" s="40">
        <v>3.5180000000000002</v>
      </c>
      <c r="AN33" s="40">
        <v>0.41499999999999998</v>
      </c>
      <c r="AO33" s="40">
        <v>3.9330000000000003</v>
      </c>
      <c r="AP33" s="40">
        <v>0.13</v>
      </c>
      <c r="AQ33" s="40">
        <v>3.6480000000000001</v>
      </c>
      <c r="AR33" s="40">
        <v>0.315</v>
      </c>
      <c r="AS33" s="40">
        <v>3.8330000000000002</v>
      </c>
      <c r="AT33" s="40">
        <v>0.36</v>
      </c>
      <c r="AU33" s="40">
        <v>3.8780000000000001</v>
      </c>
    </row>
    <row r="34" spans="1:47" x14ac:dyDescent="0.25">
      <c r="A34" s="82">
        <v>37347</v>
      </c>
      <c r="B34" s="57">
        <v>30.5</v>
      </c>
      <c r="C34" s="58">
        <v>32.5</v>
      </c>
      <c r="D34" s="57">
        <v>30.5</v>
      </c>
      <c r="E34" s="58">
        <v>32.75</v>
      </c>
      <c r="F34" s="57">
        <v>32.25</v>
      </c>
      <c r="G34" s="58">
        <v>32.5</v>
      </c>
      <c r="H34" s="57"/>
      <c r="I34" s="58">
        <v>32.25</v>
      </c>
      <c r="J34" s="57"/>
      <c r="K34" s="58"/>
      <c r="L34" s="57"/>
      <c r="M34" s="58"/>
      <c r="N34" s="57"/>
      <c r="O34" s="58"/>
      <c r="Q34" s="57"/>
      <c r="R34" s="58">
        <v>56.414271850585941</v>
      </c>
      <c r="S34" s="59"/>
      <c r="T34" s="58"/>
      <c r="U34" s="60"/>
      <c r="V34" s="61"/>
      <c r="W34" s="60"/>
      <c r="X34" s="58"/>
      <c r="Y34" s="59"/>
      <c r="Z34" s="62"/>
      <c r="AB34" s="59"/>
      <c r="AC34" s="58"/>
      <c r="AD34" s="59"/>
      <c r="AE34" s="58"/>
      <c r="AF34" s="59"/>
      <c r="AG34" s="58"/>
      <c r="AI34" s="50"/>
      <c r="AJ34" s="70"/>
      <c r="AL34" s="40">
        <v>37895</v>
      </c>
      <c r="AM34" s="40">
        <v>3.3930000000000002</v>
      </c>
      <c r="AN34" s="40">
        <v>0.46</v>
      </c>
      <c r="AO34" s="40">
        <v>3.8530000000000002</v>
      </c>
      <c r="AP34" s="40">
        <v>0.13</v>
      </c>
      <c r="AQ34" s="40">
        <v>3.5230000000000001</v>
      </c>
      <c r="AR34" s="40">
        <v>0.36</v>
      </c>
      <c r="AS34" s="40">
        <v>3.7530000000000001</v>
      </c>
      <c r="AT34" s="40">
        <v>0.4</v>
      </c>
      <c r="AU34" s="40">
        <v>3.7930000000000001</v>
      </c>
    </row>
    <row r="35" spans="1:47" s="83" customFormat="1" x14ac:dyDescent="0.25">
      <c r="A35" s="82">
        <v>37377</v>
      </c>
      <c r="B35" s="57">
        <v>35.5</v>
      </c>
      <c r="C35" s="58">
        <v>31</v>
      </c>
      <c r="D35" s="57">
        <v>28.5</v>
      </c>
      <c r="E35" s="58">
        <v>32.5</v>
      </c>
      <c r="F35" s="57">
        <v>33.75</v>
      </c>
      <c r="G35" s="58">
        <v>38.5</v>
      </c>
      <c r="H35" s="57"/>
      <c r="I35" s="58">
        <v>32.5</v>
      </c>
      <c r="J35" s="57"/>
      <c r="K35" s="58"/>
      <c r="L35" s="57"/>
      <c r="M35" s="58"/>
      <c r="N35" s="57"/>
      <c r="O35" s="58"/>
      <c r="P35" s="40"/>
      <c r="Q35" s="57"/>
      <c r="R35" s="58">
        <v>57.119290008544922</v>
      </c>
      <c r="S35" s="59"/>
      <c r="T35" s="58"/>
      <c r="U35" s="60"/>
      <c r="V35" s="61"/>
      <c r="W35" s="60"/>
      <c r="X35" s="58"/>
      <c r="Y35" s="59"/>
      <c r="Z35" s="62"/>
      <c r="AA35" s="40"/>
      <c r="AB35" s="59"/>
      <c r="AC35" s="58"/>
      <c r="AD35" s="59"/>
      <c r="AE35" s="58"/>
      <c r="AF35" s="59"/>
      <c r="AG35" s="58"/>
      <c r="AI35" s="82"/>
      <c r="AJ35" s="84"/>
      <c r="AL35" s="83">
        <v>37926</v>
      </c>
      <c r="AM35" s="83">
        <v>3.3930000000000002</v>
      </c>
      <c r="AN35" s="83">
        <v>0.56000000000000005</v>
      </c>
      <c r="AO35" s="83">
        <v>3.9530000000000003</v>
      </c>
      <c r="AP35" s="83">
        <v>0.13</v>
      </c>
      <c r="AQ35" s="83">
        <v>3.5230000000000001</v>
      </c>
      <c r="AR35" s="83">
        <v>0.46</v>
      </c>
      <c r="AS35" s="83">
        <v>3.8530000000000002</v>
      </c>
      <c r="AT35" s="83">
        <v>0.72</v>
      </c>
      <c r="AU35" s="83">
        <v>4.1130000000000004</v>
      </c>
    </row>
    <row r="36" spans="1:47" s="83" customFormat="1" x14ac:dyDescent="0.25">
      <c r="A36" s="82">
        <v>37408</v>
      </c>
      <c r="B36" s="57">
        <v>43.5</v>
      </c>
      <c r="C36" s="58">
        <v>32</v>
      </c>
      <c r="D36" s="57">
        <v>29.5</v>
      </c>
      <c r="E36" s="58">
        <v>39</v>
      </c>
      <c r="F36" s="57">
        <v>39.75</v>
      </c>
      <c r="G36" s="58">
        <v>48.5</v>
      </c>
      <c r="H36" s="57"/>
      <c r="I36" s="58">
        <v>39</v>
      </c>
      <c r="J36" s="57"/>
      <c r="K36" s="58"/>
      <c r="L36" s="57"/>
      <c r="M36" s="58"/>
      <c r="N36" s="57"/>
      <c r="O36" s="58"/>
      <c r="P36" s="40"/>
      <c r="Q36" s="57"/>
      <c r="R36" s="58">
        <v>58.246156146929756</v>
      </c>
      <c r="S36" s="59"/>
      <c r="T36" s="58"/>
      <c r="U36" s="60"/>
      <c r="V36" s="61"/>
      <c r="W36" s="60"/>
      <c r="X36" s="58"/>
      <c r="Y36" s="59"/>
      <c r="Z36" s="62"/>
      <c r="AA36" s="40"/>
      <c r="AB36" s="59"/>
      <c r="AC36" s="58"/>
      <c r="AD36" s="59"/>
      <c r="AE36" s="58"/>
      <c r="AF36" s="59"/>
      <c r="AG36" s="58"/>
      <c r="AI36" s="82"/>
      <c r="AJ36" s="84"/>
      <c r="AL36" s="83">
        <v>37956</v>
      </c>
      <c r="AM36" s="83">
        <v>3.415</v>
      </c>
      <c r="AN36" s="83">
        <v>0.77</v>
      </c>
      <c r="AO36" s="83">
        <v>4.1849999999999996</v>
      </c>
      <c r="AP36" s="83">
        <v>0.13</v>
      </c>
      <c r="AQ36" s="83">
        <v>3.5449999999999999</v>
      </c>
      <c r="AR36" s="83">
        <v>0.77</v>
      </c>
      <c r="AS36" s="83">
        <v>4.1849999999999996</v>
      </c>
      <c r="AT36" s="83">
        <v>0.97</v>
      </c>
      <c r="AU36" s="83">
        <v>4.3849999999999998</v>
      </c>
    </row>
    <row r="37" spans="1:47" x14ac:dyDescent="0.25">
      <c r="A37" s="82">
        <v>37438</v>
      </c>
      <c r="B37" s="57">
        <v>52</v>
      </c>
      <c r="C37" s="58">
        <v>45.5</v>
      </c>
      <c r="D37" s="57">
        <v>42.5</v>
      </c>
      <c r="E37" s="58">
        <v>48</v>
      </c>
      <c r="F37" s="57">
        <v>49</v>
      </c>
      <c r="G37" s="58">
        <v>59</v>
      </c>
      <c r="H37" s="57"/>
      <c r="I37" s="58">
        <v>48</v>
      </c>
      <c r="J37" s="57"/>
      <c r="K37" s="58"/>
      <c r="L37" s="57"/>
      <c r="M37" s="58"/>
      <c r="N37" s="57"/>
      <c r="O37" s="58"/>
      <c r="Q37" s="57"/>
      <c r="R37" s="58">
        <v>49.288113962351147</v>
      </c>
      <c r="S37" s="59"/>
      <c r="T37" s="58"/>
      <c r="U37" s="60"/>
      <c r="V37" s="61"/>
      <c r="W37" s="60"/>
      <c r="X37" s="58"/>
      <c r="Y37" s="59"/>
      <c r="Z37" s="62"/>
      <c r="AB37" s="59"/>
      <c r="AC37" s="58"/>
      <c r="AD37" s="59"/>
      <c r="AE37" s="58"/>
      <c r="AF37" s="59"/>
      <c r="AG37" s="58"/>
      <c r="AI37" s="50"/>
      <c r="AJ37" s="70"/>
      <c r="AL37" s="40">
        <v>37987</v>
      </c>
      <c r="AM37" s="40">
        <v>3.44</v>
      </c>
      <c r="AN37" s="40">
        <v>1.04</v>
      </c>
      <c r="AO37" s="40">
        <v>4.4800000000000004</v>
      </c>
      <c r="AP37" s="40">
        <v>3.5000000000000003E-2</v>
      </c>
      <c r="AQ37" s="40">
        <v>3.4750000000000001</v>
      </c>
      <c r="AR37" s="40">
        <v>1.04</v>
      </c>
      <c r="AS37" s="40">
        <v>4.4800000000000004</v>
      </c>
      <c r="AT37" s="40">
        <v>1.6</v>
      </c>
      <c r="AU37" s="40">
        <v>5.04</v>
      </c>
    </row>
    <row r="38" spans="1:47" x14ac:dyDescent="0.25">
      <c r="A38" s="82">
        <v>37469</v>
      </c>
      <c r="B38" s="57">
        <v>61</v>
      </c>
      <c r="C38" s="58">
        <v>52</v>
      </c>
      <c r="D38" s="57">
        <v>49.5</v>
      </c>
      <c r="E38" s="58">
        <v>54.25</v>
      </c>
      <c r="F38" s="57">
        <v>54.75</v>
      </c>
      <c r="G38" s="58">
        <v>71</v>
      </c>
      <c r="H38" s="57"/>
      <c r="I38" s="58">
        <v>54.25</v>
      </c>
      <c r="J38" s="57"/>
      <c r="K38" s="58"/>
      <c r="L38" s="57"/>
      <c r="M38" s="58"/>
      <c r="N38" s="57"/>
      <c r="O38" s="58"/>
      <c r="Q38" s="57"/>
      <c r="R38" s="58">
        <v>50.073134570462017</v>
      </c>
      <c r="S38" s="59"/>
      <c r="T38" s="58"/>
      <c r="U38" s="60"/>
      <c r="V38" s="61"/>
      <c r="W38" s="60"/>
      <c r="X38" s="58"/>
      <c r="Y38" s="59"/>
      <c r="Z38" s="62"/>
      <c r="AB38" s="59"/>
      <c r="AC38" s="58"/>
      <c r="AD38" s="59"/>
      <c r="AE38" s="58"/>
      <c r="AF38" s="59"/>
      <c r="AG38" s="58"/>
      <c r="AI38" s="50"/>
      <c r="AJ38" s="70"/>
      <c r="AL38" s="40">
        <v>38018</v>
      </c>
      <c r="AM38" s="40">
        <v>3.472</v>
      </c>
      <c r="AN38" s="40">
        <v>1.04</v>
      </c>
      <c r="AO38" s="40">
        <v>4.5120000000000005</v>
      </c>
      <c r="AP38" s="40">
        <v>3.5000000000000003E-2</v>
      </c>
      <c r="AQ38" s="40">
        <v>3.5070000000000001</v>
      </c>
      <c r="AR38" s="40">
        <v>1.04</v>
      </c>
      <c r="AS38" s="40">
        <v>4.5120000000000005</v>
      </c>
      <c r="AT38" s="40">
        <v>1.6</v>
      </c>
      <c r="AU38" s="40">
        <v>5.0720000000000001</v>
      </c>
    </row>
    <row r="39" spans="1:47" x14ac:dyDescent="0.25">
      <c r="A39" s="82">
        <v>37500</v>
      </c>
      <c r="B39" s="57">
        <v>50</v>
      </c>
      <c r="C39" s="58">
        <v>45.5</v>
      </c>
      <c r="D39" s="57">
        <v>42</v>
      </c>
      <c r="E39" s="58">
        <v>47</v>
      </c>
      <c r="F39" s="57">
        <v>46.25</v>
      </c>
      <c r="G39" s="58">
        <v>57</v>
      </c>
      <c r="H39" s="57"/>
      <c r="I39" s="58">
        <v>46.25</v>
      </c>
      <c r="J39" s="57"/>
      <c r="K39" s="58"/>
      <c r="L39" s="57"/>
      <c r="M39" s="58"/>
      <c r="N39" s="57"/>
      <c r="O39" s="58"/>
      <c r="Q39" s="57"/>
      <c r="R39" s="58">
        <v>50.073562693388951</v>
      </c>
      <c r="S39" s="59"/>
      <c r="T39" s="58"/>
      <c r="U39" s="60"/>
      <c r="V39" s="61"/>
      <c r="W39" s="60"/>
      <c r="X39" s="58"/>
      <c r="Y39" s="59"/>
      <c r="Z39" s="62"/>
      <c r="AB39" s="59"/>
      <c r="AC39" s="58"/>
      <c r="AD39" s="59"/>
      <c r="AE39" s="58"/>
      <c r="AF39" s="59"/>
      <c r="AG39" s="58"/>
      <c r="AI39" s="50"/>
      <c r="AJ39" s="70"/>
      <c r="AL39" s="40">
        <v>38047</v>
      </c>
      <c r="AM39" s="40">
        <v>3.472</v>
      </c>
      <c r="AN39" s="40">
        <v>0.54</v>
      </c>
      <c r="AO39" s="40">
        <v>4.0120000000000005</v>
      </c>
      <c r="AP39" s="40">
        <v>3.5000000000000003E-2</v>
      </c>
      <c r="AQ39" s="40">
        <v>3.5070000000000001</v>
      </c>
      <c r="AR39" s="40">
        <v>0.54</v>
      </c>
      <c r="AS39" s="40">
        <v>4.0120000000000005</v>
      </c>
      <c r="AT39" s="40">
        <v>0.71</v>
      </c>
      <c r="AU39" s="40">
        <v>4.1820000000000004</v>
      </c>
    </row>
    <row r="40" spans="1:47" x14ac:dyDescent="0.25">
      <c r="A40" s="82">
        <v>37530</v>
      </c>
      <c r="B40" s="57">
        <v>37</v>
      </c>
      <c r="C40" s="58">
        <v>38.75</v>
      </c>
      <c r="D40" s="57">
        <v>38.75</v>
      </c>
      <c r="E40" s="58">
        <v>39.5</v>
      </c>
      <c r="F40" s="57">
        <v>38.5</v>
      </c>
      <c r="G40" s="58">
        <v>39.5</v>
      </c>
      <c r="H40" s="57"/>
      <c r="I40" s="58">
        <v>38.5</v>
      </c>
      <c r="J40" s="57"/>
      <c r="K40" s="58"/>
      <c r="L40" s="57"/>
      <c r="M40" s="58"/>
      <c r="N40" s="57"/>
      <c r="O40" s="58"/>
      <c r="Q40" s="57"/>
      <c r="R40" s="58">
        <v>54.683702850844369</v>
      </c>
      <c r="S40" s="59"/>
      <c r="T40" s="58"/>
      <c r="U40" s="60"/>
      <c r="V40" s="61"/>
      <c r="W40" s="60"/>
      <c r="X40" s="58"/>
      <c r="Y40" s="59"/>
      <c r="Z40" s="62"/>
      <c r="AB40" s="59"/>
      <c r="AC40" s="58"/>
      <c r="AD40" s="59"/>
      <c r="AE40" s="58"/>
      <c r="AF40" s="59"/>
      <c r="AG40" s="58"/>
      <c r="AI40" s="50"/>
      <c r="AJ40" s="70"/>
      <c r="AL40" s="40">
        <v>38078</v>
      </c>
      <c r="AM40" s="40">
        <v>3.4870000000000001</v>
      </c>
      <c r="AN40" s="40">
        <v>0.36</v>
      </c>
      <c r="AO40" s="40">
        <v>3.847</v>
      </c>
      <c r="AP40" s="40">
        <v>3.5000000000000003E-2</v>
      </c>
      <c r="AQ40" s="40">
        <v>3.5220000000000002</v>
      </c>
      <c r="AR40" s="40">
        <v>0.36</v>
      </c>
      <c r="AS40" s="40">
        <v>3.847</v>
      </c>
      <c r="AT40" s="40">
        <v>0.38</v>
      </c>
      <c r="AU40" s="40">
        <v>3.867</v>
      </c>
    </row>
    <row r="41" spans="1:47" x14ac:dyDescent="0.25">
      <c r="A41" s="82">
        <v>37561</v>
      </c>
      <c r="B41" s="57">
        <v>35</v>
      </c>
      <c r="C41" s="58">
        <v>35.5</v>
      </c>
      <c r="D41" s="57">
        <v>35.5</v>
      </c>
      <c r="E41" s="58">
        <v>38.5</v>
      </c>
      <c r="F41" s="57">
        <v>37.5</v>
      </c>
      <c r="G41" s="58">
        <v>37</v>
      </c>
      <c r="H41" s="57"/>
      <c r="I41" s="58">
        <v>37.5</v>
      </c>
      <c r="J41" s="57"/>
      <c r="K41" s="58"/>
      <c r="L41" s="57"/>
      <c r="M41" s="58"/>
      <c r="N41" s="57"/>
      <c r="O41" s="58"/>
      <c r="Q41" s="57"/>
      <c r="R41" s="58">
        <v>59.918811377421662</v>
      </c>
      <c r="S41" s="59"/>
      <c r="T41" s="58"/>
      <c r="U41" s="60"/>
      <c r="V41" s="61"/>
      <c r="W41" s="60"/>
      <c r="X41" s="58"/>
      <c r="Y41" s="59"/>
      <c r="Z41" s="62"/>
      <c r="AB41" s="59"/>
      <c r="AC41" s="58"/>
      <c r="AD41" s="59"/>
      <c r="AE41" s="58"/>
      <c r="AF41" s="59"/>
      <c r="AG41" s="58"/>
      <c r="AI41" s="50"/>
      <c r="AJ41" s="70"/>
      <c r="AL41" s="40">
        <v>38108</v>
      </c>
      <c r="AM41" s="40">
        <v>3.65</v>
      </c>
      <c r="AN41" s="40">
        <v>0.32500000000000001</v>
      </c>
      <c r="AO41" s="40">
        <v>3.9750000000000001</v>
      </c>
      <c r="AP41" s="40">
        <v>3.5000000000000003E-2</v>
      </c>
      <c r="AQ41" s="40">
        <v>3.6850000000000001</v>
      </c>
      <c r="AR41" s="40">
        <v>0.32500000000000001</v>
      </c>
      <c r="AS41" s="40">
        <v>3.9750000000000001</v>
      </c>
      <c r="AT41" s="40">
        <v>0.33</v>
      </c>
      <c r="AU41" s="40">
        <v>3.98</v>
      </c>
    </row>
    <row r="42" spans="1:47" x14ac:dyDescent="0.25">
      <c r="A42" s="82">
        <v>37591</v>
      </c>
      <c r="B42" s="57">
        <v>36</v>
      </c>
      <c r="C42" s="58">
        <v>37</v>
      </c>
      <c r="D42" s="57">
        <v>37</v>
      </c>
      <c r="E42" s="58">
        <v>40.5</v>
      </c>
      <c r="F42" s="57">
        <v>39.5</v>
      </c>
      <c r="G42" s="58">
        <v>38</v>
      </c>
      <c r="H42" s="57"/>
      <c r="I42" s="58">
        <v>39.5</v>
      </c>
      <c r="J42" s="57"/>
      <c r="K42" s="58"/>
      <c r="L42" s="57"/>
      <c r="M42" s="58"/>
      <c r="N42" s="57"/>
      <c r="O42" s="58"/>
      <c r="Q42" s="57"/>
      <c r="R42" s="58">
        <v>64.145190555189927</v>
      </c>
      <c r="S42" s="59"/>
      <c r="T42" s="58"/>
      <c r="U42" s="60"/>
      <c r="V42" s="61"/>
      <c r="W42" s="60"/>
      <c r="X42" s="58"/>
      <c r="Y42" s="59"/>
      <c r="Z42" s="62"/>
      <c r="AB42" s="59"/>
      <c r="AC42" s="58"/>
      <c r="AD42" s="59"/>
      <c r="AE42" s="58"/>
      <c r="AF42" s="59"/>
      <c r="AG42" s="58"/>
      <c r="AI42" s="50"/>
      <c r="AJ42" s="70"/>
      <c r="AL42" s="40">
        <v>38139</v>
      </c>
      <c r="AM42" s="40">
        <v>3.7970000000000002</v>
      </c>
      <c r="AN42" s="40">
        <v>0.33500000000000002</v>
      </c>
      <c r="AO42" s="40">
        <v>4.1320000000000006</v>
      </c>
      <c r="AP42" s="40">
        <v>3.5000000000000003E-2</v>
      </c>
      <c r="AQ42" s="40">
        <v>3.8320000000000003</v>
      </c>
      <c r="AR42" s="40">
        <v>0.33500000000000002</v>
      </c>
      <c r="AS42" s="40">
        <v>4.1320000000000006</v>
      </c>
      <c r="AT42" s="40">
        <v>0.37</v>
      </c>
      <c r="AU42" s="40">
        <v>4.1669999999999998</v>
      </c>
    </row>
    <row r="43" spans="1:47" x14ac:dyDescent="0.25">
      <c r="A43" s="82">
        <v>37622</v>
      </c>
      <c r="B43" s="57">
        <v>36</v>
      </c>
      <c r="C43" s="58">
        <v>42</v>
      </c>
      <c r="D43" s="57">
        <v>41.75</v>
      </c>
      <c r="E43" s="58">
        <v>43.25</v>
      </c>
      <c r="F43" s="57">
        <v>40.75</v>
      </c>
      <c r="G43" s="58">
        <v>38</v>
      </c>
      <c r="H43" s="57"/>
      <c r="I43" s="58">
        <v>30.75</v>
      </c>
      <c r="J43" s="57"/>
      <c r="K43" s="58"/>
      <c r="L43" s="57"/>
      <c r="M43" s="58"/>
      <c r="N43" s="57"/>
      <c r="O43" s="58"/>
      <c r="Q43" s="57"/>
      <c r="R43" s="58">
        <v>51.847440935974355</v>
      </c>
      <c r="S43" s="59"/>
      <c r="T43" s="58"/>
      <c r="U43" s="60"/>
      <c r="V43" s="61"/>
      <c r="W43" s="60"/>
      <c r="X43" s="58"/>
      <c r="Y43" s="59"/>
      <c r="Z43" s="62"/>
      <c r="AB43" s="59"/>
      <c r="AC43" s="58"/>
      <c r="AD43" s="59"/>
      <c r="AE43" s="58"/>
      <c r="AF43" s="59"/>
      <c r="AG43" s="58"/>
      <c r="AI43" s="50"/>
      <c r="AJ43" s="70"/>
      <c r="AL43" s="40">
        <v>38169</v>
      </c>
      <c r="AM43" s="40">
        <v>3.8370000000000002</v>
      </c>
      <c r="AN43" s="40">
        <v>0.45</v>
      </c>
      <c r="AO43" s="40">
        <v>4.2869999999999999</v>
      </c>
      <c r="AP43" s="40">
        <v>3.5000000000000003E-2</v>
      </c>
      <c r="AQ43" s="40">
        <v>3.8720000000000003</v>
      </c>
      <c r="AR43" s="40">
        <v>0.35</v>
      </c>
      <c r="AS43" s="40">
        <v>4.1870000000000003</v>
      </c>
      <c r="AT43" s="40">
        <v>0.41</v>
      </c>
      <c r="AU43" s="40">
        <v>4.2469999999999999</v>
      </c>
    </row>
    <row r="44" spans="1:47" x14ac:dyDescent="0.25">
      <c r="A44" s="82">
        <v>37653</v>
      </c>
      <c r="B44" s="57">
        <v>36</v>
      </c>
      <c r="C44" s="58">
        <v>41.25</v>
      </c>
      <c r="D44" s="57">
        <v>40.75</v>
      </c>
      <c r="E44" s="58">
        <v>41.25</v>
      </c>
      <c r="F44" s="57">
        <v>39.25</v>
      </c>
      <c r="G44" s="58">
        <v>38</v>
      </c>
      <c r="H44" s="57"/>
      <c r="I44" s="58">
        <v>29.25</v>
      </c>
      <c r="J44" s="57"/>
      <c r="K44" s="58"/>
      <c r="L44" s="57"/>
      <c r="M44" s="58"/>
      <c r="N44" s="57"/>
      <c r="O44" s="58"/>
      <c r="Q44" s="57"/>
      <c r="R44" s="58">
        <v>50.562481183977454</v>
      </c>
      <c r="S44" s="59"/>
      <c r="T44" s="58"/>
      <c r="U44" s="60"/>
      <c r="V44" s="61"/>
      <c r="W44" s="60"/>
      <c r="X44" s="58"/>
      <c r="Y44" s="59"/>
      <c r="Z44" s="62"/>
      <c r="AB44" s="59"/>
      <c r="AC44" s="58"/>
      <c r="AD44" s="59"/>
      <c r="AE44" s="58"/>
      <c r="AF44" s="59"/>
      <c r="AG44" s="58"/>
      <c r="AI44" s="50"/>
      <c r="AJ44" s="70"/>
      <c r="AL44" s="40">
        <v>38200</v>
      </c>
      <c r="AM44" s="40">
        <v>3.75</v>
      </c>
      <c r="AN44" s="40">
        <v>0.45</v>
      </c>
      <c r="AO44" s="40">
        <v>4.2</v>
      </c>
      <c r="AP44" s="40">
        <v>0.13</v>
      </c>
      <c r="AQ44" s="40">
        <v>3.88</v>
      </c>
      <c r="AR44" s="40">
        <v>0.35</v>
      </c>
      <c r="AS44" s="40">
        <v>4.0999999999999996</v>
      </c>
      <c r="AT44" s="40">
        <v>0.41</v>
      </c>
      <c r="AU44" s="40">
        <v>4.16</v>
      </c>
    </row>
    <row r="45" spans="1:47" x14ac:dyDescent="0.25">
      <c r="A45" s="82">
        <v>37681</v>
      </c>
      <c r="B45" s="57">
        <v>35.5</v>
      </c>
      <c r="C45" s="58">
        <v>35.75</v>
      </c>
      <c r="D45" s="57">
        <v>35</v>
      </c>
      <c r="E45" s="58">
        <v>39.25</v>
      </c>
      <c r="F45" s="57">
        <v>38.5</v>
      </c>
      <c r="G45" s="58">
        <v>37.5</v>
      </c>
      <c r="H45" s="57"/>
      <c r="I45" s="58">
        <v>28.5</v>
      </c>
      <c r="J45" s="57"/>
      <c r="K45" s="58"/>
      <c r="L45" s="57"/>
      <c r="M45" s="58"/>
      <c r="N45" s="57"/>
      <c r="O45" s="58"/>
      <c r="Q45" s="57"/>
      <c r="R45" s="58">
        <v>49.073424587239579</v>
      </c>
      <c r="S45" s="59"/>
      <c r="T45" s="58"/>
      <c r="U45" s="60"/>
      <c r="V45" s="61"/>
      <c r="W45" s="60"/>
      <c r="X45" s="58"/>
      <c r="Y45" s="59"/>
      <c r="Z45" s="62"/>
      <c r="AB45" s="59"/>
      <c r="AC45" s="58"/>
      <c r="AD45" s="59"/>
      <c r="AE45" s="58"/>
      <c r="AF45" s="59"/>
      <c r="AG45" s="58"/>
      <c r="AI45" s="50"/>
      <c r="AJ45" s="70"/>
      <c r="AL45" s="40">
        <v>38231</v>
      </c>
      <c r="AM45" s="40">
        <v>3.6110000000000002</v>
      </c>
      <c r="AN45" s="40">
        <v>0.41499999999999998</v>
      </c>
      <c r="AO45" s="40">
        <v>4.0259999999999998</v>
      </c>
      <c r="AP45" s="40">
        <v>0.13</v>
      </c>
      <c r="AQ45" s="40">
        <v>3.7410000000000001</v>
      </c>
      <c r="AR45" s="40">
        <v>0.315</v>
      </c>
      <c r="AS45" s="40">
        <v>3.9260000000000002</v>
      </c>
      <c r="AT45" s="40">
        <v>0.36</v>
      </c>
      <c r="AU45" s="40">
        <v>3.9710000000000001</v>
      </c>
    </row>
    <row r="46" spans="1:47" x14ac:dyDescent="0.25">
      <c r="A46" s="82">
        <v>37712</v>
      </c>
      <c r="B46" s="57">
        <v>35</v>
      </c>
      <c r="C46" s="58">
        <v>35.5</v>
      </c>
      <c r="D46" s="57">
        <v>32</v>
      </c>
      <c r="E46" s="58">
        <v>35.5</v>
      </c>
      <c r="F46" s="57">
        <v>37.25</v>
      </c>
      <c r="G46" s="58">
        <v>37</v>
      </c>
      <c r="H46" s="57"/>
      <c r="I46" s="58">
        <v>25.5</v>
      </c>
      <c r="J46" s="57"/>
      <c r="K46" s="58"/>
      <c r="L46" s="57"/>
      <c r="M46" s="58"/>
      <c r="N46" s="57"/>
      <c r="O46" s="58"/>
      <c r="Q46" s="57"/>
      <c r="R46" s="58">
        <v>46.644136380129027</v>
      </c>
      <c r="S46" s="59"/>
      <c r="T46" s="58"/>
      <c r="U46" s="60"/>
      <c r="V46" s="61"/>
      <c r="W46" s="60"/>
      <c r="X46" s="58"/>
      <c r="Y46" s="59"/>
      <c r="Z46" s="62"/>
      <c r="AB46" s="59"/>
      <c r="AC46" s="58"/>
      <c r="AD46" s="59"/>
      <c r="AE46" s="58"/>
      <c r="AF46" s="59"/>
      <c r="AG46" s="58"/>
      <c r="AI46" s="50"/>
      <c r="AJ46" s="70"/>
      <c r="AL46" s="40">
        <v>38261</v>
      </c>
      <c r="AM46" s="40">
        <v>3.4570000000000003</v>
      </c>
      <c r="AN46" s="40">
        <v>0.46</v>
      </c>
      <c r="AO46" s="40">
        <v>3.9170000000000003</v>
      </c>
      <c r="AP46" s="40">
        <v>0.13</v>
      </c>
      <c r="AQ46" s="40">
        <v>3.5870000000000002</v>
      </c>
      <c r="AR46" s="40">
        <v>0.36</v>
      </c>
      <c r="AS46" s="40">
        <v>3.8170000000000002</v>
      </c>
      <c r="AT46" s="40">
        <v>0.4</v>
      </c>
      <c r="AU46" s="40">
        <v>3.8570000000000002</v>
      </c>
    </row>
    <row r="47" spans="1:47" x14ac:dyDescent="0.25">
      <c r="A47" s="82">
        <v>37742</v>
      </c>
      <c r="B47" s="57">
        <v>36</v>
      </c>
      <c r="C47" s="58">
        <v>32</v>
      </c>
      <c r="D47" s="57">
        <v>28.5</v>
      </c>
      <c r="E47" s="58">
        <v>36</v>
      </c>
      <c r="F47" s="57">
        <v>38</v>
      </c>
      <c r="G47" s="58">
        <v>38</v>
      </c>
      <c r="H47" s="57"/>
      <c r="I47" s="58">
        <v>26</v>
      </c>
      <c r="J47" s="57"/>
      <c r="K47" s="58"/>
      <c r="L47" s="57"/>
      <c r="M47" s="58"/>
      <c r="N47" s="57"/>
      <c r="O47" s="58"/>
      <c r="Q47" s="57"/>
      <c r="R47" s="58">
        <v>46.64297999388706</v>
      </c>
      <c r="S47" s="59"/>
      <c r="T47" s="58"/>
      <c r="U47" s="60"/>
      <c r="V47" s="61"/>
      <c r="W47" s="60"/>
      <c r="X47" s="58"/>
      <c r="Y47" s="59"/>
      <c r="Z47" s="62"/>
      <c r="AB47" s="59"/>
      <c r="AC47" s="58"/>
      <c r="AD47" s="59"/>
      <c r="AE47" s="58"/>
      <c r="AF47" s="59"/>
      <c r="AG47" s="58"/>
      <c r="AI47" s="50"/>
      <c r="AJ47" s="70"/>
      <c r="AL47" s="40">
        <v>38292</v>
      </c>
      <c r="AM47" s="40">
        <v>3.4620000000000002</v>
      </c>
      <c r="AN47" s="40">
        <v>0.56000000000000005</v>
      </c>
      <c r="AO47" s="40">
        <v>4.0220000000000002</v>
      </c>
      <c r="AP47" s="40">
        <v>0.13</v>
      </c>
      <c r="AQ47" s="40">
        <v>3.5920000000000001</v>
      </c>
      <c r="AR47" s="40">
        <v>0.46</v>
      </c>
      <c r="AS47" s="40">
        <v>3.9220000000000002</v>
      </c>
      <c r="AT47" s="40">
        <v>0.72499999999999998</v>
      </c>
      <c r="AU47" s="40">
        <v>4.1870000000000003</v>
      </c>
    </row>
    <row r="48" spans="1:47" x14ac:dyDescent="0.25">
      <c r="A48" s="82">
        <v>37773</v>
      </c>
      <c r="B48" s="57">
        <v>43</v>
      </c>
      <c r="C48" s="58">
        <v>30.25</v>
      </c>
      <c r="D48" s="57">
        <v>29.5</v>
      </c>
      <c r="E48" s="58">
        <v>41</v>
      </c>
      <c r="F48" s="57">
        <v>42.5</v>
      </c>
      <c r="G48" s="58">
        <v>47.5</v>
      </c>
      <c r="H48" s="57"/>
      <c r="I48" s="58">
        <v>31</v>
      </c>
      <c r="J48" s="57"/>
      <c r="K48" s="58"/>
      <c r="L48" s="57"/>
      <c r="M48" s="58"/>
      <c r="N48" s="57"/>
      <c r="O48" s="58"/>
      <c r="Q48" s="57"/>
      <c r="R48" s="58">
        <v>46.985866777241341</v>
      </c>
      <c r="S48" s="59"/>
      <c r="T48" s="58"/>
      <c r="U48" s="60"/>
      <c r="V48" s="61"/>
      <c r="W48" s="60"/>
      <c r="X48" s="58"/>
      <c r="Y48" s="59"/>
      <c r="Z48" s="62"/>
      <c r="AB48" s="59"/>
      <c r="AC48" s="58"/>
      <c r="AD48" s="59"/>
      <c r="AE48" s="58"/>
      <c r="AF48" s="59"/>
      <c r="AG48" s="58"/>
      <c r="AI48" s="50"/>
      <c r="AJ48" s="70"/>
      <c r="AL48" s="40">
        <v>38322</v>
      </c>
      <c r="AM48" s="40">
        <v>3.5</v>
      </c>
      <c r="AN48" s="40">
        <v>0.77</v>
      </c>
      <c r="AO48" s="40">
        <v>4.2699999999999996</v>
      </c>
      <c r="AP48" s="40">
        <v>0.13</v>
      </c>
      <c r="AQ48" s="40">
        <v>3.63</v>
      </c>
      <c r="AR48" s="40">
        <v>0.77</v>
      </c>
      <c r="AS48" s="40">
        <v>4.2699999999999996</v>
      </c>
      <c r="AT48" s="40">
        <v>0.98</v>
      </c>
      <c r="AU48" s="40">
        <v>4.4800000000000004</v>
      </c>
    </row>
    <row r="49" spans="1:47" x14ac:dyDescent="0.25">
      <c r="A49" s="82">
        <v>37803</v>
      </c>
      <c r="B49" s="57">
        <v>53</v>
      </c>
      <c r="C49" s="58">
        <v>52.5</v>
      </c>
      <c r="D49" s="57">
        <v>48</v>
      </c>
      <c r="E49" s="58">
        <v>51.25</v>
      </c>
      <c r="F49" s="57">
        <v>57</v>
      </c>
      <c r="G49" s="58">
        <v>59</v>
      </c>
      <c r="H49" s="57"/>
      <c r="I49" s="58">
        <v>41.25</v>
      </c>
      <c r="J49" s="57"/>
      <c r="K49" s="58"/>
      <c r="L49" s="57"/>
      <c r="M49" s="58"/>
      <c r="N49" s="57"/>
      <c r="O49" s="58"/>
      <c r="Q49" s="57"/>
      <c r="R49" s="58">
        <v>47.375225393398246</v>
      </c>
      <c r="S49" s="59"/>
      <c r="T49" s="58"/>
      <c r="U49" s="60"/>
      <c r="V49" s="61"/>
      <c r="W49" s="60"/>
      <c r="X49" s="58"/>
      <c r="Y49" s="59"/>
      <c r="Z49" s="62"/>
      <c r="AB49" s="59"/>
      <c r="AC49" s="58"/>
      <c r="AD49" s="59"/>
      <c r="AE49" s="58"/>
      <c r="AF49" s="59"/>
      <c r="AG49" s="58"/>
      <c r="AI49" s="50"/>
      <c r="AJ49" s="70"/>
      <c r="AL49" s="40">
        <v>38353</v>
      </c>
      <c r="AM49" s="40">
        <v>3.5449999999999999</v>
      </c>
      <c r="AN49" s="40">
        <v>1.04</v>
      </c>
      <c r="AO49" s="40">
        <v>4.585</v>
      </c>
      <c r="AP49" s="40">
        <v>4.4999999999999998E-2</v>
      </c>
      <c r="AQ49" s="40">
        <v>3.59</v>
      </c>
      <c r="AR49" s="40">
        <v>1.04</v>
      </c>
      <c r="AS49" s="40">
        <v>4.585</v>
      </c>
      <c r="AT49" s="40">
        <v>1.615</v>
      </c>
      <c r="AU49" s="40">
        <v>5.16</v>
      </c>
    </row>
    <row r="50" spans="1:47" x14ac:dyDescent="0.25">
      <c r="A50" s="82">
        <v>37834</v>
      </c>
      <c r="B50" s="57">
        <v>61</v>
      </c>
      <c r="C50" s="58">
        <v>59.5</v>
      </c>
      <c r="D50" s="57">
        <v>56</v>
      </c>
      <c r="E50" s="58">
        <v>59.75</v>
      </c>
      <c r="F50" s="57">
        <v>62.75</v>
      </c>
      <c r="G50" s="58">
        <v>69</v>
      </c>
      <c r="H50" s="57"/>
      <c r="I50" s="58">
        <v>49.75</v>
      </c>
      <c r="J50" s="57"/>
      <c r="K50" s="58"/>
      <c r="L50" s="57"/>
      <c r="M50" s="58"/>
      <c r="N50" s="57"/>
      <c r="O50" s="58"/>
      <c r="Q50" s="57"/>
      <c r="R50" s="58">
        <v>47.873490400110754</v>
      </c>
      <c r="S50" s="59"/>
      <c r="T50" s="58"/>
      <c r="U50" s="60"/>
      <c r="V50" s="61"/>
      <c r="W50" s="60"/>
      <c r="X50" s="58"/>
      <c r="Y50" s="59"/>
      <c r="Z50" s="62"/>
      <c r="AB50" s="59"/>
      <c r="AC50" s="58"/>
      <c r="AD50" s="59"/>
      <c r="AE50" s="58"/>
      <c r="AF50" s="59"/>
      <c r="AG50" s="58"/>
      <c r="AI50" s="50"/>
      <c r="AJ50" s="70"/>
      <c r="AL50" s="40">
        <v>38384</v>
      </c>
      <c r="AM50" s="40">
        <v>3.5830000000000002</v>
      </c>
      <c r="AN50" s="40">
        <v>1.04</v>
      </c>
      <c r="AO50" s="40">
        <v>4.6230000000000002</v>
      </c>
      <c r="AP50" s="40">
        <v>4.4999999999999998E-2</v>
      </c>
      <c r="AQ50" s="40">
        <v>3.6280000000000001</v>
      </c>
      <c r="AR50" s="40">
        <v>1.04</v>
      </c>
      <c r="AS50" s="40">
        <v>4.6230000000000002</v>
      </c>
      <c r="AT50" s="40">
        <v>1.615</v>
      </c>
      <c r="AU50" s="40">
        <v>5.1980000000000004</v>
      </c>
    </row>
    <row r="51" spans="1:47" x14ac:dyDescent="0.25">
      <c r="A51" s="82">
        <v>37865</v>
      </c>
      <c r="B51" s="57">
        <v>50.5</v>
      </c>
      <c r="C51" s="58">
        <v>49.75</v>
      </c>
      <c r="D51" s="57">
        <v>46.25</v>
      </c>
      <c r="E51" s="58">
        <v>54.75</v>
      </c>
      <c r="F51" s="57">
        <v>49.75</v>
      </c>
      <c r="G51" s="58">
        <v>56.5</v>
      </c>
      <c r="H51" s="57"/>
      <c r="I51" s="58">
        <v>39.75</v>
      </c>
      <c r="J51" s="57"/>
      <c r="K51" s="58"/>
      <c r="L51" s="57"/>
      <c r="M51" s="58"/>
      <c r="N51" s="57"/>
      <c r="O51" s="58"/>
      <c r="Q51" s="57"/>
      <c r="R51" s="58">
        <v>47.870077905534082</v>
      </c>
      <c r="S51" s="59"/>
      <c r="T51" s="58"/>
      <c r="U51" s="60"/>
      <c r="V51" s="61"/>
      <c r="W51" s="60"/>
      <c r="X51" s="58"/>
      <c r="Y51" s="59"/>
      <c r="Z51" s="62"/>
      <c r="AB51" s="59"/>
      <c r="AC51" s="58"/>
      <c r="AD51" s="59"/>
      <c r="AE51" s="58"/>
      <c r="AF51" s="59"/>
      <c r="AG51" s="58"/>
      <c r="AI51" s="50"/>
      <c r="AJ51" s="70"/>
      <c r="AL51" s="40">
        <v>38412</v>
      </c>
      <c r="AM51" s="40">
        <v>3.577</v>
      </c>
      <c r="AN51" s="40">
        <v>0.54</v>
      </c>
      <c r="AO51" s="40">
        <v>4.117</v>
      </c>
      <c r="AP51" s="40">
        <v>4.4999999999999998E-2</v>
      </c>
      <c r="AQ51" s="40">
        <v>3.6219999999999999</v>
      </c>
      <c r="AR51" s="40">
        <v>0.54</v>
      </c>
      <c r="AS51" s="40">
        <v>4.117</v>
      </c>
      <c r="AT51" s="40">
        <v>0.71499999999999997</v>
      </c>
      <c r="AU51" s="40">
        <v>4.2919999999999998</v>
      </c>
    </row>
    <row r="52" spans="1:47" x14ac:dyDescent="0.25">
      <c r="A52" s="82">
        <v>37895</v>
      </c>
      <c r="B52" s="57">
        <v>38</v>
      </c>
      <c r="C52" s="58">
        <v>40.75</v>
      </c>
      <c r="D52" s="57">
        <v>40.25</v>
      </c>
      <c r="E52" s="58">
        <v>40</v>
      </c>
      <c r="F52" s="57">
        <v>39.5</v>
      </c>
      <c r="G52" s="58">
        <v>40.25</v>
      </c>
      <c r="H52" s="57"/>
      <c r="I52" s="58">
        <v>29.5</v>
      </c>
      <c r="J52" s="57"/>
      <c r="K52" s="58"/>
      <c r="L52" s="57"/>
      <c r="M52" s="58"/>
      <c r="N52" s="57"/>
      <c r="O52" s="58"/>
      <c r="Q52" s="57"/>
      <c r="R52" s="58">
        <v>48.102055932174821</v>
      </c>
      <c r="S52" s="59"/>
      <c r="T52" s="58"/>
      <c r="U52" s="60"/>
      <c r="V52" s="61"/>
      <c r="W52" s="60"/>
      <c r="X52" s="58"/>
      <c r="Y52" s="59"/>
      <c r="Z52" s="62"/>
      <c r="AB52" s="59"/>
      <c r="AC52" s="58"/>
      <c r="AD52" s="59"/>
      <c r="AE52" s="58"/>
      <c r="AF52" s="59"/>
      <c r="AG52" s="58"/>
      <c r="AI52" s="50"/>
      <c r="AJ52" s="70"/>
      <c r="AL52" s="40">
        <v>38443</v>
      </c>
      <c r="AM52" s="40">
        <v>3.577</v>
      </c>
      <c r="AN52" s="40">
        <v>0.36</v>
      </c>
      <c r="AO52" s="40">
        <v>3.9369999999999998</v>
      </c>
      <c r="AP52" s="40">
        <v>4.4999999999999998E-2</v>
      </c>
      <c r="AQ52" s="40">
        <v>3.6219999999999999</v>
      </c>
      <c r="AR52" s="40">
        <v>0.36</v>
      </c>
      <c r="AS52" s="40">
        <v>3.9369999999999998</v>
      </c>
      <c r="AT52" s="40">
        <v>0.38</v>
      </c>
      <c r="AU52" s="40">
        <v>3.9569999999999999</v>
      </c>
    </row>
    <row r="53" spans="1:47" x14ac:dyDescent="0.25">
      <c r="A53" s="82">
        <v>37926</v>
      </c>
      <c r="B53" s="57">
        <v>37</v>
      </c>
      <c r="C53" s="58">
        <v>36.5</v>
      </c>
      <c r="D53" s="57">
        <v>36</v>
      </c>
      <c r="E53" s="58">
        <v>40</v>
      </c>
      <c r="F53" s="57">
        <v>39.25</v>
      </c>
      <c r="G53" s="58">
        <v>38.75</v>
      </c>
      <c r="H53" s="57"/>
      <c r="I53" s="58">
        <v>29.25</v>
      </c>
      <c r="J53" s="57"/>
      <c r="K53" s="58"/>
      <c r="L53" s="57"/>
      <c r="M53" s="58"/>
      <c r="N53" s="57"/>
      <c r="O53" s="58"/>
      <c r="Q53" s="57"/>
      <c r="R53" s="58">
        <v>51.040969498735684</v>
      </c>
      <c r="S53" s="59"/>
      <c r="T53" s="58"/>
      <c r="U53" s="60"/>
      <c r="V53" s="61"/>
      <c r="W53" s="60"/>
      <c r="X53" s="58"/>
      <c r="Y53" s="59"/>
      <c r="Z53" s="62"/>
      <c r="AB53" s="59"/>
      <c r="AC53" s="58"/>
      <c r="AD53" s="59"/>
      <c r="AE53" s="58"/>
      <c r="AF53" s="59"/>
      <c r="AG53" s="58"/>
      <c r="AI53" s="50"/>
      <c r="AJ53" s="70"/>
      <c r="AL53" s="40">
        <v>38473</v>
      </c>
      <c r="AM53" s="40">
        <v>3.7250000000000001</v>
      </c>
      <c r="AN53" s="40">
        <v>0.32500000000000001</v>
      </c>
      <c r="AO53" s="40">
        <v>4.05</v>
      </c>
      <c r="AP53" s="40">
        <v>4.4999999999999998E-2</v>
      </c>
      <c r="AQ53" s="40">
        <v>3.77</v>
      </c>
      <c r="AR53" s="40">
        <v>0.32500000000000001</v>
      </c>
      <c r="AS53" s="40">
        <v>4.05</v>
      </c>
      <c r="AT53" s="40">
        <v>0.33</v>
      </c>
      <c r="AU53" s="40">
        <v>4.0549999999999997</v>
      </c>
    </row>
    <row r="54" spans="1:47" x14ac:dyDescent="0.25">
      <c r="A54" s="82">
        <v>37956</v>
      </c>
      <c r="B54" s="57">
        <v>36.5</v>
      </c>
      <c r="C54" s="58">
        <v>37.75</v>
      </c>
      <c r="D54" s="57">
        <v>37.5</v>
      </c>
      <c r="E54" s="58">
        <v>43</v>
      </c>
      <c r="F54" s="57">
        <v>40.5</v>
      </c>
      <c r="G54" s="58">
        <v>38</v>
      </c>
      <c r="H54" s="57"/>
      <c r="I54" s="58">
        <v>30.5</v>
      </c>
      <c r="J54" s="57"/>
      <c r="K54" s="58"/>
      <c r="L54" s="57"/>
      <c r="M54" s="58"/>
      <c r="N54" s="57"/>
      <c r="O54" s="58"/>
      <c r="Q54" s="57"/>
      <c r="R54" s="58">
        <v>53.330795319627889</v>
      </c>
      <c r="S54" s="59"/>
      <c r="T54" s="58"/>
      <c r="U54" s="60"/>
      <c r="V54" s="61"/>
      <c r="W54" s="60"/>
      <c r="X54" s="58"/>
      <c r="Y54" s="59"/>
      <c r="Z54" s="62"/>
      <c r="AB54" s="59"/>
      <c r="AC54" s="58"/>
      <c r="AD54" s="59"/>
      <c r="AE54" s="58"/>
      <c r="AF54" s="59"/>
      <c r="AG54" s="58"/>
      <c r="AI54" s="50"/>
      <c r="AJ54" s="70"/>
      <c r="AL54" s="40">
        <v>38504</v>
      </c>
      <c r="AM54" s="40">
        <v>3.8770000000000002</v>
      </c>
      <c r="AN54" s="40">
        <v>0.33500000000000002</v>
      </c>
      <c r="AO54" s="40">
        <v>4.2120000000000006</v>
      </c>
      <c r="AP54" s="40">
        <v>4.4999999999999998E-2</v>
      </c>
      <c r="AQ54" s="40">
        <v>3.9220000000000002</v>
      </c>
      <c r="AR54" s="40">
        <v>0.33500000000000002</v>
      </c>
      <c r="AS54" s="40">
        <v>4.2120000000000006</v>
      </c>
      <c r="AT54" s="40">
        <v>0.37</v>
      </c>
      <c r="AU54" s="40">
        <v>4.2469999999999999</v>
      </c>
    </row>
    <row r="55" spans="1:47" x14ac:dyDescent="0.25">
      <c r="A55" s="82">
        <v>37987</v>
      </c>
      <c r="B55" s="40">
        <v>36.700000000000003</v>
      </c>
      <c r="C55" s="40">
        <v>42.27</v>
      </c>
      <c r="D55" s="40">
        <v>41.81</v>
      </c>
      <c r="E55" s="40">
        <v>43.73</v>
      </c>
      <c r="F55" s="40">
        <v>41.25</v>
      </c>
      <c r="G55" s="40">
        <v>38.9</v>
      </c>
      <c r="I55" s="40">
        <v>21.5</v>
      </c>
      <c r="R55" s="40">
        <v>50.091113189690851</v>
      </c>
      <c r="AI55" s="50"/>
      <c r="AJ55" s="70"/>
      <c r="AL55" s="40">
        <v>38534</v>
      </c>
      <c r="AM55" s="40">
        <v>3.9370000000000003</v>
      </c>
      <c r="AN55" s="40">
        <v>0.45</v>
      </c>
      <c r="AO55" s="40">
        <v>4.3870000000000005</v>
      </c>
      <c r="AP55" s="40">
        <v>4.4999999999999998E-2</v>
      </c>
      <c r="AQ55" s="40">
        <v>3.9820000000000002</v>
      </c>
      <c r="AR55" s="40">
        <v>0.35</v>
      </c>
      <c r="AS55" s="40">
        <v>4.2869999999999999</v>
      </c>
      <c r="AT55" s="40">
        <v>0.41</v>
      </c>
      <c r="AU55" s="40">
        <v>4.3470000000000004</v>
      </c>
    </row>
    <row r="56" spans="1:47" x14ac:dyDescent="0.25">
      <c r="A56" s="82">
        <v>38018</v>
      </c>
      <c r="B56" s="40">
        <v>36.700000000000003</v>
      </c>
      <c r="C56" s="40">
        <v>41.63</v>
      </c>
      <c r="D56" s="40">
        <v>40.950000000000003</v>
      </c>
      <c r="E56" s="40">
        <v>42.02</v>
      </c>
      <c r="F56" s="40">
        <v>39.86</v>
      </c>
      <c r="G56" s="40">
        <v>38.9</v>
      </c>
      <c r="I56" s="40">
        <v>23.25</v>
      </c>
      <c r="R56" s="40">
        <v>48.815130240381869</v>
      </c>
      <c r="AI56" s="50"/>
      <c r="AJ56" s="70"/>
      <c r="AL56" s="40">
        <v>38565</v>
      </c>
      <c r="AM56" s="40">
        <v>3.85</v>
      </c>
      <c r="AN56" s="40">
        <v>0.45</v>
      </c>
      <c r="AO56" s="40">
        <v>4.3</v>
      </c>
      <c r="AP56" s="40">
        <v>0.13</v>
      </c>
      <c r="AQ56" s="40">
        <v>3.98</v>
      </c>
      <c r="AR56" s="40">
        <v>0.35</v>
      </c>
      <c r="AS56" s="40">
        <v>4.2</v>
      </c>
      <c r="AT56" s="40">
        <v>0.41</v>
      </c>
      <c r="AU56" s="40">
        <v>4.26</v>
      </c>
    </row>
    <row r="57" spans="1:47" x14ac:dyDescent="0.25">
      <c r="A57" s="82">
        <v>38047</v>
      </c>
      <c r="B57" s="40">
        <v>36.24</v>
      </c>
      <c r="C57" s="40">
        <v>36.909999999999997</v>
      </c>
      <c r="D57" s="40">
        <v>36.01</v>
      </c>
      <c r="E57" s="40">
        <v>40.299999999999997</v>
      </c>
      <c r="F57" s="40">
        <v>39.229999999999997</v>
      </c>
      <c r="G57" s="40">
        <v>38.44</v>
      </c>
      <c r="I57" s="40">
        <v>22</v>
      </c>
      <c r="R57" s="40">
        <v>46.784398831581441</v>
      </c>
      <c r="AI57" s="50"/>
      <c r="AJ57" s="70"/>
      <c r="AL57" s="40">
        <v>38596</v>
      </c>
      <c r="AM57" s="40">
        <v>3.7110000000000003</v>
      </c>
      <c r="AN57" s="40">
        <v>0.41499999999999998</v>
      </c>
      <c r="AO57" s="40">
        <v>4.1260000000000003</v>
      </c>
      <c r="AP57" s="40">
        <v>0.13</v>
      </c>
      <c r="AQ57" s="40">
        <v>3.8410000000000002</v>
      </c>
      <c r="AR57" s="40">
        <v>0.315</v>
      </c>
      <c r="AS57" s="40">
        <v>4.0260000000000007</v>
      </c>
      <c r="AT57" s="40">
        <v>0.36</v>
      </c>
      <c r="AU57" s="40">
        <v>4.0710000000000006</v>
      </c>
    </row>
    <row r="58" spans="1:47" x14ac:dyDescent="0.25">
      <c r="A58" s="82">
        <v>38078</v>
      </c>
      <c r="B58" s="40">
        <v>35.78</v>
      </c>
      <c r="C58" s="40">
        <v>36.700000000000003</v>
      </c>
      <c r="D58" s="40">
        <v>33.43</v>
      </c>
      <c r="E58" s="40">
        <v>37.049999999999997</v>
      </c>
      <c r="F58" s="40">
        <v>38.01</v>
      </c>
      <c r="G58" s="40">
        <v>37.979999999999997</v>
      </c>
      <c r="I58" s="40">
        <v>28.5</v>
      </c>
      <c r="R58" s="40">
        <v>44.175869990925555</v>
      </c>
      <c r="AI58" s="50"/>
      <c r="AJ58" s="70"/>
      <c r="AL58" s="40">
        <v>38626</v>
      </c>
      <c r="AM58" s="40">
        <v>3.5570000000000004</v>
      </c>
      <c r="AN58" s="40">
        <v>0.46</v>
      </c>
      <c r="AO58" s="40">
        <v>4.0170000000000003</v>
      </c>
      <c r="AP58" s="40">
        <v>0.13</v>
      </c>
      <c r="AQ58" s="40">
        <v>3.6870000000000003</v>
      </c>
      <c r="AR58" s="40">
        <v>0.36</v>
      </c>
      <c r="AS58" s="40">
        <v>3.9170000000000003</v>
      </c>
      <c r="AT58" s="40">
        <v>0.4</v>
      </c>
      <c r="AU58" s="40">
        <v>3.9570000000000003</v>
      </c>
    </row>
    <row r="59" spans="1:47" x14ac:dyDescent="0.25">
      <c r="A59" s="82">
        <v>38108</v>
      </c>
      <c r="B59" s="40">
        <v>36.700000000000003</v>
      </c>
      <c r="C59" s="40">
        <v>33.69</v>
      </c>
      <c r="D59" s="40">
        <v>30.43</v>
      </c>
      <c r="E59" s="40">
        <v>37.51</v>
      </c>
      <c r="F59" s="40">
        <v>38.729999999999997</v>
      </c>
      <c r="G59" s="40">
        <v>38.9</v>
      </c>
      <c r="I59" s="40">
        <v>28</v>
      </c>
      <c r="R59" s="40">
        <v>44.243465414035555</v>
      </c>
      <c r="AI59" s="50"/>
      <c r="AJ59" s="70"/>
      <c r="AL59" s="40">
        <v>38657</v>
      </c>
      <c r="AM59" s="40">
        <v>3.5620000000000003</v>
      </c>
      <c r="AN59" s="40">
        <v>0.56000000000000005</v>
      </c>
      <c r="AO59" s="40">
        <v>4.1219999999999999</v>
      </c>
      <c r="AP59" s="40">
        <v>0.13</v>
      </c>
      <c r="AQ59" s="40">
        <v>3.6920000000000002</v>
      </c>
      <c r="AR59" s="40">
        <v>0.46</v>
      </c>
      <c r="AS59" s="40">
        <v>4.0220000000000002</v>
      </c>
      <c r="AT59" s="40">
        <v>0.73</v>
      </c>
      <c r="AU59" s="40">
        <v>4.2919999999999998</v>
      </c>
    </row>
    <row r="60" spans="1:47" x14ac:dyDescent="0.25">
      <c r="A60" s="82">
        <v>38139</v>
      </c>
      <c r="B60" s="40">
        <v>43.19</v>
      </c>
      <c r="C60" s="40">
        <v>32.19</v>
      </c>
      <c r="D60" s="40">
        <v>31.29</v>
      </c>
      <c r="E60" s="40">
        <v>41.8</v>
      </c>
      <c r="F60" s="40">
        <v>42.9</v>
      </c>
      <c r="G60" s="40">
        <v>47.52</v>
      </c>
      <c r="I60" s="40">
        <v>35</v>
      </c>
      <c r="R60" s="40">
        <v>44.789684512930585</v>
      </c>
      <c r="AI60" s="50"/>
      <c r="AJ60" s="70"/>
      <c r="AL60" s="40">
        <v>38687</v>
      </c>
      <c r="AM60" s="40">
        <v>3.6</v>
      </c>
      <c r="AN60" s="40">
        <v>0.77</v>
      </c>
      <c r="AO60" s="40">
        <v>4.37</v>
      </c>
      <c r="AP60" s="40">
        <v>0.13</v>
      </c>
      <c r="AQ60" s="40">
        <v>3.73</v>
      </c>
      <c r="AR60" s="40">
        <v>0.77</v>
      </c>
      <c r="AS60" s="40">
        <v>4.37</v>
      </c>
      <c r="AT60" s="40">
        <v>0.98</v>
      </c>
      <c r="AU60" s="40">
        <v>4.58</v>
      </c>
    </row>
    <row r="61" spans="1:47" x14ac:dyDescent="0.25">
      <c r="A61" s="82">
        <v>38169</v>
      </c>
      <c r="B61" s="40">
        <v>52.46</v>
      </c>
      <c r="C61" s="40">
        <v>51.29</v>
      </c>
      <c r="D61" s="40">
        <v>47.17</v>
      </c>
      <c r="E61" s="40">
        <v>50.6</v>
      </c>
      <c r="F61" s="40">
        <v>56.37</v>
      </c>
      <c r="G61" s="40">
        <v>58.06</v>
      </c>
      <c r="I61" s="40">
        <v>39</v>
      </c>
      <c r="R61" s="40">
        <v>45.439524027139178</v>
      </c>
      <c r="AI61" s="50"/>
      <c r="AJ61" s="70"/>
      <c r="AL61" s="40">
        <v>38718</v>
      </c>
      <c r="AM61" s="40">
        <v>3.645</v>
      </c>
      <c r="AN61" s="40">
        <v>1.04</v>
      </c>
      <c r="AO61" s="40">
        <v>4.6849999999999996</v>
      </c>
      <c r="AP61" s="40">
        <v>4.4999999999999998E-2</v>
      </c>
      <c r="AQ61" s="40">
        <v>3.69</v>
      </c>
      <c r="AR61" s="40">
        <v>1.04</v>
      </c>
      <c r="AS61" s="40">
        <v>4.6849999999999996</v>
      </c>
      <c r="AT61" s="40">
        <v>1.6</v>
      </c>
      <c r="AU61" s="40">
        <v>5.2450000000000001</v>
      </c>
    </row>
    <row r="62" spans="1:47" x14ac:dyDescent="0.25">
      <c r="A62" s="82">
        <v>38200</v>
      </c>
      <c r="B62" s="40">
        <v>59.87</v>
      </c>
      <c r="C62" s="40">
        <v>57.31</v>
      </c>
      <c r="D62" s="40">
        <v>54.04</v>
      </c>
      <c r="E62" s="40">
        <v>57.89</v>
      </c>
      <c r="F62" s="40">
        <v>61.66</v>
      </c>
      <c r="G62" s="40">
        <v>67.17</v>
      </c>
      <c r="I62" s="40">
        <v>47.75</v>
      </c>
      <c r="R62" s="40">
        <v>45.989949212130902</v>
      </c>
      <c r="AI62" s="50"/>
      <c r="AJ62" s="70"/>
      <c r="AL62" s="40">
        <v>38749</v>
      </c>
      <c r="AM62" s="40">
        <v>3.6830000000000003</v>
      </c>
      <c r="AN62" s="40">
        <v>1.04</v>
      </c>
      <c r="AO62" s="40">
        <v>4.7230000000000008</v>
      </c>
      <c r="AP62" s="40">
        <v>4.4999999999999998E-2</v>
      </c>
      <c r="AQ62" s="40">
        <v>3.7280000000000002</v>
      </c>
      <c r="AR62" s="40">
        <v>1.04</v>
      </c>
      <c r="AS62" s="40">
        <v>4.7230000000000008</v>
      </c>
      <c r="AT62" s="40">
        <v>1.6</v>
      </c>
      <c r="AU62" s="40">
        <v>5.2830000000000004</v>
      </c>
    </row>
    <row r="63" spans="1:47" x14ac:dyDescent="0.25">
      <c r="A63" s="82">
        <v>38231</v>
      </c>
      <c r="B63" s="40">
        <v>50.14</v>
      </c>
      <c r="C63" s="40">
        <v>48.94</v>
      </c>
      <c r="D63" s="40">
        <v>45.67</v>
      </c>
      <c r="E63" s="40">
        <v>53.56</v>
      </c>
      <c r="F63" s="40">
        <v>49.61</v>
      </c>
      <c r="G63" s="40">
        <v>55.74</v>
      </c>
      <c r="I63" s="40">
        <v>31.5</v>
      </c>
      <c r="R63" s="40">
        <v>45.901596893134702</v>
      </c>
      <c r="AI63" s="50"/>
      <c r="AJ63" s="70"/>
      <c r="AL63" s="40">
        <v>38777</v>
      </c>
      <c r="AM63" s="40">
        <v>3.677</v>
      </c>
      <c r="AN63" s="40">
        <v>0.54</v>
      </c>
      <c r="AO63" s="40">
        <v>4.2170000000000005</v>
      </c>
      <c r="AP63" s="40">
        <v>4.4999999999999998E-2</v>
      </c>
      <c r="AQ63" s="40">
        <v>3.722</v>
      </c>
      <c r="AR63" s="40">
        <v>0.54</v>
      </c>
      <c r="AS63" s="40">
        <v>4.2170000000000005</v>
      </c>
      <c r="AT63" s="40">
        <v>0.72</v>
      </c>
      <c r="AU63" s="40">
        <v>4.3970000000000002</v>
      </c>
    </row>
    <row r="64" spans="1:47" x14ac:dyDescent="0.25">
      <c r="A64" s="82">
        <v>38261</v>
      </c>
      <c r="B64" s="40">
        <v>38.56</v>
      </c>
      <c r="C64" s="40">
        <v>41.21</v>
      </c>
      <c r="D64" s="40">
        <v>40.520000000000003</v>
      </c>
      <c r="E64" s="40">
        <v>40.659999999999997</v>
      </c>
      <c r="F64" s="40">
        <v>40.119999999999997</v>
      </c>
      <c r="G64" s="40">
        <v>40.97</v>
      </c>
      <c r="I64" s="40">
        <v>32</v>
      </c>
      <c r="R64" s="40">
        <v>45.902849648838057</v>
      </c>
      <c r="AI64" s="50"/>
      <c r="AJ64" s="70"/>
      <c r="AL64" s="40">
        <v>38808</v>
      </c>
      <c r="AM64" s="40">
        <v>3.677</v>
      </c>
      <c r="AN64" s="40">
        <v>0.36</v>
      </c>
      <c r="AO64" s="40">
        <v>4.0369999999999999</v>
      </c>
      <c r="AP64" s="40">
        <v>4.4999999999999998E-2</v>
      </c>
      <c r="AQ64" s="40">
        <v>3.722</v>
      </c>
      <c r="AR64" s="40">
        <v>0.36</v>
      </c>
      <c r="AS64" s="40">
        <v>4.0369999999999999</v>
      </c>
      <c r="AT64" s="40">
        <v>0.38</v>
      </c>
      <c r="AU64" s="40">
        <v>4.0570000000000004</v>
      </c>
    </row>
    <row r="65" spans="1:47" x14ac:dyDescent="0.25">
      <c r="A65" s="82">
        <v>38292</v>
      </c>
      <c r="B65" s="40">
        <v>37.630000000000003</v>
      </c>
      <c r="C65" s="40">
        <v>37.57</v>
      </c>
      <c r="D65" s="40">
        <v>36.869999999999997</v>
      </c>
      <c r="E65" s="40">
        <v>40.909999999999997</v>
      </c>
      <c r="F65" s="40">
        <v>39.85</v>
      </c>
      <c r="G65" s="40">
        <v>39.61</v>
      </c>
      <c r="I65" s="40">
        <v>29.75</v>
      </c>
      <c r="R65" s="40">
        <v>48.414150797393795</v>
      </c>
      <c r="AI65" s="50"/>
      <c r="AJ65" s="70"/>
      <c r="AL65" s="40">
        <v>38838</v>
      </c>
      <c r="AM65" s="40">
        <v>3.8250000000000002</v>
      </c>
      <c r="AN65" s="40">
        <v>0.32500000000000001</v>
      </c>
      <c r="AO65" s="40">
        <v>4.1500000000000004</v>
      </c>
      <c r="AP65" s="40">
        <v>4.4999999999999998E-2</v>
      </c>
      <c r="AQ65" s="40">
        <v>3.87</v>
      </c>
      <c r="AR65" s="40">
        <v>0.32500000000000001</v>
      </c>
      <c r="AS65" s="40">
        <v>4.1500000000000004</v>
      </c>
      <c r="AT65" s="40">
        <v>0.33</v>
      </c>
      <c r="AU65" s="40">
        <v>4.1550000000000002</v>
      </c>
    </row>
    <row r="66" spans="1:47" x14ac:dyDescent="0.25">
      <c r="A66" s="82">
        <v>38322</v>
      </c>
      <c r="B66" s="40">
        <v>37.17</v>
      </c>
      <c r="C66" s="40">
        <v>38.64</v>
      </c>
      <c r="D66" s="40">
        <v>38.159999999999997</v>
      </c>
      <c r="E66" s="40">
        <v>43.8</v>
      </c>
      <c r="F66" s="40">
        <v>41.04</v>
      </c>
      <c r="G66" s="40">
        <v>38.94</v>
      </c>
      <c r="I66" s="40">
        <v>30.25</v>
      </c>
      <c r="R66" s="40">
        <v>50.605564821405828</v>
      </c>
      <c r="AI66" s="50"/>
      <c r="AJ66" s="70"/>
      <c r="AL66" s="40">
        <v>38869</v>
      </c>
      <c r="AM66" s="40">
        <v>3.9770000000000003</v>
      </c>
      <c r="AN66" s="40">
        <v>0.33500000000000002</v>
      </c>
      <c r="AO66" s="40">
        <v>4.3120000000000003</v>
      </c>
      <c r="AP66" s="40">
        <v>4.4999999999999998E-2</v>
      </c>
      <c r="AQ66" s="40">
        <v>4.0220000000000002</v>
      </c>
      <c r="AR66" s="40">
        <v>0.33500000000000002</v>
      </c>
      <c r="AS66" s="40">
        <v>4.3120000000000003</v>
      </c>
      <c r="AT66" s="40">
        <v>0.37</v>
      </c>
      <c r="AU66" s="40">
        <v>4.3470000000000004</v>
      </c>
    </row>
    <row r="67" spans="1:47" x14ac:dyDescent="0.25">
      <c r="A67" s="82">
        <v>38353</v>
      </c>
      <c r="B67" s="40">
        <v>36.96</v>
      </c>
      <c r="C67" s="40">
        <v>42.64</v>
      </c>
      <c r="D67" s="40">
        <v>41.85</v>
      </c>
      <c r="E67" s="40">
        <v>44.15</v>
      </c>
      <c r="F67" s="40">
        <v>41.54</v>
      </c>
      <c r="G67" s="40">
        <v>39.28</v>
      </c>
      <c r="I67" s="40">
        <v>21.5</v>
      </c>
      <c r="R67" s="40">
        <v>50.14192926574497</v>
      </c>
      <c r="AI67" s="50"/>
      <c r="AJ67" s="70"/>
      <c r="AL67" s="40">
        <v>38899</v>
      </c>
      <c r="AM67" s="40">
        <v>4.0395000000000003</v>
      </c>
      <c r="AN67" s="40">
        <v>0.45</v>
      </c>
      <c r="AO67" s="40">
        <v>4.4895000000000005</v>
      </c>
      <c r="AP67" s="40">
        <v>4.4999999999999998E-2</v>
      </c>
      <c r="AQ67" s="40">
        <v>4.0845000000000002</v>
      </c>
      <c r="AR67" s="40">
        <v>0.35</v>
      </c>
      <c r="AS67" s="40">
        <v>4.3895</v>
      </c>
      <c r="AT67" s="40">
        <v>0.41</v>
      </c>
      <c r="AU67" s="40">
        <v>4.4495000000000005</v>
      </c>
    </row>
    <row r="68" spans="1:47" x14ac:dyDescent="0.25">
      <c r="A68" s="82">
        <v>38384</v>
      </c>
      <c r="B68" s="40">
        <v>36.97</v>
      </c>
      <c r="C68" s="40">
        <v>42.09</v>
      </c>
      <c r="D68" s="40">
        <v>41.11</v>
      </c>
      <c r="E68" s="40">
        <v>42.68</v>
      </c>
      <c r="F68" s="40">
        <v>40.14</v>
      </c>
      <c r="G68" s="40">
        <v>39.29</v>
      </c>
      <c r="I68" s="40">
        <v>23.25</v>
      </c>
      <c r="R68" s="40">
        <v>48.898754032800724</v>
      </c>
      <c r="AI68" s="50"/>
      <c r="AJ68" s="70"/>
      <c r="AL68" s="40">
        <v>38930</v>
      </c>
      <c r="AM68" s="40">
        <v>3.9525000000000001</v>
      </c>
      <c r="AN68" s="40">
        <v>0.45</v>
      </c>
      <c r="AO68" s="40">
        <v>4.4024999999999999</v>
      </c>
      <c r="AP68" s="40">
        <v>0.13</v>
      </c>
      <c r="AQ68" s="40">
        <v>4.0824999999999996</v>
      </c>
      <c r="AR68" s="40">
        <v>0.35</v>
      </c>
      <c r="AS68" s="40">
        <v>4.3025000000000002</v>
      </c>
      <c r="AT68" s="40">
        <v>0.41</v>
      </c>
      <c r="AU68" s="40">
        <v>4.3624999999999998</v>
      </c>
    </row>
    <row r="69" spans="1:47" x14ac:dyDescent="0.25">
      <c r="A69" s="82">
        <v>38412</v>
      </c>
      <c r="B69" s="40">
        <v>36.5</v>
      </c>
      <c r="C69" s="40">
        <v>38.04</v>
      </c>
      <c r="D69" s="40">
        <v>36.880000000000003</v>
      </c>
      <c r="E69" s="40">
        <v>41.21</v>
      </c>
      <c r="F69" s="40">
        <v>39.49</v>
      </c>
      <c r="G69" s="40">
        <v>38.82</v>
      </c>
      <c r="I69" s="40">
        <v>22</v>
      </c>
      <c r="R69" s="40">
        <v>46.922299334978831</v>
      </c>
      <c r="AI69" s="50"/>
      <c r="AJ69" s="70"/>
      <c r="AL69" s="40">
        <v>38961</v>
      </c>
      <c r="AM69" s="40">
        <v>3.8135000000000003</v>
      </c>
      <c r="AN69" s="40">
        <v>0.41499999999999998</v>
      </c>
      <c r="AO69" s="40">
        <v>4.2285000000000004</v>
      </c>
      <c r="AP69" s="40">
        <v>0.13</v>
      </c>
      <c r="AQ69" s="40">
        <v>3.9435000000000002</v>
      </c>
      <c r="AR69" s="40">
        <v>0.315</v>
      </c>
      <c r="AS69" s="40">
        <v>4.1285000000000007</v>
      </c>
      <c r="AT69" s="40">
        <v>0.36</v>
      </c>
      <c r="AU69" s="40">
        <v>4.1735000000000007</v>
      </c>
    </row>
    <row r="70" spans="1:47" x14ac:dyDescent="0.25">
      <c r="A70" s="82">
        <v>38443</v>
      </c>
      <c r="B70" s="40">
        <v>36.03</v>
      </c>
      <c r="C70" s="40">
        <v>37.86</v>
      </c>
      <c r="D70" s="40">
        <v>34.67</v>
      </c>
      <c r="E70" s="40">
        <v>38.39</v>
      </c>
      <c r="F70" s="40">
        <v>38.270000000000003</v>
      </c>
      <c r="G70" s="40">
        <v>38.35</v>
      </c>
      <c r="I70" s="40">
        <v>27.5</v>
      </c>
      <c r="R70" s="40">
        <v>44.172550385101772</v>
      </c>
      <c r="AI70" s="50"/>
      <c r="AJ70" s="70"/>
      <c r="AL70" s="40">
        <v>38991</v>
      </c>
      <c r="AM70" s="40">
        <v>3.6595</v>
      </c>
      <c r="AN70" s="40">
        <v>0.46</v>
      </c>
      <c r="AO70" s="40">
        <v>4.1195000000000004</v>
      </c>
      <c r="AP70" s="40">
        <v>0.13</v>
      </c>
      <c r="AQ70" s="40">
        <v>3.7894999999999999</v>
      </c>
      <c r="AR70" s="40">
        <v>0.36</v>
      </c>
      <c r="AS70" s="40">
        <v>4.0194999999999999</v>
      </c>
      <c r="AT70" s="40">
        <v>0.4</v>
      </c>
      <c r="AU70" s="40">
        <v>4.0594999999999999</v>
      </c>
    </row>
    <row r="71" spans="1:47" x14ac:dyDescent="0.25">
      <c r="A71" s="82">
        <v>38473</v>
      </c>
      <c r="B71" s="40">
        <v>36.97</v>
      </c>
      <c r="C71" s="40">
        <v>35.28</v>
      </c>
      <c r="D71" s="40">
        <v>32.1</v>
      </c>
      <c r="E71" s="40">
        <v>38.82</v>
      </c>
      <c r="F71" s="40">
        <v>38.99</v>
      </c>
      <c r="G71" s="40">
        <v>39.29</v>
      </c>
      <c r="I71" s="40">
        <v>27</v>
      </c>
      <c r="R71" s="40">
        <v>44.238261179434325</v>
      </c>
      <c r="AI71" s="50"/>
      <c r="AJ71" s="70"/>
      <c r="AL71" s="40">
        <v>39022</v>
      </c>
      <c r="AM71" s="40">
        <v>3.6645000000000003</v>
      </c>
      <c r="AN71" s="40">
        <v>0.56000000000000005</v>
      </c>
      <c r="AO71" s="40">
        <v>4.2245000000000008</v>
      </c>
      <c r="AP71" s="40">
        <v>0.13</v>
      </c>
      <c r="AQ71" s="40">
        <v>3.7945000000000002</v>
      </c>
      <c r="AR71" s="40">
        <v>0.46</v>
      </c>
      <c r="AS71" s="40">
        <v>4.1245000000000003</v>
      </c>
      <c r="AT71" s="40">
        <v>0.73</v>
      </c>
      <c r="AU71" s="40">
        <v>4.3945000000000007</v>
      </c>
    </row>
    <row r="72" spans="1:47" x14ac:dyDescent="0.25">
      <c r="A72" s="82">
        <v>38504</v>
      </c>
      <c r="B72" s="40">
        <v>43.5</v>
      </c>
      <c r="C72" s="40">
        <v>34</v>
      </c>
      <c r="D72" s="40">
        <v>32.83</v>
      </c>
      <c r="E72" s="40">
        <v>42.5</v>
      </c>
      <c r="F72" s="40">
        <v>43.19</v>
      </c>
      <c r="G72" s="40">
        <v>47.63</v>
      </c>
      <c r="I72" s="40">
        <v>33</v>
      </c>
      <c r="R72" s="40">
        <v>44.769713690773308</v>
      </c>
      <c r="AI72" s="50"/>
      <c r="AJ72" s="70"/>
      <c r="AL72" s="40">
        <v>39052</v>
      </c>
      <c r="AM72" s="40">
        <v>3.7025000000000001</v>
      </c>
      <c r="AN72" s="40">
        <v>0.77</v>
      </c>
      <c r="AO72" s="40">
        <v>4.4725000000000001</v>
      </c>
      <c r="AP72" s="40">
        <v>0.13</v>
      </c>
      <c r="AQ72" s="40">
        <v>3.8325</v>
      </c>
      <c r="AR72" s="40">
        <v>0.77</v>
      </c>
      <c r="AS72" s="40">
        <v>4.4725000000000001</v>
      </c>
      <c r="AT72" s="40">
        <v>0.98</v>
      </c>
      <c r="AU72" s="40">
        <v>4.6825000000000001</v>
      </c>
    </row>
    <row r="73" spans="1:47" x14ac:dyDescent="0.25">
      <c r="A73" s="82">
        <v>38534</v>
      </c>
      <c r="B73" s="40">
        <v>52.83</v>
      </c>
      <c r="C73" s="40">
        <v>50.43</v>
      </c>
      <c r="D73" s="40">
        <v>46.46</v>
      </c>
      <c r="E73" s="40">
        <v>50.03</v>
      </c>
      <c r="F73" s="40">
        <v>56.75</v>
      </c>
      <c r="G73" s="40">
        <v>58.03</v>
      </c>
      <c r="I73" s="40">
        <v>30</v>
      </c>
      <c r="R73" s="40">
        <v>45.402188750834192</v>
      </c>
      <c r="AI73" s="50"/>
      <c r="AJ73" s="70"/>
      <c r="AL73" s="40">
        <v>39083</v>
      </c>
      <c r="AM73" s="40">
        <v>3.7475000000000001</v>
      </c>
      <c r="AN73" s="40">
        <v>1.04</v>
      </c>
      <c r="AO73" s="40">
        <v>4.7874999999999996</v>
      </c>
      <c r="AP73" s="40">
        <v>4.4999999999999998E-2</v>
      </c>
      <c r="AQ73" s="40">
        <v>3.7925</v>
      </c>
      <c r="AR73" s="40">
        <v>1.04</v>
      </c>
      <c r="AS73" s="40">
        <v>4.7874999999999996</v>
      </c>
      <c r="AT73" s="40">
        <v>1.6</v>
      </c>
      <c r="AU73" s="40">
        <v>5.3475000000000001</v>
      </c>
    </row>
    <row r="74" spans="1:47" x14ac:dyDescent="0.25">
      <c r="A74" s="82">
        <v>38565</v>
      </c>
      <c r="B74" s="40">
        <v>60.3</v>
      </c>
      <c r="C74" s="40">
        <v>55.61</v>
      </c>
      <c r="D74" s="40">
        <v>52.35</v>
      </c>
      <c r="E74" s="40">
        <v>56.28</v>
      </c>
      <c r="F74" s="40">
        <v>62.08</v>
      </c>
      <c r="G74" s="40">
        <v>66.94</v>
      </c>
      <c r="I74" s="40">
        <v>38.75</v>
      </c>
      <c r="R74" s="40">
        <v>45.937845710275113</v>
      </c>
      <c r="AI74" s="50"/>
      <c r="AJ74" s="70"/>
      <c r="AL74" s="40">
        <v>39114</v>
      </c>
      <c r="AM74" s="40">
        <v>3.7855000000000003</v>
      </c>
      <c r="AN74" s="40">
        <v>1.04</v>
      </c>
      <c r="AO74" s="40">
        <v>4.8254999999999999</v>
      </c>
      <c r="AP74" s="40">
        <v>4.4999999999999998E-2</v>
      </c>
      <c r="AQ74" s="40">
        <v>3.8305000000000002</v>
      </c>
      <c r="AR74" s="40">
        <v>1.04</v>
      </c>
      <c r="AS74" s="40">
        <v>4.8254999999999999</v>
      </c>
      <c r="AT74" s="40">
        <v>1.6</v>
      </c>
      <c r="AU74" s="40">
        <v>5.3855000000000004</v>
      </c>
    </row>
    <row r="75" spans="1:47" x14ac:dyDescent="0.25">
      <c r="A75" s="82">
        <v>38596</v>
      </c>
      <c r="B75" s="40">
        <v>50.5</v>
      </c>
      <c r="C75" s="40">
        <v>48.42</v>
      </c>
      <c r="D75" s="40">
        <v>45.17</v>
      </c>
      <c r="E75" s="40">
        <v>52.54</v>
      </c>
      <c r="F75" s="40">
        <v>49.95</v>
      </c>
      <c r="G75" s="40">
        <v>55.7</v>
      </c>
      <c r="I75" s="40">
        <v>25.5</v>
      </c>
      <c r="R75" s="40">
        <v>45.852204258089202</v>
      </c>
      <c r="AI75" s="50"/>
      <c r="AJ75" s="70"/>
      <c r="AL75" s="40">
        <v>39142</v>
      </c>
      <c r="AM75" s="40">
        <v>3.7795000000000001</v>
      </c>
      <c r="AN75" s="40">
        <v>0.54</v>
      </c>
      <c r="AO75" s="40">
        <v>4.3194999999999997</v>
      </c>
      <c r="AP75" s="40">
        <v>4.4999999999999998E-2</v>
      </c>
      <c r="AQ75" s="40">
        <v>3.8245</v>
      </c>
      <c r="AR75" s="40">
        <v>0.54</v>
      </c>
      <c r="AS75" s="40">
        <v>4.3194999999999997</v>
      </c>
      <c r="AT75" s="40">
        <v>0.72</v>
      </c>
      <c r="AU75" s="40">
        <v>4.4995000000000003</v>
      </c>
    </row>
    <row r="76" spans="1:47" x14ac:dyDescent="0.25">
      <c r="A76" s="82">
        <v>38626</v>
      </c>
      <c r="B76" s="40">
        <v>38.83</v>
      </c>
      <c r="C76" s="40">
        <v>41.78</v>
      </c>
      <c r="D76" s="40">
        <v>40.76</v>
      </c>
      <c r="E76" s="40">
        <v>41.23</v>
      </c>
      <c r="F76" s="40">
        <v>40.39</v>
      </c>
      <c r="G76" s="40">
        <v>41.33</v>
      </c>
      <c r="I76" s="40">
        <v>29</v>
      </c>
      <c r="R76" s="40">
        <v>45.85291308520241</v>
      </c>
      <c r="AI76" s="50"/>
      <c r="AJ76" s="70"/>
      <c r="AL76" s="40">
        <v>39173</v>
      </c>
      <c r="AM76" s="40">
        <v>3.7795000000000001</v>
      </c>
      <c r="AN76" s="40">
        <v>0.36</v>
      </c>
      <c r="AO76" s="40">
        <v>4.1395</v>
      </c>
      <c r="AP76" s="40">
        <v>4.4999999999999998E-2</v>
      </c>
      <c r="AQ76" s="40">
        <v>3.8245</v>
      </c>
      <c r="AR76" s="40">
        <v>0.36</v>
      </c>
      <c r="AS76" s="40">
        <v>4.1395</v>
      </c>
      <c r="AT76" s="40">
        <v>0.38</v>
      </c>
      <c r="AU76" s="40">
        <v>4.1595000000000004</v>
      </c>
    </row>
    <row r="77" spans="1:47" x14ac:dyDescent="0.25">
      <c r="A77" s="82">
        <v>38657</v>
      </c>
      <c r="B77" s="40">
        <v>37.9</v>
      </c>
      <c r="C77" s="40">
        <v>38.64</v>
      </c>
      <c r="D77" s="40">
        <v>37.630000000000003</v>
      </c>
      <c r="E77" s="40">
        <v>41.7</v>
      </c>
      <c r="F77" s="40">
        <v>40.119999999999997</v>
      </c>
      <c r="G77" s="40">
        <v>40.04</v>
      </c>
      <c r="I77" s="40">
        <v>27.25</v>
      </c>
      <c r="R77" s="40">
        <v>48.441732849418159</v>
      </c>
      <c r="AI77" s="50"/>
      <c r="AJ77" s="70"/>
      <c r="AL77" s="40">
        <v>39203</v>
      </c>
      <c r="AM77" s="40">
        <v>3.9275000000000002</v>
      </c>
      <c r="AN77" s="40">
        <v>0.32500000000000001</v>
      </c>
      <c r="AO77" s="40">
        <v>4.2525000000000004</v>
      </c>
      <c r="AP77" s="40">
        <v>4.4999999999999998E-2</v>
      </c>
      <c r="AQ77" s="40">
        <v>3.9725000000000001</v>
      </c>
      <c r="AR77" s="40">
        <v>0.32500000000000001</v>
      </c>
      <c r="AS77" s="40">
        <v>4.2525000000000004</v>
      </c>
      <c r="AT77" s="40">
        <v>0.33</v>
      </c>
      <c r="AU77" s="40">
        <v>4.2575000000000003</v>
      </c>
    </row>
    <row r="78" spans="1:47" x14ac:dyDescent="0.25">
      <c r="A78" s="82">
        <v>38687</v>
      </c>
      <c r="B78" s="40">
        <v>37.43</v>
      </c>
      <c r="C78" s="40">
        <v>39.57</v>
      </c>
      <c r="D78" s="40">
        <v>38.729999999999997</v>
      </c>
      <c r="E78" s="40">
        <v>44.5</v>
      </c>
      <c r="F78" s="40">
        <v>41.32</v>
      </c>
      <c r="G78" s="40">
        <v>39.39</v>
      </c>
      <c r="I78" s="40">
        <v>27.75</v>
      </c>
      <c r="R78" s="40">
        <v>50.593324808056465</v>
      </c>
      <c r="AI78" s="50"/>
      <c r="AJ78" s="70"/>
      <c r="AL78" s="40">
        <v>39234</v>
      </c>
      <c r="AM78" s="40">
        <v>4.0795000000000003</v>
      </c>
      <c r="AN78" s="40">
        <v>0.33500000000000002</v>
      </c>
      <c r="AO78" s="40">
        <v>4.4145000000000003</v>
      </c>
      <c r="AP78" s="40">
        <v>4.4999999999999998E-2</v>
      </c>
      <c r="AQ78" s="40">
        <v>4.1245000000000003</v>
      </c>
      <c r="AR78" s="40">
        <v>0.33500000000000002</v>
      </c>
      <c r="AS78" s="40">
        <v>4.4145000000000003</v>
      </c>
      <c r="AT78" s="40">
        <v>0.37</v>
      </c>
      <c r="AU78" s="40">
        <v>4.4495000000000005</v>
      </c>
    </row>
    <row r="79" spans="1:47" x14ac:dyDescent="0.25">
      <c r="A79" s="82">
        <v>38718</v>
      </c>
      <c r="B79" s="40">
        <v>37.229999999999997</v>
      </c>
      <c r="C79" s="40">
        <v>43.34</v>
      </c>
      <c r="D79" s="40">
        <v>42.08</v>
      </c>
      <c r="E79" s="40">
        <v>44.49</v>
      </c>
      <c r="F79" s="40">
        <v>41.82</v>
      </c>
      <c r="G79" s="40">
        <v>39.65</v>
      </c>
      <c r="I79" s="40">
        <v>21.75</v>
      </c>
      <c r="R79" s="40">
        <v>46.878958255359045</v>
      </c>
      <c r="AI79" s="50"/>
      <c r="AJ79" s="70"/>
      <c r="AL79" s="40">
        <v>39264</v>
      </c>
      <c r="AM79" s="40">
        <v>4.1444999999999999</v>
      </c>
      <c r="AN79" s="40">
        <v>0.45</v>
      </c>
      <c r="AO79" s="40">
        <v>4.5945</v>
      </c>
      <c r="AP79" s="40">
        <v>4.4999999999999998E-2</v>
      </c>
      <c r="AQ79" s="40">
        <v>4.1894999999999998</v>
      </c>
      <c r="AR79" s="40">
        <v>0.35</v>
      </c>
      <c r="AS79" s="40">
        <v>4.4944999999999995</v>
      </c>
      <c r="AT79" s="40">
        <v>0.41</v>
      </c>
      <c r="AU79" s="40">
        <v>4.5545</v>
      </c>
    </row>
    <row r="80" spans="1:47" x14ac:dyDescent="0.25">
      <c r="A80" s="82">
        <v>38749</v>
      </c>
      <c r="B80" s="40">
        <v>37.229999999999997</v>
      </c>
      <c r="C80" s="40">
        <v>42.84</v>
      </c>
      <c r="D80" s="40">
        <v>41.41</v>
      </c>
      <c r="E80" s="40">
        <v>43.16</v>
      </c>
      <c r="F80" s="40">
        <v>40.409999999999997</v>
      </c>
      <c r="G80" s="40">
        <v>39.65</v>
      </c>
      <c r="I80" s="40">
        <v>23.5</v>
      </c>
      <c r="R80" s="40">
        <v>45.775321187320039</v>
      </c>
      <c r="AI80" s="50"/>
      <c r="AJ80" s="70"/>
      <c r="AL80" s="40">
        <v>39295</v>
      </c>
      <c r="AM80" s="40">
        <v>4.0575000000000001</v>
      </c>
      <c r="AN80" s="40">
        <v>0.45</v>
      </c>
      <c r="AO80" s="40">
        <v>4.5075000000000003</v>
      </c>
      <c r="AP80" s="40">
        <v>0.13</v>
      </c>
      <c r="AQ80" s="40">
        <v>4.1875</v>
      </c>
      <c r="AR80" s="40">
        <v>0.35</v>
      </c>
      <c r="AS80" s="40">
        <v>4.4074999999999998</v>
      </c>
      <c r="AT80" s="40">
        <v>0.41</v>
      </c>
      <c r="AU80" s="40">
        <v>4.4675000000000002</v>
      </c>
    </row>
    <row r="81" spans="1:47" x14ac:dyDescent="0.25">
      <c r="A81" s="82">
        <v>38777</v>
      </c>
      <c r="B81" s="40">
        <v>36.76</v>
      </c>
      <c r="C81" s="40">
        <v>39.119999999999997</v>
      </c>
      <c r="D81" s="40">
        <v>37.57</v>
      </c>
      <c r="E81" s="40">
        <v>41.82</v>
      </c>
      <c r="F81" s="40">
        <v>39.75</v>
      </c>
      <c r="G81" s="40">
        <v>39.18</v>
      </c>
      <c r="I81" s="40">
        <v>22.25</v>
      </c>
      <c r="R81" s="40">
        <v>44.00073557330132</v>
      </c>
      <c r="AI81" s="50"/>
      <c r="AJ81" s="70"/>
      <c r="AL81" s="40">
        <v>39326</v>
      </c>
      <c r="AM81" s="40">
        <v>3.9185000000000003</v>
      </c>
      <c r="AN81" s="40">
        <v>0.41499999999999998</v>
      </c>
      <c r="AO81" s="40">
        <v>4.3335000000000008</v>
      </c>
      <c r="AP81" s="40">
        <v>0.13</v>
      </c>
      <c r="AQ81" s="40">
        <v>4.0485000000000007</v>
      </c>
      <c r="AR81" s="40">
        <v>0.315</v>
      </c>
      <c r="AS81" s="40">
        <v>4.2335000000000003</v>
      </c>
      <c r="AT81" s="40">
        <v>0.36</v>
      </c>
      <c r="AU81" s="40">
        <v>4.2785000000000002</v>
      </c>
    </row>
    <row r="82" spans="1:47" x14ac:dyDescent="0.25">
      <c r="A82" s="82">
        <v>38808</v>
      </c>
      <c r="B82" s="40">
        <v>36.29</v>
      </c>
      <c r="C82" s="40">
        <v>38.96</v>
      </c>
      <c r="D82" s="40">
        <v>35.56</v>
      </c>
      <c r="E82" s="40">
        <v>39.24</v>
      </c>
      <c r="F82" s="40">
        <v>38.53</v>
      </c>
      <c r="G82" s="40">
        <v>38.71</v>
      </c>
      <c r="I82" s="40">
        <v>27.75</v>
      </c>
      <c r="R82" s="40">
        <v>41.454487387018723</v>
      </c>
      <c r="AI82" s="50"/>
      <c r="AJ82" s="70"/>
      <c r="AL82" s="40">
        <v>39356</v>
      </c>
      <c r="AM82" s="40">
        <v>3.7645000000000004</v>
      </c>
      <c r="AN82" s="40">
        <v>0.46</v>
      </c>
      <c r="AO82" s="40">
        <v>4.2245000000000008</v>
      </c>
      <c r="AP82" s="40">
        <v>0.13</v>
      </c>
      <c r="AQ82" s="40">
        <v>3.8945000000000003</v>
      </c>
      <c r="AR82" s="40">
        <v>0.36</v>
      </c>
      <c r="AS82" s="40">
        <v>4.1245000000000003</v>
      </c>
      <c r="AT82" s="40">
        <v>0.4</v>
      </c>
      <c r="AU82" s="40">
        <v>4.1645000000000003</v>
      </c>
    </row>
    <row r="83" spans="1:47" x14ac:dyDescent="0.25">
      <c r="A83" s="82">
        <v>38838</v>
      </c>
      <c r="B83" s="40">
        <v>37.229999999999997</v>
      </c>
      <c r="C83" s="40">
        <v>36.6</v>
      </c>
      <c r="D83" s="40">
        <v>33.22</v>
      </c>
      <c r="E83" s="40">
        <v>39.659999999999997</v>
      </c>
      <c r="F83" s="40">
        <v>39.25</v>
      </c>
      <c r="G83" s="40">
        <v>39.65</v>
      </c>
      <c r="I83" s="40">
        <v>27.25</v>
      </c>
      <c r="R83" s="40">
        <v>41.534145763515099</v>
      </c>
      <c r="AI83" s="50"/>
      <c r="AJ83" s="70"/>
      <c r="AL83" s="40">
        <v>39387</v>
      </c>
      <c r="AM83" s="40">
        <v>3.7695000000000003</v>
      </c>
      <c r="AN83" s="40">
        <v>0.56000000000000005</v>
      </c>
      <c r="AO83" s="40">
        <v>4.3295000000000003</v>
      </c>
      <c r="AP83" s="40">
        <v>0.13</v>
      </c>
      <c r="AQ83" s="40">
        <v>3.8995000000000002</v>
      </c>
      <c r="AR83" s="40">
        <v>0.46</v>
      </c>
      <c r="AS83" s="40">
        <v>4.2295000000000007</v>
      </c>
      <c r="AT83" s="40">
        <v>0.73</v>
      </c>
      <c r="AU83" s="40">
        <v>4.4995000000000003</v>
      </c>
    </row>
    <row r="84" spans="1:47" x14ac:dyDescent="0.25">
      <c r="A84" s="82">
        <v>38869</v>
      </c>
      <c r="B84" s="40">
        <v>43.81</v>
      </c>
      <c r="C84" s="40">
        <v>35.42</v>
      </c>
      <c r="D84" s="40">
        <v>33.89</v>
      </c>
      <c r="E84" s="40">
        <v>42.99</v>
      </c>
      <c r="F84" s="40">
        <v>43.48</v>
      </c>
      <c r="G84" s="40">
        <v>47.77</v>
      </c>
      <c r="I84" s="40">
        <v>33.25</v>
      </c>
      <c r="R84" s="40">
        <v>42.04020908318293</v>
      </c>
      <c r="AI84" s="50"/>
      <c r="AJ84" s="70"/>
      <c r="AL84" s="40">
        <v>39417</v>
      </c>
      <c r="AM84" s="40">
        <v>3.8075000000000001</v>
      </c>
      <c r="AN84" s="40">
        <v>0.77</v>
      </c>
      <c r="AO84" s="40">
        <v>4.5774999999999997</v>
      </c>
      <c r="AP84" s="40">
        <v>0.13</v>
      </c>
      <c r="AQ84" s="40">
        <v>3.9375</v>
      </c>
      <c r="AR84" s="40">
        <v>0.77</v>
      </c>
      <c r="AS84" s="40">
        <v>4.5774999999999997</v>
      </c>
      <c r="AT84" s="40">
        <v>0.98</v>
      </c>
      <c r="AU84" s="40">
        <v>4.7874999999999996</v>
      </c>
    </row>
    <row r="85" spans="1:47" x14ac:dyDescent="0.25">
      <c r="A85" s="82">
        <v>38899</v>
      </c>
      <c r="B85" s="40">
        <v>53.21</v>
      </c>
      <c r="C85" s="40">
        <v>50.48</v>
      </c>
      <c r="D85" s="40">
        <v>46.27</v>
      </c>
      <c r="E85" s="40">
        <v>49.82</v>
      </c>
      <c r="F85" s="40">
        <v>57.13</v>
      </c>
      <c r="G85" s="40">
        <v>58.07</v>
      </c>
      <c r="I85" s="40">
        <v>30.25</v>
      </c>
      <c r="R85" s="40">
        <v>42.63696130414548</v>
      </c>
      <c r="AI85" s="50"/>
      <c r="AJ85" s="70"/>
      <c r="AL85" s="40">
        <v>39448</v>
      </c>
      <c r="AM85" s="40">
        <v>3.8525</v>
      </c>
      <c r="AN85" s="40">
        <v>1.04</v>
      </c>
      <c r="AO85" s="40">
        <v>4.8925000000000001</v>
      </c>
      <c r="AP85" s="40">
        <v>4.4999999999999998E-2</v>
      </c>
      <c r="AQ85" s="40">
        <v>3.8975</v>
      </c>
      <c r="AR85" s="40">
        <v>1.04</v>
      </c>
      <c r="AS85" s="40">
        <v>4.8925000000000001</v>
      </c>
      <c r="AT85" s="40">
        <v>1.6</v>
      </c>
      <c r="AU85" s="40">
        <v>5.4524999999999997</v>
      </c>
    </row>
    <row r="86" spans="1:47" x14ac:dyDescent="0.25">
      <c r="A86" s="82">
        <v>38930</v>
      </c>
      <c r="B86" s="40">
        <v>60.73</v>
      </c>
      <c r="C86" s="40">
        <v>55.22</v>
      </c>
      <c r="D86" s="40">
        <v>51.63</v>
      </c>
      <c r="E86" s="40">
        <v>55.48</v>
      </c>
      <c r="F86" s="40">
        <v>62.51</v>
      </c>
      <c r="G86" s="40">
        <v>66.81</v>
      </c>
      <c r="I86" s="40">
        <v>39</v>
      </c>
      <c r="R86" s="40">
        <v>43.145105892517904</v>
      </c>
      <c r="AI86" s="50"/>
      <c r="AJ86" s="70"/>
      <c r="AL86" s="40">
        <v>39479</v>
      </c>
      <c r="AM86" s="40">
        <v>3.8905000000000003</v>
      </c>
      <c r="AN86" s="40">
        <v>1.04</v>
      </c>
      <c r="AO86" s="40">
        <v>4.9305000000000003</v>
      </c>
      <c r="AP86" s="40">
        <v>4.4999999999999998E-2</v>
      </c>
      <c r="AQ86" s="40">
        <v>3.9355000000000002</v>
      </c>
      <c r="AR86" s="40">
        <v>1.04</v>
      </c>
      <c r="AS86" s="40">
        <v>4.9305000000000003</v>
      </c>
      <c r="AT86" s="40">
        <v>1.6</v>
      </c>
      <c r="AU86" s="40">
        <v>5.4905000000000008</v>
      </c>
    </row>
    <row r="87" spans="1:47" x14ac:dyDescent="0.25">
      <c r="A87" s="82">
        <v>38961</v>
      </c>
      <c r="B87" s="40">
        <v>50.86</v>
      </c>
      <c r="C87" s="40">
        <v>48.63</v>
      </c>
      <c r="D87" s="40">
        <v>45.11</v>
      </c>
      <c r="E87" s="40">
        <v>52.07</v>
      </c>
      <c r="F87" s="40">
        <v>50.29</v>
      </c>
      <c r="G87" s="40">
        <v>55.72</v>
      </c>
      <c r="I87" s="40">
        <v>25.75</v>
      </c>
      <c r="R87" s="40">
        <v>43.086627128882562</v>
      </c>
      <c r="AI87" s="50"/>
      <c r="AJ87" s="70"/>
      <c r="AL87" s="40">
        <v>39508</v>
      </c>
      <c r="AM87" s="40">
        <v>3.8845000000000001</v>
      </c>
      <c r="AN87" s="40">
        <v>0.54</v>
      </c>
      <c r="AO87" s="40">
        <v>4.4245000000000001</v>
      </c>
      <c r="AP87" s="40">
        <v>4.4999999999999998E-2</v>
      </c>
      <c r="AQ87" s="40">
        <v>3.9295</v>
      </c>
      <c r="AR87" s="40">
        <v>0.54</v>
      </c>
      <c r="AS87" s="40">
        <v>4.4245000000000001</v>
      </c>
      <c r="AT87" s="40">
        <v>0.72</v>
      </c>
      <c r="AU87" s="40">
        <v>4.6044999999999998</v>
      </c>
    </row>
    <row r="88" spans="1:47" x14ac:dyDescent="0.25">
      <c r="A88" s="82">
        <v>38991</v>
      </c>
      <c r="B88" s="40">
        <v>39.11</v>
      </c>
      <c r="C88" s="40">
        <v>42.55</v>
      </c>
      <c r="D88" s="40">
        <v>41.09</v>
      </c>
      <c r="E88" s="40">
        <v>41.66</v>
      </c>
      <c r="F88" s="40">
        <v>40.659999999999997</v>
      </c>
      <c r="G88" s="40">
        <v>41.68</v>
      </c>
      <c r="I88" s="40">
        <v>29.25</v>
      </c>
      <c r="R88" s="40">
        <v>43.105533007811225</v>
      </c>
      <c r="AI88" s="50"/>
      <c r="AJ88" s="70"/>
      <c r="AL88" s="40">
        <v>39539</v>
      </c>
      <c r="AM88" s="40">
        <v>3.8845000000000001</v>
      </c>
      <c r="AN88" s="40">
        <v>0.36</v>
      </c>
      <c r="AO88" s="40">
        <v>4.2445000000000004</v>
      </c>
      <c r="AP88" s="40">
        <v>4.4999999999999998E-2</v>
      </c>
      <c r="AQ88" s="40">
        <v>3.9295</v>
      </c>
      <c r="AR88" s="40">
        <v>0.36</v>
      </c>
      <c r="AS88" s="40">
        <v>4.2445000000000004</v>
      </c>
      <c r="AT88" s="40">
        <v>0.38</v>
      </c>
      <c r="AU88" s="40">
        <v>4.2645</v>
      </c>
    </row>
    <row r="89" spans="1:47" x14ac:dyDescent="0.25">
      <c r="A89" s="82">
        <v>39022</v>
      </c>
      <c r="B89" s="40">
        <v>38.17</v>
      </c>
      <c r="C89" s="40">
        <v>39.68</v>
      </c>
      <c r="D89" s="40">
        <v>38.25</v>
      </c>
      <c r="E89" s="40">
        <v>42.25</v>
      </c>
      <c r="F89" s="40">
        <v>40.4</v>
      </c>
      <c r="G89" s="40">
        <v>40.43</v>
      </c>
      <c r="I89" s="40">
        <v>27.5</v>
      </c>
      <c r="R89" s="40">
        <v>45.546222512242757</v>
      </c>
      <c r="AI89" s="50"/>
      <c r="AJ89" s="70"/>
      <c r="AL89" s="40">
        <v>39569</v>
      </c>
      <c r="AM89" s="40">
        <v>4.0324999999999998</v>
      </c>
      <c r="AN89" s="40">
        <v>0.32500000000000001</v>
      </c>
      <c r="AO89" s="40">
        <v>4.3574999999999999</v>
      </c>
      <c r="AP89" s="40">
        <v>4.4999999999999998E-2</v>
      </c>
      <c r="AQ89" s="40">
        <v>4.0774999999999997</v>
      </c>
      <c r="AR89" s="40">
        <v>0.32500000000000001</v>
      </c>
      <c r="AS89" s="40">
        <v>4.3574999999999999</v>
      </c>
      <c r="AT89" s="40">
        <v>0.33</v>
      </c>
      <c r="AU89" s="40">
        <v>4.3624999999999998</v>
      </c>
    </row>
    <row r="90" spans="1:47" x14ac:dyDescent="0.25">
      <c r="A90" s="82">
        <v>39052</v>
      </c>
      <c r="B90" s="40">
        <v>37.700000000000003</v>
      </c>
      <c r="C90" s="40">
        <v>40.53</v>
      </c>
      <c r="D90" s="40">
        <v>39.26</v>
      </c>
      <c r="E90" s="40">
        <v>45</v>
      </c>
      <c r="F90" s="40">
        <v>41.6</v>
      </c>
      <c r="G90" s="40">
        <v>39.81</v>
      </c>
      <c r="I90" s="40">
        <v>28</v>
      </c>
      <c r="R90" s="40">
        <v>47.508879214178599</v>
      </c>
      <c r="AI90" s="50"/>
      <c r="AJ90" s="70"/>
      <c r="AL90" s="40">
        <v>39600</v>
      </c>
      <c r="AM90" s="40">
        <v>4.1844999999999999</v>
      </c>
      <c r="AN90" s="40">
        <v>0.33500000000000002</v>
      </c>
      <c r="AO90" s="40">
        <v>4.5194999999999999</v>
      </c>
      <c r="AP90" s="40">
        <v>4.4999999999999998E-2</v>
      </c>
      <c r="AQ90" s="40">
        <v>4.2294999999999998</v>
      </c>
      <c r="AR90" s="40">
        <v>0.33500000000000002</v>
      </c>
      <c r="AS90" s="40">
        <v>4.5194999999999999</v>
      </c>
      <c r="AT90" s="40">
        <v>0.37</v>
      </c>
      <c r="AU90" s="40">
        <v>4.5545</v>
      </c>
    </row>
    <row r="91" spans="1:47" x14ac:dyDescent="0.25">
      <c r="A91" s="82">
        <v>39083</v>
      </c>
      <c r="B91" s="40">
        <v>37.49</v>
      </c>
      <c r="C91" s="40">
        <v>44.03</v>
      </c>
      <c r="D91" s="40">
        <v>42.32</v>
      </c>
      <c r="E91" s="40">
        <v>44.82</v>
      </c>
      <c r="F91" s="40">
        <v>42.1</v>
      </c>
      <c r="G91" s="40">
        <v>39.94</v>
      </c>
      <c r="I91" s="40">
        <v>31.1</v>
      </c>
      <c r="R91" s="40">
        <v>48.348171811570239</v>
      </c>
      <c r="AI91" s="50"/>
      <c r="AJ91" s="70"/>
      <c r="AL91" s="40">
        <v>39630</v>
      </c>
      <c r="AM91" s="40">
        <v>4.2519999999999998</v>
      </c>
      <c r="AN91" s="40">
        <v>0.45</v>
      </c>
      <c r="AO91" s="40">
        <v>4.702</v>
      </c>
      <c r="AP91" s="40">
        <v>4.4999999999999998E-2</v>
      </c>
      <c r="AQ91" s="40">
        <v>4.2969999999999997</v>
      </c>
      <c r="AR91" s="40">
        <v>0.35</v>
      </c>
      <c r="AS91" s="40">
        <v>4.6019999999999994</v>
      </c>
      <c r="AT91" s="40">
        <v>0.41</v>
      </c>
      <c r="AU91" s="40">
        <v>4.6619999999999999</v>
      </c>
    </row>
    <row r="92" spans="1:47" x14ac:dyDescent="0.25">
      <c r="A92" s="82">
        <v>39114</v>
      </c>
      <c r="B92" s="40">
        <v>37.49</v>
      </c>
      <c r="C92" s="40">
        <v>43.58</v>
      </c>
      <c r="D92" s="40">
        <v>41.72</v>
      </c>
      <c r="E92" s="40">
        <v>43.62</v>
      </c>
      <c r="F92" s="40">
        <v>40.68</v>
      </c>
      <c r="G92" s="40">
        <v>39.94</v>
      </c>
      <c r="I92" s="40">
        <v>32.85</v>
      </c>
      <c r="R92" s="40">
        <v>47.224827486855851</v>
      </c>
      <c r="AI92" s="50"/>
      <c r="AJ92" s="70"/>
      <c r="AL92" s="40">
        <v>39661</v>
      </c>
      <c r="AM92" s="40">
        <v>4.165</v>
      </c>
      <c r="AN92" s="40">
        <v>0.45</v>
      </c>
      <c r="AO92" s="40">
        <v>4.6150000000000002</v>
      </c>
      <c r="AP92" s="40">
        <v>0.13</v>
      </c>
      <c r="AQ92" s="40">
        <v>4.2949999999999999</v>
      </c>
      <c r="AR92" s="40">
        <v>0.35</v>
      </c>
      <c r="AS92" s="40">
        <v>4.5149999999999997</v>
      </c>
      <c r="AT92" s="40">
        <v>0.41</v>
      </c>
      <c r="AU92" s="40">
        <v>4.5750000000000002</v>
      </c>
    </row>
    <row r="93" spans="1:47" x14ac:dyDescent="0.25">
      <c r="A93" s="82">
        <v>39142</v>
      </c>
      <c r="B93" s="40">
        <v>37.020000000000003</v>
      </c>
      <c r="C93" s="40">
        <v>40.18</v>
      </c>
      <c r="D93" s="40">
        <v>38.22</v>
      </c>
      <c r="E93" s="40">
        <v>42.41</v>
      </c>
      <c r="F93" s="40">
        <v>40.01</v>
      </c>
      <c r="G93" s="40">
        <v>39.47</v>
      </c>
      <c r="I93" s="40">
        <v>31.6</v>
      </c>
      <c r="R93" s="40">
        <v>45.430035883691602</v>
      </c>
      <c r="AI93" s="50"/>
      <c r="AJ93" s="70"/>
      <c r="AL93" s="40">
        <v>39692</v>
      </c>
      <c r="AM93" s="40">
        <v>4.0259999999999998</v>
      </c>
      <c r="AN93" s="40">
        <v>0.41499999999999998</v>
      </c>
      <c r="AO93" s="40">
        <v>4.4409999999999998</v>
      </c>
      <c r="AP93" s="40">
        <v>0.13</v>
      </c>
      <c r="AQ93" s="40">
        <v>4.1559999999999997</v>
      </c>
      <c r="AR93" s="40">
        <v>0.315</v>
      </c>
      <c r="AS93" s="40">
        <v>4.3410000000000002</v>
      </c>
      <c r="AT93" s="40">
        <v>0.36</v>
      </c>
      <c r="AU93" s="40">
        <v>4.3860000000000001</v>
      </c>
    </row>
    <row r="94" spans="1:47" x14ac:dyDescent="0.25">
      <c r="A94" s="82">
        <v>39173</v>
      </c>
      <c r="B94" s="40">
        <v>36.549999999999997</v>
      </c>
      <c r="C94" s="40">
        <v>40.03</v>
      </c>
      <c r="D94" s="40">
        <v>36.4</v>
      </c>
      <c r="E94" s="40">
        <v>40.049999999999997</v>
      </c>
      <c r="F94" s="40">
        <v>38.79</v>
      </c>
      <c r="G94" s="40">
        <v>39.01</v>
      </c>
      <c r="I94" s="40">
        <v>37.1</v>
      </c>
      <c r="R94" s="40">
        <v>42.795940122580426</v>
      </c>
      <c r="AI94" s="50"/>
      <c r="AJ94" s="70"/>
      <c r="AL94" s="40">
        <v>39722</v>
      </c>
      <c r="AM94" s="40">
        <v>3.8720000000000003</v>
      </c>
      <c r="AN94" s="40">
        <v>0.46</v>
      </c>
      <c r="AO94" s="40">
        <v>4.3320000000000007</v>
      </c>
      <c r="AP94" s="40">
        <v>0.13</v>
      </c>
      <c r="AQ94" s="40">
        <v>4.0020000000000007</v>
      </c>
      <c r="AR94" s="40">
        <v>0.36</v>
      </c>
      <c r="AS94" s="40">
        <v>4.2320000000000002</v>
      </c>
      <c r="AT94" s="40">
        <v>0.4</v>
      </c>
      <c r="AU94" s="40">
        <v>4.2720000000000002</v>
      </c>
    </row>
    <row r="95" spans="1:47" x14ac:dyDescent="0.25">
      <c r="A95" s="82">
        <v>39203</v>
      </c>
      <c r="B95" s="40">
        <v>37.49</v>
      </c>
      <c r="C95" s="40">
        <v>37.869999999999997</v>
      </c>
      <c r="D95" s="40">
        <v>34.28</v>
      </c>
      <c r="E95" s="40">
        <v>40.450000000000003</v>
      </c>
      <c r="F95" s="40">
        <v>39.51</v>
      </c>
      <c r="G95" s="40">
        <v>39.94</v>
      </c>
      <c r="I95" s="40">
        <v>36.6</v>
      </c>
      <c r="R95" s="40">
        <v>42.860366027842502</v>
      </c>
      <c r="AI95" s="50"/>
      <c r="AJ95" s="70"/>
      <c r="AL95" s="40">
        <v>39753</v>
      </c>
      <c r="AM95" s="40">
        <v>3.8770000000000002</v>
      </c>
      <c r="AN95" s="40">
        <v>0.56000000000000005</v>
      </c>
      <c r="AO95" s="40">
        <v>4.4370000000000003</v>
      </c>
      <c r="AP95" s="40">
        <v>0.13</v>
      </c>
      <c r="AQ95" s="40">
        <v>4.0070000000000006</v>
      </c>
      <c r="AR95" s="40">
        <v>0.46</v>
      </c>
      <c r="AS95" s="40">
        <v>4.3370000000000006</v>
      </c>
      <c r="AT95" s="40">
        <v>0.73</v>
      </c>
      <c r="AU95" s="40">
        <v>4.6070000000000002</v>
      </c>
    </row>
    <row r="96" spans="1:47" x14ac:dyDescent="0.25">
      <c r="A96" s="82">
        <v>39234</v>
      </c>
      <c r="B96" s="40">
        <v>44.12</v>
      </c>
      <c r="C96" s="40">
        <v>36.79</v>
      </c>
      <c r="D96" s="40">
        <v>34.89</v>
      </c>
      <c r="E96" s="40">
        <v>43.47</v>
      </c>
      <c r="F96" s="40">
        <v>43.77</v>
      </c>
      <c r="G96" s="40">
        <v>47.96</v>
      </c>
      <c r="I96" s="40">
        <v>43.6</v>
      </c>
      <c r="R96" s="40">
        <v>43.350830358793189</v>
      </c>
      <c r="AI96" s="50"/>
      <c r="AJ96" s="70"/>
      <c r="AL96" s="40">
        <v>39783</v>
      </c>
      <c r="AM96" s="40">
        <v>3.915</v>
      </c>
      <c r="AN96" s="40">
        <v>0.77</v>
      </c>
      <c r="AO96" s="40">
        <v>4.6849999999999996</v>
      </c>
      <c r="AP96" s="40">
        <v>0.13</v>
      </c>
      <c r="AQ96" s="40">
        <v>4.0449999999999999</v>
      </c>
      <c r="AR96" s="40">
        <v>0.77</v>
      </c>
      <c r="AS96" s="40">
        <v>4.6849999999999996</v>
      </c>
      <c r="AT96" s="40">
        <v>0.98</v>
      </c>
      <c r="AU96" s="40">
        <v>4.8949999999999996</v>
      </c>
    </row>
    <row r="97" spans="1:47" x14ac:dyDescent="0.25">
      <c r="A97" s="82">
        <v>39264</v>
      </c>
      <c r="B97" s="40">
        <v>53.59</v>
      </c>
      <c r="C97" s="40">
        <v>50.58</v>
      </c>
      <c r="D97" s="40">
        <v>46.15</v>
      </c>
      <c r="E97" s="40">
        <v>49.65</v>
      </c>
      <c r="F97" s="40">
        <v>57.52</v>
      </c>
      <c r="G97" s="40">
        <v>58.23</v>
      </c>
      <c r="I97" s="40">
        <v>50.6</v>
      </c>
      <c r="R97" s="40">
        <v>43.931637150975654</v>
      </c>
      <c r="AI97" s="50"/>
      <c r="AJ97" s="70"/>
      <c r="AL97" s="40">
        <v>39814</v>
      </c>
      <c r="AM97" s="40">
        <v>3.96</v>
      </c>
      <c r="AN97" s="40">
        <v>1.04</v>
      </c>
      <c r="AO97" s="40">
        <v>5</v>
      </c>
      <c r="AP97" s="40">
        <v>4.4999999999999998E-2</v>
      </c>
      <c r="AQ97" s="40">
        <v>4.0049999999999999</v>
      </c>
      <c r="AR97" s="40">
        <v>1.04</v>
      </c>
      <c r="AS97" s="40">
        <v>5</v>
      </c>
      <c r="AT97" s="40">
        <v>1.6</v>
      </c>
      <c r="AU97" s="40">
        <v>5.56</v>
      </c>
    </row>
    <row r="98" spans="1:47" x14ac:dyDescent="0.25">
      <c r="A98" s="82">
        <v>39295</v>
      </c>
      <c r="B98" s="40">
        <v>61.16</v>
      </c>
      <c r="C98" s="40">
        <v>54.93</v>
      </c>
      <c r="D98" s="40">
        <v>51.02</v>
      </c>
      <c r="E98" s="40">
        <v>54.78</v>
      </c>
      <c r="F98" s="40">
        <v>62.93</v>
      </c>
      <c r="G98" s="40">
        <v>66.900000000000006</v>
      </c>
      <c r="I98" s="40">
        <v>59.35</v>
      </c>
      <c r="R98" s="40">
        <v>44.422008049666452</v>
      </c>
      <c r="AI98" s="50"/>
      <c r="AJ98" s="70"/>
      <c r="AL98" s="40">
        <v>39845</v>
      </c>
      <c r="AM98" s="40">
        <v>3.9980000000000002</v>
      </c>
      <c r="AN98" s="40">
        <v>1.04</v>
      </c>
      <c r="AO98" s="40">
        <v>5.0380000000000003</v>
      </c>
      <c r="AP98" s="40">
        <v>4.4999999999999998E-2</v>
      </c>
      <c r="AQ98" s="40">
        <v>4.0430000000000001</v>
      </c>
      <c r="AR98" s="40">
        <v>1.04</v>
      </c>
      <c r="AS98" s="40">
        <v>5.0380000000000003</v>
      </c>
      <c r="AT98" s="40">
        <v>1.6</v>
      </c>
      <c r="AU98" s="40">
        <v>5.5980000000000008</v>
      </c>
    </row>
    <row r="99" spans="1:47" x14ac:dyDescent="0.25">
      <c r="A99" s="82">
        <v>39326</v>
      </c>
      <c r="B99" s="40">
        <v>51.22</v>
      </c>
      <c r="C99" s="40">
        <v>48.89</v>
      </c>
      <c r="D99" s="40">
        <v>45.09</v>
      </c>
      <c r="E99" s="40">
        <v>51.67</v>
      </c>
      <c r="F99" s="40">
        <v>50.63</v>
      </c>
      <c r="G99" s="40">
        <v>55.86</v>
      </c>
      <c r="I99" s="40">
        <v>42.1</v>
      </c>
      <c r="R99" s="40">
        <v>44.344227685004491</v>
      </c>
      <c r="AI99" s="50"/>
      <c r="AJ99" s="70"/>
      <c r="AL99" s="40">
        <v>39873</v>
      </c>
      <c r="AM99" s="40">
        <v>3.992</v>
      </c>
      <c r="AN99" s="40">
        <v>0.54</v>
      </c>
      <c r="AO99" s="40">
        <v>4.532</v>
      </c>
      <c r="AP99" s="40">
        <v>4.4999999999999998E-2</v>
      </c>
      <c r="AQ99" s="40">
        <v>4.0369999999999999</v>
      </c>
      <c r="AR99" s="40">
        <v>0.54</v>
      </c>
      <c r="AS99" s="40">
        <v>4.532</v>
      </c>
      <c r="AT99" s="40">
        <v>0.72</v>
      </c>
      <c r="AU99" s="40">
        <v>4.7119999999999997</v>
      </c>
    </row>
    <row r="100" spans="1:47" x14ac:dyDescent="0.25">
      <c r="A100" s="82">
        <v>39356</v>
      </c>
      <c r="B100" s="40">
        <v>39.39</v>
      </c>
      <c r="C100" s="40">
        <v>43.32</v>
      </c>
      <c r="D100" s="40">
        <v>41.44</v>
      </c>
      <c r="E100" s="40">
        <v>42.07</v>
      </c>
      <c r="F100" s="40">
        <v>40.93</v>
      </c>
      <c r="G100" s="40">
        <v>41.97</v>
      </c>
      <c r="I100" s="40">
        <v>41.6</v>
      </c>
      <c r="R100" s="40">
        <v>44.343885554862887</v>
      </c>
      <c r="AI100" s="50"/>
      <c r="AJ100" s="70"/>
      <c r="AL100" s="40">
        <v>39904</v>
      </c>
      <c r="AM100" s="40">
        <v>3.992</v>
      </c>
      <c r="AN100" s="40">
        <v>0.36</v>
      </c>
      <c r="AO100" s="40">
        <v>4.3520000000000003</v>
      </c>
      <c r="AP100" s="40">
        <v>4.4999999999999998E-2</v>
      </c>
      <c r="AQ100" s="40">
        <v>4.0369999999999999</v>
      </c>
      <c r="AR100" s="40">
        <v>0.36</v>
      </c>
      <c r="AS100" s="40">
        <v>4.3520000000000003</v>
      </c>
      <c r="AT100" s="40">
        <v>0.38</v>
      </c>
      <c r="AU100" s="40">
        <v>4.3719999999999999</v>
      </c>
    </row>
    <row r="101" spans="1:47" x14ac:dyDescent="0.25">
      <c r="A101" s="82">
        <v>39387</v>
      </c>
      <c r="B101" s="40">
        <v>38.44</v>
      </c>
      <c r="C101" s="40">
        <v>40.700000000000003</v>
      </c>
      <c r="D101" s="40">
        <v>38.86</v>
      </c>
      <c r="E101" s="40">
        <v>42.77</v>
      </c>
      <c r="F101" s="40">
        <v>40.67</v>
      </c>
      <c r="G101" s="40">
        <v>40.75</v>
      </c>
      <c r="I101" s="40">
        <v>39.85</v>
      </c>
      <c r="R101" s="40">
        <v>46.770794024552409</v>
      </c>
      <c r="AI101" s="50"/>
      <c r="AJ101" s="70"/>
      <c r="AL101" s="40">
        <v>39934</v>
      </c>
      <c r="AM101" s="40">
        <v>4.1399999999999997</v>
      </c>
      <c r="AN101" s="40">
        <v>0.32500000000000001</v>
      </c>
      <c r="AO101" s="40">
        <v>4.4649999999999999</v>
      </c>
      <c r="AP101" s="40">
        <v>4.4999999999999998E-2</v>
      </c>
      <c r="AQ101" s="40">
        <v>4.1849999999999996</v>
      </c>
      <c r="AR101" s="40">
        <v>0.32500000000000001</v>
      </c>
      <c r="AS101" s="40">
        <v>4.4649999999999999</v>
      </c>
      <c r="AT101" s="40">
        <v>0.33</v>
      </c>
      <c r="AU101" s="40">
        <v>4.47</v>
      </c>
    </row>
    <row r="102" spans="1:47" x14ac:dyDescent="0.25">
      <c r="A102" s="82">
        <v>39417</v>
      </c>
      <c r="B102" s="40">
        <v>37.97</v>
      </c>
      <c r="C102" s="40">
        <v>41.48</v>
      </c>
      <c r="D102" s="40">
        <v>39.78</v>
      </c>
      <c r="E102" s="40">
        <v>45.47</v>
      </c>
      <c r="F102" s="40">
        <v>41.88</v>
      </c>
      <c r="G102" s="40">
        <v>40.14</v>
      </c>
      <c r="I102" s="40">
        <v>40.35</v>
      </c>
      <c r="R102" s="40">
        <v>48.732829620488843</v>
      </c>
      <c r="AI102" s="50"/>
      <c r="AJ102" s="70"/>
      <c r="AL102" s="40">
        <v>39965</v>
      </c>
      <c r="AM102" s="40">
        <v>4.2919999999999998</v>
      </c>
      <c r="AN102" s="40">
        <v>0.33500000000000002</v>
      </c>
      <c r="AO102" s="40">
        <v>4.6269999999999998</v>
      </c>
      <c r="AP102" s="40">
        <v>4.4999999999999998E-2</v>
      </c>
      <c r="AQ102" s="40">
        <v>4.3369999999999997</v>
      </c>
      <c r="AR102" s="40">
        <v>0.33500000000000002</v>
      </c>
      <c r="AS102" s="40">
        <v>4.6269999999999998</v>
      </c>
      <c r="AT102" s="40">
        <v>0.37</v>
      </c>
      <c r="AU102" s="40">
        <v>4.6619999999999999</v>
      </c>
    </row>
    <row r="103" spans="1:47" x14ac:dyDescent="0.25">
      <c r="A103" s="82">
        <v>39448</v>
      </c>
      <c r="B103" s="40">
        <v>37.76</v>
      </c>
      <c r="C103" s="40">
        <v>44.75</v>
      </c>
      <c r="D103" s="40">
        <v>42.72</v>
      </c>
      <c r="E103" s="40">
        <v>45.14</v>
      </c>
      <c r="F103" s="40">
        <v>42.38</v>
      </c>
      <c r="G103" s="40">
        <v>40.22</v>
      </c>
      <c r="I103" s="40">
        <v>31.45</v>
      </c>
      <c r="R103" s="40">
        <v>49.603789900261901</v>
      </c>
      <c r="AI103" s="50"/>
      <c r="AJ103" s="70"/>
      <c r="AL103" s="40">
        <v>39995</v>
      </c>
      <c r="AM103" s="40">
        <v>4.3620000000000001</v>
      </c>
      <c r="AN103" s="40">
        <v>0.45</v>
      </c>
      <c r="AO103" s="40">
        <v>4.8120000000000003</v>
      </c>
      <c r="AP103" s="40">
        <v>4.4999999999999998E-2</v>
      </c>
      <c r="AQ103" s="40">
        <v>4.407</v>
      </c>
      <c r="AR103" s="40">
        <v>0.35</v>
      </c>
      <c r="AS103" s="40">
        <v>4.7119999999999997</v>
      </c>
      <c r="AT103" s="40">
        <v>0.41</v>
      </c>
      <c r="AU103" s="40">
        <v>4.7720000000000002</v>
      </c>
    </row>
    <row r="104" spans="1:47" x14ac:dyDescent="0.25">
      <c r="A104" s="82">
        <v>39479</v>
      </c>
      <c r="B104" s="40">
        <v>37.76</v>
      </c>
      <c r="C104" s="40">
        <v>44.32</v>
      </c>
      <c r="D104" s="40">
        <v>42.15</v>
      </c>
      <c r="E104" s="40">
        <v>44.03</v>
      </c>
      <c r="F104" s="40">
        <v>40.950000000000003</v>
      </c>
      <c r="G104" s="40">
        <v>40.22</v>
      </c>
      <c r="I104" s="40">
        <v>33.200000000000003</v>
      </c>
      <c r="R104" s="40">
        <v>48.479967556910452</v>
      </c>
      <c r="AI104" s="50"/>
      <c r="AJ104" s="70"/>
      <c r="AL104" s="40">
        <v>40026</v>
      </c>
      <c r="AM104" s="40">
        <v>4.2750000000000004</v>
      </c>
      <c r="AN104" s="40">
        <v>0.45</v>
      </c>
      <c r="AO104" s="40">
        <v>4.7249999999999996</v>
      </c>
      <c r="AP104" s="40">
        <v>0.13</v>
      </c>
      <c r="AQ104" s="40">
        <v>4.4050000000000002</v>
      </c>
      <c r="AR104" s="40">
        <v>0.35</v>
      </c>
      <c r="AS104" s="40">
        <v>4.625</v>
      </c>
      <c r="AT104" s="40">
        <v>0.41</v>
      </c>
      <c r="AU104" s="40">
        <v>4.6849999999999996</v>
      </c>
    </row>
    <row r="105" spans="1:47" x14ac:dyDescent="0.25">
      <c r="A105" s="82">
        <v>39508</v>
      </c>
      <c r="B105" s="40">
        <v>37.28</v>
      </c>
      <c r="C105" s="40">
        <v>41.14</v>
      </c>
      <c r="D105" s="40">
        <v>38.9</v>
      </c>
      <c r="E105" s="40">
        <v>42.91</v>
      </c>
      <c r="F105" s="40">
        <v>40.28</v>
      </c>
      <c r="G105" s="40">
        <v>39.74</v>
      </c>
      <c r="I105" s="40">
        <v>31.95</v>
      </c>
      <c r="R105" s="40">
        <v>46.684813934875571</v>
      </c>
      <c r="AI105" s="50"/>
      <c r="AJ105" s="70"/>
      <c r="AL105" s="40">
        <v>40057</v>
      </c>
      <c r="AM105" s="40">
        <v>4.1360000000000001</v>
      </c>
      <c r="AN105" s="40">
        <v>0.41499999999999998</v>
      </c>
      <c r="AO105" s="40">
        <v>4.5510000000000002</v>
      </c>
      <c r="AP105" s="40">
        <v>0.13</v>
      </c>
      <c r="AQ105" s="40">
        <v>4.266</v>
      </c>
      <c r="AR105" s="40">
        <v>0.315</v>
      </c>
      <c r="AS105" s="40">
        <v>4.4510000000000005</v>
      </c>
      <c r="AT105" s="40">
        <v>0.36</v>
      </c>
      <c r="AU105" s="40">
        <v>4.4960000000000004</v>
      </c>
    </row>
    <row r="106" spans="1:47" x14ac:dyDescent="0.25">
      <c r="A106" s="82">
        <v>39539</v>
      </c>
      <c r="B106" s="40">
        <v>36.799999999999997</v>
      </c>
      <c r="C106" s="40">
        <v>41</v>
      </c>
      <c r="D106" s="40">
        <v>37.21</v>
      </c>
      <c r="E106" s="40">
        <v>40.71</v>
      </c>
      <c r="F106" s="40">
        <v>39.049999999999997</v>
      </c>
      <c r="G106" s="40">
        <v>39.270000000000003</v>
      </c>
      <c r="I106" s="40">
        <v>37.450000000000003</v>
      </c>
      <c r="R106" s="40">
        <v>43.985892989449013</v>
      </c>
      <c r="AI106" s="50"/>
      <c r="AJ106" s="70"/>
      <c r="AL106" s="40">
        <v>40087</v>
      </c>
      <c r="AM106" s="40">
        <v>3.9820000000000002</v>
      </c>
      <c r="AN106" s="40">
        <v>0.46</v>
      </c>
      <c r="AO106" s="40">
        <v>4.4420000000000002</v>
      </c>
      <c r="AP106" s="40">
        <v>0.13</v>
      </c>
      <c r="AQ106" s="40">
        <v>4.1120000000000001</v>
      </c>
      <c r="AR106" s="40">
        <v>0.36</v>
      </c>
      <c r="AS106" s="40">
        <v>4.3420000000000005</v>
      </c>
      <c r="AT106" s="40">
        <v>0.4</v>
      </c>
      <c r="AU106" s="40">
        <v>4.3820000000000006</v>
      </c>
    </row>
    <row r="107" spans="1:47" x14ac:dyDescent="0.25">
      <c r="A107" s="82">
        <v>39569</v>
      </c>
      <c r="B107" s="40">
        <v>37.76</v>
      </c>
      <c r="C107" s="40">
        <v>38.979999999999997</v>
      </c>
      <c r="D107" s="40">
        <v>35.229999999999997</v>
      </c>
      <c r="E107" s="40">
        <v>41.1</v>
      </c>
      <c r="F107" s="40">
        <v>39.78</v>
      </c>
      <c r="G107" s="40">
        <v>40.229999999999997</v>
      </c>
      <c r="I107" s="40">
        <v>36.950000000000003</v>
      </c>
      <c r="R107" s="40">
        <v>44.049822632952576</v>
      </c>
      <c r="AI107" s="50"/>
      <c r="AJ107" s="70"/>
      <c r="AL107" s="40">
        <v>40118</v>
      </c>
      <c r="AM107" s="40">
        <v>3.9870000000000001</v>
      </c>
      <c r="AN107" s="40">
        <v>0.56000000000000005</v>
      </c>
      <c r="AO107" s="40">
        <v>4.5470000000000006</v>
      </c>
      <c r="AP107" s="40">
        <v>0.13</v>
      </c>
      <c r="AQ107" s="40">
        <v>4.117</v>
      </c>
      <c r="AR107" s="40">
        <v>0.46</v>
      </c>
      <c r="AS107" s="40">
        <v>4.4470000000000001</v>
      </c>
      <c r="AT107" s="40">
        <v>0.73</v>
      </c>
      <c r="AU107" s="40">
        <v>4.7170000000000005</v>
      </c>
    </row>
    <row r="108" spans="1:47" x14ac:dyDescent="0.25">
      <c r="A108" s="82">
        <v>39600</v>
      </c>
      <c r="B108" s="40">
        <v>44.43</v>
      </c>
      <c r="C108" s="40">
        <v>37.97</v>
      </c>
      <c r="D108" s="40">
        <v>35.799999999999997</v>
      </c>
      <c r="E108" s="40">
        <v>43.89</v>
      </c>
      <c r="F108" s="40">
        <v>44.06</v>
      </c>
      <c r="G108" s="40">
        <v>48.17</v>
      </c>
      <c r="I108" s="40">
        <v>43.95</v>
      </c>
      <c r="R108" s="40">
        <v>44.539719931754263</v>
      </c>
      <c r="AI108" s="50"/>
      <c r="AJ108" s="70"/>
      <c r="AL108" s="40">
        <v>40148</v>
      </c>
      <c r="AM108" s="40">
        <v>4.0250000000000004</v>
      </c>
      <c r="AN108" s="40">
        <v>0.77</v>
      </c>
      <c r="AO108" s="40">
        <v>4.7949999999999999</v>
      </c>
      <c r="AP108" s="40">
        <v>0.13</v>
      </c>
      <c r="AQ108" s="40">
        <v>4.1550000000000002</v>
      </c>
      <c r="AR108" s="40">
        <v>0.77</v>
      </c>
      <c r="AS108" s="40">
        <v>4.7949999999999999</v>
      </c>
      <c r="AT108" s="40">
        <v>0.98</v>
      </c>
      <c r="AU108" s="40">
        <v>5.0049999999999999</v>
      </c>
    </row>
    <row r="109" spans="1:47" x14ac:dyDescent="0.25">
      <c r="A109" s="82">
        <v>39630</v>
      </c>
      <c r="B109" s="40">
        <v>53.96</v>
      </c>
      <c r="C109" s="40">
        <v>50.88</v>
      </c>
      <c r="D109" s="40">
        <v>46.28</v>
      </c>
      <c r="E109" s="40">
        <v>49.62</v>
      </c>
      <c r="F109" s="40">
        <v>57.9</v>
      </c>
      <c r="G109" s="40">
        <v>58.43</v>
      </c>
      <c r="I109" s="40">
        <v>50.95</v>
      </c>
      <c r="R109" s="40">
        <v>45.119952247097061</v>
      </c>
      <c r="AI109" s="50"/>
      <c r="AJ109" s="70"/>
      <c r="AL109" s="40">
        <v>40179</v>
      </c>
      <c r="AM109" s="40">
        <v>4.07</v>
      </c>
      <c r="AN109" s="40">
        <v>1.04</v>
      </c>
      <c r="AO109" s="40">
        <v>5.1100000000000003</v>
      </c>
      <c r="AP109" s="40">
        <v>4.4999999999999998E-2</v>
      </c>
      <c r="AQ109" s="40">
        <v>4.1150000000000002</v>
      </c>
      <c r="AR109" s="40">
        <v>1.04</v>
      </c>
      <c r="AS109" s="40">
        <v>5.1100000000000003</v>
      </c>
      <c r="AT109" s="40">
        <v>1.6</v>
      </c>
      <c r="AU109" s="40">
        <v>5.67</v>
      </c>
    </row>
    <row r="110" spans="1:47" x14ac:dyDescent="0.25">
      <c r="A110" s="82">
        <v>39661</v>
      </c>
      <c r="B110" s="40">
        <v>61.59</v>
      </c>
      <c r="C110" s="40">
        <v>54.95</v>
      </c>
      <c r="D110" s="40">
        <v>50.82</v>
      </c>
      <c r="E110" s="40">
        <v>54.37</v>
      </c>
      <c r="F110" s="40">
        <v>63.35</v>
      </c>
      <c r="G110" s="40">
        <v>67.069999999999993</v>
      </c>
      <c r="I110" s="40">
        <v>59.7</v>
      </c>
      <c r="R110" s="40">
        <v>45.609730934720844</v>
      </c>
      <c r="AI110" s="50"/>
      <c r="AJ110" s="70"/>
      <c r="AL110" s="40">
        <v>40210</v>
      </c>
      <c r="AM110" s="40">
        <v>4.1080000000000005</v>
      </c>
      <c r="AN110" s="40">
        <v>1.04</v>
      </c>
      <c r="AO110" s="40">
        <v>5.1480000000000006</v>
      </c>
      <c r="AP110" s="40">
        <v>4.4999999999999998E-2</v>
      </c>
      <c r="AQ110" s="40">
        <v>4.1530000000000005</v>
      </c>
      <c r="AR110" s="40">
        <v>1.04</v>
      </c>
      <c r="AS110" s="40">
        <v>5.1480000000000006</v>
      </c>
      <c r="AT110" s="40">
        <v>1.6</v>
      </c>
      <c r="AU110" s="40">
        <v>5.7080000000000002</v>
      </c>
    </row>
    <row r="111" spans="1:47" x14ac:dyDescent="0.25">
      <c r="A111" s="82">
        <v>39692</v>
      </c>
      <c r="B111" s="40">
        <v>51.58</v>
      </c>
      <c r="C111" s="40">
        <v>49.3</v>
      </c>
      <c r="D111" s="40">
        <v>45.3</v>
      </c>
      <c r="E111" s="40">
        <v>51.47</v>
      </c>
      <c r="F111" s="40">
        <v>50.97</v>
      </c>
      <c r="G111" s="40">
        <v>56.05</v>
      </c>
      <c r="I111" s="40">
        <v>42.45</v>
      </c>
      <c r="R111" s="40">
        <v>45.531434738908054</v>
      </c>
      <c r="AI111" s="50"/>
      <c r="AJ111" s="70"/>
      <c r="AL111" s="40">
        <v>40238</v>
      </c>
      <c r="AM111" s="40">
        <v>4.1020000000000003</v>
      </c>
      <c r="AN111" s="40">
        <v>0.54</v>
      </c>
      <c r="AO111" s="40">
        <v>4.6420000000000003</v>
      </c>
      <c r="AP111" s="40">
        <v>4.4999999999999998E-2</v>
      </c>
      <c r="AQ111" s="40">
        <v>4.1470000000000002</v>
      </c>
      <c r="AR111" s="40">
        <v>0.54</v>
      </c>
      <c r="AS111" s="40">
        <v>4.6420000000000003</v>
      </c>
      <c r="AT111" s="40">
        <v>0.72</v>
      </c>
      <c r="AU111" s="40">
        <v>4.8220000000000001</v>
      </c>
    </row>
    <row r="112" spans="1:47" x14ac:dyDescent="0.25">
      <c r="A112" s="82">
        <v>39722</v>
      </c>
      <c r="B112" s="40">
        <v>39.659999999999997</v>
      </c>
      <c r="C112" s="40">
        <v>44.09</v>
      </c>
      <c r="D112" s="40">
        <v>41.9</v>
      </c>
      <c r="E112" s="40">
        <v>42.46</v>
      </c>
      <c r="F112" s="40">
        <v>41.21</v>
      </c>
      <c r="G112" s="40">
        <v>42.24</v>
      </c>
      <c r="I112" s="40">
        <v>41.95</v>
      </c>
      <c r="R112" s="40">
        <v>45.530581641686965</v>
      </c>
      <c r="AI112" s="50"/>
      <c r="AJ112" s="70"/>
      <c r="AL112" s="40">
        <v>40269</v>
      </c>
      <c r="AM112" s="40">
        <v>4.1020000000000003</v>
      </c>
      <c r="AN112" s="40">
        <v>0.36</v>
      </c>
      <c r="AO112" s="40">
        <v>4.4620000000000006</v>
      </c>
      <c r="AP112" s="40">
        <v>4.4999999999999998E-2</v>
      </c>
      <c r="AQ112" s="40">
        <v>4.1470000000000002</v>
      </c>
      <c r="AR112" s="40">
        <v>0.36</v>
      </c>
      <c r="AS112" s="40">
        <v>4.4620000000000006</v>
      </c>
      <c r="AT112" s="40">
        <v>0.38</v>
      </c>
      <c r="AU112" s="40">
        <v>4.4820000000000002</v>
      </c>
    </row>
    <row r="113" spans="1:47" x14ac:dyDescent="0.25">
      <c r="A113" s="82">
        <v>39753</v>
      </c>
      <c r="B113" s="40">
        <v>38.71</v>
      </c>
      <c r="C113" s="40">
        <v>41.63</v>
      </c>
      <c r="D113" s="40">
        <v>39.5</v>
      </c>
      <c r="E113" s="40">
        <v>43.23</v>
      </c>
      <c r="F113" s="40">
        <v>40.94</v>
      </c>
      <c r="G113" s="40">
        <v>41.04</v>
      </c>
      <c r="I113" s="40">
        <v>40.200000000000003</v>
      </c>
      <c r="R113" s="40">
        <v>47.767099898001739</v>
      </c>
      <c r="AI113" s="50"/>
      <c r="AJ113" s="70"/>
      <c r="AL113" s="40">
        <v>40299</v>
      </c>
      <c r="AM113" s="40">
        <v>4.25</v>
      </c>
      <c r="AN113" s="40">
        <v>0.32500000000000001</v>
      </c>
      <c r="AO113" s="40">
        <v>4.5750000000000002</v>
      </c>
      <c r="AP113" s="40">
        <v>4.4999999999999998E-2</v>
      </c>
      <c r="AQ113" s="40">
        <v>4.2949999999999999</v>
      </c>
      <c r="AR113" s="40">
        <v>0.32500000000000001</v>
      </c>
      <c r="AS113" s="40">
        <v>4.5750000000000002</v>
      </c>
      <c r="AT113" s="40">
        <v>0.33</v>
      </c>
      <c r="AU113" s="40">
        <v>4.58</v>
      </c>
    </row>
    <row r="114" spans="1:47" x14ac:dyDescent="0.25">
      <c r="A114" s="82">
        <v>39783</v>
      </c>
      <c r="B114" s="40">
        <v>38.24</v>
      </c>
      <c r="C114" s="40">
        <v>42.36</v>
      </c>
      <c r="D114" s="40">
        <v>40.35</v>
      </c>
      <c r="E114" s="40">
        <v>45.9</v>
      </c>
      <c r="F114" s="40">
        <v>42.16</v>
      </c>
      <c r="G114" s="40">
        <v>40.44</v>
      </c>
      <c r="I114" s="40">
        <v>40.700000000000003</v>
      </c>
      <c r="R114" s="40">
        <v>49.755030375539718</v>
      </c>
      <c r="AI114" s="50"/>
      <c r="AJ114" s="70"/>
      <c r="AL114" s="40">
        <v>40330</v>
      </c>
      <c r="AM114" s="40">
        <v>4.4020000000000001</v>
      </c>
      <c r="AN114" s="40">
        <v>0.33500000000000002</v>
      </c>
      <c r="AO114" s="40">
        <v>4.7370000000000001</v>
      </c>
      <c r="AP114" s="40">
        <v>4.4999999999999998E-2</v>
      </c>
      <c r="AQ114" s="40">
        <v>4.4470000000000001</v>
      </c>
      <c r="AR114" s="40">
        <v>0.33500000000000002</v>
      </c>
      <c r="AS114" s="40">
        <v>4.7370000000000001</v>
      </c>
      <c r="AT114" s="40">
        <v>0.37</v>
      </c>
      <c r="AU114" s="40">
        <v>4.7720000000000002</v>
      </c>
    </row>
    <row r="115" spans="1:47" x14ac:dyDescent="0.25">
      <c r="A115" s="82">
        <v>39814</v>
      </c>
      <c r="B115" s="40">
        <v>38.020000000000003</v>
      </c>
      <c r="C115" s="40">
        <v>45.45</v>
      </c>
      <c r="D115" s="40">
        <v>43.12</v>
      </c>
      <c r="E115" s="40">
        <v>45.51</v>
      </c>
      <c r="F115" s="40">
        <v>42.67</v>
      </c>
      <c r="G115" s="40">
        <v>40.49</v>
      </c>
      <c r="I115" s="40">
        <v>31.95</v>
      </c>
      <c r="R115" s="40">
        <v>50.686757979673501</v>
      </c>
      <c r="AI115" s="50"/>
      <c r="AJ115" s="70"/>
      <c r="AL115" s="40">
        <v>40360</v>
      </c>
      <c r="AM115" s="40">
        <v>4.4744999999999999</v>
      </c>
      <c r="AN115" s="40">
        <v>0.45</v>
      </c>
      <c r="AO115" s="40">
        <v>4.9245000000000001</v>
      </c>
      <c r="AP115" s="40">
        <v>4.4999999999999998E-2</v>
      </c>
      <c r="AQ115" s="40">
        <v>4.5194999999999999</v>
      </c>
      <c r="AR115" s="40">
        <v>0.35</v>
      </c>
      <c r="AS115" s="40">
        <v>4.8244999999999996</v>
      </c>
      <c r="AT115" s="40">
        <v>0.41</v>
      </c>
      <c r="AU115" s="40">
        <v>4.8845000000000001</v>
      </c>
    </row>
    <row r="116" spans="1:47" x14ac:dyDescent="0.25">
      <c r="A116" s="82">
        <v>39845</v>
      </c>
      <c r="B116" s="40">
        <v>38.020000000000003</v>
      </c>
      <c r="C116" s="40">
        <v>45.05</v>
      </c>
      <c r="D116" s="40">
        <v>42.6</v>
      </c>
      <c r="E116" s="40">
        <v>44.48</v>
      </c>
      <c r="F116" s="40">
        <v>41.23</v>
      </c>
      <c r="G116" s="40">
        <v>40.49</v>
      </c>
      <c r="I116" s="40">
        <v>33.700000000000003</v>
      </c>
      <c r="R116" s="40">
        <v>49.589961624165333</v>
      </c>
      <c r="AI116" s="50"/>
      <c r="AJ116" s="70"/>
      <c r="AL116" s="40">
        <v>40391</v>
      </c>
      <c r="AM116" s="40">
        <v>4.3875000000000002</v>
      </c>
      <c r="AN116" s="40">
        <v>0.45</v>
      </c>
      <c r="AO116" s="40">
        <v>4.8375000000000004</v>
      </c>
      <c r="AP116" s="40">
        <v>0.13</v>
      </c>
      <c r="AQ116" s="40">
        <v>4.5175000000000001</v>
      </c>
      <c r="AR116" s="40">
        <v>0.35</v>
      </c>
      <c r="AS116" s="40">
        <v>4.7374999999999998</v>
      </c>
      <c r="AT116" s="40">
        <v>0.41</v>
      </c>
      <c r="AU116" s="40">
        <v>4.7975000000000003</v>
      </c>
    </row>
    <row r="117" spans="1:47" x14ac:dyDescent="0.25">
      <c r="A117" s="82">
        <v>39873</v>
      </c>
      <c r="B117" s="40">
        <v>37.54</v>
      </c>
      <c r="C117" s="40">
        <v>42.08</v>
      </c>
      <c r="D117" s="40">
        <v>39.57</v>
      </c>
      <c r="E117" s="40">
        <v>43.44</v>
      </c>
      <c r="F117" s="40">
        <v>40.54</v>
      </c>
      <c r="G117" s="40">
        <v>40.01</v>
      </c>
      <c r="I117" s="40">
        <v>32.450000000000003</v>
      </c>
      <c r="R117" s="40">
        <v>47.81707511268727</v>
      </c>
      <c r="AI117" s="50"/>
      <c r="AJ117" s="70"/>
      <c r="AL117" s="40">
        <v>40422</v>
      </c>
      <c r="AM117" s="40">
        <v>4.2484999999999999</v>
      </c>
      <c r="AN117" s="40">
        <v>0.41499999999999998</v>
      </c>
      <c r="AO117" s="40">
        <v>4.6635</v>
      </c>
      <c r="AP117" s="40">
        <v>0.13</v>
      </c>
      <c r="AQ117" s="40">
        <v>4.3784999999999998</v>
      </c>
      <c r="AR117" s="40">
        <v>0.315</v>
      </c>
      <c r="AS117" s="40">
        <v>4.5635000000000003</v>
      </c>
      <c r="AT117" s="40">
        <v>0.36</v>
      </c>
      <c r="AU117" s="40">
        <v>4.6085000000000003</v>
      </c>
    </row>
    <row r="118" spans="1:47" x14ac:dyDescent="0.25">
      <c r="A118" s="82">
        <v>39904</v>
      </c>
      <c r="B118" s="40">
        <v>37.06</v>
      </c>
      <c r="C118" s="40">
        <v>41.96</v>
      </c>
      <c r="D118" s="40">
        <v>37.99</v>
      </c>
      <c r="E118" s="40">
        <v>41.38</v>
      </c>
      <c r="F118" s="40">
        <v>39.31</v>
      </c>
      <c r="G118" s="40">
        <v>39.53</v>
      </c>
      <c r="I118" s="40">
        <v>38</v>
      </c>
      <c r="R118" s="40">
        <v>44.68619152182314</v>
      </c>
      <c r="AI118" s="50"/>
      <c r="AJ118" s="70"/>
      <c r="AL118" s="40">
        <v>40452</v>
      </c>
      <c r="AM118" s="40">
        <v>4.0945</v>
      </c>
      <c r="AN118" s="40">
        <v>0.46</v>
      </c>
      <c r="AO118" s="40">
        <v>4.5545</v>
      </c>
      <c r="AP118" s="40">
        <v>0.13</v>
      </c>
      <c r="AQ118" s="40">
        <v>4.2244999999999999</v>
      </c>
      <c r="AR118" s="40">
        <v>0.36</v>
      </c>
      <c r="AS118" s="40">
        <v>4.4545000000000003</v>
      </c>
      <c r="AT118" s="40">
        <v>0.4</v>
      </c>
      <c r="AU118" s="40">
        <v>4.4945000000000004</v>
      </c>
    </row>
    <row r="119" spans="1:47" x14ac:dyDescent="0.25">
      <c r="A119" s="82">
        <v>39934</v>
      </c>
      <c r="B119" s="40">
        <v>38.020000000000003</v>
      </c>
      <c r="C119" s="40">
        <v>40.07</v>
      </c>
      <c r="D119" s="40">
        <v>36.15</v>
      </c>
      <c r="E119" s="40">
        <v>41.76</v>
      </c>
      <c r="F119" s="40">
        <v>40.04</v>
      </c>
      <c r="G119" s="40">
        <v>40.49</v>
      </c>
      <c r="I119" s="40">
        <v>37.5</v>
      </c>
      <c r="R119" s="40">
        <v>44.776521187679563</v>
      </c>
      <c r="AI119" s="50"/>
      <c r="AJ119" s="70"/>
      <c r="AL119" s="40">
        <v>40483</v>
      </c>
      <c r="AM119" s="40">
        <v>4.0994999999999999</v>
      </c>
      <c r="AN119" s="40">
        <v>0.56000000000000005</v>
      </c>
      <c r="AO119" s="40">
        <v>4.6594999999999995</v>
      </c>
      <c r="AP119" s="40">
        <v>0.13</v>
      </c>
      <c r="AQ119" s="40">
        <v>4.2294999999999998</v>
      </c>
      <c r="AR119" s="40">
        <v>0.46</v>
      </c>
      <c r="AS119" s="40">
        <v>4.5594999999999999</v>
      </c>
      <c r="AT119" s="40">
        <v>0.73</v>
      </c>
      <c r="AU119" s="40">
        <v>4.8294999999999995</v>
      </c>
    </row>
    <row r="120" spans="1:47" x14ac:dyDescent="0.25">
      <c r="A120" s="82">
        <v>39965</v>
      </c>
      <c r="B120" s="40">
        <v>44.74</v>
      </c>
      <c r="C120" s="40">
        <v>39.130000000000003</v>
      </c>
      <c r="D120" s="40">
        <v>36.68</v>
      </c>
      <c r="E120" s="40">
        <v>44.36</v>
      </c>
      <c r="F120" s="40">
        <v>44.35</v>
      </c>
      <c r="G120" s="40">
        <v>48.39</v>
      </c>
      <c r="I120" s="40">
        <v>44.5</v>
      </c>
      <c r="R120" s="40">
        <v>45.296018230701186</v>
      </c>
      <c r="AI120" s="50"/>
      <c r="AJ120" s="70"/>
      <c r="AL120" s="40">
        <v>40513</v>
      </c>
      <c r="AM120" s="40">
        <v>4.1375000000000002</v>
      </c>
      <c r="AN120" s="40">
        <v>0.77</v>
      </c>
      <c r="AO120" s="40">
        <v>4.9074999999999998</v>
      </c>
      <c r="AP120" s="40">
        <v>0.13</v>
      </c>
      <c r="AQ120" s="40">
        <v>4.2675000000000001</v>
      </c>
      <c r="AR120" s="40">
        <v>0.77</v>
      </c>
      <c r="AS120" s="40">
        <v>4.9074999999999998</v>
      </c>
      <c r="AT120" s="40">
        <v>0.98</v>
      </c>
      <c r="AU120" s="40">
        <v>5.1174999999999997</v>
      </c>
    </row>
    <row r="121" spans="1:47" x14ac:dyDescent="0.25">
      <c r="A121" s="82">
        <v>39995</v>
      </c>
      <c r="B121" s="40">
        <v>54.34</v>
      </c>
      <c r="C121" s="40">
        <v>51.21</v>
      </c>
      <c r="D121" s="40">
        <v>46.44</v>
      </c>
      <c r="E121" s="40">
        <v>49.67</v>
      </c>
      <c r="F121" s="40">
        <v>58.28</v>
      </c>
      <c r="G121" s="40">
        <v>58.64</v>
      </c>
      <c r="I121" s="40">
        <v>51.5</v>
      </c>
      <c r="R121" s="40">
        <v>45.906539150818318</v>
      </c>
      <c r="AI121" s="50"/>
      <c r="AJ121" s="70"/>
      <c r="AL121" s="40">
        <v>40544</v>
      </c>
      <c r="AM121" s="40">
        <v>4.1825000000000001</v>
      </c>
      <c r="AN121" s="40">
        <v>1.04</v>
      </c>
      <c r="AO121" s="40">
        <v>5.2225000000000001</v>
      </c>
      <c r="AP121" s="40">
        <v>4.4999999999999998E-2</v>
      </c>
      <c r="AQ121" s="40">
        <v>4.2275</v>
      </c>
      <c r="AR121" s="40">
        <v>1.04</v>
      </c>
      <c r="AS121" s="40">
        <v>5.2225000000000001</v>
      </c>
      <c r="AT121" s="40">
        <v>1.6</v>
      </c>
      <c r="AU121" s="40">
        <v>5.7824999999999998</v>
      </c>
    </row>
    <row r="122" spans="1:47" x14ac:dyDescent="0.25">
      <c r="A122" s="82">
        <v>40026</v>
      </c>
      <c r="B122" s="40">
        <v>62.02</v>
      </c>
      <c r="C122" s="40">
        <v>55.02</v>
      </c>
      <c r="D122" s="40">
        <v>50.67</v>
      </c>
      <c r="E122" s="40">
        <v>54.08</v>
      </c>
      <c r="F122" s="40">
        <v>63.77</v>
      </c>
      <c r="G122" s="40">
        <v>67.25</v>
      </c>
      <c r="I122" s="40">
        <v>60.25</v>
      </c>
      <c r="R122" s="40">
        <v>46.428415972212925</v>
      </c>
      <c r="AI122" s="50"/>
      <c r="AJ122" s="70"/>
      <c r="AL122" s="40">
        <v>40575</v>
      </c>
      <c r="AM122" s="40">
        <v>4.2205000000000004</v>
      </c>
      <c r="AN122" s="40">
        <v>1.04</v>
      </c>
      <c r="AO122" s="40">
        <v>5.2605000000000004</v>
      </c>
      <c r="AP122" s="40">
        <v>4.4999999999999998E-2</v>
      </c>
      <c r="AQ122" s="40">
        <v>4.2655000000000003</v>
      </c>
      <c r="AR122" s="40">
        <v>1.04</v>
      </c>
      <c r="AS122" s="40">
        <v>5.2605000000000004</v>
      </c>
      <c r="AT122" s="40">
        <v>1.6</v>
      </c>
      <c r="AU122" s="40">
        <v>5.8205000000000009</v>
      </c>
    </row>
    <row r="123" spans="1:47" x14ac:dyDescent="0.25">
      <c r="A123" s="82">
        <v>40057</v>
      </c>
      <c r="B123" s="40">
        <v>51.94</v>
      </c>
      <c r="C123" s="40">
        <v>49.74</v>
      </c>
      <c r="D123" s="40">
        <v>45.53</v>
      </c>
      <c r="E123" s="40">
        <v>51.37</v>
      </c>
      <c r="F123" s="40">
        <v>51.31</v>
      </c>
      <c r="G123" s="40">
        <v>56.25</v>
      </c>
      <c r="I123" s="40">
        <v>42.95</v>
      </c>
      <c r="R123" s="40">
        <v>46.38018588549896</v>
      </c>
      <c r="AI123" s="50"/>
      <c r="AJ123" s="70"/>
      <c r="AL123" s="40">
        <v>40603</v>
      </c>
      <c r="AM123" s="40">
        <v>4.2145000000000001</v>
      </c>
      <c r="AN123" s="40">
        <v>0.54</v>
      </c>
      <c r="AO123" s="40">
        <v>4.7545000000000002</v>
      </c>
      <c r="AP123" s="40">
        <v>4.4999999999999998E-2</v>
      </c>
      <c r="AQ123" s="40">
        <v>4.2595000000000001</v>
      </c>
      <c r="AR123" s="40">
        <v>0.54</v>
      </c>
      <c r="AS123" s="40">
        <v>4.7545000000000002</v>
      </c>
      <c r="AT123" s="40">
        <v>0.72</v>
      </c>
      <c r="AU123" s="40">
        <v>4.9344999999999999</v>
      </c>
    </row>
    <row r="124" spans="1:47" x14ac:dyDescent="0.25">
      <c r="A124" s="82">
        <v>40087</v>
      </c>
      <c r="B124" s="40">
        <v>39.94</v>
      </c>
      <c r="C124" s="40">
        <v>44.87</v>
      </c>
      <c r="D124" s="40">
        <v>42.37</v>
      </c>
      <c r="E124" s="40">
        <v>42.88</v>
      </c>
      <c r="F124" s="40">
        <v>41.48</v>
      </c>
      <c r="G124" s="40">
        <v>42.51</v>
      </c>
      <c r="I124" s="40">
        <v>42.5</v>
      </c>
      <c r="R124" s="40">
        <v>46.409410143353618</v>
      </c>
      <c r="AI124" s="50"/>
      <c r="AJ124" s="70"/>
      <c r="AL124" s="40">
        <v>40634</v>
      </c>
      <c r="AM124" s="40">
        <v>4.2145000000000001</v>
      </c>
      <c r="AN124" s="40">
        <v>0.36</v>
      </c>
      <c r="AO124" s="40">
        <v>4.5745000000000005</v>
      </c>
      <c r="AP124" s="40">
        <v>4.4999999999999998E-2</v>
      </c>
      <c r="AQ124" s="40">
        <v>4.2595000000000001</v>
      </c>
      <c r="AR124" s="40">
        <v>0.36</v>
      </c>
      <c r="AS124" s="40">
        <v>4.5745000000000005</v>
      </c>
      <c r="AT124" s="40">
        <v>0.38</v>
      </c>
      <c r="AU124" s="40">
        <v>4.5945</v>
      </c>
    </row>
    <row r="125" spans="1:47" x14ac:dyDescent="0.25">
      <c r="A125" s="82">
        <v>40118</v>
      </c>
      <c r="B125" s="40">
        <v>38.979999999999997</v>
      </c>
      <c r="C125" s="40">
        <v>42.57</v>
      </c>
      <c r="D125" s="40">
        <v>40.130000000000003</v>
      </c>
      <c r="E125" s="40">
        <v>43.73</v>
      </c>
      <c r="F125" s="40">
        <v>41.22</v>
      </c>
      <c r="G125" s="40">
        <v>41.32</v>
      </c>
      <c r="I125" s="40">
        <v>40.75</v>
      </c>
      <c r="R125" s="40">
        <v>49.14442500207678</v>
      </c>
      <c r="AI125" s="50"/>
      <c r="AJ125" s="70"/>
      <c r="AL125" s="40">
        <v>40664</v>
      </c>
      <c r="AM125" s="40">
        <v>4.3624999999999998</v>
      </c>
      <c r="AN125" s="40">
        <v>0.32500000000000001</v>
      </c>
      <c r="AO125" s="40">
        <v>4.6875</v>
      </c>
      <c r="AP125" s="40">
        <v>4.4999999999999998E-2</v>
      </c>
      <c r="AQ125" s="40">
        <v>4.4074999999999998</v>
      </c>
      <c r="AR125" s="40">
        <v>0.32500000000000001</v>
      </c>
      <c r="AS125" s="40">
        <v>4.6875</v>
      </c>
      <c r="AT125" s="40">
        <v>0.33</v>
      </c>
      <c r="AU125" s="40">
        <v>4.6924999999999999</v>
      </c>
    </row>
    <row r="126" spans="1:47" x14ac:dyDescent="0.25">
      <c r="A126" s="82">
        <v>40148</v>
      </c>
      <c r="B126" s="40">
        <v>38.5</v>
      </c>
      <c r="C126" s="40">
        <v>43.26</v>
      </c>
      <c r="D126" s="40">
        <v>40.92</v>
      </c>
      <c r="E126" s="40">
        <v>46.37</v>
      </c>
      <c r="F126" s="40">
        <v>42.44</v>
      </c>
      <c r="G126" s="40">
        <v>40.72</v>
      </c>
      <c r="I126" s="40">
        <v>41.2</v>
      </c>
      <c r="R126" s="40">
        <v>51.153994301179893</v>
      </c>
      <c r="AI126" s="50"/>
      <c r="AJ126" s="70"/>
      <c r="AL126" s="40">
        <v>40695</v>
      </c>
      <c r="AM126" s="40">
        <v>4.5145</v>
      </c>
      <c r="AN126" s="40">
        <v>0.33500000000000002</v>
      </c>
      <c r="AO126" s="40">
        <v>4.8494999999999999</v>
      </c>
      <c r="AP126" s="40">
        <v>4.4999999999999998E-2</v>
      </c>
      <c r="AQ126" s="40">
        <v>4.5594999999999999</v>
      </c>
      <c r="AR126" s="40">
        <v>0.33500000000000002</v>
      </c>
      <c r="AS126" s="40">
        <v>4.8494999999999999</v>
      </c>
      <c r="AT126" s="40">
        <v>0.37</v>
      </c>
      <c r="AU126" s="40">
        <v>4.8845000000000001</v>
      </c>
    </row>
    <row r="127" spans="1:47" x14ac:dyDescent="0.25">
      <c r="A127" s="82">
        <v>40179</v>
      </c>
      <c r="B127" s="40">
        <v>38.28</v>
      </c>
      <c r="C127" s="40">
        <v>46.42</v>
      </c>
      <c r="D127" s="40">
        <v>43.53</v>
      </c>
      <c r="E127" s="40">
        <v>45.88</v>
      </c>
      <c r="F127" s="40">
        <v>42.95</v>
      </c>
      <c r="G127" s="40">
        <v>40.700000000000003</v>
      </c>
      <c r="I127" s="40">
        <v>32.450000000000003</v>
      </c>
      <c r="R127" s="40">
        <v>52.132980032429039</v>
      </c>
      <c r="AI127" s="50"/>
      <c r="AJ127" s="70"/>
      <c r="AL127" s="40">
        <v>40725</v>
      </c>
      <c r="AM127" s="40">
        <v>4.5895000000000001</v>
      </c>
      <c r="AN127" s="40">
        <v>0.45</v>
      </c>
      <c r="AO127" s="40">
        <v>5.0395000000000003</v>
      </c>
      <c r="AP127" s="40">
        <v>4.4999999999999998E-2</v>
      </c>
      <c r="AQ127" s="40">
        <v>4.6345000000000001</v>
      </c>
      <c r="AR127" s="40">
        <v>0.35</v>
      </c>
      <c r="AS127" s="40">
        <v>4.9394999999999998</v>
      </c>
      <c r="AT127" s="40">
        <v>0.41</v>
      </c>
      <c r="AU127" s="40">
        <v>4.9995000000000003</v>
      </c>
    </row>
    <row r="128" spans="1:47" x14ac:dyDescent="0.25">
      <c r="A128" s="82">
        <v>40210</v>
      </c>
      <c r="B128" s="40">
        <v>38.28</v>
      </c>
      <c r="C128" s="40">
        <v>46.05</v>
      </c>
      <c r="D128" s="40">
        <v>43.04</v>
      </c>
      <c r="E128" s="40">
        <v>44.92</v>
      </c>
      <c r="F128" s="40">
        <v>41.5</v>
      </c>
      <c r="G128" s="40">
        <v>40.700000000000003</v>
      </c>
      <c r="I128" s="40">
        <v>34.200000000000003</v>
      </c>
      <c r="R128" s="40">
        <v>51.036011670326062</v>
      </c>
      <c r="AI128" s="50"/>
      <c r="AJ128" s="70"/>
      <c r="AL128" s="40">
        <v>40756</v>
      </c>
      <c r="AM128" s="40">
        <v>4.5025000000000004</v>
      </c>
      <c r="AN128" s="40">
        <v>0.45</v>
      </c>
      <c r="AO128" s="40">
        <v>4.9524999999999997</v>
      </c>
      <c r="AP128" s="40">
        <v>0.13</v>
      </c>
      <c r="AQ128" s="40">
        <v>4.6325000000000003</v>
      </c>
      <c r="AR128" s="40">
        <v>0.35</v>
      </c>
      <c r="AS128" s="40">
        <v>4.8525</v>
      </c>
      <c r="AT128" s="40">
        <v>0.41</v>
      </c>
      <c r="AU128" s="40">
        <v>4.9124999999999996</v>
      </c>
    </row>
    <row r="129" spans="1:36" x14ac:dyDescent="0.25">
      <c r="A129" s="82">
        <v>40238</v>
      </c>
      <c r="B129" s="40">
        <v>37.799999999999997</v>
      </c>
      <c r="C129" s="40">
        <v>43.25</v>
      </c>
      <c r="D129" s="40">
        <v>40.22</v>
      </c>
      <c r="E129" s="40">
        <v>43.97</v>
      </c>
      <c r="F129" s="40">
        <v>40.799999999999997</v>
      </c>
      <c r="G129" s="40">
        <v>40.229999999999997</v>
      </c>
      <c r="I129" s="40">
        <v>32.950000000000003</v>
      </c>
      <c r="R129" s="40">
        <v>49.256751963608899</v>
      </c>
      <c r="AI129" s="50"/>
      <c r="AJ129" s="70"/>
    </row>
    <row r="130" spans="1:36" x14ac:dyDescent="0.25">
      <c r="A130" s="82">
        <v>40269</v>
      </c>
      <c r="B130" s="40">
        <v>37.32</v>
      </c>
      <c r="C130" s="40">
        <v>43.14</v>
      </c>
      <c r="D130" s="40">
        <v>38.75</v>
      </c>
      <c r="E130" s="40">
        <v>42.04</v>
      </c>
      <c r="F130" s="40">
        <v>39.57</v>
      </c>
      <c r="G130" s="40">
        <v>39.75</v>
      </c>
      <c r="I130" s="40">
        <v>38.75</v>
      </c>
      <c r="R130" s="40">
        <v>45.652631668963373</v>
      </c>
      <c r="AI130" s="50"/>
      <c r="AJ130" s="70"/>
    </row>
    <row r="131" spans="1:36" x14ac:dyDescent="0.25">
      <c r="A131" s="82">
        <v>40299</v>
      </c>
      <c r="B131" s="40">
        <v>38.28</v>
      </c>
      <c r="C131" s="40">
        <v>41.36</v>
      </c>
      <c r="D131" s="40">
        <v>37.04</v>
      </c>
      <c r="E131" s="40">
        <v>42.41</v>
      </c>
      <c r="F131" s="40">
        <v>40.299999999999997</v>
      </c>
      <c r="G131" s="40">
        <v>40.71</v>
      </c>
      <c r="I131" s="40">
        <v>38.25</v>
      </c>
      <c r="R131" s="40">
        <v>45.750332194606372</v>
      </c>
      <c r="AI131" s="50"/>
      <c r="AJ131" s="70"/>
    </row>
    <row r="132" spans="1:36" x14ac:dyDescent="0.25">
      <c r="A132" s="82">
        <v>40330</v>
      </c>
      <c r="B132" s="40">
        <v>45.05</v>
      </c>
      <c r="C132" s="40">
        <v>40.479999999999997</v>
      </c>
      <c r="D132" s="40">
        <v>37.53</v>
      </c>
      <c r="E132" s="40">
        <v>44.81</v>
      </c>
      <c r="F132" s="40">
        <v>44.65</v>
      </c>
      <c r="G132" s="40">
        <v>48.55</v>
      </c>
      <c r="I132" s="40">
        <v>45.25</v>
      </c>
      <c r="R132" s="40">
        <v>46.280907126705586</v>
      </c>
      <c r="AI132" s="50"/>
      <c r="AJ132" s="70"/>
    </row>
    <row r="133" spans="1:36" x14ac:dyDescent="0.25">
      <c r="A133" s="82">
        <v>40360</v>
      </c>
      <c r="B133" s="40">
        <v>54.72</v>
      </c>
      <c r="C133" s="40">
        <v>51.84</v>
      </c>
      <c r="D133" s="40">
        <v>46.62</v>
      </c>
      <c r="E133" s="40">
        <v>49.74</v>
      </c>
      <c r="F133" s="40">
        <v>58.66</v>
      </c>
      <c r="G133" s="40">
        <v>58.81</v>
      </c>
      <c r="I133" s="40">
        <v>52.25</v>
      </c>
      <c r="R133" s="40">
        <v>46.90317973079015</v>
      </c>
      <c r="AI133" s="50"/>
      <c r="AJ133" s="70"/>
    </row>
    <row r="134" spans="1:36" x14ac:dyDescent="0.25">
      <c r="A134" s="82">
        <v>40391</v>
      </c>
      <c r="B134" s="40">
        <v>62.45</v>
      </c>
      <c r="C134" s="40">
        <v>55.42</v>
      </c>
      <c r="D134" s="40">
        <v>50.56</v>
      </c>
      <c r="E134" s="40">
        <v>53.82</v>
      </c>
      <c r="F134" s="40">
        <v>64.2</v>
      </c>
      <c r="G134" s="40">
        <v>67.39</v>
      </c>
      <c r="I134" s="40">
        <v>61</v>
      </c>
      <c r="R134" s="40">
        <v>47.4364781733481</v>
      </c>
      <c r="AI134" s="50"/>
      <c r="AJ134" s="70"/>
    </row>
    <row r="135" spans="1:36" x14ac:dyDescent="0.25">
      <c r="A135" s="82">
        <v>40422</v>
      </c>
      <c r="B135" s="40">
        <v>52.3</v>
      </c>
      <c r="C135" s="40">
        <v>50.46</v>
      </c>
      <c r="D135" s="40">
        <v>45.77</v>
      </c>
      <c r="E135" s="40">
        <v>51.29</v>
      </c>
      <c r="F135" s="40">
        <v>51.65</v>
      </c>
      <c r="G135" s="40">
        <v>56.4</v>
      </c>
      <c r="I135" s="40">
        <v>43.45</v>
      </c>
      <c r="R135" s="40">
        <v>47.394998438979123</v>
      </c>
      <c r="AI135" s="50"/>
      <c r="AJ135" s="70"/>
    </row>
    <row r="136" spans="1:36" x14ac:dyDescent="0.25">
      <c r="A136" s="82">
        <v>40452</v>
      </c>
      <c r="B136" s="40">
        <v>40.22</v>
      </c>
      <c r="C136" s="40">
        <v>45.88</v>
      </c>
      <c r="D136" s="40">
        <v>42.83</v>
      </c>
      <c r="E136" s="40">
        <v>43.3</v>
      </c>
      <c r="F136" s="40">
        <v>41.75</v>
      </c>
      <c r="G136" s="40">
        <v>42.74</v>
      </c>
      <c r="I136" s="40">
        <v>43.25</v>
      </c>
      <c r="R136" s="40">
        <v>47.431402562495116</v>
      </c>
      <c r="AI136" s="50"/>
      <c r="AJ136" s="70"/>
    </row>
    <row r="137" spans="1:36" x14ac:dyDescent="0.25">
      <c r="A137" s="82">
        <v>40483</v>
      </c>
      <c r="B137" s="40">
        <v>39.25</v>
      </c>
      <c r="C137" s="40">
        <v>43.72</v>
      </c>
      <c r="D137" s="40">
        <v>40.75</v>
      </c>
      <c r="E137" s="40">
        <v>44.21</v>
      </c>
      <c r="F137" s="40">
        <v>41.49</v>
      </c>
      <c r="G137" s="40">
        <v>41.56</v>
      </c>
      <c r="I137" s="40">
        <v>41.5</v>
      </c>
      <c r="R137" s="40">
        <v>49.804077674703798</v>
      </c>
      <c r="AI137" s="50"/>
      <c r="AJ137" s="70"/>
    </row>
    <row r="138" spans="1:36" x14ac:dyDescent="0.25">
      <c r="A138" s="82">
        <v>40513</v>
      </c>
      <c r="B138" s="40">
        <v>38.770000000000003</v>
      </c>
      <c r="C138" s="40">
        <v>44.37</v>
      </c>
      <c r="D138" s="40">
        <v>41.49</v>
      </c>
      <c r="E138" s="40">
        <v>46.83</v>
      </c>
      <c r="F138" s="40">
        <v>42.72</v>
      </c>
      <c r="G138" s="40">
        <v>40.97</v>
      </c>
      <c r="I138" s="40">
        <v>41.7</v>
      </c>
      <c r="R138" s="40">
        <v>51.838530929884982</v>
      </c>
      <c r="AI138" s="50"/>
      <c r="AJ138" s="70"/>
    </row>
    <row r="139" spans="1:36" x14ac:dyDescent="0.25">
      <c r="A139" s="82">
        <v>40544</v>
      </c>
      <c r="B139" s="40">
        <v>38.549999999999997</v>
      </c>
      <c r="C139" s="40">
        <v>47.39</v>
      </c>
      <c r="D139" s="40">
        <v>43.94</v>
      </c>
      <c r="E139" s="40">
        <v>46.25</v>
      </c>
      <c r="F139" s="40">
        <v>43.23</v>
      </c>
      <c r="G139" s="40">
        <v>40.92</v>
      </c>
      <c r="I139" s="40">
        <v>32.950000000000003</v>
      </c>
      <c r="R139" s="40">
        <v>42.813114407899363</v>
      </c>
      <c r="AI139" s="50"/>
      <c r="AJ139" s="70"/>
    </row>
    <row r="140" spans="1:36" x14ac:dyDescent="0.25">
      <c r="A140" s="82">
        <v>40575</v>
      </c>
      <c r="B140" s="40">
        <v>38.549999999999997</v>
      </c>
      <c r="C140" s="40">
        <v>47.04</v>
      </c>
      <c r="D140" s="40">
        <v>43.49</v>
      </c>
      <c r="E140" s="40">
        <v>45.36</v>
      </c>
      <c r="F140" s="40">
        <v>41.77</v>
      </c>
      <c r="G140" s="40">
        <v>40.92</v>
      </c>
      <c r="I140" s="40">
        <v>34.700000000000003</v>
      </c>
      <c r="R140" s="40">
        <v>41.886693588691138</v>
      </c>
      <c r="AI140" s="50"/>
      <c r="AJ140" s="70"/>
    </row>
    <row r="141" spans="1:36" x14ac:dyDescent="0.25">
      <c r="A141" s="82">
        <v>40603</v>
      </c>
      <c r="B141" s="40">
        <v>38.06</v>
      </c>
      <c r="C141" s="40">
        <v>44.42</v>
      </c>
      <c r="D141" s="40">
        <v>40.869999999999997</v>
      </c>
      <c r="E141" s="40">
        <v>44.48</v>
      </c>
      <c r="F141" s="40">
        <v>41.06</v>
      </c>
      <c r="G141" s="40">
        <v>40.44</v>
      </c>
      <c r="I141" s="40">
        <v>33.450000000000003</v>
      </c>
      <c r="R141" s="40">
        <v>40.389205959307333</v>
      </c>
      <c r="AI141" s="50"/>
      <c r="AJ141" s="70"/>
    </row>
    <row r="142" spans="1:36" x14ac:dyDescent="0.25">
      <c r="A142" s="82">
        <v>40634</v>
      </c>
      <c r="B142" s="40">
        <v>37.57</v>
      </c>
      <c r="C142" s="40">
        <v>44.31</v>
      </c>
      <c r="D142" s="40">
        <v>39.5</v>
      </c>
      <c r="E142" s="40">
        <v>42.67</v>
      </c>
      <c r="F142" s="40">
        <v>39.83</v>
      </c>
      <c r="G142" s="40">
        <v>39.950000000000003</v>
      </c>
      <c r="I142" s="40">
        <v>39.25</v>
      </c>
      <c r="R142" s="40">
        <v>37.744671514487742</v>
      </c>
      <c r="AI142" s="50"/>
      <c r="AJ142" s="70"/>
    </row>
    <row r="143" spans="1:36" x14ac:dyDescent="0.25">
      <c r="A143" s="82">
        <v>40664</v>
      </c>
      <c r="B143" s="40">
        <v>38.549999999999997</v>
      </c>
      <c r="C143" s="40">
        <v>42.64</v>
      </c>
      <c r="D143" s="40">
        <v>37.909999999999997</v>
      </c>
      <c r="E143" s="40">
        <v>43.03</v>
      </c>
      <c r="F143" s="40">
        <v>40.56</v>
      </c>
      <c r="G143" s="40">
        <v>40.93</v>
      </c>
      <c r="I143" s="40">
        <v>38.75</v>
      </c>
      <c r="R143" s="40">
        <v>37.820969436723942</v>
      </c>
      <c r="AI143" s="50"/>
      <c r="AJ143" s="70"/>
    </row>
    <row r="144" spans="1:36" x14ac:dyDescent="0.25">
      <c r="A144" s="82">
        <v>40695</v>
      </c>
      <c r="B144" s="40">
        <v>45.36</v>
      </c>
      <c r="C144" s="40">
        <v>41.81</v>
      </c>
      <c r="D144" s="40">
        <v>38.369999999999997</v>
      </c>
      <c r="E144" s="40">
        <v>45.26</v>
      </c>
      <c r="F144" s="40">
        <v>44.94</v>
      </c>
      <c r="G144" s="40">
        <v>48.72</v>
      </c>
      <c r="I144" s="40">
        <v>45.75</v>
      </c>
      <c r="R144" s="40">
        <v>38.259768192532505</v>
      </c>
      <c r="AI144" s="50"/>
      <c r="AJ144" s="70"/>
    </row>
    <row r="145" spans="1:36" x14ac:dyDescent="0.25">
      <c r="A145" s="82">
        <v>40725</v>
      </c>
      <c r="B145" s="40">
        <v>55.09</v>
      </c>
      <c r="C145" s="40">
        <v>52.49</v>
      </c>
      <c r="D145" s="40">
        <v>46.83</v>
      </c>
      <c r="E145" s="40">
        <v>49.83</v>
      </c>
      <c r="F145" s="40">
        <v>59.05</v>
      </c>
      <c r="G145" s="40">
        <v>58.98</v>
      </c>
      <c r="I145" s="40">
        <v>52.75</v>
      </c>
      <c r="R145" s="40">
        <v>38.775451243554876</v>
      </c>
      <c r="AI145" s="50"/>
      <c r="AJ145" s="70"/>
    </row>
    <row r="146" spans="1:36" x14ac:dyDescent="0.25">
      <c r="A146" s="82">
        <v>40756</v>
      </c>
      <c r="B146" s="40">
        <v>62.88</v>
      </c>
      <c r="C146" s="40">
        <v>55.86</v>
      </c>
      <c r="D146" s="40">
        <v>50.49</v>
      </c>
      <c r="E146" s="40">
        <v>53.62</v>
      </c>
      <c r="F146" s="40">
        <v>64.62</v>
      </c>
      <c r="G146" s="40">
        <v>67.55</v>
      </c>
      <c r="I146" s="40">
        <v>61.5</v>
      </c>
      <c r="R146" s="40">
        <v>39.216260104720519</v>
      </c>
      <c r="AI146" s="50"/>
      <c r="AJ146" s="70"/>
    </row>
    <row r="147" spans="1:36" x14ac:dyDescent="0.25">
      <c r="A147" s="82">
        <v>40787</v>
      </c>
      <c r="B147" s="40">
        <v>52.66</v>
      </c>
      <c r="C147" s="40">
        <v>51.2</v>
      </c>
      <c r="D147" s="40">
        <v>46.04</v>
      </c>
      <c r="E147" s="40">
        <v>51.25</v>
      </c>
      <c r="F147" s="40">
        <v>51.99</v>
      </c>
      <c r="G147" s="40">
        <v>56.56</v>
      </c>
      <c r="I147" s="40">
        <v>43.95</v>
      </c>
      <c r="R147" s="40">
        <v>39.175522044077219</v>
      </c>
      <c r="AI147" s="50"/>
      <c r="AJ147" s="70"/>
    </row>
    <row r="148" spans="1:36" x14ac:dyDescent="0.25">
      <c r="A148" s="82">
        <v>40817</v>
      </c>
      <c r="B148" s="40">
        <v>40.5</v>
      </c>
      <c r="C148" s="40">
        <v>46.89</v>
      </c>
      <c r="D148" s="40">
        <v>43.3</v>
      </c>
      <c r="E148" s="40">
        <v>43.72</v>
      </c>
      <c r="F148" s="40">
        <v>42.02</v>
      </c>
      <c r="G148" s="40">
        <v>42.96</v>
      </c>
      <c r="I148" s="40">
        <v>43.75</v>
      </c>
      <c r="R148" s="40">
        <v>39.200206627287677</v>
      </c>
      <c r="AI148" s="50"/>
      <c r="AJ148" s="70"/>
    </row>
    <row r="149" spans="1:36" x14ac:dyDescent="0.25">
      <c r="A149" s="82">
        <v>40848</v>
      </c>
      <c r="B149" s="40">
        <v>39.520000000000003</v>
      </c>
      <c r="C149" s="40">
        <v>44.86</v>
      </c>
      <c r="D149" s="40">
        <v>41.36</v>
      </c>
      <c r="E149" s="40">
        <v>44.69</v>
      </c>
      <c r="F149" s="40">
        <v>41.77</v>
      </c>
      <c r="G149" s="40">
        <v>41.79</v>
      </c>
      <c r="I149" s="40">
        <v>42</v>
      </c>
      <c r="R149" s="40">
        <v>41.510366296619395</v>
      </c>
      <c r="AI149" s="50"/>
      <c r="AJ149" s="70"/>
    </row>
    <row r="150" spans="1:36" x14ac:dyDescent="0.25">
      <c r="A150" s="82">
        <v>40878</v>
      </c>
      <c r="B150" s="40">
        <v>39.04</v>
      </c>
      <c r="C150" s="40">
        <v>45.47</v>
      </c>
      <c r="D150" s="40">
        <v>42.05</v>
      </c>
      <c r="E150" s="40">
        <v>47.28</v>
      </c>
      <c r="F150" s="40">
        <v>43</v>
      </c>
      <c r="G150" s="40">
        <v>41.2</v>
      </c>
      <c r="I150" s="40">
        <v>42.2</v>
      </c>
      <c r="R150" s="40">
        <v>43.207770584098306</v>
      </c>
      <c r="AI150" s="50"/>
      <c r="AJ150" s="70"/>
    </row>
    <row r="151" spans="1:36" x14ac:dyDescent="0.25">
      <c r="A151" s="82">
        <v>40909</v>
      </c>
      <c r="B151" s="40">
        <v>38.81</v>
      </c>
      <c r="C151" s="40">
        <v>48.36</v>
      </c>
      <c r="D151" s="40">
        <v>44.37</v>
      </c>
      <c r="E151" s="40">
        <v>46.62</v>
      </c>
      <c r="F151" s="40">
        <v>43.51</v>
      </c>
      <c r="G151" s="40">
        <v>41.13</v>
      </c>
      <c r="I151" s="40">
        <v>33.200000000000003</v>
      </c>
      <c r="R151" s="40">
        <v>42.813114407899363</v>
      </c>
      <c r="AI151" s="50"/>
      <c r="AJ151" s="70"/>
    </row>
    <row r="152" spans="1:36" x14ac:dyDescent="0.25">
      <c r="A152" s="82">
        <v>40940</v>
      </c>
      <c r="B152" s="40">
        <v>38.81</v>
      </c>
      <c r="C152" s="40">
        <v>48.04</v>
      </c>
      <c r="D152" s="40">
        <v>43.95</v>
      </c>
      <c r="E152" s="40">
        <v>45.8</v>
      </c>
      <c r="F152" s="40">
        <v>42.04</v>
      </c>
      <c r="G152" s="40">
        <v>41.13</v>
      </c>
      <c r="I152" s="40">
        <v>34.950000000000003</v>
      </c>
      <c r="R152" s="40">
        <v>41.886693588691138</v>
      </c>
      <c r="AI152" s="50"/>
      <c r="AJ152" s="70"/>
    </row>
    <row r="153" spans="1:36" x14ac:dyDescent="0.25">
      <c r="A153" s="82"/>
      <c r="AI153" s="50"/>
      <c r="AJ153" s="70"/>
    </row>
    <row r="154" spans="1:36" x14ac:dyDescent="0.25">
      <c r="A154" s="82"/>
      <c r="AI154" s="50"/>
      <c r="AJ154" s="70"/>
    </row>
    <row r="155" spans="1:36" x14ac:dyDescent="0.25">
      <c r="A155" s="82"/>
      <c r="AI155" s="50"/>
      <c r="AJ155" s="70"/>
    </row>
    <row r="156" spans="1:36" x14ac:dyDescent="0.25">
      <c r="A156" s="82"/>
      <c r="AI156" s="50"/>
      <c r="AJ156" s="70"/>
    </row>
    <row r="157" spans="1:36" x14ac:dyDescent="0.25">
      <c r="A157" s="82"/>
      <c r="AI157" s="50"/>
      <c r="AJ157" s="70"/>
    </row>
    <row r="158" spans="1:36" x14ac:dyDescent="0.25">
      <c r="A158" s="82"/>
      <c r="AI158" s="50"/>
      <c r="AJ158" s="70"/>
    </row>
    <row r="159" spans="1:36" x14ac:dyDescent="0.25">
      <c r="A159" s="82"/>
      <c r="AI159" s="50"/>
      <c r="AJ159" s="70"/>
    </row>
    <row r="160" spans="1:36" x14ac:dyDescent="0.25">
      <c r="A160" s="82"/>
      <c r="AI160" s="50"/>
      <c r="AJ160" s="70"/>
    </row>
    <row r="161" spans="1:36" ht="12" customHeight="1" x14ac:dyDescent="0.25">
      <c r="A161" s="82"/>
      <c r="AI161" s="50"/>
      <c r="AJ161" s="70"/>
    </row>
    <row r="162" spans="1:36" x14ac:dyDescent="0.25">
      <c r="A162" s="82"/>
    </row>
    <row r="163" spans="1:36" x14ac:dyDescent="0.25">
      <c r="A163" s="82"/>
    </row>
    <row r="164" spans="1:36" x14ac:dyDescent="0.25">
      <c r="A164" s="82"/>
    </row>
    <row r="165" spans="1:36" x14ac:dyDescent="0.25">
      <c r="A165" s="82"/>
    </row>
    <row r="166" spans="1:36" x14ac:dyDescent="0.25">
      <c r="A166" s="82"/>
    </row>
    <row r="167" spans="1:36" x14ac:dyDescent="0.25">
      <c r="A167" s="82"/>
    </row>
    <row r="168" spans="1:36" x14ac:dyDescent="0.25">
      <c r="A168" s="82"/>
    </row>
    <row r="169" spans="1:36" x14ac:dyDescent="0.25">
      <c r="A169" s="82"/>
    </row>
    <row r="170" spans="1:36" x14ac:dyDescent="0.25">
      <c r="A170" s="82"/>
    </row>
    <row r="171" spans="1:36" x14ac:dyDescent="0.25">
      <c r="A171" s="82"/>
    </row>
    <row r="172" spans="1:36" x14ac:dyDescent="0.25">
      <c r="A172" s="82"/>
    </row>
    <row r="173" spans="1:36" x14ac:dyDescent="0.25">
      <c r="A173" s="82"/>
    </row>
    <row r="174" spans="1:36" x14ac:dyDescent="0.25">
      <c r="A174" s="82"/>
    </row>
    <row r="175" spans="1:36" x14ac:dyDescent="0.25">
      <c r="A175" s="82"/>
    </row>
    <row r="176" spans="1:36" x14ac:dyDescent="0.25">
      <c r="A176" s="82"/>
    </row>
    <row r="177" spans="1:1" x14ac:dyDescent="0.25">
      <c r="A177" s="82"/>
    </row>
    <row r="178" spans="1:1" x14ac:dyDescent="0.25">
      <c r="A178" s="82"/>
    </row>
    <row r="179" spans="1:1" x14ac:dyDescent="0.25">
      <c r="A179" s="82"/>
    </row>
    <row r="180" spans="1:1" x14ac:dyDescent="0.25">
      <c r="A180" s="82"/>
    </row>
    <row r="181" spans="1:1" x14ac:dyDescent="0.25">
      <c r="A181" s="82"/>
    </row>
    <row r="182" spans="1:1" x14ac:dyDescent="0.25">
      <c r="A182" s="82"/>
    </row>
    <row r="183" spans="1:1" x14ac:dyDescent="0.25">
      <c r="A183" s="82"/>
    </row>
    <row r="184" spans="1:1" x14ac:dyDescent="0.25">
      <c r="A184" s="82"/>
    </row>
    <row r="185" spans="1:1" x14ac:dyDescent="0.25">
      <c r="A185" s="82"/>
    </row>
    <row r="186" spans="1:1" x14ac:dyDescent="0.25">
      <c r="A186" s="82"/>
    </row>
    <row r="187" spans="1:1" x14ac:dyDescent="0.25">
      <c r="A187" s="82"/>
    </row>
    <row r="188" spans="1:1" x14ac:dyDescent="0.25">
      <c r="A188" s="82"/>
    </row>
    <row r="189" spans="1:1" x14ac:dyDescent="0.25">
      <c r="A189" s="82"/>
    </row>
    <row r="190" spans="1:1" x14ac:dyDescent="0.25">
      <c r="A190" s="82"/>
    </row>
    <row r="191" spans="1:1" x14ac:dyDescent="0.25">
      <c r="A191" s="82"/>
    </row>
    <row r="192" spans="1:1" x14ac:dyDescent="0.25">
      <c r="A192" s="82"/>
    </row>
    <row r="193" spans="1:1" x14ac:dyDescent="0.25">
      <c r="A193" s="82"/>
    </row>
    <row r="194" spans="1:1" x14ac:dyDescent="0.25">
      <c r="A194" s="82"/>
    </row>
    <row r="195" spans="1:1" x14ac:dyDescent="0.25">
      <c r="A195" s="82"/>
    </row>
    <row r="196" spans="1:1" x14ac:dyDescent="0.25">
      <c r="A196" s="82"/>
    </row>
    <row r="197" spans="1:1" x14ac:dyDescent="0.25">
      <c r="A197" s="82"/>
    </row>
    <row r="198" spans="1:1" x14ac:dyDescent="0.25">
      <c r="A198" s="82"/>
    </row>
    <row r="199" spans="1:1" x14ac:dyDescent="0.25">
      <c r="A199" s="82"/>
    </row>
    <row r="200" spans="1:1" x14ac:dyDescent="0.25">
      <c r="A200" s="82"/>
    </row>
    <row r="201" spans="1:1" x14ac:dyDescent="0.25">
      <c r="A201" s="82"/>
    </row>
    <row r="202" spans="1:1" x14ac:dyDescent="0.25">
      <c r="A202" s="82"/>
    </row>
    <row r="203" spans="1:1" x14ac:dyDescent="0.25">
      <c r="A203" s="82"/>
    </row>
    <row r="204" spans="1:1" x14ac:dyDescent="0.25">
      <c r="A204" s="82"/>
    </row>
    <row r="205" spans="1:1" x14ac:dyDescent="0.25">
      <c r="A205" s="82"/>
    </row>
    <row r="206" spans="1:1" x14ac:dyDescent="0.25">
      <c r="A206" s="82"/>
    </row>
    <row r="207" spans="1:1" x14ac:dyDescent="0.25">
      <c r="A207" s="82"/>
    </row>
    <row r="208" spans="1:1" x14ac:dyDescent="0.25">
      <c r="A208" s="82"/>
    </row>
    <row r="209" spans="1:1" x14ac:dyDescent="0.25">
      <c r="A209" s="82"/>
    </row>
    <row r="210" spans="1:1" x14ac:dyDescent="0.25">
      <c r="A210" s="82"/>
    </row>
    <row r="211" spans="1:1" x14ac:dyDescent="0.25">
      <c r="A211" s="82"/>
    </row>
    <row r="212" spans="1:1" x14ac:dyDescent="0.25">
      <c r="A212" s="82"/>
    </row>
    <row r="213" spans="1:1" x14ac:dyDescent="0.25">
      <c r="A213" s="82"/>
    </row>
    <row r="214" spans="1:1" x14ac:dyDescent="0.25">
      <c r="A214" s="82"/>
    </row>
    <row r="215" spans="1:1" x14ac:dyDescent="0.25">
      <c r="A215" s="82"/>
    </row>
    <row r="216" spans="1:1" x14ac:dyDescent="0.25">
      <c r="A216" s="82"/>
    </row>
    <row r="217" spans="1:1" x14ac:dyDescent="0.25">
      <c r="A217" s="82"/>
    </row>
    <row r="218" spans="1:1" x14ac:dyDescent="0.25">
      <c r="A218" s="82"/>
    </row>
    <row r="219" spans="1:1" x14ac:dyDescent="0.25">
      <c r="A219" s="82"/>
    </row>
    <row r="220" spans="1:1" x14ac:dyDescent="0.25">
      <c r="A220" s="82"/>
    </row>
    <row r="221" spans="1:1" x14ac:dyDescent="0.25">
      <c r="A221" s="82"/>
    </row>
    <row r="222" spans="1:1" x14ac:dyDescent="0.25">
      <c r="A222" s="82"/>
    </row>
    <row r="223" spans="1:1" x14ac:dyDescent="0.25">
      <c r="A223" s="82"/>
    </row>
    <row r="224" spans="1:1" x14ac:dyDescent="0.25">
      <c r="A224" s="82"/>
    </row>
    <row r="225" spans="1:1" x14ac:dyDescent="0.25">
      <c r="A225" s="82"/>
    </row>
    <row r="226" spans="1:1" x14ac:dyDescent="0.25">
      <c r="A226" s="82"/>
    </row>
    <row r="227" spans="1:1" x14ac:dyDescent="0.25">
      <c r="A227" s="82"/>
    </row>
    <row r="228" spans="1:1" x14ac:dyDescent="0.25">
      <c r="A228" s="82"/>
    </row>
    <row r="229" spans="1:1" x14ac:dyDescent="0.25">
      <c r="A229" s="82"/>
    </row>
    <row r="230" spans="1:1" x14ac:dyDescent="0.25">
      <c r="A230" s="82"/>
    </row>
    <row r="231" spans="1:1" x14ac:dyDescent="0.25">
      <c r="A231" s="82"/>
    </row>
    <row r="232" spans="1:1" x14ac:dyDescent="0.25">
      <c r="A232" s="82"/>
    </row>
    <row r="233" spans="1:1" x14ac:dyDescent="0.25">
      <c r="A233" s="82"/>
    </row>
    <row r="234" spans="1:1" x14ac:dyDescent="0.25">
      <c r="A234" s="82"/>
    </row>
    <row r="235" spans="1:1" x14ac:dyDescent="0.25">
      <c r="A235" s="82"/>
    </row>
    <row r="236" spans="1:1" x14ac:dyDescent="0.25">
      <c r="A236" s="82"/>
    </row>
    <row r="237" spans="1:1" x14ac:dyDescent="0.25">
      <c r="A237" s="82"/>
    </row>
    <row r="238" spans="1:1" x14ac:dyDescent="0.25">
      <c r="A238" s="82"/>
    </row>
    <row r="239" spans="1:1" x14ac:dyDescent="0.25">
      <c r="A239" s="82"/>
    </row>
    <row r="240" spans="1:1" x14ac:dyDescent="0.25">
      <c r="A240" s="82"/>
    </row>
    <row r="241" spans="1:1" x14ac:dyDescent="0.25">
      <c r="A241" s="82"/>
    </row>
    <row r="242" spans="1:1" x14ac:dyDescent="0.25">
      <c r="A242" s="82"/>
    </row>
    <row r="243" spans="1:1" x14ac:dyDescent="0.25">
      <c r="A243" s="82"/>
    </row>
    <row r="244" spans="1:1" x14ac:dyDescent="0.25">
      <c r="A244" s="82"/>
    </row>
    <row r="245" spans="1:1" x14ac:dyDescent="0.25">
      <c r="A245" s="82"/>
    </row>
    <row r="246" spans="1:1" x14ac:dyDescent="0.25">
      <c r="A246" s="82"/>
    </row>
    <row r="247" spans="1:1" x14ac:dyDescent="0.25">
      <c r="A247" s="82"/>
    </row>
    <row r="248" spans="1:1" x14ac:dyDescent="0.25">
      <c r="A248" s="82"/>
    </row>
    <row r="249" spans="1:1" x14ac:dyDescent="0.25">
      <c r="A249" s="82"/>
    </row>
    <row r="250" spans="1:1" x14ac:dyDescent="0.25">
      <c r="A250" s="82"/>
    </row>
    <row r="251" spans="1:1" x14ac:dyDescent="0.25">
      <c r="A251" s="82"/>
    </row>
    <row r="252" spans="1:1" x14ac:dyDescent="0.25">
      <c r="A252" s="82"/>
    </row>
    <row r="253" spans="1:1" x14ac:dyDescent="0.25">
      <c r="A253" s="82"/>
    </row>
    <row r="254" spans="1:1" x14ac:dyDescent="0.25">
      <c r="A254" s="82"/>
    </row>
    <row r="255" spans="1:1" x14ac:dyDescent="0.25">
      <c r="A255" s="82"/>
    </row>
    <row r="256" spans="1:1" x14ac:dyDescent="0.25">
      <c r="A256" s="82"/>
    </row>
    <row r="257" spans="1:1" x14ac:dyDescent="0.25">
      <c r="A257" s="82"/>
    </row>
    <row r="258" spans="1:1" x14ac:dyDescent="0.25">
      <c r="A258" s="82"/>
    </row>
    <row r="259" spans="1:1" x14ac:dyDescent="0.25">
      <c r="A259" s="82"/>
    </row>
    <row r="260" spans="1:1" x14ac:dyDescent="0.25">
      <c r="A260" s="82"/>
    </row>
    <row r="261" spans="1:1" x14ac:dyDescent="0.25">
      <c r="A261" s="82"/>
    </row>
    <row r="262" spans="1:1" x14ac:dyDescent="0.25">
      <c r="A262" s="82"/>
    </row>
    <row r="263" spans="1:1" x14ac:dyDescent="0.25">
      <c r="A263" s="82"/>
    </row>
    <row r="264" spans="1:1" x14ac:dyDescent="0.25">
      <c r="A264" s="82"/>
    </row>
    <row r="265" spans="1:1" x14ac:dyDescent="0.25">
      <c r="A265" s="82"/>
    </row>
    <row r="266" spans="1:1" x14ac:dyDescent="0.25">
      <c r="A266" s="82"/>
    </row>
    <row r="267" spans="1:1" x14ac:dyDescent="0.25">
      <c r="A267" s="82"/>
    </row>
    <row r="268" spans="1:1" x14ac:dyDescent="0.25">
      <c r="A268" s="82"/>
    </row>
    <row r="269" spans="1:1" x14ac:dyDescent="0.25">
      <c r="A269" s="82"/>
    </row>
    <row r="270" spans="1:1" x14ac:dyDescent="0.25">
      <c r="A270" s="82"/>
    </row>
    <row r="271" spans="1:1" x14ac:dyDescent="0.25">
      <c r="A271" s="82"/>
    </row>
    <row r="272" spans="1:1" x14ac:dyDescent="0.25">
      <c r="A272" s="82"/>
    </row>
    <row r="273" spans="1:1" x14ac:dyDescent="0.25">
      <c r="A273" s="82"/>
    </row>
    <row r="274" spans="1:1" x14ac:dyDescent="0.25">
      <c r="A274" s="82"/>
    </row>
    <row r="275" spans="1:1" x14ac:dyDescent="0.25">
      <c r="A275" s="82"/>
    </row>
    <row r="276" spans="1:1" x14ac:dyDescent="0.25">
      <c r="A276" s="82"/>
    </row>
    <row r="277" spans="1:1" x14ac:dyDescent="0.25">
      <c r="A277" s="82"/>
    </row>
    <row r="278" spans="1:1" x14ac:dyDescent="0.25">
      <c r="A278" s="82"/>
    </row>
    <row r="279" spans="1:1" x14ac:dyDescent="0.25">
      <c r="A279" s="82"/>
    </row>
    <row r="280" spans="1:1" x14ac:dyDescent="0.25">
      <c r="A280" s="82"/>
    </row>
    <row r="281" spans="1:1" x14ac:dyDescent="0.25">
      <c r="A281" s="82"/>
    </row>
    <row r="282" spans="1:1" x14ac:dyDescent="0.25">
      <c r="A282" s="82"/>
    </row>
    <row r="283" spans="1:1" x14ac:dyDescent="0.25">
      <c r="A283" s="82"/>
    </row>
    <row r="284" spans="1:1" x14ac:dyDescent="0.25">
      <c r="A284" s="82"/>
    </row>
    <row r="285" spans="1:1" x14ac:dyDescent="0.25">
      <c r="A285" s="82"/>
    </row>
    <row r="286" spans="1:1" x14ac:dyDescent="0.25">
      <c r="A286" s="82"/>
    </row>
    <row r="287" spans="1:1" x14ac:dyDescent="0.25">
      <c r="A287" s="82"/>
    </row>
    <row r="288" spans="1:1" x14ac:dyDescent="0.25">
      <c r="A288" s="82"/>
    </row>
    <row r="289" spans="1:1" x14ac:dyDescent="0.25">
      <c r="A289" s="82"/>
    </row>
    <row r="290" spans="1:1" x14ac:dyDescent="0.25">
      <c r="A290" s="82"/>
    </row>
    <row r="291" spans="1:1" x14ac:dyDescent="0.25">
      <c r="A291" s="82"/>
    </row>
    <row r="292" spans="1:1" x14ac:dyDescent="0.25">
      <c r="A292" s="82"/>
    </row>
    <row r="293" spans="1:1" x14ac:dyDescent="0.25">
      <c r="A293" s="82"/>
    </row>
    <row r="294" spans="1:1" x14ac:dyDescent="0.25">
      <c r="A294" s="82"/>
    </row>
    <row r="295" spans="1:1" x14ac:dyDescent="0.25">
      <c r="A295" s="82"/>
    </row>
    <row r="296" spans="1:1" x14ac:dyDescent="0.25">
      <c r="A296" s="82"/>
    </row>
    <row r="297" spans="1:1" x14ac:dyDescent="0.25">
      <c r="A297" s="82"/>
    </row>
    <row r="298" spans="1:1" x14ac:dyDescent="0.25">
      <c r="A298" s="82"/>
    </row>
    <row r="299" spans="1:1" x14ac:dyDescent="0.25">
      <c r="A299" s="82"/>
    </row>
    <row r="300" spans="1:1" x14ac:dyDescent="0.25">
      <c r="A300" s="82"/>
    </row>
    <row r="301" spans="1:1" x14ac:dyDescent="0.25">
      <c r="A301" s="82"/>
    </row>
    <row r="302" spans="1:1" x14ac:dyDescent="0.25">
      <c r="A302" s="82"/>
    </row>
    <row r="303" spans="1:1" x14ac:dyDescent="0.25">
      <c r="A303" s="82"/>
    </row>
    <row r="304" spans="1:1" x14ac:dyDescent="0.25">
      <c r="A304" s="82"/>
    </row>
    <row r="305" spans="1:1" x14ac:dyDescent="0.25">
      <c r="A305" s="82"/>
    </row>
    <row r="306" spans="1:1" x14ac:dyDescent="0.25">
      <c r="A306" s="82"/>
    </row>
    <row r="307" spans="1:1" x14ac:dyDescent="0.25">
      <c r="A307" s="82"/>
    </row>
    <row r="308" spans="1:1" x14ac:dyDescent="0.25">
      <c r="A308" s="82"/>
    </row>
    <row r="309" spans="1:1" x14ac:dyDescent="0.25">
      <c r="A309" s="82"/>
    </row>
    <row r="310" spans="1:1" x14ac:dyDescent="0.25">
      <c r="A310" s="82"/>
    </row>
    <row r="311" spans="1:1" x14ac:dyDescent="0.25">
      <c r="A311" s="82"/>
    </row>
    <row r="312" spans="1:1" x14ac:dyDescent="0.25">
      <c r="A312" s="82"/>
    </row>
    <row r="313" spans="1:1" x14ac:dyDescent="0.25">
      <c r="A313" s="82"/>
    </row>
    <row r="314" spans="1:1" x14ac:dyDescent="0.25">
      <c r="A314" s="82"/>
    </row>
    <row r="315" spans="1:1" x14ac:dyDescent="0.25">
      <c r="A315" s="82"/>
    </row>
    <row r="316" spans="1:1" x14ac:dyDescent="0.25">
      <c r="A316" s="82"/>
    </row>
    <row r="317" spans="1:1" x14ac:dyDescent="0.25">
      <c r="A317" s="82"/>
    </row>
    <row r="318" spans="1:1" x14ac:dyDescent="0.25">
      <c r="A318" s="82"/>
    </row>
    <row r="319" spans="1:1" x14ac:dyDescent="0.25">
      <c r="A319" s="82"/>
    </row>
    <row r="320" spans="1:1" x14ac:dyDescent="0.25">
      <c r="A320" s="82"/>
    </row>
    <row r="321" spans="1:1" x14ac:dyDescent="0.25">
      <c r="A321" s="82"/>
    </row>
    <row r="322" spans="1:1" x14ac:dyDescent="0.25">
      <c r="A322" s="82"/>
    </row>
    <row r="323" spans="1:1" x14ac:dyDescent="0.25">
      <c r="A323" s="82"/>
    </row>
    <row r="324" spans="1:1" x14ac:dyDescent="0.25">
      <c r="A324" s="82"/>
    </row>
    <row r="325" spans="1:1" x14ac:dyDescent="0.25">
      <c r="A325" s="82"/>
    </row>
    <row r="326" spans="1:1" x14ac:dyDescent="0.25">
      <c r="A326" s="82"/>
    </row>
    <row r="327" spans="1:1" x14ac:dyDescent="0.25">
      <c r="A327" s="82"/>
    </row>
    <row r="328" spans="1:1" x14ac:dyDescent="0.25">
      <c r="A328" s="82"/>
    </row>
    <row r="329" spans="1:1" x14ac:dyDescent="0.25">
      <c r="A329" s="82"/>
    </row>
    <row r="330" spans="1:1" x14ac:dyDescent="0.25">
      <c r="A330" s="82"/>
    </row>
    <row r="331" spans="1:1" x14ac:dyDescent="0.25">
      <c r="A331" s="82"/>
    </row>
    <row r="332" spans="1:1" x14ac:dyDescent="0.25">
      <c r="A332" s="82"/>
    </row>
    <row r="333" spans="1:1" x14ac:dyDescent="0.25">
      <c r="A333" s="82"/>
    </row>
    <row r="334" spans="1:1" x14ac:dyDescent="0.25">
      <c r="A334" s="82"/>
    </row>
    <row r="335" spans="1:1" x14ac:dyDescent="0.25">
      <c r="A335" s="82"/>
    </row>
    <row r="336" spans="1:1" x14ac:dyDescent="0.25">
      <c r="A336" s="82"/>
    </row>
    <row r="337" spans="1:1" x14ac:dyDescent="0.25">
      <c r="A337" s="82"/>
    </row>
    <row r="338" spans="1:1" x14ac:dyDescent="0.25">
      <c r="A338" s="82"/>
    </row>
    <row r="339" spans="1:1" x14ac:dyDescent="0.25">
      <c r="A339" s="82"/>
    </row>
    <row r="340" spans="1:1" x14ac:dyDescent="0.25">
      <c r="A340" s="82"/>
    </row>
    <row r="341" spans="1:1" x14ac:dyDescent="0.25">
      <c r="A341" s="82"/>
    </row>
    <row r="342" spans="1:1" x14ac:dyDescent="0.25">
      <c r="A342" s="82"/>
    </row>
    <row r="343" spans="1:1" x14ac:dyDescent="0.25">
      <c r="A343" s="82"/>
    </row>
    <row r="344" spans="1:1" x14ac:dyDescent="0.25">
      <c r="A344" s="82"/>
    </row>
    <row r="345" spans="1:1" x14ac:dyDescent="0.25">
      <c r="A345" s="82"/>
    </row>
    <row r="346" spans="1:1" x14ac:dyDescent="0.25">
      <c r="A346" s="82"/>
    </row>
    <row r="347" spans="1:1" x14ac:dyDescent="0.25">
      <c r="A347" s="82"/>
    </row>
    <row r="348" spans="1:1" x14ac:dyDescent="0.25">
      <c r="A348" s="82"/>
    </row>
    <row r="349" spans="1:1" x14ac:dyDescent="0.25">
      <c r="A349" s="82"/>
    </row>
    <row r="350" spans="1:1" x14ac:dyDescent="0.25">
      <c r="A350" s="82"/>
    </row>
    <row r="351" spans="1:1" x14ac:dyDescent="0.25">
      <c r="A351" s="82"/>
    </row>
    <row r="352" spans="1:1" x14ac:dyDescent="0.25">
      <c r="A352" s="82"/>
    </row>
    <row r="353" spans="1:1" x14ac:dyDescent="0.25">
      <c r="A353" s="82"/>
    </row>
    <row r="354" spans="1:1" x14ac:dyDescent="0.25">
      <c r="A354" s="82"/>
    </row>
    <row r="355" spans="1:1" x14ac:dyDescent="0.25">
      <c r="A355" s="82"/>
    </row>
    <row r="356" spans="1:1" x14ac:dyDescent="0.25">
      <c r="A356" s="82"/>
    </row>
    <row r="357" spans="1:1" x14ac:dyDescent="0.25">
      <c r="A357" s="82"/>
    </row>
    <row r="358" spans="1:1" x14ac:dyDescent="0.25">
      <c r="A358" s="82"/>
    </row>
    <row r="359" spans="1:1" x14ac:dyDescent="0.25">
      <c r="A359" s="82"/>
    </row>
    <row r="360" spans="1:1" x14ac:dyDescent="0.25">
      <c r="A360" s="82"/>
    </row>
    <row r="361" spans="1:1" x14ac:dyDescent="0.25">
      <c r="A361" s="82"/>
    </row>
    <row r="362" spans="1:1" x14ac:dyDescent="0.25">
      <c r="A362" s="82"/>
    </row>
    <row r="363" spans="1:1" x14ac:dyDescent="0.25">
      <c r="A363" s="82"/>
    </row>
    <row r="364" spans="1:1" x14ac:dyDescent="0.25">
      <c r="A364" s="82"/>
    </row>
    <row r="365" spans="1:1" x14ac:dyDescent="0.25">
      <c r="A365" s="82"/>
    </row>
    <row r="366" spans="1:1" x14ac:dyDescent="0.25">
      <c r="A366" s="82"/>
    </row>
    <row r="367" spans="1:1" x14ac:dyDescent="0.25">
      <c r="A367" s="82"/>
    </row>
    <row r="368" spans="1:1" x14ac:dyDescent="0.25">
      <c r="A368" s="82"/>
    </row>
    <row r="369" spans="1:1" x14ac:dyDescent="0.25">
      <c r="A369" s="82"/>
    </row>
    <row r="370" spans="1:1" x14ac:dyDescent="0.25">
      <c r="A370" s="82"/>
    </row>
    <row r="371" spans="1:1" x14ac:dyDescent="0.25">
      <c r="A371" s="82"/>
    </row>
    <row r="372" spans="1:1" x14ac:dyDescent="0.25">
      <c r="A372" s="82"/>
    </row>
    <row r="373" spans="1:1" x14ac:dyDescent="0.25">
      <c r="A373" s="82"/>
    </row>
    <row r="374" spans="1:1" x14ac:dyDescent="0.25">
      <c r="A374" s="82"/>
    </row>
    <row r="375" spans="1:1" x14ac:dyDescent="0.25">
      <c r="A375" s="82"/>
    </row>
    <row r="376" spans="1:1" x14ac:dyDescent="0.25">
      <c r="A376" s="82"/>
    </row>
    <row r="377" spans="1:1" x14ac:dyDescent="0.25">
      <c r="A377" s="82"/>
    </row>
    <row r="378" spans="1:1" x14ac:dyDescent="0.25">
      <c r="A378" s="82"/>
    </row>
    <row r="379" spans="1:1" x14ac:dyDescent="0.25">
      <c r="A379" s="82"/>
    </row>
    <row r="380" spans="1:1" x14ac:dyDescent="0.25">
      <c r="A380" s="82"/>
    </row>
    <row r="381" spans="1:1" x14ac:dyDescent="0.25">
      <c r="A381" s="82"/>
    </row>
    <row r="382" spans="1:1" x14ac:dyDescent="0.25">
      <c r="A382" s="82"/>
    </row>
    <row r="383" spans="1:1" x14ac:dyDescent="0.25">
      <c r="A383" s="82"/>
    </row>
    <row r="384" spans="1:1" x14ac:dyDescent="0.25">
      <c r="A384" s="82"/>
    </row>
    <row r="385" spans="1:1" x14ac:dyDescent="0.25">
      <c r="A385" s="82"/>
    </row>
    <row r="386" spans="1:1" x14ac:dyDescent="0.25">
      <c r="A386" s="82"/>
    </row>
    <row r="387" spans="1:1" x14ac:dyDescent="0.25">
      <c r="A387" s="82"/>
    </row>
    <row r="388" spans="1:1" x14ac:dyDescent="0.25">
      <c r="A388" s="82"/>
    </row>
    <row r="389" spans="1:1" x14ac:dyDescent="0.25">
      <c r="A389" s="82"/>
    </row>
    <row r="390" spans="1:1" x14ac:dyDescent="0.25">
      <c r="A390" s="82"/>
    </row>
    <row r="391" spans="1:1" x14ac:dyDescent="0.25">
      <c r="A391" s="82"/>
    </row>
    <row r="392" spans="1:1" x14ac:dyDescent="0.25">
      <c r="A392" s="82"/>
    </row>
    <row r="393" spans="1:1" x14ac:dyDescent="0.25">
      <c r="A393" s="82"/>
    </row>
    <row r="394" spans="1:1" x14ac:dyDescent="0.25">
      <c r="A394" s="82"/>
    </row>
    <row r="395" spans="1:1" x14ac:dyDescent="0.25">
      <c r="A395" s="82"/>
    </row>
    <row r="396" spans="1:1" x14ac:dyDescent="0.25">
      <c r="A396" s="82"/>
    </row>
    <row r="397" spans="1:1" x14ac:dyDescent="0.25">
      <c r="A397" s="82"/>
    </row>
    <row r="398" spans="1:1" x14ac:dyDescent="0.25">
      <c r="A398" s="82"/>
    </row>
    <row r="399" spans="1:1" x14ac:dyDescent="0.25">
      <c r="A399" s="82"/>
    </row>
    <row r="400" spans="1:1" x14ac:dyDescent="0.25">
      <c r="A400" s="82"/>
    </row>
    <row r="401" spans="1:1" x14ac:dyDescent="0.25">
      <c r="A401" s="82"/>
    </row>
    <row r="402" spans="1:1" x14ac:dyDescent="0.25">
      <c r="A402" s="82"/>
    </row>
    <row r="403" spans="1:1" x14ac:dyDescent="0.25">
      <c r="A403" s="82"/>
    </row>
    <row r="404" spans="1:1" x14ac:dyDescent="0.25">
      <c r="A404" s="82"/>
    </row>
    <row r="405" spans="1:1" x14ac:dyDescent="0.25">
      <c r="A405" s="82"/>
    </row>
    <row r="406" spans="1:1" x14ac:dyDescent="0.25">
      <c r="A406" s="82"/>
    </row>
    <row r="407" spans="1:1" x14ac:dyDescent="0.25">
      <c r="A407" s="82"/>
    </row>
    <row r="408" spans="1:1" x14ac:dyDescent="0.25">
      <c r="A408" s="82"/>
    </row>
    <row r="409" spans="1:1" x14ac:dyDescent="0.25">
      <c r="A409" s="82"/>
    </row>
    <row r="410" spans="1:1" x14ac:dyDescent="0.25">
      <c r="A410" s="82"/>
    </row>
    <row r="411" spans="1:1" x14ac:dyDescent="0.25">
      <c r="A411" s="82"/>
    </row>
    <row r="412" spans="1:1" x14ac:dyDescent="0.25">
      <c r="A412" s="82"/>
    </row>
    <row r="413" spans="1:1" x14ac:dyDescent="0.25">
      <c r="A413" s="82"/>
    </row>
    <row r="414" spans="1:1" x14ac:dyDescent="0.25">
      <c r="A414" s="82"/>
    </row>
    <row r="415" spans="1:1" x14ac:dyDescent="0.25">
      <c r="A415" s="82"/>
    </row>
    <row r="416" spans="1:1" x14ac:dyDescent="0.25">
      <c r="A416" s="82"/>
    </row>
    <row r="417" spans="1:1" x14ac:dyDescent="0.25">
      <c r="A417" s="82"/>
    </row>
    <row r="418" spans="1:1" x14ac:dyDescent="0.25">
      <c r="A418" s="82"/>
    </row>
    <row r="419" spans="1:1" x14ac:dyDescent="0.25">
      <c r="A419" s="82"/>
    </row>
    <row r="420" spans="1:1" x14ac:dyDescent="0.25">
      <c r="A420" s="82"/>
    </row>
    <row r="421" spans="1:1" x14ac:dyDescent="0.25">
      <c r="A421" s="82"/>
    </row>
    <row r="422" spans="1:1" x14ac:dyDescent="0.25">
      <c r="A422" s="82"/>
    </row>
    <row r="423" spans="1:1" x14ac:dyDescent="0.25">
      <c r="A423" s="82"/>
    </row>
    <row r="424" spans="1:1" x14ac:dyDescent="0.25">
      <c r="A424" s="82"/>
    </row>
    <row r="425" spans="1:1" x14ac:dyDescent="0.25">
      <c r="A425" s="82"/>
    </row>
    <row r="426" spans="1:1" x14ac:dyDescent="0.25">
      <c r="A426" s="82"/>
    </row>
    <row r="427" spans="1:1" x14ac:dyDescent="0.25">
      <c r="A427" s="82"/>
    </row>
    <row r="428" spans="1:1" x14ac:dyDescent="0.25">
      <c r="A428" s="82"/>
    </row>
    <row r="429" spans="1:1" x14ac:dyDescent="0.25">
      <c r="A429" s="82"/>
    </row>
    <row r="430" spans="1:1" x14ac:dyDescent="0.25">
      <c r="A430" s="82"/>
    </row>
    <row r="431" spans="1:1" x14ac:dyDescent="0.25">
      <c r="A431" s="82"/>
    </row>
    <row r="432" spans="1:1" x14ac:dyDescent="0.25">
      <c r="A432" s="82"/>
    </row>
    <row r="433" spans="1:1" x14ac:dyDescent="0.25">
      <c r="A433" s="82"/>
    </row>
    <row r="434" spans="1:1" x14ac:dyDescent="0.25">
      <c r="A434" s="82"/>
    </row>
    <row r="435" spans="1:1" x14ac:dyDescent="0.25">
      <c r="A435" s="82"/>
    </row>
    <row r="436" spans="1:1" x14ac:dyDescent="0.25">
      <c r="A436" s="82"/>
    </row>
    <row r="437" spans="1:1" x14ac:dyDescent="0.25">
      <c r="A437" s="82"/>
    </row>
    <row r="438" spans="1:1" x14ac:dyDescent="0.25">
      <c r="A438" s="82"/>
    </row>
    <row r="439" spans="1:1" x14ac:dyDescent="0.25">
      <c r="A439" s="82"/>
    </row>
    <row r="440" spans="1:1" x14ac:dyDescent="0.25">
      <c r="A440" s="82"/>
    </row>
    <row r="441" spans="1:1" x14ac:dyDescent="0.25">
      <c r="A441" s="82"/>
    </row>
    <row r="442" spans="1:1" x14ac:dyDescent="0.25">
      <c r="A442" s="82"/>
    </row>
    <row r="443" spans="1:1" x14ac:dyDescent="0.25">
      <c r="A443" s="82"/>
    </row>
    <row r="444" spans="1:1" x14ac:dyDescent="0.25">
      <c r="A444" s="82"/>
    </row>
    <row r="445" spans="1:1" x14ac:dyDescent="0.25">
      <c r="A445" s="82"/>
    </row>
    <row r="446" spans="1:1" x14ac:dyDescent="0.25">
      <c r="A446" s="82"/>
    </row>
    <row r="447" spans="1:1" x14ac:dyDescent="0.25">
      <c r="A447" s="82"/>
    </row>
    <row r="448" spans="1:1" x14ac:dyDescent="0.25">
      <c r="A448" s="82"/>
    </row>
    <row r="449" spans="1:1" x14ac:dyDescent="0.25">
      <c r="A449" s="82"/>
    </row>
    <row r="450" spans="1:1" x14ac:dyDescent="0.25">
      <c r="A450" s="82"/>
    </row>
    <row r="451" spans="1:1" x14ac:dyDescent="0.25">
      <c r="A451" s="82"/>
    </row>
    <row r="452" spans="1:1" x14ac:dyDescent="0.25">
      <c r="A452" s="82"/>
    </row>
    <row r="453" spans="1:1" x14ac:dyDescent="0.25">
      <c r="A453" s="82"/>
    </row>
    <row r="454" spans="1:1" x14ac:dyDescent="0.25">
      <c r="A454" s="82"/>
    </row>
    <row r="455" spans="1:1" x14ac:dyDescent="0.25">
      <c r="A455" s="82"/>
    </row>
    <row r="456" spans="1:1" x14ac:dyDescent="0.25">
      <c r="A456" s="82"/>
    </row>
    <row r="457" spans="1:1" x14ac:dyDescent="0.25">
      <c r="A457" s="82"/>
    </row>
    <row r="458" spans="1:1" x14ac:dyDescent="0.25">
      <c r="A458" s="82"/>
    </row>
    <row r="459" spans="1:1" x14ac:dyDescent="0.25">
      <c r="A459" s="82"/>
    </row>
    <row r="460" spans="1:1" x14ac:dyDescent="0.25">
      <c r="A460" s="82"/>
    </row>
    <row r="461" spans="1:1" x14ac:dyDescent="0.25">
      <c r="A461" s="82"/>
    </row>
    <row r="462" spans="1:1" x14ac:dyDescent="0.25">
      <c r="A462" s="82"/>
    </row>
    <row r="463" spans="1:1" x14ac:dyDescent="0.25">
      <c r="A463" s="82"/>
    </row>
    <row r="464" spans="1:1" x14ac:dyDescent="0.25">
      <c r="A464" s="82"/>
    </row>
    <row r="465" spans="1:1" x14ac:dyDescent="0.25">
      <c r="A465" s="82"/>
    </row>
    <row r="466" spans="1:1" x14ac:dyDescent="0.25">
      <c r="A466" s="82"/>
    </row>
    <row r="467" spans="1:1" x14ac:dyDescent="0.25">
      <c r="A467" s="82"/>
    </row>
    <row r="468" spans="1:1" x14ac:dyDescent="0.25">
      <c r="A468" s="82"/>
    </row>
    <row r="469" spans="1:1" x14ac:dyDescent="0.25">
      <c r="A469" s="82"/>
    </row>
    <row r="470" spans="1:1" x14ac:dyDescent="0.25">
      <c r="A470" s="82"/>
    </row>
    <row r="471" spans="1:1" x14ac:dyDescent="0.25">
      <c r="A471" s="82"/>
    </row>
    <row r="472" spans="1:1" x14ac:dyDescent="0.25">
      <c r="A472" s="82"/>
    </row>
    <row r="473" spans="1:1" x14ac:dyDescent="0.25">
      <c r="A473" s="82"/>
    </row>
    <row r="474" spans="1:1" x14ac:dyDescent="0.25">
      <c r="A474" s="82"/>
    </row>
    <row r="475" spans="1:1" x14ac:dyDescent="0.25">
      <c r="A475" s="82"/>
    </row>
    <row r="476" spans="1:1" x14ac:dyDescent="0.25">
      <c r="A476" s="82"/>
    </row>
    <row r="477" spans="1:1" x14ac:dyDescent="0.25">
      <c r="A477" s="82"/>
    </row>
    <row r="478" spans="1:1" x14ac:dyDescent="0.25">
      <c r="A478" s="82"/>
    </row>
    <row r="479" spans="1:1" x14ac:dyDescent="0.25">
      <c r="A479" s="82"/>
    </row>
    <row r="480" spans="1:1" x14ac:dyDescent="0.25">
      <c r="A480" s="82"/>
    </row>
    <row r="481" spans="1:1" x14ac:dyDescent="0.25">
      <c r="A481" s="82"/>
    </row>
    <row r="482" spans="1:1" x14ac:dyDescent="0.25">
      <c r="A482" s="82"/>
    </row>
    <row r="483" spans="1:1" x14ac:dyDescent="0.25">
      <c r="A483" s="82"/>
    </row>
    <row r="484" spans="1:1" x14ac:dyDescent="0.25">
      <c r="A484" s="82"/>
    </row>
    <row r="485" spans="1:1" x14ac:dyDescent="0.25">
      <c r="A485" s="82"/>
    </row>
    <row r="486" spans="1:1" x14ac:dyDescent="0.25">
      <c r="A486" s="82"/>
    </row>
    <row r="487" spans="1:1" x14ac:dyDescent="0.25">
      <c r="A487" s="82"/>
    </row>
    <row r="488" spans="1:1" x14ac:dyDescent="0.25">
      <c r="A488" s="82"/>
    </row>
    <row r="489" spans="1:1" x14ac:dyDescent="0.25">
      <c r="A489" s="82"/>
    </row>
    <row r="490" spans="1:1" x14ac:dyDescent="0.25">
      <c r="A490" s="82"/>
    </row>
    <row r="491" spans="1:1" x14ac:dyDescent="0.25">
      <c r="A491" s="82"/>
    </row>
    <row r="492" spans="1:1" x14ac:dyDescent="0.25">
      <c r="A492" s="82"/>
    </row>
    <row r="493" spans="1:1" x14ac:dyDescent="0.25">
      <c r="A493" s="82"/>
    </row>
    <row r="494" spans="1:1" x14ac:dyDescent="0.25">
      <c r="A494" s="82"/>
    </row>
    <row r="495" spans="1:1" x14ac:dyDescent="0.25">
      <c r="A495" s="82"/>
    </row>
    <row r="496" spans="1:1" x14ac:dyDescent="0.25">
      <c r="A496" s="82"/>
    </row>
    <row r="497" spans="1:1" x14ac:dyDescent="0.25">
      <c r="A497" s="82"/>
    </row>
    <row r="498" spans="1:1" x14ac:dyDescent="0.25">
      <c r="A498" s="82"/>
    </row>
    <row r="499" spans="1:1" x14ac:dyDescent="0.25">
      <c r="A499" s="82"/>
    </row>
    <row r="500" spans="1:1" x14ac:dyDescent="0.25">
      <c r="A500" s="82"/>
    </row>
    <row r="501" spans="1:1" x14ac:dyDescent="0.25">
      <c r="A501" s="82"/>
    </row>
    <row r="502" spans="1:1" x14ac:dyDescent="0.25">
      <c r="A502" s="82"/>
    </row>
    <row r="503" spans="1:1" x14ac:dyDescent="0.25">
      <c r="A503" s="82"/>
    </row>
    <row r="504" spans="1:1" x14ac:dyDescent="0.25">
      <c r="A504" s="82"/>
    </row>
    <row r="505" spans="1:1" x14ac:dyDescent="0.25">
      <c r="A505" s="82"/>
    </row>
    <row r="506" spans="1:1" x14ac:dyDescent="0.25">
      <c r="A506" s="82"/>
    </row>
    <row r="507" spans="1:1" x14ac:dyDescent="0.25">
      <c r="A507" s="82"/>
    </row>
    <row r="508" spans="1:1" x14ac:dyDescent="0.25">
      <c r="A508" s="82"/>
    </row>
    <row r="509" spans="1:1" x14ac:dyDescent="0.25">
      <c r="A509" s="82"/>
    </row>
    <row r="510" spans="1:1" x14ac:dyDescent="0.25">
      <c r="A510" s="82"/>
    </row>
    <row r="511" spans="1:1" x14ac:dyDescent="0.25">
      <c r="A511" s="82"/>
    </row>
    <row r="512" spans="1:1" x14ac:dyDescent="0.25">
      <c r="A512" s="82"/>
    </row>
    <row r="513" spans="1:1" x14ac:dyDescent="0.25">
      <c r="A513" s="82"/>
    </row>
    <row r="514" spans="1:1" x14ac:dyDescent="0.25">
      <c r="A514" s="82"/>
    </row>
    <row r="515" spans="1:1" x14ac:dyDescent="0.25">
      <c r="A515" s="82"/>
    </row>
    <row r="516" spans="1:1" x14ac:dyDescent="0.25">
      <c r="A516" s="82"/>
    </row>
    <row r="517" spans="1:1" x14ac:dyDescent="0.25">
      <c r="A517" s="82"/>
    </row>
    <row r="518" spans="1:1" x14ac:dyDescent="0.25">
      <c r="A518" s="82"/>
    </row>
    <row r="519" spans="1:1" x14ac:dyDescent="0.25">
      <c r="A519" s="82"/>
    </row>
    <row r="520" spans="1:1" x14ac:dyDescent="0.25">
      <c r="A520" s="82"/>
    </row>
    <row r="521" spans="1:1" x14ac:dyDescent="0.25">
      <c r="A521" s="82"/>
    </row>
    <row r="522" spans="1:1" x14ac:dyDescent="0.25">
      <c r="A522" s="82"/>
    </row>
    <row r="523" spans="1:1" x14ac:dyDescent="0.25">
      <c r="A523" s="82"/>
    </row>
    <row r="524" spans="1:1" x14ac:dyDescent="0.25">
      <c r="A524" s="82"/>
    </row>
    <row r="525" spans="1:1" x14ac:dyDescent="0.25">
      <c r="A525" s="82"/>
    </row>
    <row r="526" spans="1:1" x14ac:dyDescent="0.25">
      <c r="A526" s="82"/>
    </row>
    <row r="527" spans="1:1" x14ac:dyDescent="0.25">
      <c r="A527" s="82"/>
    </row>
    <row r="528" spans="1:1" x14ac:dyDescent="0.25">
      <c r="A528" s="82"/>
    </row>
    <row r="529" spans="1:1" x14ac:dyDescent="0.25">
      <c r="A529" s="82"/>
    </row>
    <row r="530" spans="1:1" x14ac:dyDescent="0.25">
      <c r="A530" s="82"/>
    </row>
    <row r="531" spans="1:1" x14ac:dyDescent="0.25">
      <c r="A531" s="82"/>
    </row>
    <row r="532" spans="1:1" x14ac:dyDescent="0.25">
      <c r="A532" s="82"/>
    </row>
    <row r="533" spans="1:1" x14ac:dyDescent="0.25">
      <c r="A533" s="82"/>
    </row>
    <row r="534" spans="1:1" x14ac:dyDescent="0.25">
      <c r="A534" s="82"/>
    </row>
    <row r="535" spans="1:1" x14ac:dyDescent="0.25">
      <c r="A535" s="82"/>
    </row>
    <row r="536" spans="1:1" x14ac:dyDescent="0.25">
      <c r="A536" s="82"/>
    </row>
    <row r="537" spans="1:1" x14ac:dyDescent="0.25">
      <c r="A537" s="82"/>
    </row>
    <row r="538" spans="1:1" x14ac:dyDescent="0.25">
      <c r="A538" s="82"/>
    </row>
    <row r="539" spans="1:1" x14ac:dyDescent="0.25">
      <c r="A539" s="82"/>
    </row>
    <row r="540" spans="1:1" x14ac:dyDescent="0.25">
      <c r="A540" s="82"/>
    </row>
    <row r="541" spans="1:1" x14ac:dyDescent="0.25">
      <c r="A541" s="82"/>
    </row>
    <row r="542" spans="1:1" x14ac:dyDescent="0.25">
      <c r="A542" s="82"/>
    </row>
    <row r="543" spans="1:1" x14ac:dyDescent="0.25">
      <c r="A543" s="82"/>
    </row>
    <row r="544" spans="1:1" x14ac:dyDescent="0.25">
      <c r="A544" s="82"/>
    </row>
    <row r="545" spans="1:1" x14ac:dyDescent="0.25">
      <c r="A545" s="82"/>
    </row>
    <row r="546" spans="1:1" x14ac:dyDescent="0.25">
      <c r="A546" s="82"/>
    </row>
    <row r="547" spans="1:1" x14ac:dyDescent="0.25">
      <c r="A547" s="82"/>
    </row>
    <row r="548" spans="1:1" x14ac:dyDescent="0.25">
      <c r="A548" s="82"/>
    </row>
    <row r="549" spans="1:1" x14ac:dyDescent="0.25">
      <c r="A549" s="82"/>
    </row>
    <row r="550" spans="1:1" x14ac:dyDescent="0.25">
      <c r="A550" s="82"/>
    </row>
    <row r="551" spans="1:1" x14ac:dyDescent="0.25">
      <c r="A551" s="82"/>
    </row>
    <row r="552" spans="1:1" x14ac:dyDescent="0.25">
      <c r="A552" s="82"/>
    </row>
    <row r="553" spans="1:1" x14ac:dyDescent="0.25">
      <c r="A553" s="82"/>
    </row>
    <row r="554" spans="1:1" x14ac:dyDescent="0.25">
      <c r="A554" s="82"/>
    </row>
    <row r="555" spans="1:1" x14ac:dyDescent="0.25">
      <c r="A555" s="82"/>
    </row>
    <row r="556" spans="1:1" x14ac:dyDescent="0.25">
      <c r="A556" s="82"/>
    </row>
    <row r="557" spans="1:1" x14ac:dyDescent="0.25">
      <c r="A557" s="82"/>
    </row>
    <row r="558" spans="1:1" x14ac:dyDescent="0.25">
      <c r="A558" s="82"/>
    </row>
    <row r="559" spans="1:1" x14ac:dyDescent="0.25">
      <c r="A559" s="82"/>
    </row>
    <row r="560" spans="1:1" x14ac:dyDescent="0.25">
      <c r="A560" s="82"/>
    </row>
    <row r="561" spans="1:1" x14ac:dyDescent="0.25">
      <c r="A561" s="82"/>
    </row>
    <row r="562" spans="1:1" x14ac:dyDescent="0.25">
      <c r="A562" s="82"/>
    </row>
    <row r="563" spans="1:1" x14ac:dyDescent="0.25">
      <c r="A563" s="82"/>
    </row>
    <row r="564" spans="1:1" x14ac:dyDescent="0.25">
      <c r="A564" s="82"/>
    </row>
    <row r="565" spans="1:1" x14ac:dyDescent="0.25">
      <c r="A565" s="82"/>
    </row>
    <row r="566" spans="1:1" x14ac:dyDescent="0.25">
      <c r="A566" s="82"/>
    </row>
    <row r="567" spans="1:1" x14ac:dyDescent="0.25">
      <c r="A567" s="82"/>
    </row>
    <row r="568" spans="1:1" x14ac:dyDescent="0.25">
      <c r="A568" s="82"/>
    </row>
    <row r="569" spans="1:1" x14ac:dyDescent="0.25">
      <c r="A569" s="82"/>
    </row>
    <row r="570" spans="1:1" x14ac:dyDescent="0.25">
      <c r="A570" s="82"/>
    </row>
    <row r="571" spans="1:1" x14ac:dyDescent="0.25">
      <c r="A571" s="82"/>
    </row>
    <row r="572" spans="1:1" x14ac:dyDescent="0.25">
      <c r="A572" s="82"/>
    </row>
    <row r="573" spans="1:1" x14ac:dyDescent="0.25">
      <c r="A573" s="82"/>
    </row>
    <row r="574" spans="1:1" x14ac:dyDescent="0.25">
      <c r="A574" s="82"/>
    </row>
    <row r="575" spans="1:1" x14ac:dyDescent="0.25">
      <c r="A575" s="82"/>
    </row>
    <row r="576" spans="1:1" x14ac:dyDescent="0.25">
      <c r="A576" s="82"/>
    </row>
    <row r="577" spans="1:1" x14ac:dyDescent="0.25">
      <c r="A577" s="82"/>
    </row>
    <row r="578" spans="1:1" x14ac:dyDescent="0.25">
      <c r="A578" s="82"/>
    </row>
    <row r="579" spans="1:1" x14ac:dyDescent="0.25">
      <c r="A579" s="82"/>
    </row>
    <row r="580" spans="1:1" x14ac:dyDescent="0.25">
      <c r="A580" s="82"/>
    </row>
    <row r="581" spans="1:1" x14ac:dyDescent="0.25">
      <c r="A581" s="82"/>
    </row>
    <row r="582" spans="1:1" x14ac:dyDescent="0.25">
      <c r="A582" s="82"/>
    </row>
    <row r="583" spans="1:1" x14ac:dyDescent="0.25">
      <c r="A583" s="82"/>
    </row>
    <row r="584" spans="1:1" x14ac:dyDescent="0.25">
      <c r="A584" s="82"/>
    </row>
    <row r="585" spans="1:1" x14ac:dyDescent="0.25">
      <c r="A585" s="82"/>
    </row>
    <row r="586" spans="1:1" x14ac:dyDescent="0.25">
      <c r="A586" s="82"/>
    </row>
    <row r="587" spans="1:1" x14ac:dyDescent="0.25">
      <c r="A587" s="82"/>
    </row>
    <row r="588" spans="1:1" x14ac:dyDescent="0.25">
      <c r="A588" s="82"/>
    </row>
    <row r="589" spans="1:1" x14ac:dyDescent="0.25">
      <c r="A589" s="82"/>
    </row>
    <row r="590" spans="1:1" x14ac:dyDescent="0.25">
      <c r="A590" s="82"/>
    </row>
    <row r="591" spans="1:1" x14ac:dyDescent="0.25">
      <c r="A591" s="82"/>
    </row>
    <row r="592" spans="1:1" x14ac:dyDescent="0.25">
      <c r="A592" s="82"/>
    </row>
    <row r="593" spans="1:1" x14ac:dyDescent="0.25">
      <c r="A593" s="82"/>
    </row>
    <row r="594" spans="1:1" x14ac:dyDescent="0.25">
      <c r="A594" s="82"/>
    </row>
    <row r="595" spans="1:1" x14ac:dyDescent="0.25">
      <c r="A595" s="82"/>
    </row>
    <row r="596" spans="1:1" x14ac:dyDescent="0.25">
      <c r="A596" s="82"/>
    </row>
    <row r="597" spans="1:1" x14ac:dyDescent="0.25">
      <c r="A597" s="82"/>
    </row>
    <row r="598" spans="1:1" x14ac:dyDescent="0.25">
      <c r="A598" s="82"/>
    </row>
    <row r="599" spans="1:1" x14ac:dyDescent="0.25">
      <c r="A599" s="82"/>
    </row>
    <row r="600" spans="1:1" x14ac:dyDescent="0.25">
      <c r="A600" s="82"/>
    </row>
    <row r="601" spans="1:1" x14ac:dyDescent="0.25">
      <c r="A601" s="82"/>
    </row>
    <row r="602" spans="1:1" x14ac:dyDescent="0.25">
      <c r="A602" s="82"/>
    </row>
    <row r="603" spans="1:1" x14ac:dyDescent="0.25">
      <c r="A603" s="82"/>
    </row>
    <row r="604" spans="1:1" x14ac:dyDescent="0.25">
      <c r="A604" s="82"/>
    </row>
    <row r="605" spans="1:1" x14ac:dyDescent="0.25">
      <c r="A605" s="82"/>
    </row>
    <row r="606" spans="1:1" x14ac:dyDescent="0.25">
      <c r="A606" s="82"/>
    </row>
    <row r="607" spans="1:1" x14ac:dyDescent="0.25">
      <c r="A607" s="82"/>
    </row>
    <row r="608" spans="1:1" x14ac:dyDescent="0.25">
      <c r="A608" s="82"/>
    </row>
    <row r="609" spans="1:1" x14ac:dyDescent="0.25">
      <c r="A609" s="82"/>
    </row>
    <row r="610" spans="1:1" x14ac:dyDescent="0.25">
      <c r="A610" s="82"/>
    </row>
    <row r="611" spans="1:1" x14ac:dyDescent="0.25">
      <c r="A611" s="82"/>
    </row>
    <row r="612" spans="1:1" x14ac:dyDescent="0.25">
      <c r="A612" s="82"/>
    </row>
    <row r="613" spans="1:1" x14ac:dyDescent="0.25">
      <c r="A613" s="82"/>
    </row>
    <row r="614" spans="1:1" x14ac:dyDescent="0.25">
      <c r="A614" s="82"/>
    </row>
    <row r="615" spans="1:1" x14ac:dyDescent="0.25">
      <c r="A615" s="82"/>
    </row>
    <row r="616" spans="1:1" x14ac:dyDescent="0.25">
      <c r="A616" s="82"/>
    </row>
    <row r="617" spans="1:1" x14ac:dyDescent="0.25">
      <c r="A617" s="82"/>
    </row>
    <row r="618" spans="1:1" x14ac:dyDescent="0.25">
      <c r="A618" s="82"/>
    </row>
    <row r="619" spans="1:1" x14ac:dyDescent="0.25">
      <c r="A619" s="82"/>
    </row>
    <row r="620" spans="1:1" x14ac:dyDescent="0.25">
      <c r="A620" s="82"/>
    </row>
    <row r="621" spans="1:1" x14ac:dyDescent="0.25">
      <c r="A621" s="82"/>
    </row>
    <row r="622" spans="1:1" x14ac:dyDescent="0.25">
      <c r="A622" s="82"/>
    </row>
    <row r="623" spans="1:1" x14ac:dyDescent="0.25">
      <c r="A623" s="82"/>
    </row>
    <row r="624" spans="1:1" x14ac:dyDescent="0.25">
      <c r="A624" s="82"/>
    </row>
    <row r="625" spans="1:1" x14ac:dyDescent="0.25">
      <c r="A625" s="82"/>
    </row>
    <row r="626" spans="1:1" x14ac:dyDescent="0.25">
      <c r="A626" s="82"/>
    </row>
    <row r="627" spans="1:1" x14ac:dyDescent="0.25">
      <c r="A627" s="82"/>
    </row>
    <row r="628" spans="1:1" x14ac:dyDescent="0.25">
      <c r="A628" s="82"/>
    </row>
    <row r="629" spans="1:1" x14ac:dyDescent="0.25">
      <c r="A629" s="82"/>
    </row>
    <row r="630" spans="1:1" x14ac:dyDescent="0.25">
      <c r="A630" s="82"/>
    </row>
    <row r="631" spans="1:1" x14ac:dyDescent="0.25">
      <c r="A631" s="82"/>
    </row>
    <row r="632" spans="1:1" x14ac:dyDescent="0.25">
      <c r="A632" s="82"/>
    </row>
    <row r="633" spans="1:1" x14ac:dyDescent="0.25">
      <c r="A633" s="82"/>
    </row>
    <row r="634" spans="1:1" x14ac:dyDescent="0.25">
      <c r="A634" s="82"/>
    </row>
    <row r="635" spans="1:1" x14ac:dyDescent="0.25">
      <c r="A635" s="82"/>
    </row>
    <row r="636" spans="1:1" x14ac:dyDescent="0.25">
      <c r="A636" s="82"/>
    </row>
    <row r="637" spans="1:1" x14ac:dyDescent="0.25">
      <c r="A637" s="82"/>
    </row>
    <row r="638" spans="1:1" x14ac:dyDescent="0.25">
      <c r="A638" s="82"/>
    </row>
    <row r="639" spans="1:1" x14ac:dyDescent="0.25">
      <c r="A639" s="82"/>
    </row>
    <row r="640" spans="1:1" x14ac:dyDescent="0.25">
      <c r="A640" s="82"/>
    </row>
    <row r="641" spans="1:1" x14ac:dyDescent="0.25">
      <c r="A641" s="82"/>
    </row>
    <row r="642" spans="1:1" x14ac:dyDescent="0.25">
      <c r="A642" s="82"/>
    </row>
    <row r="643" spans="1:1" x14ac:dyDescent="0.25">
      <c r="A643" s="82"/>
    </row>
    <row r="644" spans="1:1" x14ac:dyDescent="0.25">
      <c r="A644" s="82"/>
    </row>
    <row r="645" spans="1:1" x14ac:dyDescent="0.25">
      <c r="A645" s="82"/>
    </row>
    <row r="646" spans="1:1" x14ac:dyDescent="0.25">
      <c r="A646" s="82"/>
    </row>
    <row r="647" spans="1:1" x14ac:dyDescent="0.25">
      <c r="A647" s="82"/>
    </row>
    <row r="648" spans="1:1" x14ac:dyDescent="0.25">
      <c r="A648" s="82"/>
    </row>
    <row r="649" spans="1:1" x14ac:dyDescent="0.25">
      <c r="A649" s="82"/>
    </row>
    <row r="650" spans="1:1" x14ac:dyDescent="0.25">
      <c r="A650" s="82"/>
    </row>
    <row r="651" spans="1:1" x14ac:dyDescent="0.25">
      <c r="A651" s="82"/>
    </row>
    <row r="652" spans="1:1" x14ac:dyDescent="0.25">
      <c r="A652" s="82"/>
    </row>
    <row r="653" spans="1:1" x14ac:dyDescent="0.25">
      <c r="A653" s="82"/>
    </row>
    <row r="654" spans="1:1" x14ac:dyDescent="0.25">
      <c r="A654" s="82"/>
    </row>
    <row r="655" spans="1:1" x14ac:dyDescent="0.25">
      <c r="A655" s="82"/>
    </row>
    <row r="656" spans="1:1" x14ac:dyDescent="0.25">
      <c r="A656" s="82"/>
    </row>
    <row r="657" spans="1:1" x14ac:dyDescent="0.25">
      <c r="A657" s="82"/>
    </row>
    <row r="658" spans="1:1" x14ac:dyDescent="0.25">
      <c r="A658" s="82"/>
    </row>
    <row r="659" spans="1:1" x14ac:dyDescent="0.25">
      <c r="A659" s="82"/>
    </row>
    <row r="660" spans="1:1" x14ac:dyDescent="0.25">
      <c r="A660" s="82"/>
    </row>
    <row r="661" spans="1:1" x14ac:dyDescent="0.25">
      <c r="A661" s="82"/>
    </row>
    <row r="662" spans="1:1" x14ac:dyDescent="0.25">
      <c r="A662" s="82"/>
    </row>
    <row r="663" spans="1:1" x14ac:dyDescent="0.25">
      <c r="A663" s="82"/>
    </row>
    <row r="664" spans="1:1" x14ac:dyDescent="0.25">
      <c r="A664" s="82"/>
    </row>
    <row r="665" spans="1:1" x14ac:dyDescent="0.25">
      <c r="A665" s="82"/>
    </row>
    <row r="666" spans="1:1" x14ac:dyDescent="0.25">
      <c r="A666" s="82"/>
    </row>
    <row r="667" spans="1:1" x14ac:dyDescent="0.25">
      <c r="A667" s="82"/>
    </row>
    <row r="668" spans="1:1" x14ac:dyDescent="0.25">
      <c r="A668" s="82"/>
    </row>
    <row r="669" spans="1:1" x14ac:dyDescent="0.25">
      <c r="A669" s="82"/>
    </row>
    <row r="670" spans="1:1" x14ac:dyDescent="0.25">
      <c r="A670" s="82"/>
    </row>
    <row r="671" spans="1:1" x14ac:dyDescent="0.25">
      <c r="A671" s="82"/>
    </row>
    <row r="672" spans="1:1" x14ac:dyDescent="0.25">
      <c r="A672" s="82"/>
    </row>
    <row r="673" spans="1:1" x14ac:dyDescent="0.25">
      <c r="A673" s="82"/>
    </row>
    <row r="674" spans="1:1" x14ac:dyDescent="0.25">
      <c r="A674" s="82"/>
    </row>
    <row r="675" spans="1:1" x14ac:dyDescent="0.25">
      <c r="A675" s="82"/>
    </row>
    <row r="676" spans="1:1" x14ac:dyDescent="0.25">
      <c r="A676" s="82"/>
    </row>
    <row r="677" spans="1:1" x14ac:dyDescent="0.25">
      <c r="A677" s="82"/>
    </row>
    <row r="678" spans="1:1" x14ac:dyDescent="0.25">
      <c r="A678" s="82"/>
    </row>
    <row r="679" spans="1:1" x14ac:dyDescent="0.25">
      <c r="A679" s="82"/>
    </row>
    <row r="680" spans="1:1" x14ac:dyDescent="0.25">
      <c r="A680" s="82"/>
    </row>
    <row r="681" spans="1:1" x14ac:dyDescent="0.25">
      <c r="A681" s="82"/>
    </row>
    <row r="682" spans="1:1" x14ac:dyDescent="0.25">
      <c r="A682" s="82"/>
    </row>
    <row r="683" spans="1:1" x14ac:dyDescent="0.25">
      <c r="A683" s="82"/>
    </row>
    <row r="684" spans="1:1" x14ac:dyDescent="0.25">
      <c r="A684" s="82"/>
    </row>
    <row r="685" spans="1:1" x14ac:dyDescent="0.25">
      <c r="A685" s="82"/>
    </row>
    <row r="686" spans="1:1" x14ac:dyDescent="0.25">
      <c r="A686" s="82"/>
    </row>
    <row r="687" spans="1:1" x14ac:dyDescent="0.25">
      <c r="A687" s="82"/>
    </row>
    <row r="688" spans="1:1" x14ac:dyDescent="0.25">
      <c r="A688" s="82"/>
    </row>
    <row r="689" spans="1:1" x14ac:dyDescent="0.25">
      <c r="A689" s="82"/>
    </row>
    <row r="690" spans="1:1" x14ac:dyDescent="0.25">
      <c r="A690" s="82"/>
    </row>
    <row r="691" spans="1:1" x14ac:dyDescent="0.25">
      <c r="A691" s="82"/>
    </row>
    <row r="692" spans="1:1" x14ac:dyDescent="0.25">
      <c r="A692" s="82"/>
    </row>
    <row r="693" spans="1:1" x14ac:dyDescent="0.25">
      <c r="A693" s="82"/>
    </row>
    <row r="694" spans="1:1" x14ac:dyDescent="0.25">
      <c r="A694" s="82"/>
    </row>
    <row r="695" spans="1:1" x14ac:dyDescent="0.25">
      <c r="A695" s="82"/>
    </row>
    <row r="696" spans="1:1" x14ac:dyDescent="0.25">
      <c r="A696" s="82"/>
    </row>
    <row r="697" spans="1:1" x14ac:dyDescent="0.25">
      <c r="A697" s="82"/>
    </row>
    <row r="698" spans="1:1" x14ac:dyDescent="0.25">
      <c r="A698" s="82"/>
    </row>
    <row r="699" spans="1:1" x14ac:dyDescent="0.25">
      <c r="A699" s="82"/>
    </row>
    <row r="700" spans="1:1" x14ac:dyDescent="0.25">
      <c r="A700" s="82"/>
    </row>
    <row r="701" spans="1:1" x14ac:dyDescent="0.25">
      <c r="A701" s="82"/>
    </row>
    <row r="702" spans="1:1" x14ac:dyDescent="0.25">
      <c r="A702" s="82"/>
    </row>
    <row r="703" spans="1:1" x14ac:dyDescent="0.25">
      <c r="A703" s="82"/>
    </row>
    <row r="704" spans="1:1" x14ac:dyDescent="0.25">
      <c r="A704" s="82"/>
    </row>
    <row r="705" spans="1:1" x14ac:dyDescent="0.25">
      <c r="A705" s="82"/>
    </row>
    <row r="706" spans="1:1" x14ac:dyDescent="0.25">
      <c r="A706" s="82"/>
    </row>
    <row r="707" spans="1:1" x14ac:dyDescent="0.25">
      <c r="A707" s="82"/>
    </row>
    <row r="708" spans="1:1" x14ac:dyDescent="0.25">
      <c r="A708" s="82"/>
    </row>
    <row r="709" spans="1:1" x14ac:dyDescent="0.25">
      <c r="A709" s="82"/>
    </row>
    <row r="710" spans="1:1" x14ac:dyDescent="0.25">
      <c r="A710" s="82"/>
    </row>
    <row r="711" spans="1:1" x14ac:dyDescent="0.25">
      <c r="A711" s="82"/>
    </row>
    <row r="712" spans="1:1" x14ac:dyDescent="0.25">
      <c r="A712" s="82"/>
    </row>
    <row r="713" spans="1:1" x14ac:dyDescent="0.25">
      <c r="A713" s="82"/>
    </row>
    <row r="714" spans="1:1" x14ac:dyDescent="0.25">
      <c r="A714" s="82"/>
    </row>
    <row r="715" spans="1:1" x14ac:dyDescent="0.25">
      <c r="A715" s="82"/>
    </row>
    <row r="716" spans="1:1" x14ac:dyDescent="0.25">
      <c r="A716" s="82"/>
    </row>
    <row r="717" spans="1:1" x14ac:dyDescent="0.25">
      <c r="A717" s="82"/>
    </row>
    <row r="718" spans="1:1" x14ac:dyDescent="0.25">
      <c r="A718" s="82"/>
    </row>
    <row r="719" spans="1:1" x14ac:dyDescent="0.25">
      <c r="A719" s="82"/>
    </row>
    <row r="720" spans="1:1" x14ac:dyDescent="0.25">
      <c r="A720" s="82"/>
    </row>
    <row r="721" spans="1:1" x14ac:dyDescent="0.25">
      <c r="A721" s="82"/>
    </row>
    <row r="722" spans="1:1" x14ac:dyDescent="0.25">
      <c r="A722" s="82"/>
    </row>
    <row r="723" spans="1:1" x14ac:dyDescent="0.25">
      <c r="A723" s="82"/>
    </row>
    <row r="724" spans="1:1" x14ac:dyDescent="0.25">
      <c r="A724" s="82"/>
    </row>
    <row r="725" spans="1:1" x14ac:dyDescent="0.25">
      <c r="A725" s="82"/>
    </row>
    <row r="726" spans="1:1" x14ac:dyDescent="0.25">
      <c r="A726" s="82"/>
    </row>
    <row r="727" spans="1:1" x14ac:dyDescent="0.25">
      <c r="A727" s="82"/>
    </row>
    <row r="728" spans="1:1" x14ac:dyDescent="0.25">
      <c r="A728" s="82"/>
    </row>
    <row r="729" spans="1:1" x14ac:dyDescent="0.25">
      <c r="A729" s="82"/>
    </row>
    <row r="730" spans="1:1" x14ac:dyDescent="0.25">
      <c r="A730" s="82"/>
    </row>
    <row r="731" spans="1:1" x14ac:dyDescent="0.25">
      <c r="A731" s="82"/>
    </row>
    <row r="732" spans="1:1" x14ac:dyDescent="0.25">
      <c r="A732" s="82"/>
    </row>
    <row r="733" spans="1:1" x14ac:dyDescent="0.25">
      <c r="A733" s="82"/>
    </row>
    <row r="734" spans="1:1" x14ac:dyDescent="0.25">
      <c r="A734" s="82"/>
    </row>
    <row r="735" spans="1:1" x14ac:dyDescent="0.25">
      <c r="A735" s="82"/>
    </row>
    <row r="736" spans="1:1" x14ac:dyDescent="0.25">
      <c r="A736" s="82"/>
    </row>
    <row r="737" spans="1:1" x14ac:dyDescent="0.25">
      <c r="A737" s="82"/>
    </row>
    <row r="738" spans="1:1" x14ac:dyDescent="0.25">
      <c r="A738" s="82"/>
    </row>
    <row r="739" spans="1:1" x14ac:dyDescent="0.25">
      <c r="A739" s="82"/>
    </row>
    <row r="740" spans="1:1" x14ac:dyDescent="0.25">
      <c r="A740" s="82"/>
    </row>
    <row r="741" spans="1:1" x14ac:dyDescent="0.25">
      <c r="A741" s="82"/>
    </row>
    <row r="742" spans="1:1" x14ac:dyDescent="0.25">
      <c r="A742" s="82"/>
    </row>
    <row r="743" spans="1:1" x14ac:dyDescent="0.25">
      <c r="A743" s="82"/>
    </row>
    <row r="744" spans="1:1" x14ac:dyDescent="0.25">
      <c r="A744" s="82"/>
    </row>
    <row r="745" spans="1:1" x14ac:dyDescent="0.25">
      <c r="A745" s="82"/>
    </row>
    <row r="746" spans="1:1" x14ac:dyDescent="0.25">
      <c r="A746" s="82"/>
    </row>
    <row r="747" spans="1:1" x14ac:dyDescent="0.25">
      <c r="A747" s="82"/>
    </row>
    <row r="748" spans="1:1" x14ac:dyDescent="0.25">
      <c r="A748" s="82"/>
    </row>
    <row r="749" spans="1:1" x14ac:dyDescent="0.25">
      <c r="A749" s="82"/>
    </row>
    <row r="750" spans="1:1" x14ac:dyDescent="0.25">
      <c r="A750" s="82"/>
    </row>
    <row r="751" spans="1:1" x14ac:dyDescent="0.25">
      <c r="A751" s="82"/>
    </row>
    <row r="752" spans="1:1" x14ac:dyDescent="0.25">
      <c r="A752" s="82"/>
    </row>
    <row r="753" spans="1:1" x14ac:dyDescent="0.25">
      <c r="A753" s="82"/>
    </row>
    <row r="754" spans="1:1" x14ac:dyDescent="0.25">
      <c r="A754" s="82"/>
    </row>
    <row r="755" spans="1:1" x14ac:dyDescent="0.25">
      <c r="A755" s="82"/>
    </row>
    <row r="756" spans="1:1" x14ac:dyDescent="0.25">
      <c r="A756" s="82"/>
    </row>
    <row r="757" spans="1:1" x14ac:dyDescent="0.25">
      <c r="A757" s="82"/>
    </row>
    <row r="758" spans="1:1" x14ac:dyDescent="0.25">
      <c r="A758" s="82"/>
    </row>
    <row r="759" spans="1:1" x14ac:dyDescent="0.25">
      <c r="A759" s="82"/>
    </row>
    <row r="760" spans="1:1" x14ac:dyDescent="0.25">
      <c r="A760" s="82"/>
    </row>
    <row r="761" spans="1:1" x14ac:dyDescent="0.25">
      <c r="A761" s="82"/>
    </row>
    <row r="762" spans="1:1" x14ac:dyDescent="0.25">
      <c r="A762" s="82"/>
    </row>
    <row r="763" spans="1:1" x14ac:dyDescent="0.25">
      <c r="A763" s="82"/>
    </row>
    <row r="764" spans="1:1" x14ac:dyDescent="0.25">
      <c r="A764" s="82"/>
    </row>
    <row r="765" spans="1:1" x14ac:dyDescent="0.25">
      <c r="A765" s="82"/>
    </row>
    <row r="766" spans="1:1" x14ac:dyDescent="0.25">
      <c r="A766" s="82"/>
    </row>
    <row r="767" spans="1:1" x14ac:dyDescent="0.25">
      <c r="A767" s="82"/>
    </row>
    <row r="768" spans="1:1" x14ac:dyDescent="0.25">
      <c r="A768" s="82"/>
    </row>
    <row r="769" spans="1:1" x14ac:dyDescent="0.25">
      <c r="A769" s="82"/>
    </row>
    <row r="770" spans="1:1" x14ac:dyDescent="0.25">
      <c r="A770" s="82"/>
    </row>
    <row r="771" spans="1:1" x14ac:dyDescent="0.25">
      <c r="A771" s="82"/>
    </row>
    <row r="772" spans="1:1" x14ac:dyDescent="0.25">
      <c r="A772" s="82"/>
    </row>
    <row r="773" spans="1:1" x14ac:dyDescent="0.25">
      <c r="A773" s="82"/>
    </row>
    <row r="774" spans="1:1" x14ac:dyDescent="0.25">
      <c r="A774" s="82"/>
    </row>
    <row r="775" spans="1:1" x14ac:dyDescent="0.25">
      <c r="A775" s="82"/>
    </row>
    <row r="776" spans="1:1" x14ac:dyDescent="0.25">
      <c r="A776" s="82"/>
    </row>
    <row r="777" spans="1:1" x14ac:dyDescent="0.25">
      <c r="A777" s="82"/>
    </row>
    <row r="778" spans="1:1" x14ac:dyDescent="0.25">
      <c r="A778" s="82"/>
    </row>
    <row r="779" spans="1:1" x14ac:dyDescent="0.25">
      <c r="A779" s="82"/>
    </row>
    <row r="780" spans="1:1" x14ac:dyDescent="0.25">
      <c r="A780" s="82"/>
    </row>
    <row r="781" spans="1:1" x14ac:dyDescent="0.25">
      <c r="A781" s="82"/>
    </row>
    <row r="782" spans="1:1" x14ac:dyDescent="0.25">
      <c r="A782" s="82"/>
    </row>
    <row r="783" spans="1:1" x14ac:dyDescent="0.25">
      <c r="A783" s="82"/>
    </row>
    <row r="784" spans="1:1" x14ac:dyDescent="0.25">
      <c r="A784" s="82"/>
    </row>
    <row r="785" spans="1:1" x14ac:dyDescent="0.25">
      <c r="A785" s="82"/>
    </row>
    <row r="786" spans="1:1" x14ac:dyDescent="0.25">
      <c r="A786" s="82"/>
    </row>
    <row r="787" spans="1:1" x14ac:dyDescent="0.25">
      <c r="A787" s="82"/>
    </row>
    <row r="788" spans="1:1" x14ac:dyDescent="0.25">
      <c r="A788" s="82"/>
    </row>
    <row r="789" spans="1:1" x14ac:dyDescent="0.25">
      <c r="A789" s="82"/>
    </row>
    <row r="790" spans="1:1" x14ac:dyDescent="0.25">
      <c r="A790" s="82"/>
    </row>
    <row r="791" spans="1:1" x14ac:dyDescent="0.25">
      <c r="A791" s="82"/>
    </row>
    <row r="792" spans="1:1" x14ac:dyDescent="0.25">
      <c r="A792" s="82"/>
    </row>
    <row r="793" spans="1:1" x14ac:dyDescent="0.25">
      <c r="A793" s="82"/>
    </row>
    <row r="794" spans="1:1" x14ac:dyDescent="0.25">
      <c r="A794" s="82"/>
    </row>
    <row r="795" spans="1:1" x14ac:dyDescent="0.25">
      <c r="A795" s="82"/>
    </row>
    <row r="796" spans="1:1" x14ac:dyDescent="0.25">
      <c r="A796" s="82"/>
    </row>
    <row r="797" spans="1:1" x14ac:dyDescent="0.25">
      <c r="A797" s="82"/>
    </row>
    <row r="798" spans="1:1" x14ac:dyDescent="0.25">
      <c r="A798" s="82"/>
    </row>
    <row r="799" spans="1:1" x14ac:dyDescent="0.25">
      <c r="A799" s="82"/>
    </row>
    <row r="800" spans="1:1" x14ac:dyDescent="0.25">
      <c r="A800" s="82"/>
    </row>
    <row r="801" spans="1:1" x14ac:dyDescent="0.25">
      <c r="A801" s="82"/>
    </row>
    <row r="802" spans="1:1" x14ac:dyDescent="0.25">
      <c r="A802" s="82"/>
    </row>
    <row r="803" spans="1:1" x14ac:dyDescent="0.25">
      <c r="A803" s="82"/>
    </row>
    <row r="804" spans="1:1" x14ac:dyDescent="0.25">
      <c r="A804" s="82"/>
    </row>
    <row r="805" spans="1:1" x14ac:dyDescent="0.25">
      <c r="A805" s="82"/>
    </row>
    <row r="806" spans="1:1" x14ac:dyDescent="0.25">
      <c r="A806" s="82"/>
    </row>
    <row r="807" spans="1:1" x14ac:dyDescent="0.25">
      <c r="A807" s="82"/>
    </row>
    <row r="808" spans="1:1" x14ac:dyDescent="0.25">
      <c r="A808" s="82"/>
    </row>
    <row r="809" spans="1:1" x14ac:dyDescent="0.25">
      <c r="A809" s="82"/>
    </row>
    <row r="810" spans="1:1" x14ac:dyDescent="0.25">
      <c r="A810" s="82"/>
    </row>
    <row r="811" spans="1:1" x14ac:dyDescent="0.25">
      <c r="A811" s="82"/>
    </row>
    <row r="812" spans="1:1" x14ac:dyDescent="0.25">
      <c r="A812" s="82"/>
    </row>
    <row r="813" spans="1:1" x14ac:dyDescent="0.25">
      <c r="A813" s="82"/>
    </row>
    <row r="814" spans="1:1" x14ac:dyDescent="0.25">
      <c r="A814" s="82"/>
    </row>
    <row r="815" spans="1:1" x14ac:dyDescent="0.25">
      <c r="A815" s="82"/>
    </row>
    <row r="816" spans="1:1" x14ac:dyDescent="0.25">
      <c r="A816" s="82"/>
    </row>
    <row r="817" spans="1:1" x14ac:dyDescent="0.25">
      <c r="A817" s="82"/>
    </row>
    <row r="818" spans="1:1" x14ac:dyDescent="0.25">
      <c r="A818" s="82"/>
    </row>
    <row r="819" spans="1:1" x14ac:dyDescent="0.25">
      <c r="A819" s="82"/>
    </row>
    <row r="820" spans="1:1" x14ac:dyDescent="0.25">
      <c r="A820" s="82"/>
    </row>
    <row r="821" spans="1:1" x14ac:dyDescent="0.25">
      <c r="A821" s="82"/>
    </row>
    <row r="822" spans="1:1" x14ac:dyDescent="0.25">
      <c r="A822" s="82"/>
    </row>
    <row r="823" spans="1:1" x14ac:dyDescent="0.25">
      <c r="A823" s="82"/>
    </row>
    <row r="824" spans="1:1" x14ac:dyDescent="0.25">
      <c r="A824" s="82"/>
    </row>
    <row r="825" spans="1:1" x14ac:dyDescent="0.25">
      <c r="A825" s="82"/>
    </row>
    <row r="826" spans="1:1" x14ac:dyDescent="0.25">
      <c r="A826" s="82"/>
    </row>
    <row r="827" spans="1:1" x14ac:dyDescent="0.25">
      <c r="A827" s="82"/>
    </row>
    <row r="828" spans="1:1" x14ac:dyDescent="0.25">
      <c r="A828" s="82"/>
    </row>
    <row r="829" spans="1:1" x14ac:dyDescent="0.25">
      <c r="A829" s="82"/>
    </row>
    <row r="830" spans="1:1" x14ac:dyDescent="0.25">
      <c r="A830" s="82"/>
    </row>
    <row r="831" spans="1:1" x14ac:dyDescent="0.25">
      <c r="A831" s="82"/>
    </row>
    <row r="832" spans="1:1" x14ac:dyDescent="0.25">
      <c r="A832" s="82"/>
    </row>
    <row r="833" spans="1:1" x14ac:dyDescent="0.25">
      <c r="A833" s="82"/>
    </row>
    <row r="834" spans="1:1" x14ac:dyDescent="0.25">
      <c r="A834" s="82"/>
    </row>
    <row r="835" spans="1:1" x14ac:dyDescent="0.25">
      <c r="A835" s="82"/>
    </row>
    <row r="836" spans="1:1" x14ac:dyDescent="0.25">
      <c r="A836" s="82"/>
    </row>
    <row r="837" spans="1:1" x14ac:dyDescent="0.25">
      <c r="A837" s="82"/>
    </row>
    <row r="838" spans="1:1" x14ac:dyDescent="0.25">
      <c r="A838" s="82"/>
    </row>
    <row r="839" spans="1:1" x14ac:dyDescent="0.25">
      <c r="A839" s="82"/>
    </row>
    <row r="840" spans="1:1" x14ac:dyDescent="0.25">
      <c r="A840" s="82"/>
    </row>
    <row r="841" spans="1:1" x14ac:dyDescent="0.25">
      <c r="A841" s="82"/>
    </row>
    <row r="842" spans="1:1" x14ac:dyDescent="0.25">
      <c r="A842" s="82"/>
    </row>
    <row r="843" spans="1:1" x14ac:dyDescent="0.25">
      <c r="A843" s="82"/>
    </row>
    <row r="844" spans="1:1" x14ac:dyDescent="0.25">
      <c r="A844" s="82"/>
    </row>
    <row r="845" spans="1:1" x14ac:dyDescent="0.25">
      <c r="A845" s="82"/>
    </row>
    <row r="846" spans="1:1" x14ac:dyDescent="0.25">
      <c r="A846" s="82"/>
    </row>
    <row r="847" spans="1:1" x14ac:dyDescent="0.25">
      <c r="A847" s="82"/>
    </row>
    <row r="848" spans="1:1" x14ac:dyDescent="0.25">
      <c r="A848" s="82"/>
    </row>
    <row r="849" spans="1:1" x14ac:dyDescent="0.25">
      <c r="A849" s="82"/>
    </row>
    <row r="850" spans="1:1" x14ac:dyDescent="0.25">
      <c r="A850" s="82"/>
    </row>
    <row r="851" spans="1:1" x14ac:dyDescent="0.25">
      <c r="A851" s="82"/>
    </row>
    <row r="852" spans="1:1" x14ac:dyDescent="0.25">
      <c r="A852" s="82"/>
    </row>
    <row r="853" spans="1:1" x14ac:dyDescent="0.25">
      <c r="A853" s="82"/>
    </row>
    <row r="854" spans="1:1" x14ac:dyDescent="0.25">
      <c r="A854" s="82"/>
    </row>
    <row r="855" spans="1:1" x14ac:dyDescent="0.25">
      <c r="A855" s="82"/>
    </row>
    <row r="856" spans="1:1" x14ac:dyDescent="0.25">
      <c r="A856" s="82"/>
    </row>
    <row r="857" spans="1:1" x14ac:dyDescent="0.25">
      <c r="A857" s="82"/>
    </row>
    <row r="858" spans="1:1" x14ac:dyDescent="0.25">
      <c r="A858" s="82"/>
    </row>
    <row r="859" spans="1:1" x14ac:dyDescent="0.25">
      <c r="A859" s="82"/>
    </row>
    <row r="860" spans="1:1" x14ac:dyDescent="0.25">
      <c r="A860" s="82"/>
    </row>
    <row r="861" spans="1:1" x14ac:dyDescent="0.25">
      <c r="A861" s="82"/>
    </row>
    <row r="862" spans="1:1" x14ac:dyDescent="0.25">
      <c r="A862" s="82"/>
    </row>
    <row r="863" spans="1:1" x14ac:dyDescent="0.25">
      <c r="A863" s="82"/>
    </row>
    <row r="864" spans="1:1" x14ac:dyDescent="0.25">
      <c r="A864" s="82"/>
    </row>
    <row r="865" spans="1:1" x14ac:dyDescent="0.25">
      <c r="A865" s="82"/>
    </row>
    <row r="866" spans="1:1" x14ac:dyDescent="0.25">
      <c r="A866" s="82"/>
    </row>
    <row r="867" spans="1:1" x14ac:dyDescent="0.25">
      <c r="A867" s="82"/>
    </row>
    <row r="868" spans="1:1" x14ac:dyDescent="0.25">
      <c r="A868" s="82"/>
    </row>
    <row r="869" spans="1:1" x14ac:dyDescent="0.25">
      <c r="A869" s="82"/>
    </row>
    <row r="870" spans="1:1" x14ac:dyDescent="0.25">
      <c r="A870" s="82"/>
    </row>
    <row r="871" spans="1:1" x14ac:dyDescent="0.25">
      <c r="A871" s="82"/>
    </row>
    <row r="872" spans="1:1" x14ac:dyDescent="0.25">
      <c r="A872" s="82"/>
    </row>
    <row r="873" spans="1:1" x14ac:dyDescent="0.25">
      <c r="A873" s="82"/>
    </row>
    <row r="874" spans="1:1" x14ac:dyDescent="0.25">
      <c r="A874" s="82"/>
    </row>
    <row r="875" spans="1:1" x14ac:dyDescent="0.25">
      <c r="A875" s="82"/>
    </row>
    <row r="876" spans="1:1" x14ac:dyDescent="0.25">
      <c r="A876" s="82"/>
    </row>
    <row r="877" spans="1:1" x14ac:dyDescent="0.25">
      <c r="A877" s="82"/>
    </row>
    <row r="878" spans="1:1" x14ac:dyDescent="0.25">
      <c r="A878" s="82"/>
    </row>
    <row r="879" spans="1:1" x14ac:dyDescent="0.25">
      <c r="A879" s="82"/>
    </row>
    <row r="880" spans="1:1" x14ac:dyDescent="0.25">
      <c r="A880" s="82"/>
    </row>
    <row r="881" spans="1:1" x14ac:dyDescent="0.25">
      <c r="A881" s="82"/>
    </row>
    <row r="882" spans="1:1" x14ac:dyDescent="0.25">
      <c r="A882" s="82"/>
    </row>
    <row r="883" spans="1:1" x14ac:dyDescent="0.25">
      <c r="A883" s="82"/>
    </row>
    <row r="884" spans="1:1" x14ac:dyDescent="0.25">
      <c r="A884" s="82"/>
    </row>
    <row r="885" spans="1:1" x14ac:dyDescent="0.25">
      <c r="A885" s="82"/>
    </row>
    <row r="886" spans="1:1" x14ac:dyDescent="0.25">
      <c r="A886" s="82"/>
    </row>
    <row r="887" spans="1:1" x14ac:dyDescent="0.25">
      <c r="A887" s="82"/>
    </row>
    <row r="888" spans="1:1" x14ac:dyDescent="0.25">
      <c r="A888" s="82"/>
    </row>
    <row r="889" spans="1:1" x14ac:dyDescent="0.25">
      <c r="A889" s="82"/>
    </row>
    <row r="890" spans="1:1" x14ac:dyDescent="0.25">
      <c r="A890" s="82"/>
    </row>
    <row r="891" spans="1:1" x14ac:dyDescent="0.25">
      <c r="A891" s="82"/>
    </row>
    <row r="892" spans="1:1" x14ac:dyDescent="0.25">
      <c r="A892" s="82"/>
    </row>
    <row r="893" spans="1:1" x14ac:dyDescent="0.25">
      <c r="A893" s="82"/>
    </row>
    <row r="894" spans="1:1" x14ac:dyDescent="0.25">
      <c r="A894" s="82"/>
    </row>
    <row r="895" spans="1:1" x14ac:dyDescent="0.25">
      <c r="A895" s="82"/>
    </row>
    <row r="896" spans="1:1" x14ac:dyDescent="0.25">
      <c r="A896" s="82"/>
    </row>
    <row r="897" spans="1:1" x14ac:dyDescent="0.25">
      <c r="A897" s="82"/>
    </row>
    <row r="898" spans="1:1" x14ac:dyDescent="0.25">
      <c r="A898" s="82"/>
    </row>
    <row r="899" spans="1:1" x14ac:dyDescent="0.25">
      <c r="A899" s="82"/>
    </row>
    <row r="900" spans="1:1" x14ac:dyDescent="0.25">
      <c r="A900" s="82"/>
    </row>
    <row r="901" spans="1:1" x14ac:dyDescent="0.25">
      <c r="A901" s="82"/>
    </row>
    <row r="902" spans="1:1" x14ac:dyDescent="0.25">
      <c r="A902" s="82"/>
    </row>
    <row r="903" spans="1:1" x14ac:dyDescent="0.25">
      <c r="A903" s="82"/>
    </row>
    <row r="904" spans="1:1" x14ac:dyDescent="0.25">
      <c r="A904" s="82"/>
    </row>
    <row r="905" spans="1:1" x14ac:dyDescent="0.25">
      <c r="A905" s="82"/>
    </row>
    <row r="906" spans="1:1" x14ac:dyDescent="0.25">
      <c r="A906" s="82"/>
    </row>
    <row r="907" spans="1:1" x14ac:dyDescent="0.25">
      <c r="A907" s="82"/>
    </row>
    <row r="908" spans="1:1" x14ac:dyDescent="0.25">
      <c r="A908" s="82"/>
    </row>
    <row r="909" spans="1:1" x14ac:dyDescent="0.25">
      <c r="A909" s="82"/>
    </row>
    <row r="910" spans="1:1" x14ac:dyDescent="0.25">
      <c r="A910" s="82"/>
    </row>
    <row r="911" spans="1:1" x14ac:dyDescent="0.25">
      <c r="A911" s="82"/>
    </row>
    <row r="912" spans="1:1" x14ac:dyDescent="0.25">
      <c r="A912" s="82"/>
    </row>
    <row r="913" spans="1:1" x14ac:dyDescent="0.25">
      <c r="A913" s="82"/>
    </row>
    <row r="914" spans="1:1" x14ac:dyDescent="0.25">
      <c r="A914" s="82"/>
    </row>
    <row r="915" spans="1:1" x14ac:dyDescent="0.25">
      <c r="A915" s="82"/>
    </row>
    <row r="916" spans="1:1" x14ac:dyDescent="0.25">
      <c r="A916" s="82"/>
    </row>
    <row r="917" spans="1:1" x14ac:dyDescent="0.25">
      <c r="A917" s="82"/>
    </row>
    <row r="918" spans="1:1" x14ac:dyDescent="0.25">
      <c r="A918" s="82"/>
    </row>
    <row r="919" spans="1:1" x14ac:dyDescent="0.25">
      <c r="A919" s="82"/>
    </row>
    <row r="920" spans="1:1" x14ac:dyDescent="0.25">
      <c r="A920" s="82"/>
    </row>
    <row r="921" spans="1:1" x14ac:dyDescent="0.25">
      <c r="A921" s="82"/>
    </row>
    <row r="922" spans="1:1" x14ac:dyDescent="0.25">
      <c r="A922" s="82"/>
    </row>
    <row r="923" spans="1:1" x14ac:dyDescent="0.25">
      <c r="A923" s="82"/>
    </row>
    <row r="924" spans="1:1" x14ac:dyDescent="0.25">
      <c r="A924" s="82"/>
    </row>
    <row r="925" spans="1:1" x14ac:dyDescent="0.25">
      <c r="A925" s="82"/>
    </row>
    <row r="926" spans="1:1" x14ac:dyDescent="0.25">
      <c r="A926" s="82"/>
    </row>
    <row r="927" spans="1:1" x14ac:dyDescent="0.25">
      <c r="A927" s="82"/>
    </row>
    <row r="928" spans="1:1" x14ac:dyDescent="0.25">
      <c r="A928" s="82"/>
    </row>
    <row r="929" spans="1:1" x14ac:dyDescent="0.25">
      <c r="A929" s="82"/>
    </row>
    <row r="930" spans="1:1" x14ac:dyDescent="0.25">
      <c r="A930" s="82"/>
    </row>
    <row r="931" spans="1:1" x14ac:dyDescent="0.25">
      <c r="A931" s="82"/>
    </row>
    <row r="932" spans="1:1" x14ac:dyDescent="0.25">
      <c r="A932" s="82"/>
    </row>
    <row r="933" spans="1:1" x14ac:dyDescent="0.25">
      <c r="A933" s="82"/>
    </row>
    <row r="934" spans="1:1" x14ac:dyDescent="0.25">
      <c r="A934" s="82"/>
    </row>
    <row r="935" spans="1:1" x14ac:dyDescent="0.25">
      <c r="A935" s="82"/>
    </row>
    <row r="936" spans="1:1" x14ac:dyDescent="0.25">
      <c r="A936" s="82"/>
    </row>
    <row r="937" spans="1:1" x14ac:dyDescent="0.25">
      <c r="A937" s="82"/>
    </row>
    <row r="938" spans="1:1" x14ac:dyDescent="0.25">
      <c r="A938" s="82"/>
    </row>
    <row r="939" spans="1:1" x14ac:dyDescent="0.25">
      <c r="A939" s="82"/>
    </row>
    <row r="940" spans="1:1" x14ac:dyDescent="0.25">
      <c r="A940" s="82"/>
    </row>
    <row r="941" spans="1:1" x14ac:dyDescent="0.25">
      <c r="A941" s="82"/>
    </row>
    <row r="942" spans="1:1" x14ac:dyDescent="0.25">
      <c r="A942" s="82"/>
    </row>
    <row r="943" spans="1:1" x14ac:dyDescent="0.25">
      <c r="A943" s="82"/>
    </row>
    <row r="944" spans="1:1" x14ac:dyDescent="0.25">
      <c r="A944" s="82"/>
    </row>
    <row r="945" spans="1:1" x14ac:dyDescent="0.25">
      <c r="A945" s="82"/>
    </row>
    <row r="946" spans="1:1" x14ac:dyDescent="0.25">
      <c r="A946" s="82"/>
    </row>
    <row r="947" spans="1:1" x14ac:dyDescent="0.25">
      <c r="A947" s="82"/>
    </row>
    <row r="948" spans="1:1" x14ac:dyDescent="0.25">
      <c r="A948" s="82"/>
    </row>
    <row r="949" spans="1:1" x14ac:dyDescent="0.25">
      <c r="A949" s="82"/>
    </row>
    <row r="950" spans="1:1" x14ac:dyDescent="0.25">
      <c r="A950" s="82"/>
    </row>
    <row r="951" spans="1:1" x14ac:dyDescent="0.25">
      <c r="A951" s="82"/>
    </row>
    <row r="952" spans="1:1" x14ac:dyDescent="0.25">
      <c r="A952" s="82"/>
    </row>
    <row r="953" spans="1:1" x14ac:dyDescent="0.25">
      <c r="A953" s="82"/>
    </row>
    <row r="954" spans="1:1" x14ac:dyDescent="0.25">
      <c r="A954" s="82"/>
    </row>
    <row r="955" spans="1:1" x14ac:dyDescent="0.25">
      <c r="A955" s="82"/>
    </row>
    <row r="956" spans="1:1" x14ac:dyDescent="0.25">
      <c r="A956" s="82"/>
    </row>
    <row r="957" spans="1:1" x14ac:dyDescent="0.25">
      <c r="A957" s="82"/>
    </row>
    <row r="958" spans="1:1" x14ac:dyDescent="0.25">
      <c r="A958" s="82"/>
    </row>
    <row r="959" spans="1:1" x14ac:dyDescent="0.25">
      <c r="A959" s="82"/>
    </row>
    <row r="960" spans="1:1" x14ac:dyDescent="0.25">
      <c r="A960" s="82"/>
    </row>
    <row r="961" spans="1:1" x14ac:dyDescent="0.25">
      <c r="A961" s="82"/>
    </row>
    <row r="962" spans="1:1" x14ac:dyDescent="0.25">
      <c r="A962" s="82"/>
    </row>
    <row r="963" spans="1:1" x14ac:dyDescent="0.25">
      <c r="A963" s="82"/>
    </row>
    <row r="964" spans="1:1" x14ac:dyDescent="0.25">
      <c r="A964" s="82"/>
    </row>
    <row r="965" spans="1:1" x14ac:dyDescent="0.25">
      <c r="A965" s="82"/>
    </row>
    <row r="966" spans="1:1" x14ac:dyDescent="0.25">
      <c r="A966" s="82"/>
    </row>
    <row r="967" spans="1:1" x14ac:dyDescent="0.25">
      <c r="A967" s="82"/>
    </row>
    <row r="968" spans="1:1" x14ac:dyDescent="0.25">
      <c r="A968" s="82"/>
    </row>
    <row r="969" spans="1:1" x14ac:dyDescent="0.25">
      <c r="A969" s="82"/>
    </row>
    <row r="970" spans="1:1" x14ac:dyDescent="0.25">
      <c r="A970" s="82"/>
    </row>
    <row r="971" spans="1:1" x14ac:dyDescent="0.25">
      <c r="A971" s="82"/>
    </row>
    <row r="972" spans="1:1" x14ac:dyDescent="0.25">
      <c r="A972" s="82"/>
    </row>
    <row r="973" spans="1:1" x14ac:dyDescent="0.25">
      <c r="A973" s="82"/>
    </row>
    <row r="974" spans="1:1" x14ac:dyDescent="0.25">
      <c r="A974" s="82"/>
    </row>
    <row r="975" spans="1:1" x14ac:dyDescent="0.25">
      <c r="A975" s="82"/>
    </row>
    <row r="976" spans="1:1" x14ac:dyDescent="0.25">
      <c r="A976" s="82"/>
    </row>
    <row r="977" spans="1:1" x14ac:dyDescent="0.25">
      <c r="A977" s="82"/>
    </row>
    <row r="978" spans="1:1" x14ac:dyDescent="0.25">
      <c r="A978" s="82"/>
    </row>
    <row r="979" spans="1:1" x14ac:dyDescent="0.25">
      <c r="A979" s="82"/>
    </row>
    <row r="980" spans="1:1" x14ac:dyDescent="0.25">
      <c r="A980" s="82"/>
    </row>
    <row r="981" spans="1:1" x14ac:dyDescent="0.25">
      <c r="A981" s="82"/>
    </row>
    <row r="982" spans="1:1" x14ac:dyDescent="0.25">
      <c r="A982" s="82"/>
    </row>
    <row r="983" spans="1:1" x14ac:dyDescent="0.25">
      <c r="A983" s="82"/>
    </row>
    <row r="984" spans="1:1" x14ac:dyDescent="0.25">
      <c r="A984" s="82"/>
    </row>
    <row r="985" spans="1:1" x14ac:dyDescent="0.25">
      <c r="A985" s="82"/>
    </row>
    <row r="986" spans="1:1" x14ac:dyDescent="0.25">
      <c r="A986" s="82"/>
    </row>
    <row r="987" spans="1:1" x14ac:dyDescent="0.25">
      <c r="A987" s="82"/>
    </row>
    <row r="988" spans="1:1" x14ac:dyDescent="0.25">
      <c r="A988" s="82"/>
    </row>
    <row r="989" spans="1:1" x14ac:dyDescent="0.25">
      <c r="A989" s="82"/>
    </row>
    <row r="990" spans="1:1" x14ac:dyDescent="0.25">
      <c r="A990" s="82"/>
    </row>
    <row r="991" spans="1:1" x14ac:dyDescent="0.25">
      <c r="A991" s="82"/>
    </row>
    <row r="992" spans="1:1" x14ac:dyDescent="0.25">
      <c r="A992" s="82"/>
    </row>
    <row r="993" spans="1:1" x14ac:dyDescent="0.25">
      <c r="A993" s="82"/>
    </row>
    <row r="994" spans="1:1" x14ac:dyDescent="0.25">
      <c r="A994" s="82"/>
    </row>
    <row r="995" spans="1:1" x14ac:dyDescent="0.25">
      <c r="A995" s="82"/>
    </row>
    <row r="996" spans="1:1" x14ac:dyDescent="0.25">
      <c r="A996" s="82"/>
    </row>
    <row r="997" spans="1:1" x14ac:dyDescent="0.25">
      <c r="A997" s="82"/>
    </row>
    <row r="998" spans="1:1" x14ac:dyDescent="0.25">
      <c r="A998" s="82"/>
    </row>
    <row r="999" spans="1:1" x14ac:dyDescent="0.25">
      <c r="A999" s="82"/>
    </row>
    <row r="1000" spans="1:1" x14ac:dyDescent="0.25">
      <c r="A1000" s="82"/>
    </row>
    <row r="1001" spans="1:1" x14ac:dyDescent="0.25">
      <c r="A1001" s="82"/>
    </row>
    <row r="1002" spans="1:1" x14ac:dyDescent="0.25">
      <c r="A1002" s="82"/>
    </row>
    <row r="1003" spans="1:1" x14ac:dyDescent="0.25">
      <c r="A1003" s="82"/>
    </row>
    <row r="1004" spans="1:1" x14ac:dyDescent="0.25">
      <c r="A1004" s="82"/>
    </row>
    <row r="1005" spans="1:1" x14ac:dyDescent="0.25">
      <c r="A1005" s="82"/>
    </row>
    <row r="1006" spans="1:1" x14ac:dyDescent="0.25">
      <c r="A1006" s="82"/>
    </row>
    <row r="1007" spans="1:1" x14ac:dyDescent="0.25">
      <c r="A1007" s="82"/>
    </row>
    <row r="1008" spans="1:1" x14ac:dyDescent="0.25">
      <c r="A1008" s="82"/>
    </row>
    <row r="1009" spans="1:1" x14ac:dyDescent="0.25">
      <c r="A1009" s="82"/>
    </row>
    <row r="1010" spans="1:1" x14ac:dyDescent="0.25">
      <c r="A1010" s="82"/>
    </row>
    <row r="1011" spans="1:1" x14ac:dyDescent="0.25">
      <c r="A1011" s="82"/>
    </row>
    <row r="1012" spans="1:1" x14ac:dyDescent="0.25">
      <c r="A1012" s="82"/>
    </row>
    <row r="1013" spans="1:1" x14ac:dyDescent="0.25">
      <c r="A1013" s="82"/>
    </row>
    <row r="1014" spans="1:1" x14ac:dyDescent="0.25">
      <c r="A1014" s="82"/>
    </row>
    <row r="1015" spans="1:1" x14ac:dyDescent="0.25">
      <c r="A1015" s="82"/>
    </row>
    <row r="1016" spans="1:1" x14ac:dyDescent="0.25">
      <c r="A1016" s="82"/>
    </row>
    <row r="1017" spans="1:1" x14ac:dyDescent="0.25">
      <c r="A1017" s="82"/>
    </row>
    <row r="1018" spans="1:1" x14ac:dyDescent="0.25">
      <c r="A1018" s="82"/>
    </row>
    <row r="1019" spans="1:1" x14ac:dyDescent="0.25">
      <c r="A1019" s="82"/>
    </row>
    <row r="1020" spans="1:1" x14ac:dyDescent="0.25">
      <c r="A1020" s="82"/>
    </row>
    <row r="1021" spans="1:1" x14ac:dyDescent="0.25">
      <c r="A1021" s="82"/>
    </row>
    <row r="1022" spans="1:1" x14ac:dyDescent="0.25">
      <c r="A1022" s="82"/>
    </row>
    <row r="1023" spans="1:1" x14ac:dyDescent="0.25">
      <c r="A1023" s="82"/>
    </row>
    <row r="1024" spans="1:1" x14ac:dyDescent="0.25">
      <c r="A1024" s="82"/>
    </row>
    <row r="1025" spans="1:1" x14ac:dyDescent="0.25">
      <c r="A1025" s="82"/>
    </row>
    <row r="1026" spans="1:1" x14ac:dyDescent="0.25">
      <c r="A1026" s="82"/>
    </row>
    <row r="1027" spans="1:1" x14ac:dyDescent="0.25">
      <c r="A1027" s="82"/>
    </row>
    <row r="1028" spans="1:1" x14ac:dyDescent="0.25">
      <c r="A1028" s="82"/>
    </row>
    <row r="1029" spans="1:1" x14ac:dyDescent="0.25">
      <c r="A1029" s="82"/>
    </row>
    <row r="1030" spans="1:1" x14ac:dyDescent="0.25">
      <c r="A1030" s="82"/>
    </row>
    <row r="1031" spans="1:1" x14ac:dyDescent="0.25">
      <c r="A1031" s="82"/>
    </row>
    <row r="1032" spans="1:1" x14ac:dyDescent="0.25">
      <c r="A1032" s="82"/>
    </row>
    <row r="1033" spans="1:1" x14ac:dyDescent="0.25">
      <c r="A1033" s="82"/>
    </row>
    <row r="1034" spans="1:1" x14ac:dyDescent="0.25">
      <c r="A1034" s="82"/>
    </row>
    <row r="1035" spans="1:1" x14ac:dyDescent="0.25">
      <c r="A1035" s="82"/>
    </row>
    <row r="1036" spans="1:1" x14ac:dyDescent="0.25">
      <c r="A1036" s="82"/>
    </row>
    <row r="1037" spans="1:1" x14ac:dyDescent="0.25">
      <c r="A1037" s="82"/>
    </row>
    <row r="1038" spans="1:1" x14ac:dyDescent="0.25">
      <c r="A1038" s="82"/>
    </row>
    <row r="1039" spans="1:1" x14ac:dyDescent="0.25">
      <c r="A1039" s="82"/>
    </row>
    <row r="1040" spans="1:1" x14ac:dyDescent="0.25">
      <c r="A1040" s="82"/>
    </row>
    <row r="1041" spans="1:1" x14ac:dyDescent="0.25">
      <c r="A1041" s="82"/>
    </row>
    <row r="1042" spans="1:1" x14ac:dyDescent="0.25">
      <c r="A1042" s="82"/>
    </row>
    <row r="1043" spans="1:1" x14ac:dyDescent="0.25">
      <c r="A1043" s="82"/>
    </row>
    <row r="1044" spans="1:1" x14ac:dyDescent="0.25">
      <c r="A1044" s="82"/>
    </row>
    <row r="1045" spans="1:1" x14ac:dyDescent="0.25">
      <c r="A1045" s="82"/>
    </row>
    <row r="1046" spans="1:1" x14ac:dyDescent="0.25">
      <c r="A1046" s="82"/>
    </row>
    <row r="1047" spans="1:1" x14ac:dyDescent="0.25">
      <c r="A1047" s="82"/>
    </row>
    <row r="1048" spans="1:1" x14ac:dyDescent="0.25">
      <c r="A1048" s="82"/>
    </row>
    <row r="1049" spans="1:1" x14ac:dyDescent="0.25">
      <c r="A1049" s="82"/>
    </row>
    <row r="1050" spans="1:1" x14ac:dyDescent="0.25">
      <c r="A1050" s="82"/>
    </row>
    <row r="1051" spans="1:1" x14ac:dyDescent="0.25">
      <c r="A1051" s="82"/>
    </row>
    <row r="1052" spans="1:1" x14ac:dyDescent="0.25">
      <c r="A1052" s="82"/>
    </row>
    <row r="1053" spans="1:1" x14ac:dyDescent="0.25">
      <c r="A1053" s="82"/>
    </row>
    <row r="1054" spans="1:1" x14ac:dyDescent="0.25">
      <c r="A1054" s="82"/>
    </row>
    <row r="1055" spans="1:1" x14ac:dyDescent="0.25">
      <c r="A1055" s="82"/>
    </row>
    <row r="1056" spans="1:1" x14ac:dyDescent="0.25">
      <c r="A1056" s="82"/>
    </row>
    <row r="1057" spans="1:1" x14ac:dyDescent="0.25">
      <c r="A1057" s="82"/>
    </row>
    <row r="1058" spans="1:1" x14ac:dyDescent="0.25">
      <c r="A1058" s="82"/>
    </row>
    <row r="1059" spans="1:1" x14ac:dyDescent="0.25">
      <c r="A1059" s="82"/>
    </row>
    <row r="1060" spans="1:1" x14ac:dyDescent="0.25">
      <c r="A1060" s="82"/>
    </row>
    <row r="1061" spans="1:1" x14ac:dyDescent="0.25">
      <c r="A1061" s="82"/>
    </row>
    <row r="1062" spans="1:1" x14ac:dyDescent="0.25">
      <c r="A1062" s="82"/>
    </row>
    <row r="1063" spans="1:1" x14ac:dyDescent="0.25">
      <c r="A1063" s="82"/>
    </row>
    <row r="1064" spans="1:1" x14ac:dyDescent="0.25">
      <c r="A1064" s="82"/>
    </row>
    <row r="1065" spans="1:1" x14ac:dyDescent="0.25">
      <c r="A1065" s="82"/>
    </row>
    <row r="1066" spans="1:1" x14ac:dyDescent="0.25">
      <c r="A1066" s="82"/>
    </row>
    <row r="1067" spans="1:1" x14ac:dyDescent="0.25">
      <c r="A1067" s="82"/>
    </row>
    <row r="1068" spans="1:1" x14ac:dyDescent="0.25">
      <c r="A1068" s="82"/>
    </row>
    <row r="1069" spans="1:1" x14ac:dyDescent="0.25">
      <c r="A1069" s="82"/>
    </row>
    <row r="1070" spans="1:1" x14ac:dyDescent="0.25">
      <c r="A1070" s="82"/>
    </row>
    <row r="1071" spans="1:1" x14ac:dyDescent="0.25">
      <c r="A1071" s="82"/>
    </row>
    <row r="1072" spans="1:1" x14ac:dyDescent="0.25">
      <c r="A1072" s="82"/>
    </row>
    <row r="1073" spans="1:1" x14ac:dyDescent="0.25">
      <c r="A1073" s="82"/>
    </row>
    <row r="1074" spans="1:1" x14ac:dyDescent="0.25">
      <c r="A1074" s="82"/>
    </row>
    <row r="1075" spans="1:1" x14ac:dyDescent="0.25">
      <c r="A1075" s="82"/>
    </row>
    <row r="1076" spans="1:1" x14ac:dyDescent="0.25">
      <c r="A1076" s="82"/>
    </row>
    <row r="1077" spans="1:1" x14ac:dyDescent="0.25">
      <c r="A1077" s="82"/>
    </row>
    <row r="1078" spans="1:1" x14ac:dyDescent="0.25">
      <c r="A1078" s="82"/>
    </row>
    <row r="1079" spans="1:1" x14ac:dyDescent="0.25">
      <c r="A1079" s="82"/>
    </row>
    <row r="1080" spans="1:1" x14ac:dyDescent="0.25">
      <c r="A1080" s="82"/>
    </row>
    <row r="1081" spans="1:1" x14ac:dyDescent="0.25">
      <c r="A1081" s="82"/>
    </row>
    <row r="1082" spans="1:1" x14ac:dyDescent="0.25">
      <c r="A1082" s="82"/>
    </row>
    <row r="1083" spans="1:1" x14ac:dyDescent="0.25">
      <c r="A1083" s="82"/>
    </row>
    <row r="1084" spans="1:1" x14ac:dyDescent="0.25">
      <c r="A1084" s="82"/>
    </row>
    <row r="1085" spans="1:1" x14ac:dyDescent="0.25">
      <c r="A1085" s="82"/>
    </row>
    <row r="1086" spans="1:1" x14ac:dyDescent="0.25">
      <c r="A1086" s="82"/>
    </row>
    <row r="1087" spans="1:1" x14ac:dyDescent="0.25">
      <c r="A1087" s="82"/>
    </row>
    <row r="1088" spans="1:1" x14ac:dyDescent="0.25">
      <c r="A1088" s="82"/>
    </row>
    <row r="1089" spans="1:1" x14ac:dyDescent="0.25">
      <c r="A1089" s="82"/>
    </row>
    <row r="1090" spans="1:1" x14ac:dyDescent="0.25">
      <c r="A1090" s="82"/>
    </row>
    <row r="1091" spans="1:1" x14ac:dyDescent="0.25">
      <c r="A1091" s="82"/>
    </row>
    <row r="1092" spans="1:1" x14ac:dyDescent="0.25">
      <c r="A1092" s="82"/>
    </row>
    <row r="1093" spans="1:1" x14ac:dyDescent="0.25">
      <c r="A1093" s="82"/>
    </row>
    <row r="1094" spans="1:1" x14ac:dyDescent="0.25">
      <c r="A1094" s="82"/>
    </row>
    <row r="1095" spans="1:1" x14ac:dyDescent="0.25">
      <c r="A1095" s="82"/>
    </row>
    <row r="1096" spans="1:1" x14ac:dyDescent="0.25">
      <c r="A1096" s="82"/>
    </row>
    <row r="1097" spans="1:1" x14ac:dyDescent="0.25">
      <c r="A1097" s="82"/>
    </row>
    <row r="1098" spans="1:1" x14ac:dyDescent="0.25">
      <c r="A1098" s="82"/>
    </row>
    <row r="1099" spans="1:1" x14ac:dyDescent="0.25">
      <c r="A1099" s="82"/>
    </row>
    <row r="1100" spans="1:1" x14ac:dyDescent="0.25">
      <c r="A1100" s="82"/>
    </row>
    <row r="1101" spans="1:1" x14ac:dyDescent="0.25">
      <c r="A1101" s="82"/>
    </row>
    <row r="1102" spans="1:1" x14ac:dyDescent="0.25">
      <c r="A1102" s="82"/>
    </row>
    <row r="1103" spans="1:1" x14ac:dyDescent="0.25">
      <c r="A1103" s="82"/>
    </row>
    <row r="1104" spans="1:1" x14ac:dyDescent="0.25">
      <c r="A1104" s="82"/>
    </row>
    <row r="1105" spans="1:1" x14ac:dyDescent="0.25">
      <c r="A1105" s="82"/>
    </row>
    <row r="1106" spans="1:1" x14ac:dyDescent="0.25">
      <c r="A1106" s="82"/>
    </row>
    <row r="1107" spans="1:1" x14ac:dyDescent="0.25">
      <c r="A1107" s="82"/>
    </row>
    <row r="1108" spans="1:1" x14ac:dyDescent="0.25">
      <c r="A1108" s="82"/>
    </row>
    <row r="1109" spans="1:1" x14ac:dyDescent="0.25">
      <c r="A1109" s="82"/>
    </row>
    <row r="1110" spans="1:1" x14ac:dyDescent="0.25">
      <c r="A1110" s="82"/>
    </row>
    <row r="1111" spans="1:1" x14ac:dyDescent="0.25">
      <c r="A1111" s="82"/>
    </row>
    <row r="1112" spans="1:1" x14ac:dyDescent="0.25">
      <c r="A1112" s="82"/>
    </row>
    <row r="1113" spans="1:1" x14ac:dyDescent="0.25">
      <c r="A1113" s="82"/>
    </row>
    <row r="1114" spans="1:1" x14ac:dyDescent="0.25">
      <c r="A1114" s="82"/>
    </row>
    <row r="1115" spans="1:1" x14ac:dyDescent="0.25">
      <c r="A1115" s="82"/>
    </row>
    <row r="1116" spans="1:1" x14ac:dyDescent="0.25">
      <c r="A1116" s="82"/>
    </row>
    <row r="1117" spans="1:1" x14ac:dyDescent="0.25">
      <c r="A1117" s="82"/>
    </row>
    <row r="1118" spans="1:1" x14ac:dyDescent="0.25">
      <c r="A1118" s="82"/>
    </row>
    <row r="1119" spans="1:1" x14ac:dyDescent="0.25">
      <c r="A1119" s="82"/>
    </row>
    <row r="1120" spans="1:1" x14ac:dyDescent="0.25">
      <c r="A1120" s="82"/>
    </row>
    <row r="1121" spans="1:1" x14ac:dyDescent="0.25">
      <c r="A1121" s="82"/>
    </row>
    <row r="1122" spans="1:1" x14ac:dyDescent="0.25">
      <c r="A1122" s="82"/>
    </row>
    <row r="1123" spans="1:1" x14ac:dyDescent="0.25">
      <c r="A1123" s="82"/>
    </row>
    <row r="1124" spans="1:1" x14ac:dyDescent="0.25">
      <c r="A1124" s="82"/>
    </row>
    <row r="1125" spans="1:1" x14ac:dyDescent="0.25">
      <c r="A1125" s="82"/>
    </row>
    <row r="1126" spans="1:1" x14ac:dyDescent="0.25">
      <c r="A1126" s="82"/>
    </row>
    <row r="1127" spans="1:1" x14ac:dyDescent="0.25">
      <c r="A1127" s="82"/>
    </row>
    <row r="1128" spans="1:1" x14ac:dyDescent="0.25">
      <c r="A1128" s="82"/>
    </row>
    <row r="1129" spans="1:1" x14ac:dyDescent="0.25">
      <c r="A1129" s="82"/>
    </row>
    <row r="1130" spans="1:1" x14ac:dyDescent="0.25">
      <c r="A1130" s="82"/>
    </row>
    <row r="1131" spans="1:1" x14ac:dyDescent="0.25">
      <c r="A1131" s="82"/>
    </row>
    <row r="1132" spans="1:1" x14ac:dyDescent="0.25">
      <c r="A1132" s="82"/>
    </row>
    <row r="1133" spans="1:1" x14ac:dyDescent="0.25">
      <c r="A1133" s="82"/>
    </row>
    <row r="1134" spans="1:1" x14ac:dyDescent="0.25">
      <c r="A1134" s="82"/>
    </row>
    <row r="1135" spans="1:1" x14ac:dyDescent="0.25">
      <c r="A1135" s="82"/>
    </row>
    <row r="1136" spans="1:1" x14ac:dyDescent="0.25">
      <c r="A1136" s="82"/>
    </row>
    <row r="1137" spans="1:1" x14ac:dyDescent="0.25">
      <c r="A1137" s="82"/>
    </row>
    <row r="1138" spans="1:1" x14ac:dyDescent="0.25">
      <c r="A1138" s="82"/>
    </row>
    <row r="1139" spans="1:1" x14ac:dyDescent="0.25">
      <c r="A1139" s="82"/>
    </row>
    <row r="1140" spans="1:1" x14ac:dyDescent="0.25">
      <c r="A1140" s="82"/>
    </row>
    <row r="1141" spans="1:1" x14ac:dyDescent="0.25">
      <c r="A1141" s="82"/>
    </row>
    <row r="1142" spans="1:1" x14ac:dyDescent="0.25">
      <c r="A1142" s="82"/>
    </row>
    <row r="1143" spans="1:1" x14ac:dyDescent="0.25">
      <c r="A1143" s="82"/>
    </row>
    <row r="1144" spans="1:1" x14ac:dyDescent="0.25">
      <c r="A1144" s="82"/>
    </row>
    <row r="1145" spans="1:1" x14ac:dyDescent="0.25">
      <c r="A1145" s="82"/>
    </row>
    <row r="1146" spans="1:1" x14ac:dyDescent="0.25">
      <c r="A1146" s="82"/>
    </row>
    <row r="1147" spans="1:1" x14ac:dyDescent="0.25">
      <c r="A1147" s="82"/>
    </row>
    <row r="1148" spans="1:1" x14ac:dyDescent="0.25">
      <c r="A1148" s="82"/>
    </row>
    <row r="1149" spans="1:1" x14ac:dyDescent="0.25">
      <c r="A1149" s="82"/>
    </row>
    <row r="1150" spans="1:1" x14ac:dyDescent="0.25">
      <c r="A1150" s="82"/>
    </row>
    <row r="1151" spans="1:1" x14ac:dyDescent="0.25">
      <c r="A1151" s="82"/>
    </row>
    <row r="1152" spans="1:1" x14ac:dyDescent="0.25">
      <c r="A1152" s="82"/>
    </row>
    <row r="1153" spans="1:1" x14ac:dyDescent="0.25">
      <c r="A1153" s="82"/>
    </row>
    <row r="1154" spans="1:1" x14ac:dyDescent="0.25">
      <c r="A1154" s="82"/>
    </row>
    <row r="1155" spans="1:1" x14ac:dyDescent="0.25">
      <c r="A1155" s="82"/>
    </row>
    <row r="1156" spans="1:1" x14ac:dyDescent="0.25">
      <c r="A1156" s="82"/>
    </row>
    <row r="1157" spans="1:1" x14ac:dyDescent="0.25">
      <c r="A1157" s="82"/>
    </row>
    <row r="1158" spans="1:1" x14ac:dyDescent="0.25">
      <c r="A1158" s="82"/>
    </row>
    <row r="1159" spans="1:1" x14ac:dyDescent="0.25">
      <c r="A1159" s="82"/>
    </row>
    <row r="1160" spans="1:1" x14ac:dyDescent="0.25">
      <c r="A1160" s="82"/>
    </row>
    <row r="1161" spans="1:1" x14ac:dyDescent="0.25">
      <c r="A1161" s="82"/>
    </row>
    <row r="1162" spans="1:1" x14ac:dyDescent="0.25">
      <c r="A1162" s="82"/>
    </row>
    <row r="1163" spans="1:1" x14ac:dyDescent="0.25">
      <c r="A1163" s="82"/>
    </row>
    <row r="1164" spans="1:1" x14ac:dyDescent="0.25">
      <c r="A1164" s="82"/>
    </row>
    <row r="1165" spans="1:1" x14ac:dyDescent="0.25">
      <c r="A1165" s="82"/>
    </row>
    <row r="1166" spans="1:1" x14ac:dyDescent="0.25">
      <c r="A1166" s="82"/>
    </row>
    <row r="1167" spans="1:1" x14ac:dyDescent="0.25">
      <c r="A1167" s="82"/>
    </row>
    <row r="1168" spans="1:1" x14ac:dyDescent="0.25">
      <c r="A1168" s="82"/>
    </row>
    <row r="1169" spans="1:1" x14ac:dyDescent="0.25">
      <c r="A1169" s="82"/>
    </row>
    <row r="1170" spans="1:1" x14ac:dyDescent="0.25">
      <c r="A1170" s="82"/>
    </row>
    <row r="1171" spans="1:1" x14ac:dyDescent="0.25">
      <c r="A1171" s="82"/>
    </row>
    <row r="1172" spans="1:1" x14ac:dyDescent="0.25">
      <c r="A1172" s="82"/>
    </row>
    <row r="1173" spans="1:1" x14ac:dyDescent="0.25">
      <c r="A1173" s="82"/>
    </row>
    <row r="1174" spans="1:1" x14ac:dyDescent="0.25">
      <c r="A1174" s="82"/>
    </row>
    <row r="1175" spans="1:1" x14ac:dyDescent="0.25">
      <c r="A1175" s="82"/>
    </row>
    <row r="1176" spans="1:1" x14ac:dyDescent="0.25">
      <c r="A1176" s="82"/>
    </row>
    <row r="1177" spans="1:1" x14ac:dyDescent="0.25">
      <c r="A1177" s="82"/>
    </row>
    <row r="1178" spans="1:1" x14ac:dyDescent="0.25">
      <c r="A1178" s="82"/>
    </row>
    <row r="1179" spans="1:1" x14ac:dyDescent="0.25">
      <c r="A1179" s="82"/>
    </row>
    <row r="1180" spans="1:1" x14ac:dyDescent="0.25">
      <c r="A1180" s="82"/>
    </row>
    <row r="1181" spans="1:1" x14ac:dyDescent="0.25">
      <c r="A1181" s="82"/>
    </row>
    <row r="1182" spans="1:1" x14ac:dyDescent="0.25">
      <c r="A1182" s="82"/>
    </row>
    <row r="1183" spans="1:1" x14ac:dyDescent="0.25">
      <c r="A1183" s="82"/>
    </row>
    <row r="1184" spans="1:1" x14ac:dyDescent="0.25">
      <c r="A1184" s="82"/>
    </row>
    <row r="1185" spans="1:1" x14ac:dyDescent="0.25">
      <c r="A1185" s="82"/>
    </row>
    <row r="1186" spans="1:1" x14ac:dyDescent="0.25">
      <c r="A1186" s="82"/>
    </row>
    <row r="1187" spans="1:1" x14ac:dyDescent="0.25">
      <c r="A1187" s="82"/>
    </row>
    <row r="1188" spans="1:1" x14ac:dyDescent="0.25">
      <c r="A1188" s="82"/>
    </row>
    <row r="1189" spans="1:1" x14ac:dyDescent="0.25">
      <c r="A1189" s="82"/>
    </row>
    <row r="1190" spans="1:1" x14ac:dyDescent="0.25">
      <c r="A1190" s="82"/>
    </row>
    <row r="1191" spans="1:1" x14ac:dyDescent="0.25">
      <c r="A1191" s="82"/>
    </row>
    <row r="1192" spans="1:1" x14ac:dyDescent="0.25">
      <c r="A1192" s="82"/>
    </row>
    <row r="1193" spans="1:1" x14ac:dyDescent="0.25">
      <c r="A1193" s="82"/>
    </row>
    <row r="1194" spans="1:1" x14ac:dyDescent="0.25">
      <c r="A1194" s="82"/>
    </row>
    <row r="1195" spans="1:1" x14ac:dyDescent="0.25">
      <c r="A1195" s="82"/>
    </row>
    <row r="1196" spans="1:1" x14ac:dyDescent="0.25">
      <c r="A1196" s="82"/>
    </row>
    <row r="1197" spans="1:1" x14ac:dyDescent="0.25">
      <c r="A1197" s="82"/>
    </row>
    <row r="1198" spans="1:1" x14ac:dyDescent="0.25">
      <c r="A1198" s="82"/>
    </row>
    <row r="1199" spans="1:1" x14ac:dyDescent="0.25">
      <c r="A1199" s="82"/>
    </row>
    <row r="1200" spans="1:1" x14ac:dyDescent="0.25">
      <c r="A1200" s="82"/>
    </row>
    <row r="1201" spans="1:1" x14ac:dyDescent="0.25">
      <c r="A1201" s="82"/>
    </row>
    <row r="1202" spans="1:1" x14ac:dyDescent="0.25">
      <c r="A1202" s="82"/>
    </row>
    <row r="1203" spans="1:1" x14ac:dyDescent="0.25">
      <c r="A1203" s="82"/>
    </row>
    <row r="1204" spans="1:1" x14ac:dyDescent="0.25">
      <c r="A1204" s="82"/>
    </row>
    <row r="1205" spans="1:1" x14ac:dyDescent="0.25">
      <c r="A1205" s="82"/>
    </row>
    <row r="1206" spans="1:1" x14ac:dyDescent="0.25">
      <c r="A1206" s="82"/>
    </row>
    <row r="1207" spans="1:1" x14ac:dyDescent="0.25">
      <c r="A1207" s="82"/>
    </row>
    <row r="1208" spans="1:1" x14ac:dyDescent="0.25">
      <c r="A1208" s="82"/>
    </row>
    <row r="1209" spans="1:1" x14ac:dyDescent="0.25">
      <c r="A1209" s="82"/>
    </row>
    <row r="1210" spans="1:1" x14ac:dyDescent="0.25">
      <c r="A1210" s="82"/>
    </row>
    <row r="1211" spans="1:1" x14ac:dyDescent="0.25">
      <c r="A1211" s="82"/>
    </row>
    <row r="1212" spans="1:1" x14ac:dyDescent="0.25">
      <c r="A1212" s="82"/>
    </row>
    <row r="1213" spans="1:1" x14ac:dyDescent="0.25">
      <c r="A1213" s="82"/>
    </row>
    <row r="1214" spans="1:1" x14ac:dyDescent="0.25">
      <c r="A1214" s="82"/>
    </row>
    <row r="1215" spans="1:1" x14ac:dyDescent="0.25">
      <c r="A1215" s="82"/>
    </row>
    <row r="1216" spans="1:1" x14ac:dyDescent="0.25">
      <c r="A1216" s="82"/>
    </row>
    <row r="1217" spans="1:1" x14ac:dyDescent="0.25">
      <c r="A1217" s="82"/>
    </row>
    <row r="1218" spans="1:1" x14ac:dyDescent="0.25">
      <c r="A1218" s="82"/>
    </row>
    <row r="1219" spans="1:1" x14ac:dyDescent="0.25">
      <c r="A1219" s="82"/>
    </row>
    <row r="1220" spans="1:1" x14ac:dyDescent="0.25">
      <c r="A1220" s="82"/>
    </row>
    <row r="1221" spans="1:1" x14ac:dyDescent="0.25">
      <c r="A1221" s="82"/>
    </row>
    <row r="1222" spans="1:1" x14ac:dyDescent="0.25">
      <c r="A1222" s="82"/>
    </row>
    <row r="1223" spans="1:1" x14ac:dyDescent="0.25">
      <c r="A1223" s="82"/>
    </row>
    <row r="1224" spans="1:1" x14ac:dyDescent="0.25">
      <c r="A1224" s="82"/>
    </row>
    <row r="1225" spans="1:1" x14ac:dyDescent="0.25">
      <c r="A1225" s="82"/>
    </row>
    <row r="1226" spans="1:1" x14ac:dyDescent="0.25">
      <c r="A1226" s="82"/>
    </row>
    <row r="1227" spans="1:1" x14ac:dyDescent="0.25">
      <c r="A1227" s="82"/>
    </row>
    <row r="1228" spans="1:1" x14ac:dyDescent="0.25">
      <c r="A1228" s="82"/>
    </row>
    <row r="1229" spans="1:1" x14ac:dyDescent="0.25">
      <c r="A1229" s="82"/>
    </row>
    <row r="1230" spans="1:1" x14ac:dyDescent="0.25">
      <c r="A1230" s="82"/>
    </row>
    <row r="1231" spans="1:1" x14ac:dyDescent="0.25">
      <c r="A1231" s="82"/>
    </row>
    <row r="1232" spans="1:1" x14ac:dyDescent="0.25">
      <c r="A1232" s="82"/>
    </row>
    <row r="1233" spans="1:1" x14ac:dyDescent="0.25">
      <c r="A1233" s="82"/>
    </row>
    <row r="1234" spans="1:1" x14ac:dyDescent="0.25">
      <c r="A1234" s="82"/>
    </row>
    <row r="1235" spans="1:1" x14ac:dyDescent="0.25">
      <c r="A1235" s="82"/>
    </row>
    <row r="1236" spans="1:1" x14ac:dyDescent="0.25">
      <c r="A1236" s="82"/>
    </row>
    <row r="1237" spans="1:1" x14ac:dyDescent="0.25">
      <c r="A1237" s="82"/>
    </row>
    <row r="1238" spans="1:1" x14ac:dyDescent="0.25">
      <c r="A1238" s="82"/>
    </row>
    <row r="1239" spans="1:1" x14ac:dyDescent="0.25">
      <c r="A1239" s="82"/>
    </row>
    <row r="1240" spans="1:1" x14ac:dyDescent="0.25">
      <c r="A1240" s="82"/>
    </row>
    <row r="1241" spans="1:1" x14ac:dyDescent="0.25">
      <c r="A1241" s="82"/>
    </row>
    <row r="1242" spans="1:1" x14ac:dyDescent="0.25">
      <c r="A1242" s="82"/>
    </row>
    <row r="1243" spans="1:1" x14ac:dyDescent="0.25">
      <c r="A1243" s="82"/>
    </row>
    <row r="1244" spans="1:1" x14ac:dyDescent="0.25">
      <c r="A1244" s="82"/>
    </row>
    <row r="1245" spans="1:1" x14ac:dyDescent="0.25">
      <c r="A1245" s="82"/>
    </row>
    <row r="1246" spans="1:1" x14ac:dyDescent="0.25">
      <c r="A1246" s="82"/>
    </row>
    <row r="1247" spans="1:1" x14ac:dyDescent="0.25">
      <c r="A1247" s="82"/>
    </row>
    <row r="1248" spans="1:1" x14ac:dyDescent="0.25">
      <c r="A1248" s="82"/>
    </row>
    <row r="1249" spans="1:1" x14ac:dyDescent="0.25">
      <c r="A1249" s="82"/>
    </row>
    <row r="1250" spans="1:1" x14ac:dyDescent="0.25">
      <c r="A1250" s="82"/>
    </row>
    <row r="1251" spans="1:1" x14ac:dyDescent="0.25">
      <c r="A1251" s="82"/>
    </row>
    <row r="1252" spans="1:1" x14ac:dyDescent="0.25">
      <c r="A1252" s="82"/>
    </row>
    <row r="1253" spans="1:1" x14ac:dyDescent="0.25">
      <c r="A1253" s="82"/>
    </row>
    <row r="1254" spans="1:1" x14ac:dyDescent="0.25">
      <c r="A1254" s="82"/>
    </row>
    <row r="1255" spans="1:1" x14ac:dyDescent="0.25">
      <c r="A1255" s="82"/>
    </row>
    <row r="1256" spans="1:1" x14ac:dyDescent="0.25">
      <c r="A1256" s="82"/>
    </row>
    <row r="1257" spans="1:1" x14ac:dyDescent="0.25">
      <c r="A1257" s="82"/>
    </row>
    <row r="1258" spans="1:1" x14ac:dyDescent="0.25">
      <c r="A1258" s="82"/>
    </row>
    <row r="1259" spans="1:1" x14ac:dyDescent="0.25">
      <c r="A1259" s="82"/>
    </row>
    <row r="1260" spans="1:1" x14ac:dyDescent="0.25">
      <c r="A1260" s="82"/>
    </row>
    <row r="1261" spans="1:1" x14ac:dyDescent="0.25">
      <c r="A1261" s="82"/>
    </row>
    <row r="1262" spans="1:1" x14ac:dyDescent="0.25">
      <c r="A1262" s="82"/>
    </row>
    <row r="1263" spans="1:1" x14ac:dyDescent="0.25">
      <c r="A1263" s="82"/>
    </row>
    <row r="1264" spans="1:1" x14ac:dyDescent="0.25">
      <c r="A1264" s="82"/>
    </row>
    <row r="1265" spans="1:1" x14ac:dyDescent="0.25">
      <c r="A1265" s="82"/>
    </row>
    <row r="1266" spans="1:1" x14ac:dyDescent="0.25">
      <c r="A1266" s="82"/>
    </row>
    <row r="1267" spans="1:1" x14ac:dyDescent="0.25">
      <c r="A1267" s="82"/>
    </row>
    <row r="1268" spans="1:1" x14ac:dyDescent="0.25">
      <c r="A1268" s="82"/>
    </row>
    <row r="1269" spans="1:1" x14ac:dyDescent="0.25">
      <c r="A1269" s="82"/>
    </row>
    <row r="1270" spans="1:1" x14ac:dyDescent="0.25">
      <c r="A1270" s="82"/>
    </row>
    <row r="1271" spans="1:1" x14ac:dyDescent="0.25">
      <c r="A1271" s="82"/>
    </row>
    <row r="1272" spans="1:1" x14ac:dyDescent="0.25">
      <c r="A1272" s="82"/>
    </row>
    <row r="1273" spans="1:1" x14ac:dyDescent="0.25">
      <c r="A1273" s="82"/>
    </row>
    <row r="1274" spans="1:1" x14ac:dyDescent="0.25">
      <c r="A1274" s="82"/>
    </row>
    <row r="1275" spans="1:1" x14ac:dyDescent="0.25">
      <c r="A1275" s="82"/>
    </row>
    <row r="1276" spans="1:1" x14ac:dyDescent="0.25">
      <c r="A1276" s="82"/>
    </row>
    <row r="1277" spans="1:1" x14ac:dyDescent="0.25">
      <c r="A1277" s="82"/>
    </row>
    <row r="1278" spans="1:1" x14ac:dyDescent="0.25">
      <c r="A1278" s="82"/>
    </row>
    <row r="1279" spans="1:1" x14ac:dyDescent="0.25">
      <c r="A1279" s="82"/>
    </row>
    <row r="1280" spans="1:1" x14ac:dyDescent="0.25">
      <c r="A1280" s="82"/>
    </row>
    <row r="1281" spans="1:1" x14ac:dyDescent="0.25">
      <c r="A1281" s="82"/>
    </row>
    <row r="1282" spans="1:1" x14ac:dyDescent="0.25">
      <c r="A1282" s="82"/>
    </row>
    <row r="1283" spans="1:1" x14ac:dyDescent="0.25">
      <c r="A1283" s="82"/>
    </row>
    <row r="1284" spans="1:1" x14ac:dyDescent="0.25">
      <c r="A1284" s="82"/>
    </row>
    <row r="1285" spans="1:1" x14ac:dyDescent="0.25">
      <c r="A1285" s="82"/>
    </row>
    <row r="1286" spans="1:1" x14ac:dyDescent="0.25">
      <c r="A1286" s="82"/>
    </row>
    <row r="1287" spans="1:1" x14ac:dyDescent="0.25">
      <c r="A1287" s="82"/>
    </row>
    <row r="1288" spans="1:1" x14ac:dyDescent="0.25">
      <c r="A1288" s="82"/>
    </row>
    <row r="1289" spans="1:1" x14ac:dyDescent="0.25">
      <c r="A1289" s="82"/>
    </row>
    <row r="1290" spans="1:1" x14ac:dyDescent="0.25">
      <c r="A1290" s="82"/>
    </row>
    <row r="1291" spans="1:1" x14ac:dyDescent="0.25">
      <c r="A1291" s="82"/>
    </row>
    <row r="1292" spans="1:1" x14ac:dyDescent="0.25">
      <c r="A1292" s="82"/>
    </row>
    <row r="1293" spans="1:1" x14ac:dyDescent="0.25">
      <c r="A1293" s="82"/>
    </row>
    <row r="1294" spans="1:1" x14ac:dyDescent="0.25">
      <c r="A1294" s="82"/>
    </row>
    <row r="1295" spans="1:1" x14ac:dyDescent="0.25">
      <c r="A1295" s="82"/>
    </row>
    <row r="1296" spans="1:1" x14ac:dyDescent="0.25">
      <c r="A1296" s="82"/>
    </row>
    <row r="1297" spans="1:1" x14ac:dyDescent="0.25">
      <c r="A1297" s="82"/>
    </row>
    <row r="1298" spans="1:1" x14ac:dyDescent="0.25">
      <c r="A1298" s="82"/>
    </row>
    <row r="1299" spans="1:1" x14ac:dyDescent="0.25">
      <c r="A1299" s="82"/>
    </row>
    <row r="1300" spans="1:1" x14ac:dyDescent="0.25">
      <c r="A1300" s="82"/>
    </row>
    <row r="1301" spans="1:1" x14ac:dyDescent="0.25">
      <c r="A1301" s="82"/>
    </row>
    <row r="1302" spans="1:1" x14ac:dyDescent="0.25">
      <c r="A1302" s="82"/>
    </row>
    <row r="1303" spans="1:1" x14ac:dyDescent="0.25">
      <c r="A1303" s="82"/>
    </row>
    <row r="1304" spans="1:1" x14ac:dyDescent="0.25">
      <c r="A1304" s="82"/>
    </row>
    <row r="1305" spans="1:1" x14ac:dyDescent="0.25">
      <c r="A1305" s="82"/>
    </row>
    <row r="1306" spans="1:1" x14ac:dyDescent="0.25">
      <c r="A1306" s="82"/>
    </row>
    <row r="1307" spans="1:1" x14ac:dyDescent="0.25">
      <c r="A1307" s="82"/>
    </row>
    <row r="1308" spans="1:1" x14ac:dyDescent="0.25">
      <c r="A1308" s="82"/>
    </row>
    <row r="1309" spans="1:1" x14ac:dyDescent="0.25">
      <c r="A1309" s="82"/>
    </row>
    <row r="1310" spans="1:1" x14ac:dyDescent="0.25">
      <c r="A1310" s="82"/>
    </row>
    <row r="1311" spans="1:1" x14ac:dyDescent="0.25">
      <c r="A1311" s="82"/>
    </row>
    <row r="1312" spans="1:1" x14ac:dyDescent="0.25">
      <c r="A1312" s="82"/>
    </row>
    <row r="1313" spans="1:1" x14ac:dyDescent="0.25">
      <c r="A1313" s="82"/>
    </row>
    <row r="1314" spans="1:1" x14ac:dyDescent="0.25">
      <c r="A1314" s="82"/>
    </row>
    <row r="1315" spans="1:1" x14ac:dyDescent="0.25">
      <c r="A1315" s="82"/>
    </row>
    <row r="1316" spans="1:1" x14ac:dyDescent="0.25">
      <c r="A1316" s="82"/>
    </row>
    <row r="1317" spans="1:1" x14ac:dyDescent="0.25">
      <c r="A1317" s="82"/>
    </row>
    <row r="1318" spans="1:1" x14ac:dyDescent="0.25">
      <c r="A1318" s="82"/>
    </row>
    <row r="1319" spans="1:1" x14ac:dyDescent="0.25">
      <c r="A1319" s="82"/>
    </row>
    <row r="1320" spans="1:1" x14ac:dyDescent="0.25">
      <c r="A1320" s="82"/>
    </row>
    <row r="1321" spans="1:1" x14ac:dyDescent="0.25">
      <c r="A1321" s="82"/>
    </row>
    <row r="1322" spans="1:1" x14ac:dyDescent="0.25">
      <c r="A1322" s="82"/>
    </row>
    <row r="1323" spans="1:1" x14ac:dyDescent="0.25">
      <c r="A1323" s="82"/>
    </row>
    <row r="1324" spans="1:1" x14ac:dyDescent="0.25">
      <c r="A1324" s="82"/>
    </row>
    <row r="1325" spans="1:1" x14ac:dyDescent="0.25">
      <c r="A1325" s="82"/>
    </row>
    <row r="1326" spans="1:1" x14ac:dyDescent="0.25">
      <c r="A1326" s="82"/>
    </row>
    <row r="1327" spans="1:1" x14ac:dyDescent="0.25">
      <c r="A1327" s="82"/>
    </row>
    <row r="1328" spans="1:1" x14ac:dyDescent="0.25">
      <c r="A1328" s="82"/>
    </row>
    <row r="1329" spans="1:1" x14ac:dyDescent="0.25">
      <c r="A1329" s="82"/>
    </row>
    <row r="1330" spans="1:1" x14ac:dyDescent="0.25">
      <c r="A1330" s="82"/>
    </row>
    <row r="1331" spans="1:1" x14ac:dyDescent="0.25">
      <c r="A1331" s="82"/>
    </row>
    <row r="1332" spans="1:1" x14ac:dyDescent="0.25">
      <c r="A1332" s="82"/>
    </row>
    <row r="1333" spans="1:1" x14ac:dyDescent="0.25">
      <c r="A1333" s="82"/>
    </row>
    <row r="1334" spans="1:1" x14ac:dyDescent="0.25">
      <c r="A1334" s="82"/>
    </row>
    <row r="1335" spans="1:1" x14ac:dyDescent="0.25">
      <c r="A1335" s="82"/>
    </row>
    <row r="1336" spans="1:1" x14ac:dyDescent="0.25">
      <c r="A1336" s="82"/>
    </row>
    <row r="1337" spans="1:1" x14ac:dyDescent="0.25">
      <c r="A1337" s="82"/>
    </row>
    <row r="1338" spans="1:1" x14ac:dyDescent="0.25">
      <c r="A1338" s="82"/>
    </row>
    <row r="1339" spans="1:1" x14ac:dyDescent="0.25">
      <c r="A1339" s="82"/>
    </row>
    <row r="1340" spans="1:1" x14ac:dyDescent="0.25">
      <c r="A1340" s="82"/>
    </row>
    <row r="1341" spans="1:1" x14ac:dyDescent="0.25">
      <c r="A1341" s="82"/>
    </row>
    <row r="1342" spans="1:1" x14ac:dyDescent="0.25">
      <c r="A1342" s="82"/>
    </row>
    <row r="1343" spans="1:1" x14ac:dyDescent="0.25">
      <c r="A1343" s="82"/>
    </row>
    <row r="1344" spans="1:1" x14ac:dyDescent="0.25">
      <c r="A1344" s="82"/>
    </row>
    <row r="1345" spans="1:1" x14ac:dyDescent="0.25">
      <c r="A1345" s="82"/>
    </row>
    <row r="1346" spans="1:1" x14ac:dyDescent="0.25">
      <c r="A1346" s="82"/>
    </row>
    <row r="1347" spans="1:1" x14ac:dyDescent="0.25">
      <c r="A1347" s="82"/>
    </row>
    <row r="1348" spans="1:1" x14ac:dyDescent="0.25">
      <c r="A1348" s="82"/>
    </row>
    <row r="1349" spans="1:1" x14ac:dyDescent="0.25">
      <c r="A1349" s="82"/>
    </row>
    <row r="1350" spans="1:1" x14ac:dyDescent="0.25">
      <c r="A1350" s="82"/>
    </row>
    <row r="1351" spans="1:1" x14ac:dyDescent="0.25">
      <c r="A1351" s="82"/>
    </row>
    <row r="1352" spans="1:1" x14ac:dyDescent="0.25">
      <c r="A1352" s="82"/>
    </row>
    <row r="1353" spans="1:1" x14ac:dyDescent="0.25">
      <c r="A1353" s="82"/>
    </row>
    <row r="1354" spans="1:1" x14ac:dyDescent="0.25">
      <c r="A1354" s="82"/>
    </row>
    <row r="1355" spans="1:1" x14ac:dyDescent="0.25">
      <c r="A1355" s="82"/>
    </row>
    <row r="1356" spans="1:1" x14ac:dyDescent="0.25">
      <c r="A1356" s="82"/>
    </row>
    <row r="1357" spans="1:1" x14ac:dyDescent="0.25">
      <c r="A1357" s="82"/>
    </row>
    <row r="1358" spans="1:1" x14ac:dyDescent="0.25">
      <c r="A1358" s="82"/>
    </row>
    <row r="1359" spans="1:1" x14ac:dyDescent="0.25">
      <c r="A1359" s="82"/>
    </row>
    <row r="1360" spans="1:1" x14ac:dyDescent="0.25">
      <c r="A1360" s="82"/>
    </row>
    <row r="1361" spans="1:1" x14ac:dyDescent="0.25">
      <c r="A1361" s="82"/>
    </row>
    <row r="1362" spans="1:1" x14ac:dyDescent="0.25">
      <c r="A1362" s="82"/>
    </row>
    <row r="1363" spans="1:1" x14ac:dyDescent="0.25">
      <c r="A1363" s="82"/>
    </row>
    <row r="1364" spans="1:1" x14ac:dyDescent="0.25">
      <c r="A1364" s="82"/>
    </row>
    <row r="1365" spans="1:1" x14ac:dyDescent="0.25">
      <c r="A1365" s="82"/>
    </row>
    <row r="1366" spans="1:1" x14ac:dyDescent="0.25">
      <c r="A1366" s="82"/>
    </row>
    <row r="1367" spans="1:1" x14ac:dyDescent="0.25">
      <c r="A1367" s="82"/>
    </row>
    <row r="1368" spans="1:1" x14ac:dyDescent="0.25">
      <c r="A1368" s="82"/>
    </row>
    <row r="1369" spans="1:1" x14ac:dyDescent="0.25">
      <c r="A1369" s="82"/>
    </row>
    <row r="1370" spans="1:1" x14ac:dyDescent="0.25">
      <c r="A1370" s="82"/>
    </row>
    <row r="1371" spans="1:1" x14ac:dyDescent="0.25">
      <c r="A1371" s="82"/>
    </row>
    <row r="1372" spans="1:1" x14ac:dyDescent="0.25">
      <c r="A1372" s="82"/>
    </row>
    <row r="1373" spans="1:1" x14ac:dyDescent="0.25">
      <c r="A1373" s="82"/>
    </row>
    <row r="1374" spans="1:1" x14ac:dyDescent="0.25">
      <c r="A1374" s="82"/>
    </row>
    <row r="1375" spans="1:1" x14ac:dyDescent="0.25">
      <c r="A1375" s="82"/>
    </row>
    <row r="1376" spans="1:1" x14ac:dyDescent="0.25">
      <c r="A1376" s="82"/>
    </row>
    <row r="1377" spans="1:1" x14ac:dyDescent="0.25">
      <c r="A1377" s="82"/>
    </row>
    <row r="1378" spans="1:1" x14ac:dyDescent="0.25">
      <c r="A1378" s="82"/>
    </row>
    <row r="1379" spans="1:1" x14ac:dyDescent="0.25">
      <c r="A1379" s="82"/>
    </row>
    <row r="1380" spans="1:1" x14ac:dyDescent="0.25">
      <c r="A1380" s="82"/>
    </row>
    <row r="1381" spans="1:1" x14ac:dyDescent="0.25">
      <c r="A1381" s="82"/>
    </row>
    <row r="1382" spans="1:1" x14ac:dyDescent="0.25">
      <c r="A1382" s="82"/>
    </row>
    <row r="1383" spans="1:1" x14ac:dyDescent="0.25">
      <c r="A1383" s="82"/>
    </row>
    <row r="1384" spans="1:1" x14ac:dyDescent="0.25">
      <c r="A1384" s="82"/>
    </row>
    <row r="1385" spans="1:1" x14ac:dyDescent="0.25">
      <c r="A1385" s="82"/>
    </row>
    <row r="1386" spans="1:1" x14ac:dyDescent="0.25">
      <c r="A1386" s="82"/>
    </row>
    <row r="1387" spans="1:1" x14ac:dyDescent="0.25">
      <c r="A1387" s="82"/>
    </row>
    <row r="1388" spans="1:1" x14ac:dyDescent="0.25">
      <c r="A1388" s="82"/>
    </row>
    <row r="1389" spans="1:1" x14ac:dyDescent="0.25">
      <c r="A1389" s="82"/>
    </row>
    <row r="1390" spans="1:1" x14ac:dyDescent="0.25">
      <c r="A1390" s="82"/>
    </row>
    <row r="1391" spans="1:1" x14ac:dyDescent="0.25">
      <c r="A1391" s="82"/>
    </row>
    <row r="1392" spans="1:1" x14ac:dyDescent="0.25">
      <c r="A1392" s="82"/>
    </row>
    <row r="1393" spans="1:1" x14ac:dyDescent="0.25">
      <c r="A1393" s="82"/>
    </row>
    <row r="1394" spans="1:1" x14ac:dyDescent="0.25">
      <c r="A1394" s="82"/>
    </row>
    <row r="1395" spans="1:1" x14ac:dyDescent="0.25">
      <c r="A1395" s="82"/>
    </row>
    <row r="1396" spans="1:1" x14ac:dyDescent="0.25">
      <c r="A1396" s="82"/>
    </row>
    <row r="1397" spans="1:1" x14ac:dyDescent="0.25">
      <c r="A1397" s="82"/>
    </row>
    <row r="1398" spans="1:1" x14ac:dyDescent="0.25">
      <c r="A1398" s="82"/>
    </row>
    <row r="1399" spans="1:1" x14ac:dyDescent="0.25">
      <c r="A1399" s="82"/>
    </row>
    <row r="1400" spans="1:1" x14ac:dyDescent="0.25">
      <c r="A1400" s="82"/>
    </row>
    <row r="1401" spans="1:1" x14ac:dyDescent="0.25">
      <c r="A1401" s="82"/>
    </row>
    <row r="1402" spans="1:1" x14ac:dyDescent="0.25">
      <c r="A1402" s="82"/>
    </row>
    <row r="1403" spans="1:1" x14ac:dyDescent="0.25">
      <c r="A1403" s="82"/>
    </row>
    <row r="1404" spans="1:1" x14ac:dyDescent="0.25">
      <c r="A1404" s="82"/>
    </row>
    <row r="1405" spans="1:1" x14ac:dyDescent="0.25">
      <c r="A1405" s="82"/>
    </row>
    <row r="1406" spans="1:1" x14ac:dyDescent="0.25">
      <c r="A1406" s="82"/>
    </row>
    <row r="1407" spans="1:1" x14ac:dyDescent="0.25">
      <c r="A1407" s="82"/>
    </row>
    <row r="1408" spans="1:1" x14ac:dyDescent="0.25">
      <c r="A1408" s="82"/>
    </row>
    <row r="1409" spans="1:1" x14ac:dyDescent="0.25">
      <c r="A1409" s="82"/>
    </row>
    <row r="1410" spans="1:1" x14ac:dyDescent="0.25">
      <c r="A1410" s="82"/>
    </row>
    <row r="1411" spans="1:1" x14ac:dyDescent="0.25">
      <c r="A1411" s="82"/>
    </row>
    <row r="1412" spans="1:1" x14ac:dyDescent="0.25">
      <c r="A1412" s="82"/>
    </row>
    <row r="1413" spans="1:1" x14ac:dyDescent="0.25">
      <c r="A1413" s="82"/>
    </row>
    <row r="1414" spans="1:1" x14ac:dyDescent="0.25">
      <c r="A1414" s="82"/>
    </row>
    <row r="1415" spans="1:1" x14ac:dyDescent="0.25">
      <c r="A1415" s="82"/>
    </row>
    <row r="1416" spans="1:1" x14ac:dyDescent="0.25">
      <c r="A1416" s="82"/>
    </row>
    <row r="1417" spans="1:1" x14ac:dyDescent="0.25">
      <c r="A1417" s="82"/>
    </row>
    <row r="1418" spans="1:1" x14ac:dyDescent="0.25">
      <c r="A1418" s="82"/>
    </row>
    <row r="1419" spans="1:1" x14ac:dyDescent="0.25">
      <c r="A1419" s="82"/>
    </row>
    <row r="1420" spans="1:1" x14ac:dyDescent="0.25">
      <c r="A1420" s="82"/>
    </row>
    <row r="1421" spans="1:1" x14ac:dyDescent="0.25">
      <c r="A1421" s="82"/>
    </row>
    <row r="1422" spans="1:1" x14ac:dyDescent="0.25">
      <c r="A1422" s="82"/>
    </row>
    <row r="1423" spans="1:1" x14ac:dyDescent="0.25">
      <c r="A1423" s="82"/>
    </row>
    <row r="1424" spans="1:1" x14ac:dyDescent="0.25">
      <c r="A1424" s="82"/>
    </row>
    <row r="1425" spans="1:1" x14ac:dyDescent="0.25">
      <c r="A1425" s="82"/>
    </row>
    <row r="1426" spans="1:1" x14ac:dyDescent="0.25">
      <c r="A1426" s="82"/>
    </row>
    <row r="1427" spans="1:1" x14ac:dyDescent="0.25">
      <c r="A1427" s="82"/>
    </row>
    <row r="1428" spans="1:1" x14ac:dyDescent="0.25">
      <c r="A1428" s="82"/>
    </row>
    <row r="1429" spans="1:1" x14ac:dyDescent="0.25">
      <c r="A1429" s="82"/>
    </row>
    <row r="1430" spans="1:1" x14ac:dyDescent="0.25">
      <c r="A1430" s="82"/>
    </row>
    <row r="1431" spans="1:1" x14ac:dyDescent="0.25">
      <c r="A1431" s="82"/>
    </row>
    <row r="1432" spans="1:1" x14ac:dyDescent="0.25">
      <c r="A1432" s="82"/>
    </row>
    <row r="1433" spans="1:1" x14ac:dyDescent="0.25">
      <c r="A1433" s="82"/>
    </row>
    <row r="1434" spans="1:1" x14ac:dyDescent="0.25">
      <c r="A1434" s="82"/>
    </row>
    <row r="1435" spans="1:1" x14ac:dyDescent="0.25">
      <c r="A1435" s="82"/>
    </row>
    <row r="1436" spans="1:1" x14ac:dyDescent="0.25">
      <c r="A1436" s="82"/>
    </row>
    <row r="1437" spans="1:1" x14ac:dyDescent="0.25">
      <c r="A1437" s="82"/>
    </row>
    <row r="1438" spans="1:1" x14ac:dyDescent="0.25">
      <c r="A1438" s="82"/>
    </row>
    <row r="1439" spans="1:1" x14ac:dyDescent="0.25">
      <c r="A1439" s="82"/>
    </row>
    <row r="1440" spans="1:1" x14ac:dyDescent="0.25">
      <c r="A1440" s="82"/>
    </row>
    <row r="1441" spans="1:1" x14ac:dyDescent="0.25">
      <c r="A1441" s="82"/>
    </row>
    <row r="1442" spans="1:1" x14ac:dyDescent="0.25">
      <c r="A1442" s="82"/>
    </row>
    <row r="1443" spans="1:1" x14ac:dyDescent="0.25">
      <c r="A1443" s="82"/>
    </row>
    <row r="1444" spans="1:1" x14ac:dyDescent="0.25">
      <c r="A1444" s="82"/>
    </row>
    <row r="1445" spans="1:1" x14ac:dyDescent="0.25">
      <c r="A1445" s="82"/>
    </row>
    <row r="1446" spans="1:1" x14ac:dyDescent="0.25">
      <c r="A1446" s="82"/>
    </row>
    <row r="1447" spans="1:1" x14ac:dyDescent="0.25">
      <c r="A1447" s="82"/>
    </row>
    <row r="1448" spans="1:1" x14ac:dyDescent="0.25">
      <c r="A1448" s="82"/>
    </row>
    <row r="1449" spans="1:1" x14ac:dyDescent="0.25">
      <c r="A1449" s="82"/>
    </row>
    <row r="1450" spans="1:1" x14ac:dyDescent="0.25">
      <c r="A1450" s="82"/>
    </row>
    <row r="1451" spans="1:1" x14ac:dyDescent="0.25">
      <c r="A1451" s="82"/>
    </row>
    <row r="1452" spans="1:1" x14ac:dyDescent="0.25">
      <c r="A1452" s="82"/>
    </row>
    <row r="1453" spans="1:1" x14ac:dyDescent="0.25">
      <c r="A1453" s="82"/>
    </row>
    <row r="1454" spans="1:1" x14ac:dyDescent="0.25">
      <c r="A1454" s="82"/>
    </row>
    <row r="1455" spans="1:1" x14ac:dyDescent="0.25">
      <c r="A1455" s="82"/>
    </row>
    <row r="1456" spans="1:1" x14ac:dyDescent="0.25">
      <c r="A1456" s="82"/>
    </row>
    <row r="1457" spans="1:1" x14ac:dyDescent="0.25">
      <c r="A1457" s="82"/>
    </row>
    <row r="1458" spans="1:1" x14ac:dyDescent="0.25">
      <c r="A1458" s="82"/>
    </row>
    <row r="1459" spans="1:1" x14ac:dyDescent="0.25">
      <c r="A1459" s="82"/>
    </row>
    <row r="1460" spans="1:1" x14ac:dyDescent="0.25">
      <c r="A1460" s="82"/>
    </row>
    <row r="1461" spans="1:1" x14ac:dyDescent="0.25">
      <c r="A1461" s="82"/>
    </row>
    <row r="1462" spans="1:1" x14ac:dyDescent="0.25">
      <c r="A1462" s="82"/>
    </row>
    <row r="1463" spans="1:1" x14ac:dyDescent="0.25">
      <c r="A1463" s="82"/>
    </row>
    <row r="1464" spans="1:1" x14ac:dyDescent="0.25">
      <c r="A1464" s="82"/>
    </row>
    <row r="1465" spans="1:1" x14ac:dyDescent="0.25">
      <c r="A1465" s="82"/>
    </row>
    <row r="1466" spans="1:1" x14ac:dyDescent="0.25">
      <c r="A1466" s="82"/>
    </row>
    <row r="1467" spans="1:1" x14ac:dyDescent="0.25">
      <c r="A1467" s="82"/>
    </row>
    <row r="1468" spans="1:1" x14ac:dyDescent="0.25">
      <c r="A1468" s="82"/>
    </row>
    <row r="1469" spans="1:1" x14ac:dyDescent="0.25">
      <c r="A1469" s="82"/>
    </row>
    <row r="1470" spans="1:1" x14ac:dyDescent="0.25">
      <c r="A1470" s="82"/>
    </row>
    <row r="1471" spans="1:1" x14ac:dyDescent="0.25">
      <c r="A1471" s="82"/>
    </row>
    <row r="1472" spans="1:1" x14ac:dyDescent="0.25">
      <c r="A1472" s="82"/>
    </row>
    <row r="1473" spans="1:1" x14ac:dyDescent="0.25">
      <c r="A1473" s="82"/>
    </row>
    <row r="1474" spans="1:1" x14ac:dyDescent="0.25">
      <c r="A1474" s="82"/>
    </row>
    <row r="1475" spans="1:1" x14ac:dyDescent="0.25">
      <c r="A1475" s="82"/>
    </row>
    <row r="1476" spans="1:1" x14ac:dyDescent="0.25">
      <c r="A1476" s="82"/>
    </row>
    <row r="1477" spans="1:1" x14ac:dyDescent="0.25">
      <c r="A1477" s="82"/>
    </row>
    <row r="1478" spans="1:1" x14ac:dyDescent="0.25">
      <c r="A1478" s="82"/>
    </row>
    <row r="1479" spans="1:1" x14ac:dyDescent="0.25">
      <c r="A1479" s="82"/>
    </row>
    <row r="1480" spans="1:1" x14ac:dyDescent="0.25">
      <c r="A1480" s="82"/>
    </row>
    <row r="1481" spans="1:1" x14ac:dyDescent="0.25">
      <c r="A1481" s="82"/>
    </row>
    <row r="1482" spans="1:1" x14ac:dyDescent="0.25">
      <c r="A1482" s="82"/>
    </row>
    <row r="1483" spans="1:1" x14ac:dyDescent="0.25">
      <c r="A1483" s="82"/>
    </row>
    <row r="1484" spans="1:1" x14ac:dyDescent="0.25">
      <c r="A1484" s="82"/>
    </row>
    <row r="1485" spans="1:1" x14ac:dyDescent="0.25">
      <c r="A1485" s="82"/>
    </row>
    <row r="1486" spans="1:1" x14ac:dyDescent="0.25">
      <c r="A1486" s="82"/>
    </row>
    <row r="1487" spans="1:1" x14ac:dyDescent="0.25">
      <c r="A1487" s="82"/>
    </row>
    <row r="1488" spans="1:1" x14ac:dyDescent="0.25">
      <c r="A1488" s="82"/>
    </row>
    <row r="1489" spans="1:1" x14ac:dyDescent="0.25">
      <c r="A1489" s="82"/>
    </row>
    <row r="1490" spans="1:1" x14ac:dyDescent="0.25">
      <c r="A1490" s="82"/>
    </row>
    <row r="1491" spans="1:1" x14ac:dyDescent="0.25">
      <c r="A1491" s="82"/>
    </row>
    <row r="1492" spans="1:1" x14ac:dyDescent="0.25">
      <c r="A1492" s="82"/>
    </row>
    <row r="1493" spans="1:1" x14ac:dyDescent="0.25">
      <c r="A1493" s="82"/>
    </row>
    <row r="1494" spans="1:1" x14ac:dyDescent="0.25">
      <c r="A1494" s="82"/>
    </row>
    <row r="1495" spans="1:1" x14ac:dyDescent="0.25">
      <c r="A1495" s="82"/>
    </row>
    <row r="1496" spans="1:1" x14ac:dyDescent="0.25">
      <c r="A1496" s="82"/>
    </row>
    <row r="1497" spans="1:1" x14ac:dyDescent="0.25">
      <c r="A1497" s="82"/>
    </row>
    <row r="1498" spans="1:1" x14ac:dyDescent="0.25">
      <c r="A1498" s="82"/>
    </row>
    <row r="1499" spans="1:1" x14ac:dyDescent="0.25">
      <c r="A1499" s="82"/>
    </row>
    <row r="1500" spans="1:1" x14ac:dyDescent="0.25">
      <c r="A1500" s="82"/>
    </row>
    <row r="1501" spans="1:1" x14ac:dyDescent="0.25">
      <c r="A1501" s="82"/>
    </row>
    <row r="1502" spans="1:1" x14ac:dyDescent="0.25">
      <c r="A1502" s="82"/>
    </row>
    <row r="1503" spans="1:1" x14ac:dyDescent="0.25">
      <c r="A1503" s="82"/>
    </row>
    <row r="1504" spans="1:1" x14ac:dyDescent="0.25">
      <c r="A1504" s="82"/>
    </row>
    <row r="1505" spans="1:1" x14ac:dyDescent="0.25">
      <c r="A1505" s="82"/>
    </row>
    <row r="1506" spans="1:1" x14ac:dyDescent="0.25">
      <c r="A1506" s="82"/>
    </row>
    <row r="1507" spans="1:1" x14ac:dyDescent="0.25">
      <c r="A1507" s="82"/>
    </row>
    <row r="1508" spans="1:1" x14ac:dyDescent="0.25">
      <c r="A1508" s="82"/>
    </row>
    <row r="1509" spans="1:1" x14ac:dyDescent="0.25">
      <c r="A1509" s="82"/>
    </row>
    <row r="1510" spans="1:1" x14ac:dyDescent="0.25">
      <c r="A1510" s="82"/>
    </row>
    <row r="1511" spans="1:1" x14ac:dyDescent="0.25">
      <c r="A1511" s="82"/>
    </row>
    <row r="1512" spans="1:1" x14ac:dyDescent="0.25">
      <c r="A1512" s="82"/>
    </row>
    <row r="1513" spans="1:1" x14ac:dyDescent="0.25">
      <c r="A1513" s="82"/>
    </row>
    <row r="1514" spans="1:1" x14ac:dyDescent="0.25">
      <c r="A1514" s="82"/>
    </row>
    <row r="1515" spans="1:1" x14ac:dyDescent="0.25">
      <c r="A1515" s="82"/>
    </row>
    <row r="1516" spans="1:1" x14ac:dyDescent="0.25">
      <c r="A1516" s="82"/>
    </row>
    <row r="1517" spans="1:1" x14ac:dyDescent="0.25">
      <c r="A1517" s="82"/>
    </row>
    <row r="1518" spans="1:1" x14ac:dyDescent="0.25">
      <c r="A1518" s="82"/>
    </row>
    <row r="1519" spans="1:1" x14ac:dyDescent="0.25">
      <c r="A1519" s="82"/>
    </row>
    <row r="1520" spans="1:1" x14ac:dyDescent="0.25">
      <c r="A1520" s="82"/>
    </row>
    <row r="1521" spans="1:1" x14ac:dyDescent="0.25">
      <c r="A1521" s="82"/>
    </row>
    <row r="1522" spans="1:1" x14ac:dyDescent="0.25">
      <c r="A1522" s="82"/>
    </row>
    <row r="1523" spans="1:1" x14ac:dyDescent="0.25">
      <c r="A1523" s="82"/>
    </row>
    <row r="1524" spans="1:1" x14ac:dyDescent="0.25">
      <c r="A1524" s="82"/>
    </row>
    <row r="1525" spans="1:1" x14ac:dyDescent="0.25">
      <c r="A1525" s="82"/>
    </row>
    <row r="1526" spans="1:1" x14ac:dyDescent="0.25">
      <c r="A1526" s="82"/>
    </row>
    <row r="1527" spans="1:1" x14ac:dyDescent="0.25">
      <c r="A1527" s="82"/>
    </row>
    <row r="1528" spans="1:1" x14ac:dyDescent="0.25">
      <c r="A1528" s="82"/>
    </row>
    <row r="1529" spans="1:1" x14ac:dyDescent="0.25">
      <c r="A1529" s="82"/>
    </row>
    <row r="1530" spans="1:1" x14ac:dyDescent="0.25">
      <c r="A1530" s="82"/>
    </row>
    <row r="1531" spans="1:1" x14ac:dyDescent="0.25">
      <c r="A1531" s="82"/>
    </row>
    <row r="1532" spans="1:1" x14ac:dyDescent="0.25">
      <c r="A1532" s="82"/>
    </row>
    <row r="1533" spans="1:1" x14ac:dyDescent="0.25">
      <c r="A1533" s="82"/>
    </row>
    <row r="1534" spans="1:1" x14ac:dyDescent="0.25">
      <c r="A1534" s="82"/>
    </row>
    <row r="1535" spans="1:1" x14ac:dyDescent="0.25">
      <c r="A1535" s="82"/>
    </row>
    <row r="1536" spans="1:1" x14ac:dyDescent="0.25">
      <c r="A1536" s="82"/>
    </row>
    <row r="1537" spans="1:1" x14ac:dyDescent="0.25">
      <c r="A1537" s="82"/>
    </row>
    <row r="1538" spans="1:1" x14ac:dyDescent="0.25">
      <c r="A1538" s="82"/>
    </row>
    <row r="1539" spans="1:1" x14ac:dyDescent="0.25">
      <c r="A1539" s="82"/>
    </row>
    <row r="1540" spans="1:1" x14ac:dyDescent="0.25">
      <c r="A1540" s="82"/>
    </row>
    <row r="1541" spans="1:1" x14ac:dyDescent="0.25">
      <c r="A1541" s="82"/>
    </row>
    <row r="1542" spans="1:1" x14ac:dyDescent="0.25">
      <c r="A1542" s="82"/>
    </row>
    <row r="1543" spans="1:1" x14ac:dyDescent="0.25">
      <c r="A1543" s="82"/>
    </row>
    <row r="1544" spans="1:1" x14ac:dyDescent="0.25">
      <c r="A1544" s="82"/>
    </row>
    <row r="1545" spans="1:1" x14ac:dyDescent="0.25">
      <c r="A1545" s="82"/>
    </row>
    <row r="1546" spans="1:1" x14ac:dyDescent="0.25">
      <c r="A1546" s="82"/>
    </row>
    <row r="1547" spans="1:1" x14ac:dyDescent="0.25">
      <c r="A1547" s="82"/>
    </row>
    <row r="1548" spans="1:1" x14ac:dyDescent="0.25">
      <c r="A1548" s="82"/>
    </row>
    <row r="1549" spans="1:1" x14ac:dyDescent="0.25">
      <c r="A1549" s="82"/>
    </row>
    <row r="1550" spans="1:1" x14ac:dyDescent="0.25">
      <c r="A1550" s="82"/>
    </row>
    <row r="1551" spans="1:1" x14ac:dyDescent="0.25">
      <c r="A1551" s="82"/>
    </row>
    <row r="1552" spans="1:1" x14ac:dyDescent="0.25">
      <c r="A1552" s="82"/>
    </row>
    <row r="1553" spans="1:1" x14ac:dyDescent="0.25">
      <c r="A1553" s="82"/>
    </row>
    <row r="1554" spans="1:1" x14ac:dyDescent="0.25">
      <c r="A1554" s="82"/>
    </row>
    <row r="1555" spans="1:1" x14ac:dyDescent="0.25">
      <c r="A1555" s="82"/>
    </row>
    <row r="1556" spans="1:1" x14ac:dyDescent="0.25">
      <c r="A1556" s="82"/>
    </row>
    <row r="1557" spans="1:1" x14ac:dyDescent="0.25">
      <c r="A1557" s="82"/>
    </row>
    <row r="1558" spans="1:1" x14ac:dyDescent="0.25">
      <c r="A1558" s="82"/>
    </row>
    <row r="1559" spans="1:1" x14ac:dyDescent="0.25">
      <c r="A1559" s="82"/>
    </row>
    <row r="1560" spans="1:1" x14ac:dyDescent="0.25">
      <c r="A1560" s="82"/>
    </row>
    <row r="1561" spans="1:1" x14ac:dyDescent="0.25">
      <c r="A1561" s="82"/>
    </row>
    <row r="1562" spans="1:1" x14ac:dyDescent="0.25">
      <c r="A1562" s="82"/>
    </row>
    <row r="1563" spans="1:1" x14ac:dyDescent="0.25">
      <c r="A1563" s="82"/>
    </row>
    <row r="1564" spans="1:1" x14ac:dyDescent="0.25">
      <c r="A1564" s="82"/>
    </row>
    <row r="1565" spans="1:1" x14ac:dyDescent="0.25">
      <c r="A1565" s="82"/>
    </row>
    <row r="1566" spans="1:1" x14ac:dyDescent="0.25">
      <c r="A1566" s="82"/>
    </row>
    <row r="1567" spans="1:1" x14ac:dyDescent="0.25">
      <c r="A1567" s="82"/>
    </row>
    <row r="1568" spans="1:1" x14ac:dyDescent="0.25">
      <c r="A1568" s="82"/>
    </row>
    <row r="1569" spans="1:1" x14ac:dyDescent="0.25">
      <c r="A1569" s="82"/>
    </row>
    <row r="1570" spans="1:1" x14ac:dyDescent="0.25">
      <c r="A1570" s="82"/>
    </row>
    <row r="1571" spans="1:1" x14ac:dyDescent="0.25">
      <c r="A1571" s="82"/>
    </row>
    <row r="1572" spans="1:1" x14ac:dyDescent="0.25">
      <c r="A1572" s="82"/>
    </row>
    <row r="1573" spans="1:1" x14ac:dyDescent="0.25">
      <c r="A1573" s="82"/>
    </row>
    <row r="1574" spans="1:1" x14ac:dyDescent="0.25">
      <c r="A1574" s="82"/>
    </row>
    <row r="1575" spans="1:1" x14ac:dyDescent="0.25">
      <c r="A1575" s="82"/>
    </row>
    <row r="1576" spans="1:1" x14ac:dyDescent="0.25">
      <c r="A1576" s="82"/>
    </row>
    <row r="1577" spans="1:1" x14ac:dyDescent="0.25">
      <c r="A1577" s="82"/>
    </row>
    <row r="1578" spans="1:1" x14ac:dyDescent="0.25">
      <c r="A1578" s="82"/>
    </row>
    <row r="1579" spans="1:1" x14ac:dyDescent="0.25">
      <c r="A1579" s="82"/>
    </row>
    <row r="1580" spans="1:1" x14ac:dyDescent="0.25">
      <c r="A1580" s="82"/>
    </row>
    <row r="1581" spans="1:1" x14ac:dyDescent="0.25">
      <c r="A1581" s="82"/>
    </row>
    <row r="1582" spans="1:1" x14ac:dyDescent="0.25">
      <c r="A1582" s="82"/>
    </row>
    <row r="1583" spans="1:1" x14ac:dyDescent="0.25">
      <c r="A1583" s="82"/>
    </row>
    <row r="1584" spans="1:1" x14ac:dyDescent="0.25">
      <c r="A1584" s="82"/>
    </row>
    <row r="1585" spans="1:1" x14ac:dyDescent="0.25">
      <c r="A1585" s="82"/>
    </row>
    <row r="1586" spans="1:1" x14ac:dyDescent="0.25">
      <c r="A1586" s="82"/>
    </row>
    <row r="1587" spans="1:1" x14ac:dyDescent="0.25">
      <c r="A1587" s="82"/>
    </row>
    <row r="1588" spans="1:1" x14ac:dyDescent="0.25">
      <c r="A1588" s="82"/>
    </row>
    <row r="1589" spans="1:1" x14ac:dyDescent="0.25">
      <c r="A1589" s="82"/>
    </row>
    <row r="1590" spans="1:1" x14ac:dyDescent="0.25">
      <c r="A1590" s="82"/>
    </row>
    <row r="1591" spans="1:1" x14ac:dyDescent="0.25">
      <c r="A1591" s="82"/>
    </row>
    <row r="1592" spans="1:1" x14ac:dyDescent="0.25">
      <c r="A1592" s="82"/>
    </row>
  </sheetData>
  <pageMargins left="0.75" right="0.75" top="1" bottom="1" header="0.5" footer="0.5"/>
  <pageSetup orientation="landscape" r:id="rId1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1">
    <pageSetUpPr fitToPage="1"/>
  </sheetPr>
  <dimension ref="A1:AJ199"/>
  <sheetViews>
    <sheetView workbookViewId="0">
      <pane xSplit="1" ySplit="6" topLeftCell="B7" activePane="bottomRight" state="frozen"/>
      <selection activeCell="A7" sqref="A7"/>
      <selection pane="topRight" activeCell="A7" sqref="A7"/>
      <selection pane="bottomLeft" activeCell="A7" sqref="A7"/>
      <selection pane="bottomRight" activeCell="AI7" sqref="AI7:AJ161"/>
    </sheetView>
  </sheetViews>
  <sheetFormatPr defaultColWidth="9.125" defaultRowHeight="13.2" x14ac:dyDescent="0.25"/>
  <cols>
    <col min="1" max="1" width="10.875" style="40" customWidth="1"/>
    <col min="2" max="3" width="9.125" style="40"/>
    <col min="4" max="4" width="9.625" style="40" bestFit="1" customWidth="1"/>
    <col min="5" max="5" width="9.625" style="40" customWidth="1"/>
    <col min="6" max="7" width="9.125" style="40"/>
    <col min="8" max="8" width="15.25" style="40" hidden="1" customWidth="1"/>
    <col min="9" max="9" width="9.125" style="40"/>
    <col min="10" max="12" width="0" style="40" hidden="1" customWidth="1"/>
    <col min="13" max="13" width="10.375" style="40" hidden="1" customWidth="1"/>
    <col min="14" max="15" width="8.25" style="40" hidden="1" customWidth="1"/>
    <col min="16" max="16" width="3.625" style="40" customWidth="1"/>
    <col min="17" max="19" width="9.125" style="40"/>
    <col min="20" max="21" width="0" style="40" hidden="1" customWidth="1"/>
    <col min="22" max="22" width="9.75" style="40" hidden="1" customWidth="1"/>
    <col min="23" max="26" width="0" style="40" hidden="1" customWidth="1"/>
    <col min="27" max="27" width="3" style="40" hidden="1" customWidth="1"/>
    <col min="28" max="31" width="0" style="40" hidden="1" customWidth="1"/>
    <col min="32" max="32" width="10.25" style="40" hidden="1" customWidth="1"/>
    <col min="33" max="33" width="0" style="40" hidden="1" customWidth="1"/>
    <col min="34" max="34" width="4.25" style="40" hidden="1" customWidth="1"/>
    <col min="35" max="36" width="0" style="40" hidden="1" customWidth="1"/>
    <col min="37" max="16384" width="9.125" style="40"/>
  </cols>
  <sheetData>
    <row r="1" spans="1:36" x14ac:dyDescent="0.25">
      <c r="B1" s="40" t="s">
        <v>128</v>
      </c>
      <c r="C1" s="40" t="s">
        <v>129</v>
      </c>
      <c r="D1" s="40" t="s">
        <v>130</v>
      </c>
      <c r="E1" s="40" t="s">
        <v>131</v>
      </c>
      <c r="F1" s="40" t="s">
        <v>132</v>
      </c>
      <c r="G1" s="40" t="s">
        <v>133</v>
      </c>
      <c r="I1" s="40" t="s">
        <v>134</v>
      </c>
      <c r="R1" s="40" t="s">
        <v>135</v>
      </c>
      <c r="T1" s="40" t="s">
        <v>18</v>
      </c>
      <c r="U1" s="40" t="s">
        <v>58</v>
      </c>
      <c r="W1" s="40" t="s">
        <v>59</v>
      </c>
      <c r="Y1" s="40" t="s">
        <v>20</v>
      </c>
      <c r="Z1" s="40" t="s">
        <v>23</v>
      </c>
      <c r="AB1" s="40" t="s">
        <v>27</v>
      </c>
      <c r="AC1" s="40" t="s">
        <v>26</v>
      </c>
      <c r="AD1" s="40" t="s">
        <v>22</v>
      </c>
      <c r="AE1" s="40" t="s">
        <v>24</v>
      </c>
      <c r="AF1" s="40" t="s">
        <v>25</v>
      </c>
      <c r="AG1" s="40" t="s">
        <v>28</v>
      </c>
    </row>
    <row r="2" spans="1:36" x14ac:dyDescent="0.25">
      <c r="A2" s="40">
        <v>1</v>
      </c>
      <c r="B2" s="40">
        <v>2</v>
      </c>
      <c r="C2" s="40">
        <v>3</v>
      </c>
      <c r="D2" s="40">
        <v>4</v>
      </c>
      <c r="E2" s="40">
        <v>5</v>
      </c>
      <c r="F2" s="40">
        <v>6</v>
      </c>
      <c r="G2" s="40">
        <v>7</v>
      </c>
      <c r="I2" s="40">
        <v>9</v>
      </c>
      <c r="R2" s="40">
        <v>18</v>
      </c>
      <c r="T2" s="40">
        <v>20</v>
      </c>
      <c r="U2" s="40">
        <v>21</v>
      </c>
      <c r="W2" s="40">
        <v>23</v>
      </c>
      <c r="Y2" s="40">
        <v>25</v>
      </c>
      <c r="Z2" s="40">
        <v>26</v>
      </c>
      <c r="AA2" s="40">
        <v>27</v>
      </c>
      <c r="AB2" s="40">
        <v>28</v>
      </c>
      <c r="AC2" s="40">
        <v>29</v>
      </c>
      <c r="AD2" s="40">
        <v>30</v>
      </c>
      <c r="AE2" s="40">
        <v>31</v>
      </c>
      <c r="AF2" s="40">
        <v>32</v>
      </c>
      <c r="AG2" s="40">
        <v>33</v>
      </c>
    </row>
    <row r="4" spans="1:36" ht="16.2" thickBot="1" x14ac:dyDescent="0.35">
      <c r="B4" s="41" t="s">
        <v>137</v>
      </c>
      <c r="C4" s="41"/>
      <c r="D4" s="41"/>
      <c r="E4" s="41"/>
      <c r="F4" s="41"/>
      <c r="G4" s="41"/>
      <c r="H4" s="41"/>
      <c r="I4" s="41"/>
      <c r="J4" s="41"/>
      <c r="K4" s="41"/>
      <c r="L4" s="41"/>
      <c r="M4" s="41"/>
      <c r="N4" s="41"/>
      <c r="O4" s="41"/>
      <c r="Q4" s="42"/>
      <c r="R4" s="42" t="s">
        <v>138</v>
      </c>
      <c r="S4" s="42"/>
      <c r="T4" s="42"/>
      <c r="U4" s="42"/>
      <c r="V4" s="42"/>
      <c r="W4" s="42"/>
      <c r="X4" s="42"/>
      <c r="Y4" s="42"/>
      <c r="Z4" s="42"/>
      <c r="AB4" s="42" t="s">
        <v>60</v>
      </c>
      <c r="AC4" s="42"/>
      <c r="AD4" s="42"/>
      <c r="AE4" s="42"/>
      <c r="AF4" s="42"/>
      <c r="AG4" s="42"/>
      <c r="AJ4" s="42" t="s">
        <v>81</v>
      </c>
    </row>
    <row r="5" spans="1:36" ht="15.75" customHeight="1" x14ac:dyDescent="0.25">
      <c r="B5" s="43"/>
      <c r="C5" s="43"/>
      <c r="D5" s="44"/>
      <c r="E5" s="43"/>
      <c r="F5" s="43"/>
      <c r="G5" s="43"/>
      <c r="H5" s="43"/>
      <c r="I5" s="43"/>
      <c r="J5" s="43"/>
      <c r="K5" s="43"/>
      <c r="L5" s="44"/>
      <c r="M5" s="45"/>
      <c r="N5" s="45"/>
      <c r="O5" s="45"/>
      <c r="Q5" s="45"/>
      <c r="R5" s="45"/>
      <c r="S5" s="45"/>
      <c r="T5" s="45"/>
      <c r="U5" s="45"/>
      <c r="V5" s="45"/>
      <c r="W5" s="46"/>
      <c r="X5" s="47"/>
      <c r="Y5" s="46"/>
      <c r="Z5" s="48" t="s">
        <v>61</v>
      </c>
      <c r="AB5" s="45" t="s">
        <v>62</v>
      </c>
      <c r="AC5" s="45"/>
      <c r="AD5" s="46"/>
      <c r="AE5" s="47" t="s">
        <v>63</v>
      </c>
      <c r="AF5" s="46"/>
      <c r="AG5" s="48" t="s">
        <v>64</v>
      </c>
    </row>
    <row r="6" spans="1:36" s="49" customFormat="1" ht="24.75" customHeight="1" x14ac:dyDescent="0.25">
      <c r="B6" s="49" t="s">
        <v>141</v>
      </c>
      <c r="C6" s="49" t="s">
        <v>140</v>
      </c>
      <c r="D6" s="49" t="s">
        <v>139</v>
      </c>
      <c r="E6" s="49" t="s">
        <v>142</v>
      </c>
      <c r="F6" s="49" t="s">
        <v>143</v>
      </c>
      <c r="G6" s="49" t="s">
        <v>145</v>
      </c>
      <c r="I6" s="49" t="s">
        <v>144</v>
      </c>
      <c r="R6" s="150" t="s">
        <v>138</v>
      </c>
      <c r="T6" s="49" t="s">
        <v>43</v>
      </c>
      <c r="U6" s="49" t="s">
        <v>68</v>
      </c>
      <c r="W6" s="49" t="s">
        <v>69</v>
      </c>
      <c r="Y6" s="49" t="s">
        <v>70</v>
      </c>
      <c r="Z6" s="49" t="s">
        <v>45</v>
      </c>
      <c r="AB6" s="49" t="s">
        <v>71</v>
      </c>
      <c r="AC6" s="49" t="s">
        <v>72</v>
      </c>
      <c r="AD6" s="49" t="s">
        <v>44</v>
      </c>
      <c r="AE6" s="49" t="s">
        <v>39</v>
      </c>
      <c r="AF6" s="49" t="s">
        <v>73</v>
      </c>
      <c r="AG6" s="49" t="s">
        <v>64</v>
      </c>
      <c r="AJ6" s="69" t="s">
        <v>47</v>
      </c>
    </row>
    <row r="7" spans="1:36" x14ac:dyDescent="0.25">
      <c r="A7" s="50">
        <v>37191</v>
      </c>
      <c r="B7" s="51">
        <v>28.25</v>
      </c>
      <c r="C7" s="52">
        <v>28</v>
      </c>
      <c r="D7" s="51">
        <v>28</v>
      </c>
      <c r="E7" s="52">
        <v>28</v>
      </c>
      <c r="F7" s="51">
        <v>28</v>
      </c>
      <c r="G7" s="52">
        <v>29.25</v>
      </c>
      <c r="H7" s="51"/>
      <c r="I7" s="52">
        <v>25.5</v>
      </c>
      <c r="J7" s="51"/>
      <c r="K7" s="52"/>
      <c r="L7" s="51"/>
      <c r="M7" s="52"/>
      <c r="N7" s="51"/>
      <c r="O7" s="52"/>
      <c r="Q7" s="51"/>
      <c r="R7" s="52">
        <v>49</v>
      </c>
      <c r="S7" s="53"/>
      <c r="T7" s="52"/>
      <c r="U7" s="54"/>
      <c r="V7" s="55"/>
      <c r="W7" s="54"/>
      <c r="X7" s="52"/>
      <c r="Y7" s="53"/>
      <c r="Z7" s="56"/>
      <c r="AB7" s="53"/>
      <c r="AC7" s="52"/>
      <c r="AD7" s="53"/>
      <c r="AE7" s="52"/>
      <c r="AF7" s="53"/>
      <c r="AG7" s="52"/>
      <c r="AI7" s="50"/>
      <c r="AJ7" s="70"/>
    </row>
    <row r="8" spans="1:36" x14ac:dyDescent="0.25">
      <c r="A8" s="50">
        <v>37198</v>
      </c>
      <c r="B8" s="57">
        <v>28</v>
      </c>
      <c r="C8" s="58">
        <v>29.75</v>
      </c>
      <c r="D8" s="57">
        <v>29</v>
      </c>
      <c r="E8" s="58">
        <v>30</v>
      </c>
      <c r="F8" s="57">
        <v>29</v>
      </c>
      <c r="G8" s="58">
        <v>29</v>
      </c>
      <c r="H8" s="57"/>
      <c r="I8" s="58">
        <v>24.899999618530298</v>
      </c>
      <c r="J8" s="57"/>
      <c r="K8" s="58"/>
      <c r="L8" s="57"/>
      <c r="M8" s="58"/>
      <c r="N8" s="57"/>
      <c r="O8" s="58"/>
      <c r="Q8" s="57"/>
      <c r="R8" s="58">
        <v>46.599994354248047</v>
      </c>
      <c r="S8" s="59"/>
      <c r="T8" s="58"/>
      <c r="U8" s="60"/>
      <c r="V8" s="61"/>
      <c r="W8" s="60"/>
      <c r="X8" s="58"/>
      <c r="Y8" s="59"/>
      <c r="Z8" s="62"/>
      <c r="AB8" s="59"/>
      <c r="AC8" s="58"/>
      <c r="AD8" s="59"/>
      <c r="AE8" s="58"/>
      <c r="AF8" s="59"/>
      <c r="AG8" s="58"/>
      <c r="AI8" s="50"/>
      <c r="AJ8" s="70"/>
    </row>
    <row r="9" spans="1:36" x14ac:dyDescent="0.25">
      <c r="A9" s="50">
        <v>37205</v>
      </c>
      <c r="B9" s="57">
        <v>28</v>
      </c>
      <c r="C9" s="58">
        <v>29.75</v>
      </c>
      <c r="D9" s="57">
        <v>29</v>
      </c>
      <c r="E9" s="58">
        <v>30</v>
      </c>
      <c r="F9" s="57">
        <v>29</v>
      </c>
      <c r="G9" s="58">
        <v>29</v>
      </c>
      <c r="H9" s="57"/>
      <c r="I9" s="58">
        <v>26</v>
      </c>
      <c r="J9" s="57"/>
      <c r="K9" s="58"/>
      <c r="L9" s="57"/>
      <c r="M9" s="58"/>
      <c r="N9" s="57"/>
      <c r="O9" s="58"/>
      <c r="Q9" s="57"/>
      <c r="R9" s="58">
        <v>46.599994354248047</v>
      </c>
      <c r="S9" s="59"/>
      <c r="T9" s="58"/>
      <c r="U9" s="60"/>
      <c r="V9" s="61"/>
      <c r="W9" s="60"/>
      <c r="X9" s="58"/>
      <c r="Y9" s="59"/>
      <c r="Z9" s="62"/>
      <c r="AB9" s="59"/>
      <c r="AC9" s="58"/>
      <c r="AD9" s="59"/>
      <c r="AE9" s="58"/>
      <c r="AF9" s="59"/>
      <c r="AG9" s="58"/>
      <c r="AI9" s="50"/>
      <c r="AJ9" s="70"/>
    </row>
    <row r="10" spans="1:36" x14ac:dyDescent="0.25">
      <c r="A10" s="50">
        <v>37212</v>
      </c>
      <c r="B10" s="57">
        <v>28</v>
      </c>
      <c r="C10" s="58">
        <v>29.75</v>
      </c>
      <c r="D10" s="57">
        <v>29</v>
      </c>
      <c r="E10" s="58">
        <v>30</v>
      </c>
      <c r="F10" s="57">
        <v>29</v>
      </c>
      <c r="G10" s="58">
        <v>29</v>
      </c>
      <c r="H10" s="57"/>
      <c r="I10" s="58">
        <v>26</v>
      </c>
      <c r="J10" s="57"/>
      <c r="K10" s="58"/>
      <c r="L10" s="57"/>
      <c r="M10" s="58"/>
      <c r="N10" s="57"/>
      <c r="O10" s="58"/>
      <c r="Q10" s="57"/>
      <c r="R10" s="58">
        <v>46.599994354248047</v>
      </c>
      <c r="S10" s="59"/>
      <c r="T10" s="58"/>
      <c r="U10" s="60"/>
      <c r="V10" s="61"/>
      <c r="W10" s="60"/>
      <c r="X10" s="58"/>
      <c r="Y10" s="59"/>
      <c r="Z10" s="62"/>
      <c r="AB10" s="59"/>
      <c r="AC10" s="58"/>
      <c r="AD10" s="59"/>
      <c r="AE10" s="58"/>
      <c r="AF10" s="59"/>
      <c r="AG10" s="58"/>
      <c r="AI10" s="50"/>
      <c r="AJ10" s="70"/>
    </row>
    <row r="11" spans="1:36" x14ac:dyDescent="0.25">
      <c r="A11" s="50">
        <v>37226</v>
      </c>
      <c r="B11" s="57">
        <v>33</v>
      </c>
      <c r="C11" s="58">
        <v>38</v>
      </c>
      <c r="D11" s="57">
        <v>37.75</v>
      </c>
      <c r="E11" s="58">
        <v>38</v>
      </c>
      <c r="F11" s="57">
        <v>34.75</v>
      </c>
      <c r="G11" s="58">
        <v>33</v>
      </c>
      <c r="H11" s="57"/>
      <c r="I11" s="58">
        <v>34.75</v>
      </c>
      <c r="J11" s="57"/>
      <c r="K11" s="58"/>
      <c r="L11" s="57"/>
      <c r="M11" s="58"/>
      <c r="N11" s="57"/>
      <c r="O11" s="58"/>
      <c r="Q11" s="57"/>
      <c r="R11" s="58">
        <v>45.251552544731481</v>
      </c>
      <c r="S11" s="59"/>
      <c r="T11" s="58"/>
      <c r="U11" s="60"/>
      <c r="V11" s="61"/>
      <c r="W11" s="60"/>
      <c r="X11" s="58"/>
      <c r="Y11" s="59"/>
      <c r="Z11" s="62"/>
      <c r="AB11" s="59"/>
      <c r="AC11" s="58"/>
      <c r="AD11" s="59"/>
      <c r="AE11" s="58"/>
      <c r="AF11" s="59"/>
      <c r="AG11" s="58"/>
      <c r="AI11" s="50"/>
      <c r="AJ11" s="70"/>
    </row>
    <row r="12" spans="1:36" x14ac:dyDescent="0.25">
      <c r="A12" s="50">
        <v>37257</v>
      </c>
      <c r="B12" s="57">
        <v>33.25</v>
      </c>
      <c r="C12" s="58">
        <v>37.75</v>
      </c>
      <c r="D12" s="57">
        <v>37.75</v>
      </c>
      <c r="E12" s="58">
        <v>37.5</v>
      </c>
      <c r="F12" s="57">
        <v>35</v>
      </c>
      <c r="G12" s="58">
        <v>33.25</v>
      </c>
      <c r="H12" s="57"/>
      <c r="I12" s="58">
        <v>35</v>
      </c>
      <c r="J12" s="57"/>
      <c r="K12" s="58"/>
      <c r="L12" s="57"/>
      <c r="M12" s="58"/>
      <c r="N12" s="57"/>
      <c r="O12" s="58"/>
      <c r="Q12" s="57"/>
      <c r="R12" s="58">
        <v>52.524019051426379</v>
      </c>
      <c r="S12" s="59"/>
      <c r="T12" s="58"/>
      <c r="U12" s="60"/>
      <c r="V12" s="61"/>
      <c r="W12" s="60"/>
      <c r="X12" s="58"/>
      <c r="Y12" s="59"/>
      <c r="Z12" s="62"/>
      <c r="AB12" s="59"/>
      <c r="AC12" s="58"/>
      <c r="AD12" s="59"/>
      <c r="AE12" s="58"/>
      <c r="AF12" s="59"/>
      <c r="AG12" s="58"/>
      <c r="AI12" s="50"/>
      <c r="AJ12" s="70"/>
    </row>
    <row r="13" spans="1:36" x14ac:dyDescent="0.25">
      <c r="A13" s="50">
        <v>37288</v>
      </c>
      <c r="B13" s="57">
        <v>32.75</v>
      </c>
      <c r="C13" s="58">
        <v>35.65</v>
      </c>
      <c r="D13" s="57">
        <v>35.75</v>
      </c>
      <c r="E13" s="58">
        <v>36.25</v>
      </c>
      <c r="F13" s="57">
        <v>34.25</v>
      </c>
      <c r="G13" s="58">
        <v>32.75</v>
      </c>
      <c r="H13" s="57"/>
      <c r="I13" s="58">
        <v>34.25</v>
      </c>
      <c r="J13" s="57"/>
      <c r="K13" s="58"/>
      <c r="L13" s="57"/>
      <c r="M13" s="58"/>
      <c r="N13" s="57"/>
      <c r="O13" s="58"/>
      <c r="Q13" s="57"/>
      <c r="R13" s="58">
        <v>52.279349692999411</v>
      </c>
      <c r="S13" s="59"/>
      <c r="T13" s="58"/>
      <c r="U13" s="60"/>
      <c r="V13" s="61"/>
      <c r="W13" s="60"/>
      <c r="X13" s="58"/>
      <c r="Y13" s="59"/>
      <c r="Z13" s="62"/>
      <c r="AB13" s="59"/>
      <c r="AC13" s="58"/>
      <c r="AD13" s="59"/>
      <c r="AE13" s="58"/>
      <c r="AF13" s="59"/>
      <c r="AG13" s="58"/>
      <c r="AI13" s="50"/>
      <c r="AJ13" s="70"/>
    </row>
    <row r="14" spans="1:36" x14ac:dyDescent="0.25">
      <c r="A14" s="50">
        <v>37316</v>
      </c>
      <c r="B14" s="57">
        <v>32</v>
      </c>
      <c r="C14" s="58">
        <v>32.75</v>
      </c>
      <c r="D14" s="57">
        <v>32.75</v>
      </c>
      <c r="E14" s="58">
        <v>35</v>
      </c>
      <c r="F14" s="57">
        <v>33.5</v>
      </c>
      <c r="G14" s="58">
        <v>32</v>
      </c>
      <c r="H14" s="57"/>
      <c r="I14" s="58">
        <v>33.5</v>
      </c>
      <c r="J14" s="57"/>
      <c r="K14" s="58"/>
      <c r="L14" s="57"/>
      <c r="M14" s="58"/>
      <c r="N14" s="57"/>
      <c r="O14" s="58"/>
      <c r="Q14" s="57"/>
      <c r="R14" s="58">
        <v>51.064288494432169</v>
      </c>
      <c r="S14" s="59"/>
      <c r="T14" s="58"/>
      <c r="U14" s="60"/>
      <c r="V14" s="61"/>
      <c r="W14" s="60"/>
      <c r="X14" s="58"/>
      <c r="Y14" s="59"/>
      <c r="Z14" s="62"/>
      <c r="AB14" s="59"/>
      <c r="AC14" s="58"/>
      <c r="AD14" s="59"/>
      <c r="AE14" s="58"/>
      <c r="AF14" s="59"/>
      <c r="AG14" s="58"/>
      <c r="AI14" s="50"/>
      <c r="AJ14" s="70"/>
    </row>
    <row r="15" spans="1:36" x14ac:dyDescent="0.25">
      <c r="A15" s="50">
        <v>37347</v>
      </c>
      <c r="B15" s="57">
        <v>30.5</v>
      </c>
      <c r="C15" s="58">
        <v>32.5</v>
      </c>
      <c r="D15" s="57">
        <v>30.5</v>
      </c>
      <c r="E15" s="58">
        <v>32.75</v>
      </c>
      <c r="F15" s="57">
        <v>32.25</v>
      </c>
      <c r="G15" s="58">
        <v>30.5</v>
      </c>
      <c r="H15" s="57"/>
      <c r="I15" s="58">
        <v>32.25</v>
      </c>
      <c r="J15" s="57"/>
      <c r="K15" s="58"/>
      <c r="L15" s="57"/>
      <c r="M15" s="58"/>
      <c r="N15" s="57"/>
      <c r="O15" s="58"/>
      <c r="Q15" s="57"/>
      <c r="R15" s="58">
        <v>47.018147272636199</v>
      </c>
      <c r="S15" s="59"/>
      <c r="T15" s="58"/>
      <c r="U15" s="60"/>
      <c r="V15" s="61"/>
      <c r="W15" s="60"/>
      <c r="X15" s="58"/>
      <c r="Y15" s="59"/>
      <c r="Z15" s="62"/>
      <c r="AB15" s="59"/>
      <c r="AC15" s="58"/>
      <c r="AD15" s="59"/>
      <c r="AE15" s="58"/>
      <c r="AF15" s="59"/>
      <c r="AG15" s="58"/>
      <c r="AI15" s="50"/>
      <c r="AJ15" s="70"/>
    </row>
    <row r="16" spans="1:36" x14ac:dyDescent="0.25">
      <c r="A16" s="50">
        <v>37377</v>
      </c>
      <c r="B16" s="57">
        <v>35.5</v>
      </c>
      <c r="C16" s="58">
        <v>31</v>
      </c>
      <c r="D16" s="57">
        <v>28.5</v>
      </c>
      <c r="E16" s="58">
        <v>32.5</v>
      </c>
      <c r="F16" s="57">
        <v>33.75</v>
      </c>
      <c r="G16" s="58">
        <v>35.5</v>
      </c>
      <c r="H16" s="57"/>
      <c r="I16" s="58">
        <v>32.5</v>
      </c>
      <c r="J16" s="57"/>
      <c r="K16" s="58"/>
      <c r="L16" s="57"/>
      <c r="M16" s="58"/>
      <c r="N16" s="57"/>
      <c r="O16" s="58"/>
      <c r="Q16" s="57"/>
      <c r="R16" s="58">
        <v>47.601572505482622</v>
      </c>
      <c r="S16" s="59"/>
      <c r="T16" s="58"/>
      <c r="U16" s="60"/>
      <c r="V16" s="61"/>
      <c r="W16" s="60"/>
      <c r="X16" s="58"/>
      <c r="Y16" s="59"/>
      <c r="Z16" s="62"/>
      <c r="AB16" s="59"/>
      <c r="AC16" s="58"/>
      <c r="AD16" s="59"/>
      <c r="AE16" s="58"/>
      <c r="AF16" s="59"/>
      <c r="AG16" s="58"/>
      <c r="AI16" s="50"/>
      <c r="AJ16" s="70"/>
    </row>
    <row r="17" spans="1:36" x14ac:dyDescent="0.25">
      <c r="A17" s="50">
        <v>37408</v>
      </c>
      <c r="B17" s="57">
        <v>43.5</v>
      </c>
      <c r="C17" s="58">
        <v>32</v>
      </c>
      <c r="D17" s="57">
        <v>29.5</v>
      </c>
      <c r="E17" s="58">
        <v>39</v>
      </c>
      <c r="F17" s="57">
        <v>39.75</v>
      </c>
      <c r="G17" s="58">
        <v>43.5</v>
      </c>
      <c r="H17" s="57"/>
      <c r="I17" s="58">
        <v>39</v>
      </c>
      <c r="J17" s="57"/>
      <c r="K17" s="58"/>
      <c r="L17" s="57"/>
      <c r="M17" s="58"/>
      <c r="N17" s="57"/>
      <c r="O17" s="58"/>
      <c r="Q17" s="57"/>
      <c r="R17" s="58">
        <v>48.538463455774803</v>
      </c>
      <c r="S17" s="59"/>
      <c r="T17" s="58"/>
      <c r="U17" s="60"/>
      <c r="V17" s="61"/>
      <c r="W17" s="60"/>
      <c r="X17" s="58"/>
      <c r="Y17" s="59"/>
      <c r="Z17" s="62"/>
      <c r="AB17" s="59"/>
      <c r="AC17" s="58"/>
      <c r="AD17" s="59"/>
      <c r="AE17" s="58"/>
      <c r="AF17" s="59"/>
      <c r="AG17" s="58"/>
      <c r="AI17" s="50"/>
      <c r="AJ17" s="70"/>
    </row>
    <row r="18" spans="1:36" x14ac:dyDescent="0.25">
      <c r="A18" s="50">
        <v>37438</v>
      </c>
      <c r="B18" s="57">
        <v>52</v>
      </c>
      <c r="C18" s="58">
        <v>45.5</v>
      </c>
      <c r="D18" s="57">
        <v>42.5</v>
      </c>
      <c r="E18" s="58">
        <v>48</v>
      </c>
      <c r="F18" s="57">
        <v>49</v>
      </c>
      <c r="G18" s="58">
        <v>52</v>
      </c>
      <c r="H18" s="57"/>
      <c r="I18" s="58">
        <v>48</v>
      </c>
      <c r="J18" s="57"/>
      <c r="K18" s="58"/>
      <c r="L18" s="57"/>
      <c r="M18" s="58"/>
      <c r="N18" s="57"/>
      <c r="O18" s="58"/>
      <c r="Q18" s="57"/>
      <c r="R18" s="58">
        <v>47.316589403857101</v>
      </c>
      <c r="S18" s="59"/>
      <c r="T18" s="58"/>
      <c r="U18" s="60"/>
      <c r="V18" s="61"/>
      <c r="W18" s="60"/>
      <c r="X18" s="58"/>
      <c r="Y18" s="59"/>
      <c r="Z18" s="62"/>
      <c r="AB18" s="59"/>
      <c r="AC18" s="58"/>
      <c r="AD18" s="59"/>
      <c r="AE18" s="58"/>
      <c r="AF18" s="59"/>
      <c r="AG18" s="58"/>
      <c r="AI18" s="50"/>
      <c r="AJ18" s="70"/>
    </row>
    <row r="19" spans="1:36" x14ac:dyDescent="0.25">
      <c r="A19" s="50">
        <v>37469</v>
      </c>
      <c r="B19" s="57">
        <v>61</v>
      </c>
      <c r="C19" s="58">
        <v>52</v>
      </c>
      <c r="D19" s="57">
        <v>49.5</v>
      </c>
      <c r="E19" s="58">
        <v>54.25</v>
      </c>
      <c r="F19" s="57">
        <v>54.75</v>
      </c>
      <c r="G19" s="58">
        <v>61</v>
      </c>
      <c r="H19" s="57"/>
      <c r="I19" s="58">
        <v>54.25</v>
      </c>
      <c r="J19" s="57"/>
      <c r="K19" s="58"/>
      <c r="L19" s="57"/>
      <c r="M19" s="58"/>
      <c r="N19" s="57"/>
      <c r="O19" s="58"/>
      <c r="Q19" s="57"/>
      <c r="R19" s="58">
        <v>48.070209187643542</v>
      </c>
      <c r="S19" s="59"/>
      <c r="T19" s="58"/>
      <c r="U19" s="60"/>
      <c r="V19" s="61"/>
      <c r="W19" s="60"/>
      <c r="X19" s="58"/>
      <c r="Y19" s="59"/>
      <c r="Z19" s="62"/>
      <c r="AB19" s="59"/>
      <c r="AC19" s="58"/>
      <c r="AD19" s="59"/>
      <c r="AE19" s="58"/>
      <c r="AF19" s="59"/>
      <c r="AG19" s="58"/>
      <c r="AI19" s="50"/>
      <c r="AJ19" s="70"/>
    </row>
    <row r="20" spans="1:36" x14ac:dyDescent="0.25">
      <c r="A20" s="50">
        <v>37500</v>
      </c>
      <c r="B20" s="57">
        <v>50</v>
      </c>
      <c r="C20" s="58">
        <v>45.5</v>
      </c>
      <c r="D20" s="57">
        <v>42</v>
      </c>
      <c r="E20" s="58">
        <v>47</v>
      </c>
      <c r="F20" s="57">
        <v>46.25</v>
      </c>
      <c r="G20" s="58">
        <v>50</v>
      </c>
      <c r="H20" s="57"/>
      <c r="I20" s="58">
        <v>46.25</v>
      </c>
      <c r="J20" s="57"/>
      <c r="K20" s="58"/>
      <c r="L20" s="57"/>
      <c r="M20" s="58"/>
      <c r="N20" s="57"/>
      <c r="O20" s="58"/>
      <c r="Q20" s="57"/>
      <c r="R20" s="58">
        <v>48.070620185653397</v>
      </c>
      <c r="S20" s="59"/>
      <c r="T20" s="58"/>
      <c r="U20" s="60"/>
      <c r="V20" s="61"/>
      <c r="W20" s="60"/>
      <c r="X20" s="58"/>
      <c r="Y20" s="59"/>
      <c r="Z20" s="62"/>
      <c r="AB20" s="59"/>
      <c r="AC20" s="58"/>
      <c r="AD20" s="59"/>
      <c r="AE20" s="58"/>
      <c r="AF20" s="59"/>
      <c r="AG20" s="58"/>
      <c r="AI20" s="50"/>
      <c r="AJ20" s="70"/>
    </row>
    <row r="21" spans="1:36" x14ac:dyDescent="0.25">
      <c r="A21" s="50">
        <v>37530</v>
      </c>
      <c r="B21" s="57">
        <v>37</v>
      </c>
      <c r="C21" s="58">
        <v>38.75</v>
      </c>
      <c r="D21" s="57">
        <v>38.75</v>
      </c>
      <c r="E21" s="58">
        <v>39.5</v>
      </c>
      <c r="F21" s="57">
        <v>38.5</v>
      </c>
      <c r="G21" s="58">
        <v>37</v>
      </c>
      <c r="H21" s="57"/>
      <c r="I21" s="58">
        <v>38.5</v>
      </c>
      <c r="J21" s="57"/>
      <c r="K21" s="58"/>
      <c r="L21" s="57"/>
      <c r="M21" s="58"/>
      <c r="N21" s="57"/>
      <c r="O21" s="58"/>
      <c r="Q21" s="57"/>
      <c r="R21" s="58">
        <v>49.620397031321744</v>
      </c>
      <c r="S21" s="59"/>
      <c r="T21" s="58"/>
      <c r="U21" s="60"/>
      <c r="V21" s="61"/>
      <c r="W21" s="60"/>
      <c r="X21" s="58"/>
      <c r="Y21" s="59"/>
      <c r="Z21" s="62"/>
      <c r="AB21" s="59"/>
      <c r="AC21" s="58"/>
      <c r="AD21" s="59"/>
      <c r="AE21" s="58"/>
      <c r="AF21" s="59"/>
      <c r="AG21" s="58"/>
      <c r="AI21" s="50"/>
      <c r="AJ21" s="70"/>
    </row>
    <row r="22" spans="1:36" x14ac:dyDescent="0.25">
      <c r="A22" s="50">
        <v>37561</v>
      </c>
      <c r="B22" s="57">
        <v>35</v>
      </c>
      <c r="C22" s="58">
        <v>35.5</v>
      </c>
      <c r="D22" s="57">
        <v>35.5</v>
      </c>
      <c r="E22" s="58">
        <v>38.5</v>
      </c>
      <c r="F22" s="57">
        <v>37.5</v>
      </c>
      <c r="G22" s="58">
        <v>35</v>
      </c>
      <c r="H22" s="57"/>
      <c r="I22" s="58">
        <v>37.5</v>
      </c>
      <c r="J22" s="57"/>
      <c r="K22" s="58"/>
      <c r="L22" s="57"/>
      <c r="M22" s="58"/>
      <c r="N22" s="57"/>
      <c r="O22" s="58"/>
      <c r="Q22" s="57"/>
      <c r="R22" s="58">
        <v>54.370773286919651</v>
      </c>
      <c r="S22" s="59"/>
      <c r="T22" s="58"/>
      <c r="U22" s="60"/>
      <c r="V22" s="61"/>
      <c r="W22" s="60"/>
      <c r="X22" s="58"/>
      <c r="Y22" s="59"/>
      <c r="Z22" s="62"/>
      <c r="AB22" s="59"/>
      <c r="AC22" s="58"/>
      <c r="AD22" s="59"/>
      <c r="AE22" s="58"/>
      <c r="AF22" s="59"/>
      <c r="AG22" s="58"/>
      <c r="AI22" s="50"/>
      <c r="AJ22" s="70"/>
    </row>
    <row r="23" spans="1:36" x14ac:dyDescent="0.25">
      <c r="A23" s="50">
        <v>37591</v>
      </c>
      <c r="B23" s="57">
        <v>36</v>
      </c>
      <c r="C23" s="58">
        <v>37</v>
      </c>
      <c r="D23" s="57">
        <v>37</v>
      </c>
      <c r="E23" s="58">
        <v>40.5</v>
      </c>
      <c r="F23" s="57">
        <v>39.5</v>
      </c>
      <c r="G23" s="58">
        <v>36</v>
      </c>
      <c r="H23" s="57"/>
      <c r="I23" s="58">
        <v>39.5</v>
      </c>
      <c r="J23" s="57"/>
      <c r="K23" s="58"/>
      <c r="L23" s="57"/>
      <c r="M23" s="58"/>
      <c r="N23" s="57"/>
      <c r="O23" s="58"/>
      <c r="Q23" s="57"/>
      <c r="R23" s="58">
        <v>58.205821059339009</v>
      </c>
      <c r="S23" s="59"/>
      <c r="T23" s="58"/>
      <c r="U23" s="60"/>
      <c r="V23" s="61"/>
      <c r="W23" s="60"/>
      <c r="X23" s="58"/>
      <c r="Y23" s="59"/>
      <c r="Z23" s="62"/>
      <c r="AB23" s="59"/>
      <c r="AC23" s="58"/>
      <c r="AD23" s="59"/>
      <c r="AE23" s="58"/>
      <c r="AF23" s="59"/>
      <c r="AG23" s="58"/>
      <c r="AI23" s="50"/>
      <c r="AJ23" s="70"/>
    </row>
    <row r="24" spans="1:36" x14ac:dyDescent="0.25">
      <c r="A24" s="50">
        <v>37622</v>
      </c>
      <c r="B24" s="57">
        <v>36</v>
      </c>
      <c r="C24" s="58">
        <v>42</v>
      </c>
      <c r="D24" s="57">
        <v>41.75</v>
      </c>
      <c r="E24" s="58">
        <v>43.25</v>
      </c>
      <c r="F24" s="57">
        <v>40.75</v>
      </c>
      <c r="G24" s="58">
        <v>36</v>
      </c>
      <c r="H24" s="57"/>
      <c r="I24" s="58">
        <v>30.75</v>
      </c>
      <c r="J24" s="57"/>
      <c r="K24" s="58"/>
      <c r="L24" s="57"/>
      <c r="M24" s="58"/>
      <c r="N24" s="57"/>
      <c r="O24" s="58"/>
      <c r="Q24" s="57"/>
      <c r="R24" s="58">
        <v>50.612978056546396</v>
      </c>
      <c r="S24" s="59"/>
      <c r="T24" s="58"/>
      <c r="U24" s="60"/>
      <c r="V24" s="61"/>
      <c r="W24" s="60"/>
      <c r="X24" s="58"/>
      <c r="Y24" s="59"/>
      <c r="Z24" s="62"/>
      <c r="AB24" s="59"/>
      <c r="AC24" s="58"/>
      <c r="AD24" s="59"/>
      <c r="AE24" s="58"/>
      <c r="AF24" s="59"/>
      <c r="AG24" s="58"/>
      <c r="AI24" s="50"/>
      <c r="AJ24" s="70"/>
    </row>
    <row r="25" spans="1:36" x14ac:dyDescent="0.25">
      <c r="A25" s="50">
        <v>37653</v>
      </c>
      <c r="B25" s="57">
        <v>36</v>
      </c>
      <c r="C25" s="58">
        <v>41.25</v>
      </c>
      <c r="D25" s="57">
        <v>40.75</v>
      </c>
      <c r="E25" s="58">
        <v>41.25</v>
      </c>
      <c r="F25" s="57">
        <v>39.25</v>
      </c>
      <c r="G25" s="58">
        <v>36</v>
      </c>
      <c r="H25" s="57"/>
      <c r="I25" s="58">
        <v>29.25</v>
      </c>
      <c r="J25" s="57"/>
      <c r="K25" s="58"/>
      <c r="L25" s="57"/>
      <c r="M25" s="58"/>
      <c r="N25" s="57"/>
      <c r="O25" s="58"/>
      <c r="Q25" s="57"/>
      <c r="R25" s="58">
        <v>49.358612584358944</v>
      </c>
      <c r="S25" s="59"/>
      <c r="T25" s="58"/>
      <c r="U25" s="60"/>
      <c r="V25" s="61"/>
      <c r="W25" s="60"/>
      <c r="X25" s="58"/>
      <c r="Y25" s="59"/>
      <c r="Z25" s="62"/>
      <c r="AB25" s="59"/>
      <c r="AC25" s="58"/>
      <c r="AD25" s="59"/>
      <c r="AE25" s="58"/>
      <c r="AF25" s="59"/>
      <c r="AG25" s="58"/>
      <c r="AI25" s="50"/>
      <c r="AJ25" s="70"/>
    </row>
    <row r="26" spans="1:36" x14ac:dyDescent="0.25">
      <c r="A26" s="50">
        <v>37681</v>
      </c>
      <c r="B26" s="57">
        <v>35.5</v>
      </c>
      <c r="C26" s="58">
        <v>35.75</v>
      </c>
      <c r="D26" s="57">
        <v>35</v>
      </c>
      <c r="E26" s="58">
        <v>39.25</v>
      </c>
      <c r="F26" s="57">
        <v>38.5</v>
      </c>
      <c r="G26" s="58">
        <v>35.5</v>
      </c>
      <c r="H26" s="57"/>
      <c r="I26" s="58">
        <v>28.5</v>
      </c>
      <c r="J26" s="57"/>
      <c r="K26" s="58"/>
      <c r="L26" s="57"/>
      <c r="M26" s="58"/>
      <c r="N26" s="57"/>
      <c r="O26" s="58"/>
      <c r="Q26" s="57"/>
      <c r="R26" s="58">
        <v>47.905009716114833</v>
      </c>
      <c r="S26" s="59"/>
      <c r="T26" s="58"/>
      <c r="U26" s="60"/>
      <c r="V26" s="61"/>
      <c r="W26" s="60"/>
      <c r="X26" s="58"/>
      <c r="Y26" s="59"/>
      <c r="Z26" s="62"/>
      <c r="AB26" s="59"/>
      <c r="AC26" s="58"/>
      <c r="AD26" s="59"/>
      <c r="AE26" s="58"/>
      <c r="AF26" s="59"/>
      <c r="AG26" s="58"/>
      <c r="AI26" s="50"/>
      <c r="AJ26" s="70"/>
    </row>
    <row r="27" spans="1:36" x14ac:dyDescent="0.25">
      <c r="A27" s="50">
        <v>37712</v>
      </c>
      <c r="B27" s="57">
        <v>35</v>
      </c>
      <c r="C27" s="58">
        <v>35.5</v>
      </c>
      <c r="D27" s="57">
        <v>32</v>
      </c>
      <c r="E27" s="58">
        <v>35.5</v>
      </c>
      <c r="F27" s="57">
        <v>37.25</v>
      </c>
      <c r="G27" s="58">
        <v>35</v>
      </c>
      <c r="H27" s="57"/>
      <c r="I27" s="58">
        <v>25.5</v>
      </c>
      <c r="J27" s="57"/>
      <c r="K27" s="58"/>
      <c r="L27" s="57"/>
      <c r="M27" s="58"/>
      <c r="N27" s="57"/>
      <c r="O27" s="58"/>
      <c r="Q27" s="57"/>
      <c r="R27" s="58">
        <v>45.533561704411667</v>
      </c>
      <c r="S27" s="59"/>
      <c r="T27" s="58"/>
      <c r="U27" s="60"/>
      <c r="V27" s="61"/>
      <c r="W27" s="60"/>
      <c r="X27" s="58"/>
      <c r="Y27" s="59"/>
      <c r="Z27" s="62"/>
      <c r="AB27" s="59"/>
      <c r="AC27" s="58"/>
      <c r="AD27" s="59"/>
      <c r="AE27" s="58"/>
      <c r="AF27" s="59"/>
      <c r="AG27" s="58"/>
      <c r="AI27" s="50"/>
      <c r="AJ27" s="70"/>
    </row>
    <row r="28" spans="1:36" x14ac:dyDescent="0.25">
      <c r="A28" s="50">
        <v>37742</v>
      </c>
      <c r="B28" s="57">
        <v>36</v>
      </c>
      <c r="C28" s="58">
        <v>32</v>
      </c>
      <c r="D28" s="57">
        <v>28.5</v>
      </c>
      <c r="E28" s="58">
        <v>36</v>
      </c>
      <c r="F28" s="57">
        <v>38</v>
      </c>
      <c r="G28" s="58">
        <v>36</v>
      </c>
      <c r="H28" s="57"/>
      <c r="I28" s="58">
        <v>26</v>
      </c>
      <c r="J28" s="57"/>
      <c r="K28" s="58"/>
      <c r="L28" s="57"/>
      <c r="M28" s="58"/>
      <c r="N28" s="57"/>
      <c r="O28" s="58"/>
      <c r="Q28" s="57"/>
      <c r="R28" s="58">
        <v>45.532432851175464</v>
      </c>
      <c r="S28" s="59"/>
      <c r="T28" s="58"/>
      <c r="U28" s="60"/>
      <c r="V28" s="61"/>
      <c r="W28" s="60"/>
      <c r="X28" s="58"/>
      <c r="Y28" s="59"/>
      <c r="Z28" s="62"/>
      <c r="AB28" s="59"/>
      <c r="AC28" s="58"/>
      <c r="AD28" s="59"/>
      <c r="AE28" s="58"/>
      <c r="AF28" s="59"/>
      <c r="AG28" s="58"/>
      <c r="AI28" s="50"/>
      <c r="AJ28" s="70"/>
    </row>
    <row r="29" spans="1:36" x14ac:dyDescent="0.25">
      <c r="A29" s="50">
        <v>37773</v>
      </c>
      <c r="B29" s="57">
        <v>43</v>
      </c>
      <c r="C29" s="58">
        <v>30.25</v>
      </c>
      <c r="D29" s="57">
        <v>29.5</v>
      </c>
      <c r="E29" s="58">
        <v>41</v>
      </c>
      <c r="F29" s="57">
        <v>42.5</v>
      </c>
      <c r="G29" s="58">
        <v>43</v>
      </c>
      <c r="H29" s="57"/>
      <c r="I29" s="58">
        <v>31</v>
      </c>
      <c r="J29" s="57"/>
      <c r="K29" s="58"/>
      <c r="L29" s="57"/>
      <c r="M29" s="58"/>
      <c r="N29" s="57"/>
      <c r="O29" s="58"/>
      <c r="Q29" s="57"/>
      <c r="R29" s="58">
        <v>45.867155663497499</v>
      </c>
      <c r="S29" s="59"/>
      <c r="T29" s="58"/>
      <c r="U29" s="60"/>
      <c r="V29" s="61"/>
      <c r="W29" s="60"/>
      <c r="X29" s="58"/>
      <c r="Y29" s="59"/>
      <c r="Z29" s="62"/>
      <c r="AB29" s="59"/>
      <c r="AC29" s="58"/>
      <c r="AD29" s="59"/>
      <c r="AE29" s="58"/>
      <c r="AF29" s="59"/>
      <c r="AG29" s="58"/>
      <c r="AI29" s="50"/>
      <c r="AJ29" s="70"/>
    </row>
    <row r="30" spans="1:36" x14ac:dyDescent="0.25">
      <c r="A30" s="50">
        <v>37803</v>
      </c>
      <c r="B30" s="57">
        <v>53</v>
      </c>
      <c r="C30" s="58">
        <v>52.5</v>
      </c>
      <c r="D30" s="57">
        <v>48</v>
      </c>
      <c r="E30" s="58">
        <v>51.25</v>
      </c>
      <c r="F30" s="57">
        <v>57</v>
      </c>
      <c r="G30" s="58">
        <v>53</v>
      </c>
      <c r="H30" s="57"/>
      <c r="I30" s="58">
        <v>41.25</v>
      </c>
      <c r="J30" s="57"/>
      <c r="K30" s="58"/>
      <c r="L30" s="57"/>
      <c r="M30" s="58"/>
      <c r="N30" s="57"/>
      <c r="O30" s="58"/>
      <c r="Q30" s="57"/>
      <c r="R30" s="58">
        <v>46.247243836412579</v>
      </c>
      <c r="S30" s="59"/>
      <c r="T30" s="58"/>
      <c r="U30" s="60"/>
      <c r="V30" s="61"/>
      <c r="W30" s="60"/>
      <c r="X30" s="58"/>
      <c r="Y30" s="59"/>
      <c r="Z30" s="62"/>
      <c r="AB30" s="59"/>
      <c r="AC30" s="58"/>
      <c r="AD30" s="59"/>
      <c r="AE30" s="58"/>
      <c r="AF30" s="59"/>
      <c r="AG30" s="58"/>
      <c r="AI30" s="50"/>
      <c r="AJ30" s="70"/>
    </row>
    <row r="31" spans="1:36" x14ac:dyDescent="0.25">
      <c r="A31" s="50">
        <v>37834</v>
      </c>
      <c r="B31" s="57">
        <v>61</v>
      </c>
      <c r="C31" s="58">
        <v>59.5</v>
      </c>
      <c r="D31" s="57">
        <v>56</v>
      </c>
      <c r="E31" s="58">
        <v>59.75</v>
      </c>
      <c r="F31" s="57">
        <v>62.75</v>
      </c>
      <c r="G31" s="58">
        <v>61</v>
      </c>
      <c r="H31" s="57"/>
      <c r="I31" s="58">
        <v>49.75</v>
      </c>
      <c r="J31" s="57"/>
      <c r="K31" s="58"/>
      <c r="L31" s="57"/>
      <c r="M31" s="58"/>
      <c r="N31" s="57"/>
      <c r="O31" s="58"/>
      <c r="Q31" s="57"/>
      <c r="R31" s="58">
        <v>46.733645390584307</v>
      </c>
      <c r="S31" s="59"/>
      <c r="T31" s="58"/>
      <c r="U31" s="60"/>
      <c r="V31" s="61"/>
      <c r="W31" s="60"/>
      <c r="X31" s="58"/>
      <c r="Y31" s="59"/>
      <c r="Z31" s="62"/>
      <c r="AB31" s="59"/>
      <c r="AC31" s="58"/>
      <c r="AD31" s="59"/>
      <c r="AE31" s="58"/>
      <c r="AF31" s="59"/>
      <c r="AG31" s="58"/>
      <c r="AI31" s="50"/>
      <c r="AJ31" s="70"/>
    </row>
    <row r="32" spans="1:36" x14ac:dyDescent="0.25">
      <c r="A32" s="50">
        <v>37865</v>
      </c>
      <c r="B32" s="57">
        <v>50.5</v>
      </c>
      <c r="C32" s="58">
        <v>49.75</v>
      </c>
      <c r="D32" s="57">
        <v>46.25</v>
      </c>
      <c r="E32" s="58">
        <v>54.75</v>
      </c>
      <c r="F32" s="57">
        <v>49.75</v>
      </c>
      <c r="G32" s="58">
        <v>50.5</v>
      </c>
      <c r="H32" s="57"/>
      <c r="I32" s="58">
        <v>39.75</v>
      </c>
      <c r="J32" s="57"/>
      <c r="K32" s="58"/>
      <c r="L32" s="57"/>
      <c r="M32" s="58"/>
      <c r="N32" s="57"/>
      <c r="O32" s="58"/>
      <c r="Q32" s="57"/>
      <c r="R32" s="58">
        <v>46.730314145878509</v>
      </c>
      <c r="S32" s="59"/>
      <c r="T32" s="58"/>
      <c r="U32" s="60"/>
      <c r="V32" s="61"/>
      <c r="W32" s="60"/>
      <c r="X32" s="58"/>
      <c r="Y32" s="59"/>
      <c r="Z32" s="62"/>
      <c r="AB32" s="59"/>
      <c r="AC32" s="58"/>
      <c r="AD32" s="59"/>
      <c r="AE32" s="58"/>
      <c r="AF32" s="59"/>
      <c r="AG32" s="58"/>
      <c r="AI32" s="50"/>
      <c r="AJ32" s="70"/>
    </row>
    <row r="33" spans="1:36" x14ac:dyDescent="0.25">
      <c r="A33" s="50">
        <v>37895</v>
      </c>
      <c r="B33" s="57">
        <v>38</v>
      </c>
      <c r="C33" s="58">
        <v>40.75</v>
      </c>
      <c r="D33" s="57">
        <v>40.25</v>
      </c>
      <c r="E33" s="58">
        <v>40</v>
      </c>
      <c r="F33" s="57">
        <v>39.5</v>
      </c>
      <c r="G33" s="58">
        <v>38</v>
      </c>
      <c r="H33" s="57"/>
      <c r="I33" s="58">
        <v>29.5</v>
      </c>
      <c r="J33" s="57"/>
      <c r="K33" s="58"/>
      <c r="L33" s="57"/>
      <c r="M33" s="58"/>
      <c r="N33" s="57"/>
      <c r="O33" s="58"/>
      <c r="Q33" s="57"/>
      <c r="R33" s="58">
        <v>46.956768886170657</v>
      </c>
      <c r="S33" s="59"/>
      <c r="T33" s="58"/>
      <c r="U33" s="60"/>
      <c r="V33" s="61"/>
      <c r="W33" s="60"/>
      <c r="X33" s="58"/>
      <c r="Y33" s="59"/>
      <c r="Z33" s="62"/>
      <c r="AB33" s="59"/>
      <c r="AC33" s="58"/>
      <c r="AD33" s="59"/>
      <c r="AE33" s="58"/>
      <c r="AF33" s="59"/>
      <c r="AG33" s="58"/>
      <c r="AI33" s="50"/>
      <c r="AJ33" s="70"/>
    </row>
    <row r="34" spans="1:36" x14ac:dyDescent="0.25">
      <c r="A34" s="50">
        <v>37926</v>
      </c>
      <c r="B34" s="57">
        <v>37</v>
      </c>
      <c r="C34" s="58">
        <v>36.5</v>
      </c>
      <c r="D34" s="57">
        <v>36</v>
      </c>
      <c r="E34" s="58">
        <v>40</v>
      </c>
      <c r="F34" s="57">
        <v>39.25</v>
      </c>
      <c r="G34" s="58">
        <v>37</v>
      </c>
      <c r="H34" s="57"/>
      <c r="I34" s="58">
        <v>29.25</v>
      </c>
      <c r="J34" s="57"/>
      <c r="K34" s="58"/>
      <c r="L34" s="57"/>
      <c r="M34" s="58"/>
      <c r="N34" s="57"/>
      <c r="O34" s="58"/>
      <c r="Q34" s="57"/>
      <c r="R34" s="58">
        <v>49.825708320194359</v>
      </c>
      <c r="S34" s="59"/>
      <c r="T34" s="58"/>
      <c r="U34" s="60"/>
      <c r="V34" s="61"/>
      <c r="W34" s="60"/>
      <c r="X34" s="58"/>
      <c r="Y34" s="59"/>
      <c r="Z34" s="62"/>
      <c r="AB34" s="59"/>
      <c r="AC34" s="58"/>
      <c r="AD34" s="59"/>
      <c r="AE34" s="58"/>
      <c r="AF34" s="59"/>
      <c r="AG34" s="58"/>
      <c r="AI34" s="50"/>
      <c r="AJ34" s="70"/>
    </row>
    <row r="35" spans="1:36" x14ac:dyDescent="0.25">
      <c r="A35" s="50">
        <v>37956</v>
      </c>
      <c r="B35" s="57">
        <v>36.5</v>
      </c>
      <c r="C35" s="58">
        <v>37.75</v>
      </c>
      <c r="D35" s="57">
        <v>37.5</v>
      </c>
      <c r="E35" s="58">
        <v>43</v>
      </c>
      <c r="F35" s="57">
        <v>40.5</v>
      </c>
      <c r="G35" s="58">
        <v>36.5</v>
      </c>
      <c r="H35" s="57"/>
      <c r="I35" s="58">
        <v>30.5</v>
      </c>
      <c r="J35" s="57"/>
      <c r="K35" s="58"/>
      <c r="L35" s="57"/>
      <c r="M35" s="58"/>
      <c r="N35" s="57"/>
      <c r="O35" s="58"/>
      <c r="Q35" s="57"/>
      <c r="R35" s="58">
        <v>52.06101447868437</v>
      </c>
      <c r="S35" s="59"/>
      <c r="T35" s="58"/>
      <c r="U35" s="60"/>
      <c r="V35" s="61"/>
      <c r="W35" s="60"/>
      <c r="X35" s="58"/>
      <c r="Y35" s="59"/>
      <c r="Z35" s="62"/>
      <c r="AB35" s="59"/>
      <c r="AC35" s="58"/>
      <c r="AD35" s="59"/>
      <c r="AE35" s="58"/>
      <c r="AF35" s="59"/>
      <c r="AG35" s="58"/>
      <c r="AI35" s="50"/>
      <c r="AJ35" s="70"/>
    </row>
    <row r="36" spans="1:36" x14ac:dyDescent="0.25">
      <c r="A36" s="50">
        <v>37987</v>
      </c>
      <c r="B36" s="57">
        <v>36.700000000000003</v>
      </c>
      <c r="C36" s="58">
        <v>42.27</v>
      </c>
      <c r="D36" s="57">
        <v>41.81</v>
      </c>
      <c r="E36" s="58">
        <v>43.73</v>
      </c>
      <c r="F36" s="57">
        <v>41.25</v>
      </c>
      <c r="G36" s="58">
        <v>36.700000000000003</v>
      </c>
      <c r="H36" s="57"/>
      <c r="I36" s="58">
        <v>21.5</v>
      </c>
      <c r="J36" s="57"/>
      <c r="K36" s="58"/>
      <c r="L36" s="57"/>
      <c r="M36" s="58"/>
      <c r="N36" s="57"/>
      <c r="O36" s="58"/>
      <c r="Q36" s="57"/>
      <c r="R36" s="58">
        <v>47.522338154322092</v>
      </c>
      <c r="S36" s="59"/>
      <c r="T36" s="58"/>
      <c r="U36" s="60"/>
      <c r="V36" s="61"/>
      <c r="W36" s="60"/>
      <c r="X36" s="58"/>
      <c r="Y36" s="59"/>
      <c r="Z36" s="62"/>
      <c r="AB36" s="59"/>
      <c r="AC36" s="58"/>
      <c r="AD36" s="59"/>
      <c r="AE36" s="58"/>
      <c r="AF36" s="59"/>
      <c r="AG36" s="58"/>
      <c r="AI36" s="50"/>
      <c r="AJ36" s="70"/>
    </row>
    <row r="37" spans="1:36" x14ac:dyDescent="0.25">
      <c r="A37" s="50">
        <v>38018</v>
      </c>
      <c r="B37" s="57">
        <v>36.700000000000003</v>
      </c>
      <c r="C37" s="58">
        <v>41.63</v>
      </c>
      <c r="D37" s="57">
        <v>40.950000000000003</v>
      </c>
      <c r="E37" s="58">
        <v>42.02</v>
      </c>
      <c r="F37" s="57">
        <v>39.86</v>
      </c>
      <c r="G37" s="58">
        <v>36.700000000000003</v>
      </c>
      <c r="H37" s="57"/>
      <c r="I37" s="58">
        <v>23.25</v>
      </c>
      <c r="J37" s="57"/>
      <c r="K37" s="58"/>
      <c r="L37" s="57"/>
      <c r="M37" s="58"/>
      <c r="N37" s="57"/>
      <c r="O37" s="58"/>
      <c r="Q37" s="57"/>
      <c r="R37" s="58">
        <v>46.311790228054591</v>
      </c>
      <c r="S37" s="59"/>
      <c r="T37" s="58"/>
      <c r="U37" s="60"/>
      <c r="V37" s="61"/>
      <c r="W37" s="60"/>
      <c r="X37" s="58"/>
      <c r="Y37" s="59"/>
      <c r="Z37" s="62"/>
      <c r="AB37" s="59"/>
      <c r="AC37" s="58"/>
      <c r="AD37" s="59"/>
      <c r="AE37" s="58"/>
      <c r="AF37" s="59"/>
      <c r="AG37" s="58"/>
      <c r="AI37" s="50"/>
      <c r="AJ37" s="70"/>
    </row>
    <row r="38" spans="1:36" x14ac:dyDescent="0.25">
      <c r="A38" s="50">
        <v>38047</v>
      </c>
      <c r="B38" s="57">
        <v>36.24</v>
      </c>
      <c r="C38" s="58">
        <v>36.909999999999997</v>
      </c>
      <c r="D38" s="57">
        <v>36.01</v>
      </c>
      <c r="E38" s="58">
        <v>40.299999999999997</v>
      </c>
      <c r="F38" s="57">
        <v>39.229999999999997</v>
      </c>
      <c r="G38" s="58">
        <v>36.24</v>
      </c>
      <c r="H38" s="57"/>
      <c r="I38" s="58">
        <v>22</v>
      </c>
      <c r="J38" s="57"/>
      <c r="K38" s="58"/>
      <c r="L38" s="57"/>
      <c r="M38" s="58"/>
      <c r="N38" s="57"/>
      <c r="O38" s="58"/>
      <c r="Q38" s="57"/>
      <c r="R38" s="58">
        <v>44.385198891500337</v>
      </c>
      <c r="S38" s="59"/>
      <c r="T38" s="58"/>
      <c r="U38" s="60"/>
      <c r="V38" s="61"/>
      <c r="W38" s="60"/>
      <c r="X38" s="58"/>
      <c r="Y38" s="59"/>
      <c r="Z38" s="62"/>
      <c r="AB38" s="59"/>
      <c r="AC38" s="58"/>
      <c r="AD38" s="59"/>
      <c r="AE38" s="58"/>
      <c r="AF38" s="59"/>
      <c r="AG38" s="58"/>
      <c r="AI38" s="50"/>
      <c r="AJ38" s="70"/>
    </row>
    <row r="39" spans="1:36" x14ac:dyDescent="0.25">
      <c r="A39" s="50">
        <v>38078</v>
      </c>
      <c r="B39" s="57">
        <v>35.78</v>
      </c>
      <c r="C39" s="58">
        <v>36.700000000000003</v>
      </c>
      <c r="D39" s="57">
        <v>33.43</v>
      </c>
      <c r="E39" s="58">
        <v>37.049999999999997</v>
      </c>
      <c r="F39" s="57">
        <v>38.01</v>
      </c>
      <c r="G39" s="58">
        <v>35.78</v>
      </c>
      <c r="H39" s="57"/>
      <c r="I39" s="58">
        <v>28.5</v>
      </c>
      <c r="J39" s="57"/>
      <c r="K39" s="58"/>
      <c r="L39" s="57"/>
      <c r="M39" s="58"/>
      <c r="N39" s="57"/>
      <c r="O39" s="58"/>
      <c r="Q39" s="57"/>
      <c r="R39" s="58">
        <v>41.910440760621682</v>
      </c>
      <c r="S39" s="59"/>
      <c r="T39" s="58"/>
      <c r="U39" s="60"/>
      <c r="V39" s="61"/>
      <c r="W39" s="60"/>
      <c r="X39" s="58"/>
      <c r="Y39" s="59"/>
      <c r="Z39" s="62"/>
      <c r="AB39" s="59"/>
      <c r="AC39" s="58"/>
      <c r="AD39" s="59"/>
      <c r="AE39" s="58"/>
      <c r="AF39" s="59"/>
      <c r="AG39" s="58"/>
      <c r="AI39" s="50"/>
      <c r="AJ39" s="70"/>
    </row>
    <row r="40" spans="1:36" x14ac:dyDescent="0.25">
      <c r="A40" s="50">
        <v>38108</v>
      </c>
      <c r="B40" s="57">
        <v>36.700000000000003</v>
      </c>
      <c r="C40" s="58">
        <v>33.69</v>
      </c>
      <c r="D40" s="57">
        <v>30.43</v>
      </c>
      <c r="E40" s="58">
        <v>37.51</v>
      </c>
      <c r="F40" s="57">
        <v>38.729999999999997</v>
      </c>
      <c r="G40" s="58">
        <v>36.700000000000003</v>
      </c>
      <c r="H40" s="57"/>
      <c r="I40" s="58">
        <v>28</v>
      </c>
      <c r="J40" s="57"/>
      <c r="K40" s="58"/>
      <c r="L40" s="57"/>
      <c r="M40" s="58"/>
      <c r="N40" s="57"/>
      <c r="O40" s="58"/>
      <c r="Q40" s="57"/>
      <c r="R40" s="58">
        <v>41.974569751777324</v>
      </c>
      <c r="S40" s="59"/>
      <c r="T40" s="58"/>
      <c r="U40" s="60"/>
      <c r="V40" s="61"/>
      <c r="W40" s="60"/>
      <c r="X40" s="58"/>
      <c r="Y40" s="59"/>
      <c r="Z40" s="62"/>
      <c r="AB40" s="59"/>
      <c r="AC40" s="58"/>
      <c r="AD40" s="59"/>
      <c r="AE40" s="58"/>
      <c r="AF40" s="59"/>
      <c r="AG40" s="58"/>
      <c r="AI40" s="50"/>
      <c r="AJ40" s="70"/>
    </row>
    <row r="41" spans="1:36" x14ac:dyDescent="0.25">
      <c r="A41" s="50">
        <v>38139</v>
      </c>
      <c r="B41" s="57">
        <v>43.19</v>
      </c>
      <c r="C41" s="58">
        <v>32.19</v>
      </c>
      <c r="D41" s="57">
        <v>31.29</v>
      </c>
      <c r="E41" s="58">
        <v>41.8</v>
      </c>
      <c r="F41" s="57">
        <v>42.9</v>
      </c>
      <c r="G41" s="58">
        <v>43.19</v>
      </c>
      <c r="H41" s="57"/>
      <c r="I41" s="58">
        <v>35</v>
      </c>
      <c r="J41" s="57"/>
      <c r="K41" s="58"/>
      <c r="L41" s="57"/>
      <c r="M41" s="58"/>
      <c r="N41" s="57"/>
      <c r="O41" s="58"/>
      <c r="Q41" s="57"/>
      <c r="R41" s="58">
        <v>42.492777614831581</v>
      </c>
      <c r="S41" s="59"/>
      <c r="T41" s="58"/>
      <c r="U41" s="60"/>
      <c r="V41" s="61"/>
      <c r="W41" s="60"/>
      <c r="X41" s="58"/>
      <c r="Y41" s="59"/>
      <c r="Z41" s="62"/>
      <c r="AB41" s="59"/>
      <c r="AC41" s="58"/>
      <c r="AD41" s="59"/>
      <c r="AE41" s="58"/>
      <c r="AF41" s="59"/>
      <c r="AG41" s="58"/>
      <c r="AI41" s="50"/>
      <c r="AJ41" s="70"/>
    </row>
    <row r="42" spans="1:36" x14ac:dyDescent="0.25">
      <c r="A42" s="50">
        <v>38169</v>
      </c>
      <c r="B42" s="57">
        <v>52.46</v>
      </c>
      <c r="C42" s="58">
        <v>51.29</v>
      </c>
      <c r="D42" s="57">
        <v>47.17</v>
      </c>
      <c r="E42" s="58">
        <v>50.6</v>
      </c>
      <c r="F42" s="57">
        <v>56.37</v>
      </c>
      <c r="G42" s="58">
        <v>52.46</v>
      </c>
      <c r="H42" s="57"/>
      <c r="I42" s="58">
        <v>39</v>
      </c>
      <c r="J42" s="57"/>
      <c r="K42" s="58"/>
      <c r="L42" s="57"/>
      <c r="M42" s="58"/>
      <c r="N42" s="57"/>
      <c r="O42" s="58"/>
      <c r="Q42" s="57"/>
      <c r="R42" s="58">
        <v>43.109292025747422</v>
      </c>
      <c r="S42" s="59"/>
      <c r="T42" s="58"/>
      <c r="U42" s="60"/>
      <c r="V42" s="61"/>
      <c r="W42" s="60"/>
      <c r="X42" s="58"/>
      <c r="Y42" s="59"/>
      <c r="Z42" s="62"/>
      <c r="AB42" s="59"/>
      <c r="AC42" s="58"/>
      <c r="AD42" s="59"/>
      <c r="AE42" s="58"/>
      <c r="AF42" s="59"/>
      <c r="AG42" s="58"/>
      <c r="AI42" s="50"/>
      <c r="AJ42" s="70"/>
    </row>
    <row r="43" spans="1:36" x14ac:dyDescent="0.25">
      <c r="A43" s="50">
        <v>38200</v>
      </c>
      <c r="B43" s="57">
        <v>59.87</v>
      </c>
      <c r="C43" s="58">
        <v>57.31</v>
      </c>
      <c r="D43" s="57">
        <v>54.04</v>
      </c>
      <c r="E43" s="58">
        <v>57.89</v>
      </c>
      <c r="F43" s="57">
        <v>61.66</v>
      </c>
      <c r="G43" s="58">
        <v>59.87</v>
      </c>
      <c r="H43" s="57"/>
      <c r="I43" s="58">
        <v>47.75</v>
      </c>
      <c r="J43" s="57"/>
      <c r="K43" s="58"/>
      <c r="L43" s="57"/>
      <c r="M43" s="58"/>
      <c r="N43" s="57"/>
      <c r="O43" s="58"/>
      <c r="Q43" s="57"/>
      <c r="R43" s="58">
        <v>43.63149027817547</v>
      </c>
      <c r="S43" s="59"/>
      <c r="T43" s="58"/>
      <c r="U43" s="60"/>
      <c r="V43" s="61"/>
      <c r="W43" s="60"/>
      <c r="X43" s="58"/>
      <c r="Y43" s="59"/>
      <c r="Z43" s="62"/>
      <c r="AB43" s="59"/>
      <c r="AC43" s="58"/>
      <c r="AD43" s="59"/>
      <c r="AE43" s="58"/>
      <c r="AF43" s="59"/>
      <c r="AG43" s="58"/>
      <c r="AI43" s="50"/>
      <c r="AJ43" s="70"/>
    </row>
    <row r="44" spans="1:36" x14ac:dyDescent="0.25">
      <c r="A44" s="50">
        <v>38231</v>
      </c>
      <c r="B44" s="57">
        <v>50.14</v>
      </c>
      <c r="C44" s="58">
        <v>48.94</v>
      </c>
      <c r="D44" s="57">
        <v>45.67</v>
      </c>
      <c r="E44" s="58">
        <v>53.56</v>
      </c>
      <c r="F44" s="57">
        <v>49.61</v>
      </c>
      <c r="G44" s="58">
        <v>50.14</v>
      </c>
      <c r="H44" s="57"/>
      <c r="I44" s="58">
        <v>31.5</v>
      </c>
      <c r="J44" s="57"/>
      <c r="K44" s="58"/>
      <c r="L44" s="57"/>
      <c r="M44" s="58"/>
      <c r="N44" s="57"/>
      <c r="O44" s="58"/>
      <c r="Q44" s="57"/>
      <c r="R44" s="58">
        <v>43.547668847332922</v>
      </c>
      <c r="S44" s="59"/>
      <c r="T44" s="58"/>
      <c r="U44" s="60"/>
      <c r="V44" s="61"/>
      <c r="W44" s="60"/>
      <c r="X44" s="58"/>
      <c r="Y44" s="59"/>
      <c r="Z44" s="62"/>
      <c r="AB44" s="59"/>
      <c r="AC44" s="58"/>
      <c r="AD44" s="59"/>
      <c r="AE44" s="58"/>
      <c r="AF44" s="59"/>
      <c r="AG44" s="58"/>
      <c r="AI44" s="50"/>
      <c r="AJ44" s="70"/>
    </row>
    <row r="45" spans="1:36" x14ac:dyDescent="0.25">
      <c r="A45" s="50">
        <v>38261</v>
      </c>
      <c r="B45" s="57">
        <v>38.56</v>
      </c>
      <c r="C45" s="58">
        <v>41.21</v>
      </c>
      <c r="D45" s="57">
        <v>40.520000000000003</v>
      </c>
      <c r="E45" s="58">
        <v>40.659999999999997</v>
      </c>
      <c r="F45" s="57">
        <v>40.119999999999997</v>
      </c>
      <c r="G45" s="58">
        <v>38.56</v>
      </c>
      <c r="H45" s="57"/>
      <c r="I45" s="58">
        <v>32</v>
      </c>
      <c r="J45" s="57"/>
      <c r="K45" s="58"/>
      <c r="L45" s="57"/>
      <c r="M45" s="58"/>
      <c r="N45" s="57"/>
      <c r="O45" s="58"/>
      <c r="Q45" s="57"/>
      <c r="R45" s="58">
        <v>43.548857359154056</v>
      </c>
      <c r="S45" s="59"/>
      <c r="T45" s="58"/>
      <c r="U45" s="60"/>
      <c r="V45" s="61"/>
      <c r="W45" s="60"/>
      <c r="X45" s="58"/>
      <c r="Y45" s="59"/>
      <c r="Z45" s="62"/>
      <c r="AB45" s="59"/>
      <c r="AC45" s="58"/>
      <c r="AD45" s="59"/>
      <c r="AE45" s="58"/>
      <c r="AF45" s="59"/>
      <c r="AG45" s="58"/>
      <c r="AI45" s="50"/>
      <c r="AJ45" s="70"/>
    </row>
    <row r="46" spans="1:36" x14ac:dyDescent="0.25">
      <c r="A46" s="50">
        <v>38292</v>
      </c>
      <c r="B46" s="57">
        <v>37.630000000000003</v>
      </c>
      <c r="C46" s="58">
        <v>37.57</v>
      </c>
      <c r="D46" s="57">
        <v>36.869999999999997</v>
      </c>
      <c r="E46" s="58">
        <v>40.909999999999997</v>
      </c>
      <c r="F46" s="57">
        <v>39.85</v>
      </c>
      <c r="G46" s="58">
        <v>37.630000000000003</v>
      </c>
      <c r="H46" s="57"/>
      <c r="I46" s="58">
        <v>29.75</v>
      </c>
      <c r="J46" s="57"/>
      <c r="K46" s="58"/>
      <c r="L46" s="57"/>
      <c r="M46" s="58"/>
      <c r="N46" s="57"/>
      <c r="O46" s="58"/>
      <c r="Q46" s="57"/>
      <c r="R46" s="58">
        <v>45.931373833424885</v>
      </c>
      <c r="S46" s="59"/>
      <c r="T46" s="58"/>
      <c r="U46" s="60"/>
      <c r="V46" s="61"/>
      <c r="W46" s="60"/>
      <c r="X46" s="58"/>
      <c r="Y46" s="59"/>
      <c r="Z46" s="62"/>
      <c r="AB46" s="59"/>
      <c r="AC46" s="58"/>
      <c r="AD46" s="59"/>
      <c r="AE46" s="58"/>
      <c r="AF46" s="59"/>
      <c r="AG46" s="58"/>
      <c r="AI46" s="50"/>
      <c r="AJ46" s="70"/>
    </row>
    <row r="47" spans="1:36" x14ac:dyDescent="0.25">
      <c r="A47" s="50">
        <v>38322</v>
      </c>
      <c r="B47" s="57">
        <v>37.17</v>
      </c>
      <c r="C47" s="58">
        <v>38.64</v>
      </c>
      <c r="D47" s="57">
        <v>38.159999999999997</v>
      </c>
      <c r="E47" s="58">
        <v>43.8</v>
      </c>
      <c r="F47" s="57">
        <v>41.04</v>
      </c>
      <c r="G47" s="58">
        <v>37.17</v>
      </c>
      <c r="H47" s="57"/>
      <c r="I47" s="58">
        <v>30.25</v>
      </c>
      <c r="J47" s="57"/>
      <c r="K47" s="58"/>
      <c r="L47" s="57"/>
      <c r="M47" s="58"/>
      <c r="N47" s="57"/>
      <c r="O47" s="58"/>
      <c r="Q47" s="57"/>
      <c r="R47" s="58">
        <v>48.01040765107733</v>
      </c>
      <c r="S47" s="59"/>
      <c r="T47" s="58"/>
      <c r="U47" s="60"/>
      <c r="V47" s="61"/>
      <c r="W47" s="60"/>
      <c r="X47" s="58"/>
      <c r="Y47" s="59"/>
      <c r="Z47" s="62"/>
      <c r="AB47" s="59"/>
      <c r="AC47" s="58"/>
      <c r="AD47" s="59"/>
      <c r="AE47" s="58"/>
      <c r="AF47" s="59"/>
      <c r="AG47" s="58"/>
      <c r="AI47" s="50"/>
      <c r="AJ47" s="70"/>
    </row>
    <row r="48" spans="1:36" x14ac:dyDescent="0.25">
      <c r="A48" s="50">
        <v>38353</v>
      </c>
      <c r="B48" s="57">
        <v>36.96</v>
      </c>
      <c r="C48" s="58">
        <v>42.64</v>
      </c>
      <c r="D48" s="57">
        <v>41.85</v>
      </c>
      <c r="E48" s="58">
        <v>44.15</v>
      </c>
      <c r="F48" s="57">
        <v>41.54</v>
      </c>
      <c r="G48" s="58">
        <v>36.96</v>
      </c>
      <c r="H48" s="57"/>
      <c r="I48" s="58">
        <v>21.5</v>
      </c>
      <c r="J48" s="57"/>
      <c r="K48" s="58"/>
      <c r="L48" s="57"/>
      <c r="M48" s="58"/>
      <c r="N48" s="57"/>
      <c r="O48" s="58"/>
      <c r="Q48" s="57"/>
      <c r="R48" s="58">
        <v>46.183355902659841</v>
      </c>
      <c r="S48" s="59"/>
      <c r="T48" s="58"/>
      <c r="U48" s="60"/>
      <c r="V48" s="61"/>
      <c r="W48" s="60"/>
      <c r="X48" s="58"/>
      <c r="Y48" s="59"/>
      <c r="Z48" s="62"/>
      <c r="AB48" s="59"/>
      <c r="AC48" s="58"/>
      <c r="AD48" s="59"/>
      <c r="AE48" s="58"/>
      <c r="AF48" s="59"/>
      <c r="AG48" s="58"/>
      <c r="AI48" s="50"/>
      <c r="AJ48" s="70"/>
    </row>
    <row r="49" spans="1:36" x14ac:dyDescent="0.25">
      <c r="A49" s="50">
        <v>38384</v>
      </c>
      <c r="B49" s="57">
        <v>36.97</v>
      </c>
      <c r="C49" s="58">
        <v>42.09</v>
      </c>
      <c r="D49" s="57">
        <v>41.11</v>
      </c>
      <c r="E49" s="58">
        <v>42.68</v>
      </c>
      <c r="F49" s="57">
        <v>40.14</v>
      </c>
      <c r="G49" s="58">
        <v>36.97</v>
      </c>
      <c r="H49" s="57"/>
      <c r="I49" s="58">
        <v>23.25</v>
      </c>
      <c r="J49" s="57"/>
      <c r="K49" s="58"/>
      <c r="L49" s="57"/>
      <c r="M49" s="58"/>
      <c r="N49" s="57"/>
      <c r="O49" s="58"/>
      <c r="Q49" s="57"/>
      <c r="R49" s="58">
        <v>45.038326082842772</v>
      </c>
      <c r="S49" s="59"/>
      <c r="T49" s="58"/>
      <c r="U49" s="60"/>
      <c r="V49" s="61"/>
      <c r="W49" s="60"/>
      <c r="X49" s="58"/>
      <c r="Y49" s="59"/>
      <c r="Z49" s="62"/>
      <c r="AB49" s="59"/>
      <c r="AC49" s="58"/>
      <c r="AD49" s="59"/>
      <c r="AE49" s="58"/>
      <c r="AF49" s="59"/>
      <c r="AG49" s="58"/>
      <c r="AI49" s="50"/>
      <c r="AJ49" s="70"/>
    </row>
    <row r="50" spans="1:36" x14ac:dyDescent="0.25">
      <c r="A50" s="50">
        <v>38412</v>
      </c>
      <c r="B50" s="57">
        <v>36.5</v>
      </c>
      <c r="C50" s="58">
        <v>38.04</v>
      </c>
      <c r="D50" s="57">
        <v>36.880000000000003</v>
      </c>
      <c r="E50" s="58">
        <v>41.21</v>
      </c>
      <c r="F50" s="57">
        <v>39.49</v>
      </c>
      <c r="G50" s="58">
        <v>36.5</v>
      </c>
      <c r="H50" s="57"/>
      <c r="I50" s="58">
        <v>22</v>
      </c>
      <c r="J50" s="57"/>
      <c r="K50" s="58"/>
      <c r="L50" s="57"/>
      <c r="M50" s="58"/>
      <c r="N50" s="57"/>
      <c r="O50" s="58"/>
      <c r="Q50" s="57"/>
      <c r="R50" s="58">
        <v>43.21790728221734</v>
      </c>
      <c r="S50" s="59"/>
      <c r="T50" s="58"/>
      <c r="U50" s="60"/>
      <c r="V50" s="61"/>
      <c r="W50" s="60"/>
      <c r="X50" s="58"/>
      <c r="Y50" s="59"/>
      <c r="Z50" s="62"/>
      <c r="AB50" s="59"/>
      <c r="AC50" s="58"/>
      <c r="AD50" s="59"/>
      <c r="AE50" s="58"/>
      <c r="AF50" s="59"/>
      <c r="AG50" s="58"/>
      <c r="AI50" s="50"/>
      <c r="AJ50" s="70"/>
    </row>
    <row r="51" spans="1:36" x14ac:dyDescent="0.25">
      <c r="A51" s="50">
        <v>38443</v>
      </c>
      <c r="B51" s="57">
        <v>36.03</v>
      </c>
      <c r="C51" s="58">
        <v>37.86</v>
      </c>
      <c r="D51" s="57">
        <v>34.67</v>
      </c>
      <c r="E51" s="58">
        <v>38.39</v>
      </c>
      <c r="F51" s="57">
        <v>38.270000000000003</v>
      </c>
      <c r="G51" s="58">
        <v>36.03</v>
      </c>
      <c r="H51" s="57"/>
      <c r="I51" s="58">
        <v>27.5</v>
      </c>
      <c r="J51" s="57"/>
      <c r="K51" s="58"/>
      <c r="L51" s="57"/>
      <c r="M51" s="58"/>
      <c r="N51" s="57"/>
      <c r="O51" s="58"/>
      <c r="Q51" s="57"/>
      <c r="R51" s="58">
        <v>40.685243775751637</v>
      </c>
      <c r="S51" s="59"/>
      <c r="T51" s="58"/>
      <c r="U51" s="60"/>
      <c r="V51" s="61"/>
      <c r="W51" s="60"/>
      <c r="X51" s="58"/>
      <c r="Y51" s="59"/>
      <c r="Z51" s="62"/>
      <c r="AB51" s="59"/>
      <c r="AC51" s="58"/>
      <c r="AD51" s="59"/>
      <c r="AE51" s="58"/>
      <c r="AF51" s="59"/>
      <c r="AG51" s="58"/>
      <c r="AI51" s="50"/>
      <c r="AJ51" s="70"/>
    </row>
    <row r="52" spans="1:36" x14ac:dyDescent="0.25">
      <c r="A52" s="50">
        <v>38473</v>
      </c>
      <c r="B52" s="57">
        <v>36.97</v>
      </c>
      <c r="C52" s="58">
        <v>35.28</v>
      </c>
      <c r="D52" s="57">
        <v>32.1</v>
      </c>
      <c r="E52" s="58">
        <v>38.82</v>
      </c>
      <c r="F52" s="57">
        <v>38.99</v>
      </c>
      <c r="G52" s="58">
        <v>36.97</v>
      </c>
      <c r="H52" s="57"/>
      <c r="I52" s="58">
        <v>27</v>
      </c>
      <c r="J52" s="57"/>
      <c r="K52" s="58"/>
      <c r="L52" s="57"/>
      <c r="M52" s="58"/>
      <c r="N52" s="57"/>
      <c r="O52" s="58"/>
      <c r="Q52" s="57"/>
      <c r="R52" s="58">
        <v>40.745766875794772</v>
      </c>
      <c r="S52" s="59"/>
      <c r="T52" s="58"/>
      <c r="U52" s="60"/>
      <c r="V52" s="61"/>
      <c r="W52" s="60"/>
      <c r="X52" s="58"/>
      <c r="Y52" s="59"/>
      <c r="Z52" s="62"/>
      <c r="AB52" s="59"/>
      <c r="AC52" s="58"/>
      <c r="AD52" s="59"/>
      <c r="AE52" s="58"/>
      <c r="AF52" s="59"/>
      <c r="AG52" s="58"/>
      <c r="AI52" s="50"/>
      <c r="AJ52" s="70"/>
    </row>
    <row r="53" spans="1:36" x14ac:dyDescent="0.25">
      <c r="A53" s="50">
        <v>38504</v>
      </c>
      <c r="B53" s="57">
        <v>43.5</v>
      </c>
      <c r="C53" s="58">
        <v>34</v>
      </c>
      <c r="D53" s="57">
        <v>32.83</v>
      </c>
      <c r="E53" s="58">
        <v>42.5</v>
      </c>
      <c r="F53" s="57">
        <v>43.19</v>
      </c>
      <c r="G53" s="58">
        <v>43.5</v>
      </c>
      <c r="H53" s="57"/>
      <c r="I53" s="58">
        <v>33</v>
      </c>
      <c r="J53" s="57"/>
      <c r="K53" s="58"/>
      <c r="L53" s="57"/>
      <c r="M53" s="58"/>
      <c r="N53" s="57"/>
      <c r="O53" s="58"/>
      <c r="Q53" s="57"/>
      <c r="R53" s="58">
        <v>41.235262609922785</v>
      </c>
      <c r="S53" s="59"/>
      <c r="T53" s="58"/>
      <c r="U53" s="60"/>
      <c r="V53" s="61"/>
      <c r="W53" s="60"/>
      <c r="X53" s="58"/>
      <c r="Y53" s="59"/>
      <c r="Z53" s="62"/>
      <c r="AB53" s="59"/>
      <c r="AC53" s="58"/>
      <c r="AD53" s="59"/>
      <c r="AE53" s="58"/>
      <c r="AF53" s="59"/>
      <c r="AG53" s="58"/>
      <c r="AI53" s="50"/>
      <c r="AJ53" s="70"/>
    </row>
    <row r="54" spans="1:36" x14ac:dyDescent="0.25">
      <c r="A54" s="50">
        <v>38534</v>
      </c>
      <c r="B54" s="57">
        <v>52.83</v>
      </c>
      <c r="C54" s="58">
        <v>50.43</v>
      </c>
      <c r="D54" s="57">
        <v>46.46</v>
      </c>
      <c r="E54" s="58">
        <v>50.03</v>
      </c>
      <c r="F54" s="57">
        <v>56.75</v>
      </c>
      <c r="G54" s="58">
        <v>52.83</v>
      </c>
      <c r="H54" s="57"/>
      <c r="I54" s="58">
        <v>30</v>
      </c>
      <c r="J54" s="57"/>
      <c r="K54" s="58"/>
      <c r="L54" s="57"/>
      <c r="M54" s="58"/>
      <c r="N54" s="57"/>
      <c r="O54" s="58"/>
      <c r="Q54" s="57"/>
      <c r="R54" s="58">
        <v>41.817805428399915</v>
      </c>
      <c r="S54" s="59"/>
      <c r="T54" s="58"/>
      <c r="U54" s="60"/>
      <c r="V54" s="61"/>
      <c r="W54" s="60"/>
      <c r="X54" s="58"/>
      <c r="Y54" s="59"/>
      <c r="Z54" s="62"/>
      <c r="AB54" s="59"/>
      <c r="AC54" s="58"/>
      <c r="AD54" s="59"/>
      <c r="AE54" s="58"/>
      <c r="AF54" s="59"/>
      <c r="AG54" s="58"/>
      <c r="AI54" s="50"/>
      <c r="AJ54" s="70"/>
    </row>
    <row r="55" spans="1:36" x14ac:dyDescent="0.25">
      <c r="A55" s="50">
        <v>38565</v>
      </c>
      <c r="B55" s="57">
        <v>60.3</v>
      </c>
      <c r="C55" s="58">
        <v>55.61</v>
      </c>
      <c r="D55" s="57">
        <v>52.35</v>
      </c>
      <c r="E55" s="58">
        <v>56.28</v>
      </c>
      <c r="F55" s="57">
        <v>62.08</v>
      </c>
      <c r="G55" s="58">
        <v>60.3</v>
      </c>
      <c r="H55" s="57"/>
      <c r="I55" s="58">
        <v>38.75</v>
      </c>
      <c r="J55" s="57"/>
      <c r="K55" s="58"/>
      <c r="L55" s="57"/>
      <c r="M55" s="58"/>
      <c r="N55" s="57"/>
      <c r="O55" s="58"/>
      <c r="Q55" s="57"/>
      <c r="R55" s="58">
        <v>42.311173680516546</v>
      </c>
      <c r="S55" s="59"/>
      <c r="T55" s="58"/>
      <c r="U55" s="60"/>
      <c r="V55" s="61"/>
      <c r="W55" s="60"/>
      <c r="X55" s="58"/>
      <c r="Y55" s="59"/>
      <c r="Z55" s="62"/>
      <c r="AB55" s="59"/>
      <c r="AC55" s="58"/>
      <c r="AD55" s="59"/>
      <c r="AE55" s="58"/>
      <c r="AF55" s="59"/>
      <c r="AG55" s="58"/>
      <c r="AI55" s="50"/>
      <c r="AJ55" s="70"/>
    </row>
    <row r="56" spans="1:36" x14ac:dyDescent="0.25">
      <c r="A56" s="50">
        <v>38596</v>
      </c>
      <c r="B56" s="57">
        <v>50.5</v>
      </c>
      <c r="C56" s="58">
        <v>48.42</v>
      </c>
      <c r="D56" s="57">
        <v>45.17</v>
      </c>
      <c r="E56" s="58">
        <v>52.54</v>
      </c>
      <c r="F56" s="57">
        <v>49.95</v>
      </c>
      <c r="G56" s="58">
        <v>50.5</v>
      </c>
      <c r="H56" s="57"/>
      <c r="I56" s="58">
        <v>25.5</v>
      </c>
      <c r="J56" s="57"/>
      <c r="K56" s="58"/>
      <c r="L56" s="57"/>
      <c r="M56" s="58"/>
      <c r="N56" s="57"/>
      <c r="O56" s="58"/>
      <c r="Q56" s="57"/>
      <c r="R56" s="58">
        <v>42.23229339560848</v>
      </c>
      <c r="S56" s="59"/>
      <c r="T56" s="58"/>
      <c r="U56" s="60"/>
      <c r="V56" s="61"/>
      <c r="W56" s="60"/>
      <c r="X56" s="58"/>
      <c r="Y56" s="59"/>
      <c r="Z56" s="62"/>
      <c r="AB56" s="59"/>
      <c r="AC56" s="58"/>
      <c r="AD56" s="59"/>
      <c r="AE56" s="58"/>
      <c r="AF56" s="59"/>
      <c r="AG56" s="58"/>
      <c r="AI56" s="50"/>
      <c r="AJ56" s="70"/>
    </row>
    <row r="57" spans="1:36" x14ac:dyDescent="0.25">
      <c r="A57" s="50">
        <v>38626</v>
      </c>
      <c r="B57" s="57">
        <v>38.83</v>
      </c>
      <c r="C57" s="58">
        <v>41.78</v>
      </c>
      <c r="D57" s="57">
        <v>40.76</v>
      </c>
      <c r="E57" s="58">
        <v>41.23</v>
      </c>
      <c r="F57" s="57">
        <v>40.39</v>
      </c>
      <c r="G57" s="58">
        <v>38.83</v>
      </c>
      <c r="H57" s="57"/>
      <c r="I57" s="58">
        <v>29</v>
      </c>
      <c r="J57" s="57"/>
      <c r="K57" s="58"/>
      <c r="L57" s="57"/>
      <c r="M57" s="58"/>
      <c r="N57" s="57"/>
      <c r="O57" s="58"/>
      <c r="Q57" s="57"/>
      <c r="R57" s="58">
        <v>42.232946262686426</v>
      </c>
      <c r="S57" s="59"/>
      <c r="T57" s="58"/>
      <c r="U57" s="60"/>
      <c r="V57" s="61"/>
      <c r="W57" s="60"/>
      <c r="X57" s="58"/>
      <c r="Y57" s="59"/>
      <c r="Z57" s="62"/>
      <c r="AB57" s="59"/>
      <c r="AC57" s="58"/>
      <c r="AD57" s="59"/>
      <c r="AE57" s="58"/>
      <c r="AF57" s="59"/>
      <c r="AG57" s="58"/>
      <c r="AI57" s="50"/>
      <c r="AJ57" s="70"/>
    </row>
    <row r="58" spans="1:36" x14ac:dyDescent="0.25">
      <c r="A58" s="50">
        <v>38657</v>
      </c>
      <c r="B58" s="57">
        <v>37.9</v>
      </c>
      <c r="C58" s="58">
        <v>38.64</v>
      </c>
      <c r="D58" s="57">
        <v>37.630000000000003</v>
      </c>
      <c r="E58" s="58">
        <v>41.7</v>
      </c>
      <c r="F58" s="57">
        <v>40.119999999999997</v>
      </c>
      <c r="G58" s="58">
        <v>37.9</v>
      </c>
      <c r="H58" s="57"/>
      <c r="I58" s="58">
        <v>27.25</v>
      </c>
      <c r="J58" s="57"/>
      <c r="K58" s="58"/>
      <c r="L58" s="57"/>
      <c r="M58" s="58"/>
      <c r="N58" s="57"/>
      <c r="O58" s="58"/>
      <c r="Q58" s="57"/>
      <c r="R58" s="58">
        <v>44.617385519200937</v>
      </c>
      <c r="S58" s="59"/>
      <c r="T58" s="58"/>
      <c r="U58" s="60"/>
      <c r="V58" s="61"/>
      <c r="W58" s="60"/>
      <c r="X58" s="58"/>
      <c r="Y58" s="59"/>
      <c r="Z58" s="62"/>
      <c r="AB58" s="59"/>
      <c r="AC58" s="58"/>
      <c r="AD58" s="59"/>
      <c r="AE58" s="58"/>
      <c r="AF58" s="59"/>
      <c r="AG58" s="58"/>
      <c r="AI58" s="50"/>
      <c r="AJ58" s="70"/>
    </row>
    <row r="59" spans="1:36" x14ac:dyDescent="0.25">
      <c r="A59" s="50">
        <v>38687</v>
      </c>
      <c r="B59" s="57">
        <v>37.43</v>
      </c>
      <c r="C59" s="58">
        <v>39.57</v>
      </c>
      <c r="D59" s="57">
        <v>38.729999999999997</v>
      </c>
      <c r="E59" s="58">
        <v>44.5</v>
      </c>
      <c r="F59" s="57">
        <v>41.32</v>
      </c>
      <c r="G59" s="58">
        <v>37.43</v>
      </c>
      <c r="H59" s="57"/>
      <c r="I59" s="58">
        <v>27.75</v>
      </c>
      <c r="J59" s="57"/>
      <c r="K59" s="58"/>
      <c r="L59" s="57"/>
      <c r="M59" s="58"/>
      <c r="N59" s="57"/>
      <c r="O59" s="58"/>
      <c r="Q59" s="57"/>
      <c r="R59" s="58">
        <v>46.599114954788845</v>
      </c>
      <c r="S59" s="59"/>
      <c r="T59" s="58"/>
      <c r="U59" s="60"/>
      <c r="V59" s="61"/>
      <c r="W59" s="60"/>
      <c r="X59" s="58"/>
      <c r="Y59" s="59"/>
      <c r="Z59" s="62"/>
      <c r="AB59" s="59"/>
      <c r="AC59" s="58"/>
      <c r="AD59" s="59"/>
      <c r="AE59" s="58"/>
      <c r="AF59" s="59"/>
      <c r="AG59" s="58"/>
      <c r="AI59" s="50"/>
      <c r="AJ59" s="70"/>
    </row>
    <row r="60" spans="1:36" x14ac:dyDescent="0.25">
      <c r="A60" s="50">
        <v>38718</v>
      </c>
      <c r="B60" s="57">
        <v>37.229999999999997</v>
      </c>
      <c r="C60" s="58">
        <v>43.34</v>
      </c>
      <c r="D60" s="57">
        <v>42.08</v>
      </c>
      <c r="E60" s="58">
        <v>44.49</v>
      </c>
      <c r="F60" s="57">
        <v>41.82</v>
      </c>
      <c r="G60" s="58">
        <v>37.229999999999997</v>
      </c>
      <c r="H60" s="57"/>
      <c r="I60" s="58">
        <v>21.75</v>
      </c>
      <c r="J60" s="57"/>
      <c r="K60" s="58"/>
      <c r="L60" s="57"/>
      <c r="M60" s="58"/>
      <c r="N60" s="57"/>
      <c r="O60" s="58"/>
      <c r="Q60" s="57"/>
      <c r="R60" s="58">
        <v>43.356261970274261</v>
      </c>
      <c r="S60" s="59"/>
      <c r="T60" s="58"/>
      <c r="U60" s="60"/>
      <c r="V60" s="61"/>
      <c r="W60" s="60"/>
      <c r="X60" s="58"/>
      <c r="Y60" s="59"/>
      <c r="Z60" s="62"/>
      <c r="AB60" s="59"/>
      <c r="AC60" s="58"/>
      <c r="AD60" s="59"/>
      <c r="AE60" s="58"/>
      <c r="AF60" s="59"/>
      <c r="AG60" s="58"/>
      <c r="AI60" s="50"/>
      <c r="AJ60" s="70"/>
    </row>
    <row r="61" spans="1:36" x14ac:dyDescent="0.25">
      <c r="A61" s="50">
        <v>38749</v>
      </c>
      <c r="B61" s="57">
        <v>37.229999999999997</v>
      </c>
      <c r="C61" s="58">
        <v>42.84</v>
      </c>
      <c r="D61" s="57">
        <v>41.41</v>
      </c>
      <c r="E61" s="58">
        <v>43.16</v>
      </c>
      <c r="F61" s="57">
        <v>40.409999999999997</v>
      </c>
      <c r="G61" s="58">
        <v>37.229999999999997</v>
      </c>
      <c r="H61" s="57"/>
      <c r="I61" s="58">
        <v>23.5</v>
      </c>
      <c r="J61" s="57"/>
      <c r="K61" s="58"/>
      <c r="L61" s="57"/>
      <c r="M61" s="58"/>
      <c r="N61" s="57"/>
      <c r="O61" s="58"/>
      <c r="Q61" s="57"/>
      <c r="R61" s="58">
        <v>42.33555716746362</v>
      </c>
      <c r="S61" s="59"/>
      <c r="T61" s="58"/>
      <c r="U61" s="60"/>
      <c r="V61" s="61"/>
      <c r="W61" s="60"/>
      <c r="X61" s="58"/>
      <c r="Y61" s="59"/>
      <c r="Z61" s="62"/>
      <c r="AB61" s="59"/>
      <c r="AC61" s="58"/>
      <c r="AD61" s="59"/>
      <c r="AE61" s="58"/>
      <c r="AF61" s="59"/>
      <c r="AG61" s="58"/>
      <c r="AI61" s="50"/>
      <c r="AJ61" s="70"/>
    </row>
    <row r="62" spans="1:36" x14ac:dyDescent="0.25">
      <c r="A62" s="50">
        <v>38777</v>
      </c>
      <c r="B62" s="57">
        <v>36.76</v>
      </c>
      <c r="C62" s="58">
        <v>39.119999999999997</v>
      </c>
      <c r="D62" s="57">
        <v>37.57</v>
      </c>
      <c r="E62" s="58">
        <v>41.82</v>
      </c>
      <c r="F62" s="57">
        <v>39.75</v>
      </c>
      <c r="G62" s="58">
        <v>36.76</v>
      </c>
      <c r="H62" s="57"/>
      <c r="I62" s="58">
        <v>22.25</v>
      </c>
      <c r="J62" s="57"/>
      <c r="K62" s="58"/>
      <c r="L62" s="57"/>
      <c r="M62" s="58"/>
      <c r="N62" s="57"/>
      <c r="O62" s="58"/>
      <c r="Q62" s="57"/>
      <c r="R62" s="58">
        <v>40.694321917504112</v>
      </c>
      <c r="S62" s="59"/>
      <c r="T62" s="58"/>
      <c r="U62" s="60"/>
      <c r="V62" s="61"/>
      <c r="W62" s="60"/>
      <c r="X62" s="58"/>
      <c r="Y62" s="59"/>
      <c r="Z62" s="62"/>
      <c r="AB62" s="59"/>
      <c r="AC62" s="58"/>
      <c r="AD62" s="59"/>
      <c r="AE62" s="58"/>
      <c r="AF62" s="59"/>
      <c r="AG62" s="58"/>
      <c r="AI62" s="50"/>
      <c r="AJ62" s="70"/>
    </row>
    <row r="63" spans="1:36" x14ac:dyDescent="0.25">
      <c r="A63" s="50">
        <v>38808</v>
      </c>
      <c r="B63" s="57">
        <v>36.29</v>
      </c>
      <c r="C63" s="58">
        <v>38.96</v>
      </c>
      <c r="D63" s="57">
        <v>35.56</v>
      </c>
      <c r="E63" s="58">
        <v>39.24</v>
      </c>
      <c r="F63" s="57">
        <v>38.53</v>
      </c>
      <c r="G63" s="58">
        <v>36.29</v>
      </c>
      <c r="H63" s="57"/>
      <c r="I63" s="58">
        <v>27.75</v>
      </c>
      <c r="J63" s="57"/>
      <c r="K63" s="58"/>
      <c r="L63" s="57"/>
      <c r="M63" s="58"/>
      <c r="N63" s="57"/>
      <c r="O63" s="58"/>
      <c r="Q63" s="57"/>
      <c r="R63" s="58">
        <v>38.339410300132919</v>
      </c>
      <c r="S63" s="59"/>
      <c r="T63" s="58"/>
      <c r="U63" s="60"/>
      <c r="V63" s="61"/>
      <c r="W63" s="60"/>
      <c r="X63" s="58"/>
      <c r="Y63" s="59"/>
      <c r="Z63" s="62"/>
      <c r="AB63" s="59"/>
      <c r="AC63" s="58"/>
      <c r="AD63" s="59"/>
      <c r="AE63" s="58"/>
      <c r="AF63" s="59"/>
      <c r="AG63" s="58"/>
      <c r="AI63" s="50"/>
      <c r="AJ63" s="70"/>
    </row>
    <row r="64" spans="1:36" x14ac:dyDescent="0.25">
      <c r="A64" s="50">
        <v>38838</v>
      </c>
      <c r="B64" s="57">
        <v>37.229999999999997</v>
      </c>
      <c r="C64" s="58">
        <v>36.6</v>
      </c>
      <c r="D64" s="57">
        <v>33.22</v>
      </c>
      <c r="E64" s="58">
        <v>39.659999999999997</v>
      </c>
      <c r="F64" s="57">
        <v>39.25</v>
      </c>
      <c r="G64" s="58">
        <v>37.229999999999997</v>
      </c>
      <c r="H64" s="57"/>
      <c r="I64" s="58">
        <v>27.25</v>
      </c>
      <c r="J64" s="57"/>
      <c r="K64" s="58"/>
      <c r="L64" s="57"/>
      <c r="M64" s="58"/>
      <c r="N64" s="57"/>
      <c r="O64" s="58"/>
      <c r="Q64" s="57"/>
      <c r="R64" s="58">
        <v>38.413082787065989</v>
      </c>
      <c r="S64" s="59"/>
      <c r="T64" s="58"/>
      <c r="U64" s="60"/>
      <c r="V64" s="61"/>
      <c r="W64" s="60"/>
      <c r="X64" s="58"/>
      <c r="Y64" s="59"/>
      <c r="Z64" s="62"/>
      <c r="AB64" s="59"/>
      <c r="AC64" s="58"/>
      <c r="AD64" s="59"/>
      <c r="AE64" s="58"/>
      <c r="AF64" s="59"/>
      <c r="AG64" s="58"/>
      <c r="AI64" s="50"/>
      <c r="AJ64" s="70"/>
    </row>
    <row r="65" spans="1:36" x14ac:dyDescent="0.25">
      <c r="A65" s="50">
        <v>38869</v>
      </c>
      <c r="B65" s="57">
        <v>43.81</v>
      </c>
      <c r="C65" s="58">
        <v>35.42</v>
      </c>
      <c r="D65" s="57">
        <v>33.89</v>
      </c>
      <c r="E65" s="58">
        <v>42.99</v>
      </c>
      <c r="F65" s="57">
        <v>43.48</v>
      </c>
      <c r="G65" s="58">
        <v>43.81</v>
      </c>
      <c r="H65" s="57"/>
      <c r="I65" s="58">
        <v>33.25</v>
      </c>
      <c r="J65" s="57"/>
      <c r="K65" s="58"/>
      <c r="L65" s="57"/>
      <c r="M65" s="58"/>
      <c r="N65" s="57"/>
      <c r="O65" s="58"/>
      <c r="Q65" s="57"/>
      <c r="R65" s="58">
        <v>38.881118227221208</v>
      </c>
      <c r="S65" s="59"/>
      <c r="T65" s="58"/>
      <c r="U65" s="60"/>
      <c r="V65" s="61"/>
      <c r="W65" s="60"/>
      <c r="X65" s="58"/>
      <c r="Y65" s="59"/>
      <c r="Z65" s="62"/>
      <c r="AB65" s="59"/>
      <c r="AC65" s="58"/>
      <c r="AD65" s="59"/>
      <c r="AE65" s="58"/>
      <c r="AF65" s="59"/>
      <c r="AG65" s="58"/>
      <c r="AI65" s="50"/>
      <c r="AJ65" s="70"/>
    </row>
    <row r="66" spans="1:36" x14ac:dyDescent="0.25">
      <c r="A66" s="50">
        <v>38899</v>
      </c>
      <c r="B66" s="57">
        <v>53.21</v>
      </c>
      <c r="C66" s="58">
        <v>50.48</v>
      </c>
      <c r="D66" s="57">
        <v>46.27</v>
      </c>
      <c r="E66" s="58">
        <v>49.82</v>
      </c>
      <c r="F66" s="57">
        <v>57.13</v>
      </c>
      <c r="G66" s="58">
        <v>53.21</v>
      </c>
      <c r="H66" s="57"/>
      <c r="I66" s="58">
        <v>30.25</v>
      </c>
      <c r="J66" s="57"/>
      <c r="K66" s="58"/>
      <c r="L66" s="57"/>
      <c r="M66" s="58"/>
      <c r="N66" s="57"/>
      <c r="O66" s="58"/>
      <c r="Q66" s="57"/>
      <c r="R66" s="58">
        <v>39.433027795741481</v>
      </c>
      <c r="S66" s="59"/>
      <c r="T66" s="58"/>
      <c r="U66" s="60"/>
      <c r="V66" s="61"/>
      <c r="W66" s="60"/>
      <c r="X66" s="58"/>
      <c r="Y66" s="59"/>
      <c r="Z66" s="62"/>
      <c r="AB66" s="59"/>
      <c r="AC66" s="58"/>
      <c r="AD66" s="59"/>
      <c r="AE66" s="58"/>
      <c r="AF66" s="59"/>
      <c r="AG66" s="58"/>
      <c r="AI66" s="50"/>
      <c r="AJ66" s="70"/>
    </row>
    <row r="67" spans="1:36" x14ac:dyDescent="0.25">
      <c r="A67" s="50">
        <v>38930</v>
      </c>
      <c r="B67" s="57">
        <v>60.73</v>
      </c>
      <c r="C67" s="58">
        <v>55.22</v>
      </c>
      <c r="D67" s="57">
        <v>51.63</v>
      </c>
      <c r="E67" s="58">
        <v>55.48</v>
      </c>
      <c r="F67" s="57">
        <v>62.51</v>
      </c>
      <c r="G67" s="58">
        <v>60.73</v>
      </c>
      <c r="H67" s="57"/>
      <c r="I67" s="58">
        <v>39</v>
      </c>
      <c r="J67" s="57"/>
      <c r="K67" s="58"/>
      <c r="L67" s="57"/>
      <c r="M67" s="58"/>
      <c r="N67" s="57"/>
      <c r="O67" s="58"/>
      <c r="Q67" s="57"/>
      <c r="R67" s="58">
        <v>39.902988108687076</v>
      </c>
      <c r="S67" s="59"/>
      <c r="T67" s="58"/>
      <c r="U67" s="60"/>
      <c r="V67" s="61"/>
      <c r="W67" s="60"/>
      <c r="X67" s="58"/>
      <c r="Y67" s="59"/>
      <c r="Z67" s="62"/>
      <c r="AB67" s="59"/>
      <c r="AC67" s="58"/>
      <c r="AD67" s="59"/>
      <c r="AE67" s="58"/>
      <c r="AF67" s="59"/>
      <c r="AG67" s="58"/>
      <c r="AI67" s="50"/>
      <c r="AJ67" s="70"/>
    </row>
    <row r="68" spans="1:36" x14ac:dyDescent="0.25">
      <c r="A68" s="50">
        <v>38961</v>
      </c>
      <c r="B68" s="57">
        <v>50.86</v>
      </c>
      <c r="C68" s="58">
        <v>48.63</v>
      </c>
      <c r="D68" s="57">
        <v>45.11</v>
      </c>
      <c r="E68" s="58">
        <v>52.07</v>
      </c>
      <c r="F68" s="57">
        <v>50.29</v>
      </c>
      <c r="G68" s="58">
        <v>50.86</v>
      </c>
      <c r="H68" s="57"/>
      <c r="I68" s="58">
        <v>25.75</v>
      </c>
      <c r="J68" s="57"/>
      <c r="K68" s="58"/>
      <c r="L68" s="57"/>
      <c r="M68" s="58"/>
      <c r="N68" s="57"/>
      <c r="O68" s="58"/>
      <c r="Q68" s="57"/>
      <c r="R68" s="58">
        <v>39.848903703012773</v>
      </c>
      <c r="S68" s="59"/>
      <c r="T68" s="58"/>
      <c r="U68" s="60"/>
      <c r="V68" s="61"/>
      <c r="W68" s="60"/>
      <c r="X68" s="58"/>
      <c r="Y68" s="59"/>
      <c r="Z68" s="62"/>
      <c r="AB68" s="59"/>
      <c r="AC68" s="58"/>
      <c r="AD68" s="59"/>
      <c r="AE68" s="58"/>
      <c r="AF68" s="59"/>
      <c r="AG68" s="58"/>
      <c r="AI68" s="50"/>
      <c r="AJ68" s="70"/>
    </row>
    <row r="69" spans="1:36" x14ac:dyDescent="0.25">
      <c r="A69" s="50">
        <v>38991</v>
      </c>
      <c r="B69" s="57">
        <v>39.11</v>
      </c>
      <c r="C69" s="58">
        <v>42.55</v>
      </c>
      <c r="D69" s="57">
        <v>41.09</v>
      </c>
      <c r="E69" s="58">
        <v>41.66</v>
      </c>
      <c r="F69" s="57">
        <v>40.659999999999997</v>
      </c>
      <c r="G69" s="58">
        <v>39.11</v>
      </c>
      <c r="H69" s="57"/>
      <c r="I69" s="58">
        <v>29.25</v>
      </c>
      <c r="J69" s="57"/>
      <c r="K69" s="58"/>
      <c r="L69" s="57"/>
      <c r="M69" s="58"/>
      <c r="N69" s="57"/>
      <c r="O69" s="58"/>
      <c r="Q69" s="57"/>
      <c r="R69" s="58">
        <v>39.866388908958356</v>
      </c>
      <c r="S69" s="59"/>
      <c r="T69" s="58"/>
      <c r="U69" s="60"/>
      <c r="V69" s="61"/>
      <c r="W69" s="60"/>
      <c r="X69" s="58"/>
      <c r="Y69" s="59"/>
      <c r="Z69" s="62"/>
      <c r="AB69" s="59"/>
      <c r="AC69" s="58"/>
      <c r="AD69" s="59"/>
      <c r="AE69" s="58"/>
      <c r="AF69" s="59"/>
      <c r="AG69" s="58"/>
      <c r="AI69" s="50"/>
      <c r="AJ69" s="70"/>
    </row>
    <row r="70" spans="1:36" x14ac:dyDescent="0.25">
      <c r="A70" s="50">
        <v>39022</v>
      </c>
      <c r="B70" s="57">
        <v>38.17</v>
      </c>
      <c r="C70" s="58">
        <v>39.68</v>
      </c>
      <c r="D70" s="57">
        <v>38.25</v>
      </c>
      <c r="E70" s="58">
        <v>42.25</v>
      </c>
      <c r="F70" s="57">
        <v>40.4</v>
      </c>
      <c r="G70" s="58">
        <v>38.17</v>
      </c>
      <c r="H70" s="57"/>
      <c r="I70" s="58">
        <v>27.5</v>
      </c>
      <c r="J70" s="57"/>
      <c r="K70" s="58"/>
      <c r="L70" s="57"/>
      <c r="M70" s="58"/>
      <c r="N70" s="57"/>
      <c r="O70" s="58"/>
      <c r="Q70" s="57"/>
      <c r="R70" s="58">
        <v>42.123673999762083</v>
      </c>
      <c r="S70" s="59"/>
      <c r="T70" s="58"/>
      <c r="U70" s="60"/>
      <c r="V70" s="61"/>
      <c r="W70" s="60"/>
      <c r="X70" s="58"/>
      <c r="Y70" s="59"/>
      <c r="Z70" s="62"/>
      <c r="AB70" s="59"/>
      <c r="AC70" s="58"/>
      <c r="AD70" s="59"/>
      <c r="AE70" s="58"/>
      <c r="AF70" s="59"/>
      <c r="AG70" s="58"/>
      <c r="AI70" s="50"/>
      <c r="AJ70" s="70"/>
    </row>
    <row r="71" spans="1:36" x14ac:dyDescent="0.25">
      <c r="A71" s="50">
        <v>39052</v>
      </c>
      <c r="B71" s="57">
        <v>37.700000000000003</v>
      </c>
      <c r="C71" s="58">
        <v>40.53</v>
      </c>
      <c r="D71" s="57">
        <v>39.26</v>
      </c>
      <c r="E71" s="58">
        <v>45</v>
      </c>
      <c r="F71" s="57">
        <v>41.6</v>
      </c>
      <c r="G71" s="58">
        <v>37.700000000000003</v>
      </c>
      <c r="H71" s="57"/>
      <c r="I71" s="58">
        <v>28</v>
      </c>
      <c r="J71" s="57"/>
      <c r="K71" s="58"/>
      <c r="L71" s="57"/>
      <c r="M71" s="58"/>
      <c r="N71" s="57"/>
      <c r="O71" s="58"/>
      <c r="Q71" s="57"/>
      <c r="R71" s="58">
        <v>43.938847828142052</v>
      </c>
      <c r="S71" s="59"/>
      <c r="T71" s="58"/>
      <c r="U71" s="60"/>
      <c r="V71" s="61"/>
      <c r="W71" s="60"/>
      <c r="X71" s="58"/>
      <c r="Y71" s="59"/>
      <c r="Z71" s="62"/>
      <c r="AB71" s="59"/>
      <c r="AC71" s="58"/>
      <c r="AD71" s="59"/>
      <c r="AE71" s="58"/>
      <c r="AF71" s="59"/>
      <c r="AG71" s="58"/>
      <c r="AI71" s="50"/>
      <c r="AJ71" s="70"/>
    </row>
    <row r="72" spans="1:36" x14ac:dyDescent="0.25">
      <c r="A72" s="50">
        <v>39083</v>
      </c>
      <c r="B72" s="57">
        <v>37.49</v>
      </c>
      <c r="C72" s="58">
        <v>44.03</v>
      </c>
      <c r="D72" s="57">
        <v>42.32</v>
      </c>
      <c r="E72" s="58">
        <v>44.82</v>
      </c>
      <c r="F72" s="57">
        <v>42.1</v>
      </c>
      <c r="G72" s="58">
        <v>37.49</v>
      </c>
      <c r="H72" s="57"/>
      <c r="I72" s="58">
        <v>31.1</v>
      </c>
      <c r="J72" s="57"/>
      <c r="K72" s="58"/>
      <c r="L72" s="57"/>
      <c r="M72" s="58"/>
      <c r="N72" s="57"/>
      <c r="O72" s="58"/>
      <c r="Q72" s="57"/>
      <c r="R72" s="58">
        <v>44.715072195671894</v>
      </c>
      <c r="S72" s="59"/>
      <c r="T72" s="58"/>
      <c r="U72" s="60"/>
      <c r="V72" s="61"/>
      <c r="W72" s="60"/>
      <c r="X72" s="58"/>
      <c r="Y72" s="59"/>
      <c r="Z72" s="62"/>
      <c r="AB72" s="59"/>
      <c r="AC72" s="58"/>
      <c r="AD72" s="59"/>
      <c r="AE72" s="58"/>
      <c r="AF72" s="59"/>
      <c r="AG72" s="58"/>
      <c r="AI72" s="50"/>
      <c r="AJ72" s="70"/>
    </row>
    <row r="73" spans="1:36" x14ac:dyDescent="0.25">
      <c r="A73" s="50">
        <v>39114</v>
      </c>
      <c r="B73" s="57">
        <v>37.49</v>
      </c>
      <c r="C73" s="58">
        <v>43.58</v>
      </c>
      <c r="D73" s="57">
        <v>41.72</v>
      </c>
      <c r="E73" s="58">
        <v>43.62</v>
      </c>
      <c r="F73" s="57">
        <v>40.68</v>
      </c>
      <c r="G73" s="58">
        <v>37.49</v>
      </c>
      <c r="H73" s="57"/>
      <c r="I73" s="58">
        <v>32.85</v>
      </c>
      <c r="J73" s="57"/>
      <c r="K73" s="58"/>
      <c r="L73" s="57"/>
      <c r="M73" s="58"/>
      <c r="N73" s="57"/>
      <c r="O73" s="58"/>
      <c r="Q73" s="57"/>
      <c r="R73" s="58">
        <v>43.676141028305985</v>
      </c>
      <c r="S73" s="59"/>
      <c r="T73" s="58"/>
      <c r="U73" s="60"/>
      <c r="V73" s="61"/>
      <c r="W73" s="60"/>
      <c r="X73" s="58"/>
      <c r="Y73" s="59"/>
      <c r="Z73" s="62"/>
      <c r="AB73" s="59"/>
      <c r="AC73" s="58"/>
      <c r="AD73" s="59"/>
      <c r="AE73" s="58"/>
      <c r="AF73" s="59"/>
      <c r="AG73" s="58"/>
      <c r="AI73" s="50"/>
      <c r="AJ73" s="70"/>
    </row>
    <row r="74" spans="1:36" x14ac:dyDescent="0.25">
      <c r="A74" s="50">
        <v>39142</v>
      </c>
      <c r="B74" s="57">
        <v>37.020000000000003</v>
      </c>
      <c r="C74" s="58">
        <v>40.18</v>
      </c>
      <c r="D74" s="57">
        <v>38.22</v>
      </c>
      <c r="E74" s="58">
        <v>42.41</v>
      </c>
      <c r="F74" s="57">
        <v>40.01</v>
      </c>
      <c r="G74" s="58">
        <v>37.020000000000003</v>
      </c>
      <c r="H74" s="57"/>
      <c r="I74" s="58">
        <v>31.6</v>
      </c>
      <c r="J74" s="57"/>
      <c r="K74" s="58"/>
      <c r="L74" s="57"/>
      <c r="M74" s="58"/>
      <c r="N74" s="57"/>
      <c r="O74" s="58"/>
      <c r="Q74" s="57"/>
      <c r="R74" s="58">
        <v>42.01621815832749</v>
      </c>
      <c r="S74" s="59"/>
      <c r="T74" s="58"/>
      <c r="U74" s="60"/>
      <c r="V74" s="61"/>
      <c r="W74" s="60"/>
      <c r="X74" s="58"/>
      <c r="Y74" s="59"/>
      <c r="Z74" s="62"/>
      <c r="AB74" s="59"/>
      <c r="AC74" s="58"/>
      <c r="AD74" s="59"/>
      <c r="AE74" s="58"/>
      <c r="AF74" s="59"/>
      <c r="AG74" s="58"/>
      <c r="AI74" s="50"/>
      <c r="AJ74" s="70"/>
    </row>
    <row r="75" spans="1:36" x14ac:dyDescent="0.25">
      <c r="A75" s="50">
        <v>39173</v>
      </c>
      <c r="B75" s="57">
        <v>36.549999999999997</v>
      </c>
      <c r="C75" s="58">
        <v>40.03</v>
      </c>
      <c r="D75" s="57">
        <v>36.4</v>
      </c>
      <c r="E75" s="58">
        <v>40.049999999999997</v>
      </c>
      <c r="F75" s="57">
        <v>38.79</v>
      </c>
      <c r="G75" s="58">
        <v>36.549999999999997</v>
      </c>
      <c r="H75" s="57"/>
      <c r="I75" s="58">
        <v>37.1</v>
      </c>
      <c r="J75" s="57"/>
      <c r="K75" s="58"/>
      <c r="L75" s="57"/>
      <c r="M75" s="58"/>
      <c r="N75" s="57"/>
      <c r="O75" s="58"/>
      <c r="Q75" s="57"/>
      <c r="R75" s="58">
        <v>39.580060228976116</v>
      </c>
      <c r="S75" s="59"/>
      <c r="T75" s="58"/>
      <c r="U75" s="60"/>
      <c r="V75" s="61"/>
      <c r="W75" s="60"/>
      <c r="X75" s="58"/>
      <c r="Y75" s="59"/>
      <c r="Z75" s="62"/>
      <c r="AB75" s="59"/>
      <c r="AC75" s="58"/>
      <c r="AD75" s="59"/>
      <c r="AE75" s="58"/>
      <c r="AF75" s="59"/>
      <c r="AG75" s="58"/>
      <c r="AI75" s="50"/>
      <c r="AJ75" s="70"/>
    </row>
    <row r="76" spans="1:36" x14ac:dyDescent="0.25">
      <c r="A76" s="50">
        <v>39203</v>
      </c>
      <c r="B76" s="57">
        <v>37.49</v>
      </c>
      <c r="C76" s="58">
        <v>37.869999999999997</v>
      </c>
      <c r="D76" s="57">
        <v>34.28</v>
      </c>
      <c r="E76" s="58">
        <v>40.450000000000003</v>
      </c>
      <c r="F76" s="57">
        <v>39.51</v>
      </c>
      <c r="G76" s="58">
        <v>37.49</v>
      </c>
      <c r="H76" s="57"/>
      <c r="I76" s="58">
        <v>36.6</v>
      </c>
      <c r="J76" s="57"/>
      <c r="K76" s="58"/>
      <c r="L76" s="57"/>
      <c r="M76" s="58"/>
      <c r="N76" s="57"/>
      <c r="O76" s="58"/>
      <c r="Q76" s="57"/>
      <c r="R76" s="58">
        <v>39.639644881241622</v>
      </c>
      <c r="S76" s="59"/>
      <c r="T76" s="58"/>
      <c r="U76" s="60"/>
      <c r="V76" s="61"/>
      <c r="W76" s="60"/>
      <c r="X76" s="58"/>
      <c r="Y76" s="59"/>
      <c r="Z76" s="62"/>
      <c r="AB76" s="59"/>
      <c r="AC76" s="58"/>
      <c r="AD76" s="59"/>
      <c r="AE76" s="58"/>
      <c r="AF76" s="59"/>
      <c r="AG76" s="58"/>
      <c r="AI76" s="50"/>
      <c r="AJ76" s="70"/>
    </row>
    <row r="77" spans="1:36" x14ac:dyDescent="0.25">
      <c r="A77" s="50">
        <v>39234</v>
      </c>
      <c r="B77" s="57">
        <v>44.12</v>
      </c>
      <c r="C77" s="58">
        <v>36.79</v>
      </c>
      <c r="D77" s="57">
        <v>34.89</v>
      </c>
      <c r="E77" s="58">
        <v>43.47</v>
      </c>
      <c r="F77" s="57">
        <v>43.77</v>
      </c>
      <c r="G77" s="58">
        <v>44.12</v>
      </c>
      <c r="H77" s="57"/>
      <c r="I77" s="58">
        <v>43.6</v>
      </c>
      <c r="J77" s="57"/>
      <c r="K77" s="58"/>
      <c r="L77" s="57"/>
      <c r="M77" s="58"/>
      <c r="N77" s="57"/>
      <c r="O77" s="58"/>
      <c r="Q77" s="57"/>
      <c r="R77" s="58">
        <v>40.093253511022603</v>
      </c>
      <c r="S77" s="59"/>
      <c r="T77" s="58"/>
      <c r="U77" s="60"/>
      <c r="V77" s="61"/>
      <c r="W77" s="60"/>
      <c r="X77" s="58"/>
      <c r="Y77" s="59"/>
      <c r="Z77" s="62"/>
      <c r="AB77" s="59"/>
      <c r="AC77" s="58"/>
      <c r="AD77" s="59"/>
      <c r="AE77" s="58"/>
      <c r="AF77" s="59"/>
      <c r="AG77" s="58"/>
      <c r="AI77" s="50"/>
      <c r="AJ77" s="70"/>
    </row>
    <row r="78" spans="1:36" x14ac:dyDescent="0.25">
      <c r="A78" s="50">
        <v>39264</v>
      </c>
      <c r="B78" s="57">
        <v>53.59</v>
      </c>
      <c r="C78" s="58">
        <v>50.58</v>
      </c>
      <c r="D78" s="57">
        <v>46.15</v>
      </c>
      <c r="E78" s="58">
        <v>49.65</v>
      </c>
      <c r="F78" s="57">
        <v>57.52</v>
      </c>
      <c r="G78" s="58">
        <v>53.59</v>
      </c>
      <c r="H78" s="57"/>
      <c r="I78" s="58">
        <v>50.6</v>
      </c>
      <c r="J78" s="57"/>
      <c r="K78" s="58"/>
      <c r="L78" s="57"/>
      <c r="M78" s="58"/>
      <c r="N78" s="57"/>
      <c r="O78" s="58"/>
      <c r="Q78" s="57"/>
      <c r="R78" s="58">
        <v>40.630415862174011</v>
      </c>
      <c r="S78" s="59"/>
      <c r="T78" s="58"/>
      <c r="U78" s="60"/>
      <c r="V78" s="61"/>
      <c r="W78" s="60"/>
      <c r="X78" s="58"/>
      <c r="Y78" s="59"/>
      <c r="Z78" s="62"/>
      <c r="AB78" s="59"/>
      <c r="AC78" s="58"/>
      <c r="AD78" s="59"/>
      <c r="AE78" s="58"/>
      <c r="AF78" s="59"/>
      <c r="AG78" s="58"/>
      <c r="AI78" s="50"/>
      <c r="AJ78" s="70"/>
    </row>
    <row r="79" spans="1:36" x14ac:dyDescent="0.25">
      <c r="A79" s="50">
        <v>39295</v>
      </c>
      <c r="B79" s="57">
        <v>61.16</v>
      </c>
      <c r="C79" s="58">
        <v>54.93</v>
      </c>
      <c r="D79" s="57">
        <v>51.02</v>
      </c>
      <c r="E79" s="58">
        <v>54.78</v>
      </c>
      <c r="F79" s="57">
        <v>62.93</v>
      </c>
      <c r="G79" s="58">
        <v>61.16</v>
      </c>
      <c r="H79" s="57"/>
      <c r="I79" s="58">
        <v>59.35</v>
      </c>
      <c r="J79" s="57"/>
      <c r="K79" s="58"/>
      <c r="L79" s="57"/>
      <c r="M79" s="58"/>
      <c r="N79" s="57"/>
      <c r="O79" s="58"/>
      <c r="Q79" s="57"/>
      <c r="R79" s="58">
        <v>41.08393808061637</v>
      </c>
      <c r="S79" s="59"/>
      <c r="T79" s="58"/>
      <c r="U79" s="60"/>
      <c r="V79" s="61"/>
      <c r="W79" s="60"/>
      <c r="X79" s="58"/>
      <c r="Y79" s="59"/>
      <c r="Z79" s="62"/>
      <c r="AB79" s="59"/>
      <c r="AC79" s="58"/>
      <c r="AD79" s="59"/>
      <c r="AE79" s="58"/>
      <c r="AF79" s="59"/>
      <c r="AG79" s="58"/>
      <c r="AI79" s="50"/>
      <c r="AJ79" s="70"/>
    </row>
    <row r="80" spans="1:36" x14ac:dyDescent="0.25">
      <c r="A80" s="50">
        <v>39326</v>
      </c>
      <c r="B80" s="57">
        <v>51.22</v>
      </c>
      <c r="C80" s="58">
        <v>48.89</v>
      </c>
      <c r="D80" s="57">
        <v>45.09</v>
      </c>
      <c r="E80" s="58">
        <v>51.67</v>
      </c>
      <c r="F80" s="57">
        <v>50.63</v>
      </c>
      <c r="G80" s="58">
        <v>51.22</v>
      </c>
      <c r="H80" s="57"/>
      <c r="I80" s="58">
        <v>42.1</v>
      </c>
      <c r="J80" s="57"/>
      <c r="K80" s="58"/>
      <c r="L80" s="57"/>
      <c r="M80" s="58"/>
      <c r="N80" s="57"/>
      <c r="O80" s="58"/>
      <c r="Q80" s="57"/>
      <c r="R80" s="58">
        <v>41.012002483241147</v>
      </c>
      <c r="S80" s="59"/>
      <c r="T80" s="58"/>
      <c r="U80" s="60"/>
      <c r="V80" s="61"/>
      <c r="W80" s="60"/>
      <c r="X80" s="58"/>
      <c r="Y80" s="59"/>
      <c r="Z80" s="62"/>
      <c r="AB80" s="59"/>
      <c r="AC80" s="58"/>
      <c r="AD80" s="59"/>
      <c r="AE80" s="58"/>
      <c r="AF80" s="59"/>
      <c r="AG80" s="58"/>
      <c r="AI80" s="50"/>
      <c r="AJ80" s="70"/>
    </row>
    <row r="81" spans="1:36" x14ac:dyDescent="0.25">
      <c r="A81" s="50">
        <v>39356</v>
      </c>
      <c r="B81" s="57">
        <v>39.39</v>
      </c>
      <c r="C81" s="58">
        <v>43.32</v>
      </c>
      <c r="D81" s="57">
        <v>41.44</v>
      </c>
      <c r="E81" s="58">
        <v>42.07</v>
      </c>
      <c r="F81" s="57">
        <v>40.93</v>
      </c>
      <c r="G81" s="58">
        <v>39.39</v>
      </c>
      <c r="H81" s="57"/>
      <c r="I81" s="58">
        <v>41.6</v>
      </c>
      <c r="J81" s="57"/>
      <c r="K81" s="58"/>
      <c r="L81" s="57"/>
      <c r="M81" s="58"/>
      <c r="N81" s="57"/>
      <c r="O81" s="58"/>
      <c r="Q81" s="57"/>
      <c r="R81" s="58">
        <v>41.011686062300932</v>
      </c>
      <c r="S81" s="59"/>
      <c r="T81" s="58"/>
      <c r="U81" s="60"/>
      <c r="V81" s="61"/>
      <c r="W81" s="60"/>
      <c r="X81" s="58"/>
      <c r="Y81" s="59"/>
      <c r="Z81" s="62"/>
      <c r="AB81" s="59"/>
      <c r="AC81" s="58"/>
      <c r="AD81" s="59"/>
      <c r="AE81" s="58"/>
      <c r="AF81" s="59"/>
      <c r="AG81" s="58"/>
      <c r="AI81" s="50"/>
      <c r="AJ81" s="70"/>
    </row>
    <row r="82" spans="1:36" x14ac:dyDescent="0.25">
      <c r="A82" s="50">
        <v>39387</v>
      </c>
      <c r="B82" s="57">
        <v>38.44</v>
      </c>
      <c r="C82" s="58">
        <v>40.700000000000003</v>
      </c>
      <c r="D82" s="57">
        <v>38.86</v>
      </c>
      <c r="E82" s="58">
        <v>42.77</v>
      </c>
      <c r="F82" s="57">
        <v>40.67</v>
      </c>
      <c r="G82" s="58">
        <v>38.44</v>
      </c>
      <c r="H82" s="57"/>
      <c r="I82" s="58">
        <v>39.85</v>
      </c>
      <c r="J82" s="57"/>
      <c r="K82" s="58"/>
      <c r="L82" s="57"/>
      <c r="M82" s="58"/>
      <c r="N82" s="57"/>
      <c r="O82" s="58"/>
      <c r="Q82" s="57"/>
      <c r="R82" s="58">
        <v>43.256225687447312</v>
      </c>
      <c r="S82" s="59"/>
      <c r="T82" s="58"/>
      <c r="U82" s="60"/>
      <c r="V82" s="61"/>
      <c r="W82" s="60"/>
      <c r="X82" s="58"/>
      <c r="Y82" s="59"/>
      <c r="Z82" s="62"/>
      <c r="AB82" s="59"/>
      <c r="AC82" s="58"/>
      <c r="AD82" s="59"/>
      <c r="AE82" s="58"/>
      <c r="AF82" s="59"/>
      <c r="AG82" s="58"/>
      <c r="AI82" s="50"/>
      <c r="AJ82" s="70"/>
    </row>
    <row r="83" spans="1:36" x14ac:dyDescent="0.25">
      <c r="A83" s="50">
        <v>39417</v>
      </c>
      <c r="B83" s="57">
        <v>37.97</v>
      </c>
      <c r="C83" s="58">
        <v>41.48</v>
      </c>
      <c r="D83" s="57">
        <v>39.78</v>
      </c>
      <c r="E83" s="58">
        <v>45.47</v>
      </c>
      <c r="F83" s="57">
        <v>41.88</v>
      </c>
      <c r="G83" s="58">
        <v>37.97</v>
      </c>
      <c r="H83" s="57"/>
      <c r="I83" s="58">
        <v>40.35</v>
      </c>
      <c r="J83" s="57"/>
      <c r="K83" s="58"/>
      <c r="L83" s="57"/>
      <c r="M83" s="58"/>
      <c r="N83" s="57"/>
      <c r="O83" s="58"/>
      <c r="Q83" s="57"/>
      <c r="R83" s="58">
        <v>45.070825082533034</v>
      </c>
      <c r="S83" s="59"/>
      <c r="T83" s="58"/>
      <c r="U83" s="60"/>
      <c r="V83" s="61"/>
      <c r="W83" s="60"/>
      <c r="X83" s="58"/>
      <c r="Y83" s="59"/>
      <c r="Z83" s="62"/>
      <c r="AB83" s="59"/>
      <c r="AC83" s="58"/>
      <c r="AD83" s="59"/>
      <c r="AE83" s="58"/>
      <c r="AF83" s="59"/>
      <c r="AG83" s="58"/>
      <c r="AI83" s="50"/>
      <c r="AJ83" s="70"/>
    </row>
    <row r="84" spans="1:36" x14ac:dyDescent="0.25">
      <c r="A84" s="50">
        <v>39448</v>
      </c>
      <c r="B84" s="57">
        <v>37.76</v>
      </c>
      <c r="C84" s="58">
        <v>44.75</v>
      </c>
      <c r="D84" s="57">
        <v>42.72</v>
      </c>
      <c r="E84" s="58">
        <v>45.14</v>
      </c>
      <c r="F84" s="57">
        <v>42.38</v>
      </c>
      <c r="G84" s="58">
        <v>37.76</v>
      </c>
      <c r="H84" s="57"/>
      <c r="I84" s="58">
        <v>31.45</v>
      </c>
      <c r="J84" s="57"/>
      <c r="K84" s="58"/>
      <c r="L84" s="57"/>
      <c r="M84" s="58"/>
      <c r="N84" s="57"/>
      <c r="O84" s="58"/>
      <c r="Q84" s="57"/>
      <c r="R84" s="58">
        <v>45.876337480011003</v>
      </c>
      <c r="S84" s="59"/>
      <c r="T84" s="58"/>
      <c r="U84" s="60"/>
      <c r="V84" s="61"/>
      <c r="W84" s="60"/>
      <c r="X84" s="58"/>
      <c r="Y84" s="59"/>
      <c r="Z84" s="62"/>
      <c r="AB84" s="59"/>
      <c r="AC84" s="58"/>
      <c r="AD84" s="59"/>
      <c r="AE84" s="58"/>
      <c r="AF84" s="59"/>
      <c r="AG84" s="58"/>
      <c r="AI84" s="50"/>
      <c r="AJ84" s="70"/>
    </row>
    <row r="85" spans="1:36" x14ac:dyDescent="0.25">
      <c r="A85" s="50">
        <v>39479</v>
      </c>
      <c r="B85" s="57">
        <v>37.76</v>
      </c>
      <c r="C85" s="58">
        <v>44.32</v>
      </c>
      <c r="D85" s="57">
        <v>42.15</v>
      </c>
      <c r="E85" s="58">
        <v>44.03</v>
      </c>
      <c r="F85" s="57">
        <v>40.950000000000003</v>
      </c>
      <c r="G85" s="58">
        <v>37.76</v>
      </c>
      <c r="H85" s="57"/>
      <c r="I85" s="58">
        <v>33.200000000000003</v>
      </c>
      <c r="J85" s="57"/>
      <c r="K85" s="58"/>
      <c r="L85" s="57"/>
      <c r="M85" s="58"/>
      <c r="N85" s="57"/>
      <c r="O85" s="58"/>
      <c r="Q85" s="57"/>
      <c r="R85" s="58">
        <v>44.83696421448365</v>
      </c>
      <c r="S85" s="59"/>
      <c r="T85" s="58"/>
      <c r="U85" s="60"/>
      <c r="V85" s="61"/>
      <c r="W85" s="60"/>
      <c r="X85" s="58"/>
      <c r="Y85" s="59"/>
      <c r="Z85" s="62"/>
      <c r="AB85" s="59"/>
      <c r="AC85" s="58"/>
      <c r="AD85" s="59"/>
      <c r="AE85" s="58"/>
      <c r="AF85" s="59"/>
      <c r="AG85" s="58"/>
      <c r="AI85" s="50"/>
      <c r="AJ85" s="70"/>
    </row>
    <row r="86" spans="1:36" x14ac:dyDescent="0.25">
      <c r="A86" s="50">
        <v>39508</v>
      </c>
      <c r="B86" s="57">
        <v>37.28</v>
      </c>
      <c r="C86" s="58">
        <v>41.14</v>
      </c>
      <c r="D86" s="57">
        <v>38.9</v>
      </c>
      <c r="E86" s="58">
        <v>42.91</v>
      </c>
      <c r="F86" s="57">
        <v>40.28</v>
      </c>
      <c r="G86" s="58">
        <v>37.28</v>
      </c>
      <c r="H86" s="57"/>
      <c r="I86" s="58">
        <v>31.95</v>
      </c>
      <c r="J86" s="57"/>
      <c r="K86" s="58"/>
      <c r="L86" s="57"/>
      <c r="M86" s="58"/>
      <c r="N86" s="57"/>
      <c r="O86" s="58"/>
      <c r="Q86" s="57"/>
      <c r="R86" s="58">
        <v>43.176706529364687</v>
      </c>
      <c r="S86" s="59"/>
      <c r="T86" s="58"/>
      <c r="U86" s="60"/>
      <c r="V86" s="61"/>
      <c r="W86" s="60"/>
      <c r="X86" s="58"/>
      <c r="Y86" s="59"/>
      <c r="Z86" s="62"/>
      <c r="AB86" s="59"/>
      <c r="AC86" s="58"/>
      <c r="AD86" s="59"/>
      <c r="AE86" s="58"/>
      <c r="AF86" s="59"/>
      <c r="AG86" s="58"/>
      <c r="AI86" s="50"/>
      <c r="AJ86" s="70"/>
    </row>
    <row r="87" spans="1:36" x14ac:dyDescent="0.25">
      <c r="A87" s="50">
        <v>39539</v>
      </c>
      <c r="B87" s="57">
        <v>36.799999999999997</v>
      </c>
      <c r="C87" s="58">
        <v>41</v>
      </c>
      <c r="D87" s="57">
        <v>37.21</v>
      </c>
      <c r="E87" s="58">
        <v>40.71</v>
      </c>
      <c r="F87" s="57">
        <v>39.049999999999997</v>
      </c>
      <c r="G87" s="58">
        <v>36.799999999999997</v>
      </c>
      <c r="H87" s="57"/>
      <c r="I87" s="58">
        <v>37.450000000000003</v>
      </c>
      <c r="J87" s="57"/>
      <c r="K87" s="58"/>
      <c r="L87" s="57"/>
      <c r="M87" s="58"/>
      <c r="N87" s="57"/>
      <c r="O87" s="58"/>
      <c r="Q87" s="57"/>
      <c r="R87" s="58">
        <v>40.680594672322783</v>
      </c>
      <c r="S87" s="59"/>
      <c r="T87" s="58"/>
      <c r="U87" s="60"/>
      <c r="V87" s="61"/>
      <c r="W87" s="60"/>
      <c r="X87" s="58"/>
      <c r="Y87" s="59"/>
      <c r="Z87" s="62"/>
      <c r="AB87" s="59"/>
      <c r="AC87" s="58"/>
      <c r="AD87" s="59"/>
      <c r="AE87" s="58"/>
      <c r="AF87" s="59"/>
      <c r="AG87" s="58"/>
      <c r="AI87" s="50"/>
      <c r="AJ87" s="70"/>
    </row>
    <row r="88" spans="1:36" x14ac:dyDescent="0.25">
      <c r="A88" s="50">
        <v>39569</v>
      </c>
      <c r="B88" s="57">
        <v>37.76</v>
      </c>
      <c r="C88" s="58">
        <v>38.979999999999997</v>
      </c>
      <c r="D88" s="57">
        <v>35.229999999999997</v>
      </c>
      <c r="E88" s="58">
        <v>41.1</v>
      </c>
      <c r="F88" s="57">
        <v>39.78</v>
      </c>
      <c r="G88" s="58">
        <v>37.76</v>
      </c>
      <c r="H88" s="57"/>
      <c r="I88" s="58">
        <v>36.950000000000003</v>
      </c>
      <c r="J88" s="57"/>
      <c r="K88" s="58"/>
      <c r="L88" s="57"/>
      <c r="M88" s="58"/>
      <c r="N88" s="57"/>
      <c r="O88" s="58"/>
      <c r="Q88" s="57"/>
      <c r="R88" s="58">
        <v>40.739720354175795</v>
      </c>
      <c r="S88" s="59"/>
      <c r="T88" s="58"/>
      <c r="U88" s="60"/>
      <c r="V88" s="61"/>
      <c r="W88" s="60"/>
      <c r="X88" s="58"/>
      <c r="Y88" s="59"/>
      <c r="Z88" s="62"/>
      <c r="AB88" s="59"/>
      <c r="AC88" s="58"/>
      <c r="AD88" s="59"/>
      <c r="AE88" s="58"/>
      <c r="AF88" s="59"/>
      <c r="AG88" s="58"/>
      <c r="AI88" s="50"/>
      <c r="AJ88" s="70"/>
    </row>
    <row r="89" spans="1:36" x14ac:dyDescent="0.25">
      <c r="A89" s="50">
        <v>39600</v>
      </c>
      <c r="B89" s="57">
        <v>44.43</v>
      </c>
      <c r="C89" s="58">
        <v>37.97</v>
      </c>
      <c r="D89" s="57">
        <v>35.799999999999997</v>
      </c>
      <c r="E89" s="58">
        <v>43.89</v>
      </c>
      <c r="F89" s="57">
        <v>44.06</v>
      </c>
      <c r="G89" s="58">
        <v>44.43</v>
      </c>
      <c r="H89" s="57"/>
      <c r="I89" s="58">
        <v>43.95</v>
      </c>
      <c r="J89" s="57"/>
      <c r="K89" s="58"/>
      <c r="L89" s="57"/>
      <c r="M89" s="58"/>
      <c r="N89" s="57"/>
      <c r="O89" s="58"/>
      <c r="Q89" s="57"/>
      <c r="R89" s="58">
        <v>41.19280456116001</v>
      </c>
      <c r="S89" s="59"/>
      <c r="T89" s="58"/>
      <c r="U89" s="60"/>
      <c r="V89" s="61"/>
      <c r="W89" s="60"/>
      <c r="X89" s="58"/>
      <c r="Y89" s="59"/>
      <c r="Z89" s="62"/>
      <c r="AB89" s="59"/>
      <c r="AC89" s="58"/>
      <c r="AD89" s="59"/>
      <c r="AE89" s="58"/>
      <c r="AF89" s="59"/>
      <c r="AG89" s="58"/>
      <c r="AI89" s="50"/>
      <c r="AJ89" s="70"/>
    </row>
    <row r="90" spans="1:36" x14ac:dyDescent="0.25">
      <c r="A90" s="50">
        <v>39630</v>
      </c>
      <c r="B90" s="57">
        <v>53.96</v>
      </c>
      <c r="C90" s="58">
        <v>50.88</v>
      </c>
      <c r="D90" s="57">
        <v>46.28</v>
      </c>
      <c r="E90" s="58">
        <v>49.62</v>
      </c>
      <c r="F90" s="57">
        <v>57.9</v>
      </c>
      <c r="G90" s="58">
        <v>53.96</v>
      </c>
      <c r="H90" s="57"/>
      <c r="I90" s="58">
        <v>50.95</v>
      </c>
      <c r="J90" s="57"/>
      <c r="K90" s="58"/>
      <c r="L90" s="57"/>
      <c r="M90" s="58"/>
      <c r="N90" s="57"/>
      <c r="O90" s="58"/>
      <c r="Q90" s="57"/>
      <c r="R90" s="58">
        <v>41.729435604251613</v>
      </c>
      <c r="S90" s="59"/>
      <c r="T90" s="58"/>
      <c r="U90" s="60"/>
      <c r="V90" s="61"/>
      <c r="W90" s="60"/>
      <c r="X90" s="58"/>
      <c r="Y90" s="59"/>
      <c r="Z90" s="62"/>
      <c r="AB90" s="59"/>
      <c r="AC90" s="58"/>
      <c r="AD90" s="59"/>
      <c r="AE90" s="58"/>
      <c r="AF90" s="59"/>
      <c r="AG90" s="58"/>
      <c r="AI90" s="50"/>
      <c r="AJ90" s="70"/>
    </row>
    <row r="91" spans="1:36" x14ac:dyDescent="0.25">
      <c r="A91" s="50">
        <v>39661</v>
      </c>
      <c r="B91" s="57">
        <v>61.59</v>
      </c>
      <c r="C91" s="58">
        <v>54.95</v>
      </c>
      <c r="D91" s="57">
        <v>50.82</v>
      </c>
      <c r="E91" s="58">
        <v>54.37</v>
      </c>
      <c r="F91" s="57">
        <v>63.35</v>
      </c>
      <c r="G91" s="58">
        <v>61.59</v>
      </c>
      <c r="H91" s="57"/>
      <c r="I91" s="58">
        <v>59.7</v>
      </c>
      <c r="J91" s="57"/>
      <c r="K91" s="58"/>
      <c r="L91" s="57"/>
      <c r="M91" s="58"/>
      <c r="N91" s="57"/>
      <c r="O91" s="58"/>
      <c r="Q91" s="57"/>
      <c r="R91" s="58">
        <v>42.182410113036617</v>
      </c>
      <c r="S91" s="59"/>
      <c r="T91" s="58"/>
      <c r="U91" s="60"/>
      <c r="V91" s="61"/>
      <c r="W91" s="60"/>
      <c r="X91" s="58"/>
      <c r="Y91" s="59"/>
      <c r="Z91" s="62"/>
      <c r="AB91" s="59"/>
      <c r="AC91" s="58"/>
      <c r="AD91" s="59"/>
      <c r="AE91" s="58"/>
      <c r="AF91" s="59"/>
      <c r="AG91" s="58"/>
      <c r="AI91" s="50"/>
      <c r="AJ91" s="70"/>
    </row>
    <row r="92" spans="1:36" x14ac:dyDescent="0.25">
      <c r="A92" s="50">
        <v>39692</v>
      </c>
      <c r="B92" s="57">
        <v>51.58</v>
      </c>
      <c r="C92" s="58">
        <v>49.3</v>
      </c>
      <c r="D92" s="57">
        <v>45.3</v>
      </c>
      <c r="E92" s="58">
        <v>51.47</v>
      </c>
      <c r="F92" s="57">
        <v>50.97</v>
      </c>
      <c r="G92" s="58">
        <v>51.58</v>
      </c>
      <c r="H92" s="57"/>
      <c r="I92" s="58">
        <v>42.45</v>
      </c>
      <c r="J92" s="57"/>
      <c r="K92" s="58"/>
      <c r="L92" s="57"/>
      <c r="M92" s="58"/>
      <c r="N92" s="57"/>
      <c r="O92" s="58"/>
      <c r="Q92" s="57"/>
      <c r="R92" s="58">
        <v>42.109997446388952</v>
      </c>
      <c r="S92" s="59"/>
      <c r="T92" s="58"/>
      <c r="U92" s="60"/>
      <c r="V92" s="61"/>
      <c r="W92" s="60"/>
      <c r="X92" s="58"/>
      <c r="Y92" s="59"/>
      <c r="Z92" s="62"/>
      <c r="AB92" s="59"/>
      <c r="AC92" s="58"/>
      <c r="AD92" s="59"/>
      <c r="AE92" s="58"/>
      <c r="AF92" s="59"/>
      <c r="AG92" s="58"/>
      <c r="AI92" s="50"/>
      <c r="AJ92" s="70"/>
    </row>
    <row r="93" spans="1:36" x14ac:dyDescent="0.25">
      <c r="A93" s="50">
        <v>39722</v>
      </c>
      <c r="B93" s="57">
        <v>39.659999999999997</v>
      </c>
      <c r="C93" s="58">
        <v>44.09</v>
      </c>
      <c r="D93" s="57">
        <v>41.9</v>
      </c>
      <c r="E93" s="58">
        <v>42.46</v>
      </c>
      <c r="F93" s="57">
        <v>41.21</v>
      </c>
      <c r="G93" s="58">
        <v>39.659999999999997</v>
      </c>
      <c r="H93" s="57"/>
      <c r="I93" s="58">
        <v>41.95</v>
      </c>
      <c r="J93" s="57"/>
      <c r="K93" s="58"/>
      <c r="L93" s="57"/>
      <c r="M93" s="58"/>
      <c r="N93" s="57"/>
      <c r="O93" s="58"/>
      <c r="Q93" s="57"/>
      <c r="R93" s="58">
        <v>42.109208454739388</v>
      </c>
      <c r="S93" s="59"/>
      <c r="T93" s="58"/>
      <c r="U93" s="60"/>
      <c r="V93" s="61"/>
      <c r="W93" s="60"/>
      <c r="X93" s="58"/>
      <c r="Y93" s="59"/>
      <c r="Z93" s="62"/>
      <c r="AB93" s="59"/>
      <c r="AC93" s="58"/>
      <c r="AD93" s="59"/>
      <c r="AE93" s="58"/>
      <c r="AF93" s="59"/>
      <c r="AG93" s="58"/>
      <c r="AI93" s="50"/>
      <c r="AJ93" s="70"/>
    </row>
    <row r="94" spans="1:36" x14ac:dyDescent="0.25">
      <c r="A94" s="50">
        <v>39753</v>
      </c>
      <c r="B94" s="57">
        <v>38.71</v>
      </c>
      <c r="C94" s="58">
        <v>41.63</v>
      </c>
      <c r="D94" s="57">
        <v>39.5</v>
      </c>
      <c r="E94" s="58">
        <v>43.23</v>
      </c>
      <c r="F94" s="57">
        <v>40.94</v>
      </c>
      <c r="G94" s="58">
        <v>38.71</v>
      </c>
      <c r="H94" s="57"/>
      <c r="I94" s="58">
        <v>40.200000000000003</v>
      </c>
      <c r="J94" s="57"/>
      <c r="K94" s="58"/>
      <c r="L94" s="57"/>
      <c r="M94" s="58"/>
      <c r="N94" s="57"/>
      <c r="O94" s="58"/>
      <c r="Q94" s="57"/>
      <c r="R94" s="58">
        <v>44.177664645550742</v>
      </c>
      <c r="S94" s="59"/>
      <c r="T94" s="58"/>
      <c r="U94" s="60"/>
      <c r="V94" s="61"/>
      <c r="W94" s="60"/>
      <c r="X94" s="58"/>
      <c r="Y94" s="59"/>
      <c r="Z94" s="62"/>
      <c r="AB94" s="59"/>
      <c r="AC94" s="58"/>
      <c r="AD94" s="59"/>
      <c r="AE94" s="58"/>
      <c r="AF94" s="59"/>
      <c r="AG94" s="58"/>
      <c r="AI94" s="50"/>
      <c r="AJ94" s="70"/>
    </row>
    <row r="95" spans="1:36" x14ac:dyDescent="0.25">
      <c r="A95" s="50">
        <v>39783</v>
      </c>
      <c r="B95" s="57">
        <v>38.24</v>
      </c>
      <c r="C95" s="58">
        <v>42.36</v>
      </c>
      <c r="D95" s="57">
        <v>40.35</v>
      </c>
      <c r="E95" s="58">
        <v>45.9</v>
      </c>
      <c r="F95" s="57">
        <v>42.16</v>
      </c>
      <c r="G95" s="58">
        <v>38.24</v>
      </c>
      <c r="H95" s="57"/>
      <c r="I95" s="58">
        <v>40.700000000000003</v>
      </c>
      <c r="J95" s="57"/>
      <c r="K95" s="58"/>
      <c r="L95" s="57"/>
      <c r="M95" s="58"/>
      <c r="N95" s="57"/>
      <c r="O95" s="58"/>
      <c r="Q95" s="57"/>
      <c r="R95" s="58">
        <v>46.016213064082976</v>
      </c>
      <c r="S95" s="59"/>
      <c r="T95" s="58"/>
      <c r="U95" s="60"/>
      <c r="V95" s="61"/>
      <c r="W95" s="60"/>
      <c r="X95" s="58"/>
      <c r="Y95" s="59"/>
      <c r="Z95" s="62"/>
      <c r="AB95" s="59"/>
      <c r="AC95" s="58"/>
      <c r="AD95" s="59"/>
      <c r="AE95" s="58"/>
      <c r="AF95" s="59"/>
      <c r="AG95" s="58"/>
      <c r="AI95" s="50"/>
      <c r="AJ95" s="70"/>
    </row>
    <row r="96" spans="1:36" x14ac:dyDescent="0.25">
      <c r="A96" s="50">
        <v>39814</v>
      </c>
      <c r="B96" s="57">
        <v>38.020000000000003</v>
      </c>
      <c r="C96" s="58">
        <v>45.45</v>
      </c>
      <c r="D96" s="57">
        <v>43.12</v>
      </c>
      <c r="E96" s="58">
        <v>45.51</v>
      </c>
      <c r="F96" s="57">
        <v>42.67</v>
      </c>
      <c r="G96" s="58">
        <v>38.020000000000003</v>
      </c>
      <c r="H96" s="57"/>
      <c r="I96" s="58">
        <v>31.95</v>
      </c>
      <c r="J96" s="57"/>
      <c r="K96" s="58"/>
      <c r="L96" s="57"/>
      <c r="M96" s="58"/>
      <c r="N96" s="57"/>
      <c r="O96" s="58"/>
      <c r="Q96" s="57"/>
      <c r="R96" s="58">
        <v>46.87792645518936</v>
      </c>
      <c r="S96" s="59"/>
      <c r="T96" s="58"/>
      <c r="U96" s="60"/>
      <c r="V96" s="61"/>
      <c r="W96" s="60"/>
      <c r="X96" s="58"/>
      <c r="Y96" s="59"/>
      <c r="Z96" s="62"/>
      <c r="AB96" s="59"/>
      <c r="AC96" s="58"/>
      <c r="AD96" s="59"/>
      <c r="AE96" s="58"/>
      <c r="AF96" s="59"/>
      <c r="AG96" s="58"/>
      <c r="AI96" s="50"/>
      <c r="AJ96" s="70"/>
    </row>
    <row r="97" spans="1:36" x14ac:dyDescent="0.25">
      <c r="A97" s="50">
        <v>39845</v>
      </c>
      <c r="B97" s="57">
        <v>38.020000000000003</v>
      </c>
      <c r="C97" s="58">
        <v>45.05</v>
      </c>
      <c r="D97" s="57">
        <v>42.6</v>
      </c>
      <c r="E97" s="58">
        <v>44.48</v>
      </c>
      <c r="F97" s="57">
        <v>41.23</v>
      </c>
      <c r="G97" s="58">
        <v>38.020000000000003</v>
      </c>
      <c r="H97" s="57"/>
      <c r="I97" s="58">
        <v>33.700000000000003</v>
      </c>
      <c r="J97" s="57"/>
      <c r="K97" s="58"/>
      <c r="L97" s="57"/>
      <c r="M97" s="58"/>
      <c r="N97" s="57"/>
      <c r="O97" s="58"/>
      <c r="Q97" s="57"/>
      <c r="R97" s="58">
        <v>45.863548322927471</v>
      </c>
      <c r="S97" s="59"/>
      <c r="T97" s="58"/>
      <c r="U97" s="60"/>
      <c r="V97" s="61"/>
      <c r="W97" s="60"/>
      <c r="X97" s="58"/>
      <c r="Y97" s="59"/>
      <c r="Z97" s="62"/>
      <c r="AB97" s="59"/>
      <c r="AC97" s="58"/>
      <c r="AD97" s="59"/>
      <c r="AE97" s="58"/>
      <c r="AF97" s="59"/>
      <c r="AG97" s="58"/>
      <c r="AI97" s="50"/>
      <c r="AJ97" s="70"/>
    </row>
    <row r="98" spans="1:36" x14ac:dyDescent="0.25">
      <c r="A98" s="50">
        <v>39873</v>
      </c>
      <c r="B98" s="57">
        <v>37.54</v>
      </c>
      <c r="C98" s="58">
        <v>42.08</v>
      </c>
      <c r="D98" s="57">
        <v>39.57</v>
      </c>
      <c r="E98" s="58">
        <v>43.44</v>
      </c>
      <c r="F98" s="57">
        <v>40.54</v>
      </c>
      <c r="G98" s="58">
        <v>37.54</v>
      </c>
      <c r="H98" s="57"/>
      <c r="I98" s="58">
        <v>32.450000000000003</v>
      </c>
      <c r="J98" s="57"/>
      <c r="K98" s="58"/>
      <c r="L98" s="57"/>
      <c r="M98" s="58"/>
      <c r="N98" s="57"/>
      <c r="O98" s="58"/>
      <c r="Q98" s="57"/>
      <c r="R98" s="58">
        <v>44.223884497283024</v>
      </c>
      <c r="S98" s="59"/>
      <c r="T98" s="58"/>
      <c r="U98" s="60"/>
      <c r="V98" s="61"/>
      <c r="W98" s="60"/>
      <c r="X98" s="58"/>
      <c r="Y98" s="59"/>
      <c r="Z98" s="62"/>
      <c r="AB98" s="59"/>
      <c r="AC98" s="58"/>
      <c r="AD98" s="59"/>
      <c r="AE98" s="58"/>
      <c r="AF98" s="59"/>
      <c r="AG98" s="58"/>
      <c r="AI98" s="50"/>
      <c r="AJ98" s="70"/>
    </row>
    <row r="99" spans="1:36" x14ac:dyDescent="0.25">
      <c r="A99" s="50">
        <v>39904</v>
      </c>
      <c r="B99" s="57">
        <v>37.06</v>
      </c>
      <c r="C99" s="58">
        <v>41.96</v>
      </c>
      <c r="D99" s="57">
        <v>37.99</v>
      </c>
      <c r="E99" s="58">
        <v>41.38</v>
      </c>
      <c r="F99" s="57">
        <v>39.31</v>
      </c>
      <c r="G99" s="58">
        <v>37.06</v>
      </c>
      <c r="H99" s="57"/>
      <c r="I99" s="58">
        <v>38</v>
      </c>
      <c r="J99" s="57"/>
      <c r="K99" s="58"/>
      <c r="L99" s="57"/>
      <c r="M99" s="58"/>
      <c r="N99" s="57"/>
      <c r="O99" s="58"/>
      <c r="Q99" s="57"/>
      <c r="R99" s="58">
        <v>41.328269615558973</v>
      </c>
      <c r="S99" s="59"/>
      <c r="T99" s="58"/>
      <c r="U99" s="60"/>
      <c r="V99" s="61"/>
      <c r="W99" s="60"/>
      <c r="X99" s="58"/>
      <c r="Y99" s="59"/>
      <c r="Z99" s="62"/>
      <c r="AB99" s="59"/>
      <c r="AC99" s="58"/>
      <c r="AD99" s="59"/>
      <c r="AE99" s="58"/>
      <c r="AF99" s="59"/>
      <c r="AG99" s="58"/>
      <c r="AI99" s="50"/>
      <c r="AJ99" s="70"/>
    </row>
    <row r="100" spans="1:36" x14ac:dyDescent="0.25">
      <c r="A100" s="50">
        <v>39934</v>
      </c>
      <c r="B100" s="57">
        <v>38.020000000000003</v>
      </c>
      <c r="C100" s="58">
        <v>40.07</v>
      </c>
      <c r="D100" s="57">
        <v>36.15</v>
      </c>
      <c r="E100" s="58">
        <v>41.76</v>
      </c>
      <c r="F100" s="57">
        <v>40.04</v>
      </c>
      <c r="G100" s="58">
        <v>38.020000000000003</v>
      </c>
      <c r="H100" s="57"/>
      <c r="I100" s="58">
        <v>37.5</v>
      </c>
      <c r="J100" s="57"/>
      <c r="K100" s="58"/>
      <c r="L100" s="57"/>
      <c r="M100" s="58"/>
      <c r="N100" s="57"/>
      <c r="O100" s="58"/>
      <c r="Q100" s="57"/>
      <c r="R100" s="58">
        <v>41.411811503056242</v>
      </c>
      <c r="S100" s="59"/>
      <c r="T100" s="58"/>
      <c r="U100" s="60"/>
      <c r="V100" s="61"/>
      <c r="W100" s="60"/>
      <c r="X100" s="58"/>
      <c r="Y100" s="59"/>
      <c r="Z100" s="62"/>
      <c r="AB100" s="59"/>
      <c r="AC100" s="58"/>
      <c r="AD100" s="59"/>
      <c r="AE100" s="58"/>
      <c r="AF100" s="59"/>
      <c r="AG100" s="58"/>
      <c r="AI100" s="50"/>
      <c r="AJ100" s="70"/>
    </row>
    <row r="101" spans="1:36" x14ac:dyDescent="0.25">
      <c r="A101" s="50">
        <v>39965</v>
      </c>
      <c r="B101" s="57">
        <v>44.74</v>
      </c>
      <c r="C101" s="58">
        <v>39.130000000000003</v>
      </c>
      <c r="D101" s="57">
        <v>36.68</v>
      </c>
      <c r="E101" s="58">
        <v>44.36</v>
      </c>
      <c r="F101" s="57">
        <v>44.35</v>
      </c>
      <c r="G101" s="58">
        <v>44.74</v>
      </c>
      <c r="H101" s="57"/>
      <c r="I101" s="58">
        <v>44.5</v>
      </c>
      <c r="J101" s="57"/>
      <c r="K101" s="58"/>
      <c r="L101" s="57"/>
      <c r="M101" s="58"/>
      <c r="N101" s="57"/>
      <c r="O101" s="58"/>
      <c r="Q101" s="57"/>
      <c r="R101" s="58">
        <v>41.892271196024218</v>
      </c>
      <c r="S101" s="59"/>
      <c r="T101" s="58"/>
      <c r="U101" s="60"/>
      <c r="V101" s="61"/>
      <c r="W101" s="60"/>
      <c r="X101" s="58"/>
      <c r="Y101" s="59"/>
      <c r="Z101" s="62"/>
      <c r="AB101" s="59"/>
      <c r="AC101" s="58"/>
      <c r="AD101" s="59"/>
      <c r="AE101" s="58"/>
      <c r="AF101" s="59"/>
      <c r="AG101" s="58"/>
      <c r="AI101" s="50"/>
      <c r="AJ101" s="70"/>
    </row>
    <row r="102" spans="1:36" x14ac:dyDescent="0.25">
      <c r="A102" s="50">
        <v>39995</v>
      </c>
      <c r="B102" s="57">
        <v>54.34</v>
      </c>
      <c r="C102" s="58">
        <v>51.21</v>
      </c>
      <c r="D102" s="57">
        <v>46.44</v>
      </c>
      <c r="E102" s="58">
        <v>49.67</v>
      </c>
      <c r="F102" s="57">
        <v>58.28</v>
      </c>
      <c r="G102" s="58">
        <v>54.34</v>
      </c>
      <c r="H102" s="57"/>
      <c r="I102" s="58">
        <v>51.5</v>
      </c>
      <c r="J102" s="57"/>
      <c r="K102" s="58"/>
      <c r="L102" s="57"/>
      <c r="M102" s="58"/>
      <c r="N102" s="57"/>
      <c r="O102" s="58"/>
      <c r="Q102" s="57"/>
      <c r="R102" s="58">
        <v>42.456914821566073</v>
      </c>
      <c r="S102" s="59"/>
      <c r="T102" s="58"/>
      <c r="U102" s="60"/>
      <c r="V102" s="61"/>
      <c r="W102" s="60"/>
      <c r="X102" s="58"/>
      <c r="Y102" s="59"/>
      <c r="Z102" s="62"/>
      <c r="AB102" s="59"/>
      <c r="AC102" s="58"/>
      <c r="AD102" s="59"/>
      <c r="AE102" s="58"/>
      <c r="AF102" s="59"/>
      <c r="AG102" s="58"/>
      <c r="AI102" s="50"/>
      <c r="AJ102" s="70"/>
    </row>
    <row r="103" spans="1:36" x14ac:dyDescent="0.25">
      <c r="A103" s="50">
        <v>40026</v>
      </c>
      <c r="B103" s="57">
        <v>62.02</v>
      </c>
      <c r="C103" s="58">
        <v>55.02</v>
      </c>
      <c r="D103" s="57">
        <v>50.67</v>
      </c>
      <c r="E103" s="58">
        <v>54.08</v>
      </c>
      <c r="F103" s="57">
        <v>63.77</v>
      </c>
      <c r="G103" s="58">
        <v>62.02</v>
      </c>
      <c r="H103" s="57"/>
      <c r="I103" s="58">
        <v>60.25</v>
      </c>
      <c r="J103" s="57"/>
      <c r="K103" s="58"/>
      <c r="L103" s="57"/>
      <c r="M103" s="58"/>
      <c r="N103" s="57"/>
      <c r="O103" s="58"/>
      <c r="Q103" s="57"/>
      <c r="R103" s="58">
        <v>42.939575465630448</v>
      </c>
      <c r="S103" s="59"/>
      <c r="T103" s="58"/>
      <c r="U103" s="60"/>
      <c r="V103" s="61"/>
      <c r="W103" s="60"/>
      <c r="X103" s="58"/>
      <c r="Y103" s="59"/>
      <c r="Z103" s="62"/>
      <c r="AB103" s="59"/>
      <c r="AC103" s="58"/>
      <c r="AD103" s="59"/>
      <c r="AE103" s="58"/>
      <c r="AF103" s="59"/>
      <c r="AG103" s="58"/>
      <c r="AI103" s="50"/>
      <c r="AJ103" s="70"/>
    </row>
    <row r="104" spans="1:36" x14ac:dyDescent="0.25">
      <c r="A104" s="50">
        <v>40057</v>
      </c>
      <c r="B104" s="57">
        <v>51.94</v>
      </c>
      <c r="C104" s="58">
        <v>49.74</v>
      </c>
      <c r="D104" s="57">
        <v>45.53</v>
      </c>
      <c r="E104" s="58">
        <v>51.37</v>
      </c>
      <c r="F104" s="57">
        <v>51.31</v>
      </c>
      <c r="G104" s="58">
        <v>51.94</v>
      </c>
      <c r="H104" s="57"/>
      <c r="I104" s="58">
        <v>42.95</v>
      </c>
      <c r="J104" s="57"/>
      <c r="K104" s="58"/>
      <c r="L104" s="57"/>
      <c r="M104" s="58"/>
      <c r="N104" s="57"/>
      <c r="O104" s="58"/>
      <c r="Q104" s="57"/>
      <c r="R104" s="58">
        <v>42.894969605085741</v>
      </c>
      <c r="S104" s="59"/>
      <c r="T104" s="58"/>
      <c r="U104" s="60"/>
      <c r="V104" s="61"/>
      <c r="W104" s="60"/>
      <c r="X104" s="58"/>
      <c r="Y104" s="59"/>
      <c r="Z104" s="62"/>
      <c r="AB104" s="59"/>
      <c r="AC104" s="58"/>
      <c r="AD104" s="59"/>
      <c r="AE104" s="58"/>
      <c r="AF104" s="59"/>
      <c r="AG104" s="58"/>
      <c r="AI104" s="50"/>
      <c r="AJ104" s="70"/>
    </row>
    <row r="105" spans="1:36" x14ac:dyDescent="0.25">
      <c r="A105" s="50">
        <v>40087</v>
      </c>
      <c r="B105" s="57">
        <v>39.94</v>
      </c>
      <c r="C105" s="58">
        <v>44.87</v>
      </c>
      <c r="D105" s="57">
        <v>42.37</v>
      </c>
      <c r="E105" s="58">
        <v>42.88</v>
      </c>
      <c r="F105" s="57">
        <v>41.48</v>
      </c>
      <c r="G105" s="58">
        <v>39.94</v>
      </c>
      <c r="H105" s="57"/>
      <c r="I105" s="58">
        <v>42.5</v>
      </c>
      <c r="J105" s="57"/>
      <c r="K105" s="58"/>
      <c r="L105" s="57"/>
      <c r="M105" s="58"/>
      <c r="N105" s="57"/>
      <c r="O105" s="58"/>
      <c r="Q105" s="57"/>
      <c r="R105" s="58">
        <v>42.921997820442648</v>
      </c>
      <c r="S105" s="59"/>
      <c r="T105" s="58"/>
      <c r="U105" s="60"/>
      <c r="V105" s="61"/>
      <c r="W105" s="60"/>
      <c r="X105" s="58"/>
      <c r="Y105" s="59"/>
      <c r="Z105" s="62"/>
      <c r="AB105" s="59"/>
      <c r="AC105" s="58"/>
      <c r="AD105" s="59"/>
      <c r="AE105" s="58"/>
      <c r="AF105" s="59"/>
      <c r="AG105" s="58"/>
      <c r="AI105" s="50"/>
      <c r="AJ105" s="70"/>
    </row>
    <row r="106" spans="1:36" x14ac:dyDescent="0.25">
      <c r="A106" s="50">
        <v>40118</v>
      </c>
      <c r="B106" s="57">
        <v>38.979999999999997</v>
      </c>
      <c r="C106" s="58">
        <v>42.57</v>
      </c>
      <c r="D106" s="57">
        <v>40.130000000000003</v>
      </c>
      <c r="E106" s="58">
        <v>43.73</v>
      </c>
      <c r="F106" s="57">
        <v>41.22</v>
      </c>
      <c r="G106" s="58">
        <v>38.979999999999997</v>
      </c>
      <c r="H106" s="57"/>
      <c r="I106" s="58">
        <v>40.75</v>
      </c>
      <c r="J106" s="57"/>
      <c r="K106" s="58"/>
      <c r="L106" s="57"/>
      <c r="M106" s="58"/>
      <c r="N106" s="57"/>
      <c r="O106" s="58"/>
      <c r="Q106" s="57"/>
      <c r="R106" s="58">
        <v>45.45149133140049</v>
      </c>
      <c r="S106" s="59"/>
      <c r="T106" s="58"/>
      <c r="U106" s="60"/>
      <c r="V106" s="61"/>
      <c r="W106" s="60"/>
      <c r="X106" s="58"/>
      <c r="Y106" s="59"/>
      <c r="Z106" s="62"/>
      <c r="AB106" s="59"/>
      <c r="AC106" s="58"/>
      <c r="AD106" s="59"/>
      <c r="AE106" s="58"/>
      <c r="AF106" s="59"/>
      <c r="AG106" s="58"/>
      <c r="AI106" s="50"/>
      <c r="AJ106" s="70"/>
    </row>
    <row r="107" spans="1:36" x14ac:dyDescent="0.25">
      <c r="A107" s="50">
        <v>40148</v>
      </c>
      <c r="B107" s="57">
        <v>38.5</v>
      </c>
      <c r="C107" s="58">
        <v>43.26</v>
      </c>
      <c r="D107" s="57">
        <v>40.92</v>
      </c>
      <c r="E107" s="58">
        <v>46.37</v>
      </c>
      <c r="F107" s="57">
        <v>42.44</v>
      </c>
      <c r="G107" s="58">
        <v>38.5</v>
      </c>
      <c r="H107" s="57"/>
      <c r="I107" s="58">
        <v>41.2</v>
      </c>
      <c r="J107" s="57"/>
      <c r="K107" s="58"/>
      <c r="L107" s="57"/>
      <c r="M107" s="58"/>
      <c r="N107" s="57"/>
      <c r="O107" s="58"/>
      <c r="Q107" s="57"/>
      <c r="R107" s="58">
        <v>47.310052532883134</v>
      </c>
      <c r="S107" s="59"/>
      <c r="T107" s="58"/>
      <c r="U107" s="60"/>
      <c r="V107" s="61"/>
      <c r="W107" s="60"/>
      <c r="X107" s="58"/>
      <c r="Y107" s="59"/>
      <c r="Z107" s="62"/>
      <c r="AB107" s="59"/>
      <c r="AC107" s="58"/>
      <c r="AD107" s="59"/>
      <c r="AE107" s="58"/>
      <c r="AF107" s="59"/>
      <c r="AG107" s="58"/>
      <c r="AI107" s="50"/>
      <c r="AJ107" s="70"/>
    </row>
    <row r="108" spans="1:36" x14ac:dyDescent="0.25">
      <c r="A108" s="50">
        <v>40179</v>
      </c>
      <c r="B108" s="57">
        <v>38.28</v>
      </c>
      <c r="C108" s="58">
        <v>46.42</v>
      </c>
      <c r="D108" s="57">
        <v>43.53</v>
      </c>
      <c r="E108" s="58">
        <v>45.88</v>
      </c>
      <c r="F108" s="57">
        <v>42.95</v>
      </c>
      <c r="G108" s="58">
        <v>38.28</v>
      </c>
      <c r="H108" s="57"/>
      <c r="I108" s="58">
        <v>32.450000000000003</v>
      </c>
      <c r="J108" s="57"/>
      <c r="K108" s="58"/>
      <c r="L108" s="57"/>
      <c r="M108" s="58"/>
      <c r="N108" s="57"/>
      <c r="O108" s="58"/>
      <c r="Q108" s="57"/>
      <c r="R108" s="58">
        <v>48.215472862362112</v>
      </c>
      <c r="S108" s="59"/>
      <c r="T108" s="58"/>
      <c r="U108" s="60"/>
      <c r="V108" s="61"/>
      <c r="W108" s="60"/>
      <c r="X108" s="58"/>
      <c r="Y108" s="59"/>
      <c r="Z108" s="62"/>
      <c r="AB108" s="59"/>
      <c r="AC108" s="58"/>
      <c r="AD108" s="59"/>
      <c r="AE108" s="58"/>
      <c r="AF108" s="59"/>
      <c r="AG108" s="58"/>
      <c r="AI108" s="50"/>
      <c r="AJ108" s="70"/>
    </row>
    <row r="109" spans="1:36" x14ac:dyDescent="0.25">
      <c r="A109" s="50">
        <v>40210</v>
      </c>
      <c r="B109" s="57">
        <v>38.28</v>
      </c>
      <c r="C109" s="58">
        <v>46.05</v>
      </c>
      <c r="D109" s="57">
        <v>43.04</v>
      </c>
      <c r="E109" s="58">
        <v>44.92</v>
      </c>
      <c r="F109" s="57">
        <v>41.5</v>
      </c>
      <c r="G109" s="58">
        <v>38.28</v>
      </c>
      <c r="H109" s="57"/>
      <c r="I109" s="58">
        <v>34.200000000000003</v>
      </c>
      <c r="J109" s="57"/>
      <c r="K109" s="58"/>
      <c r="L109" s="57"/>
      <c r="M109" s="58"/>
      <c r="N109" s="57"/>
      <c r="O109" s="58"/>
      <c r="Q109" s="57"/>
      <c r="R109" s="58">
        <v>47.200935648856472</v>
      </c>
      <c r="S109" s="59"/>
      <c r="T109" s="58"/>
      <c r="U109" s="60"/>
      <c r="V109" s="61"/>
      <c r="W109" s="60"/>
      <c r="X109" s="58"/>
      <c r="Y109" s="59"/>
      <c r="Z109" s="62"/>
      <c r="AB109" s="59"/>
      <c r="AC109" s="58"/>
      <c r="AD109" s="59"/>
      <c r="AE109" s="58"/>
      <c r="AF109" s="59"/>
      <c r="AG109" s="58"/>
      <c r="AI109" s="50"/>
      <c r="AJ109" s="70"/>
    </row>
    <row r="110" spans="1:36" x14ac:dyDescent="0.25">
      <c r="A110" s="50">
        <v>40238</v>
      </c>
      <c r="B110" s="57">
        <v>37.799999999999997</v>
      </c>
      <c r="C110" s="58">
        <v>43.25</v>
      </c>
      <c r="D110" s="57">
        <v>40.22</v>
      </c>
      <c r="E110" s="58">
        <v>43.97</v>
      </c>
      <c r="F110" s="57">
        <v>40.799999999999997</v>
      </c>
      <c r="G110" s="58">
        <v>37.799999999999997</v>
      </c>
      <c r="H110" s="57"/>
      <c r="I110" s="58">
        <v>32.950000000000003</v>
      </c>
      <c r="J110" s="57"/>
      <c r="K110" s="58"/>
      <c r="L110" s="57"/>
      <c r="M110" s="58"/>
      <c r="N110" s="57"/>
      <c r="O110" s="58"/>
      <c r="Q110" s="57"/>
      <c r="R110" s="58">
        <v>45.555377538597824</v>
      </c>
      <c r="S110" s="59"/>
      <c r="T110" s="58"/>
      <c r="U110" s="60"/>
      <c r="V110" s="61"/>
      <c r="W110" s="60"/>
      <c r="X110" s="58"/>
      <c r="Y110" s="59"/>
      <c r="Z110" s="62"/>
      <c r="AB110" s="59"/>
      <c r="AC110" s="58"/>
      <c r="AD110" s="59"/>
      <c r="AE110" s="58"/>
      <c r="AF110" s="59"/>
      <c r="AG110" s="58"/>
      <c r="AI110" s="50"/>
      <c r="AJ110" s="70"/>
    </row>
    <row r="111" spans="1:36" x14ac:dyDescent="0.25">
      <c r="A111" s="50">
        <v>40269</v>
      </c>
      <c r="B111" s="57">
        <v>37.32</v>
      </c>
      <c r="C111" s="58">
        <v>43.14</v>
      </c>
      <c r="D111" s="57">
        <v>38.75</v>
      </c>
      <c r="E111" s="58">
        <v>42.04</v>
      </c>
      <c r="F111" s="57">
        <v>39.57</v>
      </c>
      <c r="G111" s="58">
        <v>37.32</v>
      </c>
      <c r="H111" s="57"/>
      <c r="I111" s="58">
        <v>38.75</v>
      </c>
      <c r="J111" s="57"/>
      <c r="K111" s="58"/>
      <c r="L111" s="57"/>
      <c r="M111" s="58"/>
      <c r="N111" s="57"/>
      <c r="O111" s="58"/>
      <c r="Q111" s="57"/>
      <c r="R111" s="58">
        <v>42.222087092682884</v>
      </c>
      <c r="S111" s="59"/>
      <c r="T111" s="58"/>
      <c r="U111" s="60"/>
      <c r="V111" s="61"/>
      <c r="W111" s="60"/>
      <c r="X111" s="58"/>
      <c r="Y111" s="59"/>
      <c r="Z111" s="62"/>
      <c r="AB111" s="59"/>
      <c r="AC111" s="58"/>
      <c r="AD111" s="59"/>
      <c r="AE111" s="58"/>
      <c r="AF111" s="59"/>
      <c r="AG111" s="58"/>
      <c r="AI111" s="50"/>
      <c r="AJ111" s="70"/>
    </row>
    <row r="112" spans="1:36" x14ac:dyDescent="0.25">
      <c r="A112" s="50">
        <v>40299</v>
      </c>
      <c r="B112" s="57">
        <v>38.28</v>
      </c>
      <c r="C112" s="58">
        <v>41.36</v>
      </c>
      <c r="D112" s="57">
        <v>37.04</v>
      </c>
      <c r="E112" s="58">
        <v>42.41</v>
      </c>
      <c r="F112" s="57">
        <v>40.299999999999997</v>
      </c>
      <c r="G112" s="58">
        <v>38.28</v>
      </c>
      <c r="H112" s="57"/>
      <c r="I112" s="58">
        <v>38.25</v>
      </c>
      <c r="J112" s="57"/>
      <c r="K112" s="58"/>
      <c r="L112" s="57"/>
      <c r="M112" s="58"/>
      <c r="N112" s="57"/>
      <c r="O112" s="58"/>
      <c r="Q112" s="57"/>
      <c r="R112" s="58">
        <v>42.31244596032959</v>
      </c>
      <c r="S112" s="59"/>
      <c r="T112" s="58"/>
      <c r="U112" s="60"/>
      <c r="V112" s="61"/>
      <c r="W112" s="60"/>
      <c r="X112" s="58"/>
      <c r="Y112" s="59"/>
      <c r="Z112" s="62"/>
      <c r="AB112" s="59"/>
      <c r="AC112" s="58"/>
      <c r="AD112" s="59"/>
      <c r="AE112" s="58"/>
      <c r="AF112" s="59"/>
      <c r="AG112" s="58"/>
      <c r="AI112" s="50"/>
      <c r="AJ112" s="70"/>
    </row>
    <row r="113" spans="1:36" x14ac:dyDescent="0.25">
      <c r="A113" s="50">
        <v>40330</v>
      </c>
      <c r="B113" s="57">
        <v>45.05</v>
      </c>
      <c r="C113" s="58">
        <v>40.479999999999997</v>
      </c>
      <c r="D113" s="57">
        <v>37.53</v>
      </c>
      <c r="E113" s="58">
        <v>44.81</v>
      </c>
      <c r="F113" s="57">
        <v>44.65</v>
      </c>
      <c r="G113" s="58">
        <v>45.05</v>
      </c>
      <c r="H113" s="57"/>
      <c r="I113" s="58">
        <v>45.25</v>
      </c>
      <c r="J113" s="57"/>
      <c r="K113" s="58"/>
      <c r="L113" s="57"/>
      <c r="M113" s="58"/>
      <c r="N113" s="57"/>
      <c r="O113" s="58"/>
      <c r="Q113" s="57"/>
      <c r="R113" s="58">
        <v>42.803151099843312</v>
      </c>
      <c r="S113" s="59"/>
      <c r="T113" s="58"/>
      <c r="U113" s="60"/>
      <c r="V113" s="61"/>
      <c r="W113" s="60"/>
      <c r="X113" s="58"/>
      <c r="Y113" s="59"/>
      <c r="Z113" s="62"/>
      <c r="AB113" s="59"/>
      <c r="AC113" s="58"/>
      <c r="AD113" s="59"/>
      <c r="AE113" s="58"/>
      <c r="AF113" s="59"/>
      <c r="AG113" s="58"/>
      <c r="AI113" s="50"/>
      <c r="AJ113" s="70"/>
    </row>
    <row r="114" spans="1:36" x14ac:dyDescent="0.25">
      <c r="A114" s="50">
        <v>40360</v>
      </c>
      <c r="B114" s="57">
        <v>54.72</v>
      </c>
      <c r="C114" s="58">
        <v>51.84</v>
      </c>
      <c r="D114" s="57">
        <v>46.62</v>
      </c>
      <c r="E114" s="58">
        <v>49.74</v>
      </c>
      <c r="F114" s="57">
        <v>58.66</v>
      </c>
      <c r="G114" s="58">
        <v>54.72</v>
      </c>
      <c r="H114" s="57"/>
      <c r="I114" s="58">
        <v>52.25</v>
      </c>
      <c r="J114" s="57"/>
      <c r="K114" s="58"/>
      <c r="L114" s="57"/>
      <c r="M114" s="58"/>
      <c r="N114" s="57"/>
      <c r="O114" s="58"/>
      <c r="Q114" s="57"/>
      <c r="R114" s="58">
        <v>43.378663334834819</v>
      </c>
      <c r="S114" s="59"/>
      <c r="T114" s="58"/>
      <c r="U114" s="60"/>
      <c r="V114" s="61"/>
      <c r="W114" s="60"/>
      <c r="X114" s="58"/>
      <c r="Y114" s="59"/>
      <c r="Z114" s="62"/>
      <c r="AB114" s="59"/>
      <c r="AC114" s="58"/>
      <c r="AD114" s="59"/>
      <c r="AE114" s="58"/>
      <c r="AF114" s="59"/>
      <c r="AG114" s="58"/>
      <c r="AI114" s="50"/>
      <c r="AJ114" s="70"/>
    </row>
    <row r="115" spans="1:36" x14ac:dyDescent="0.25">
      <c r="A115" s="50">
        <v>40391</v>
      </c>
      <c r="B115" s="57">
        <v>62.45</v>
      </c>
      <c r="C115" s="58">
        <v>55.42</v>
      </c>
      <c r="D115" s="57">
        <v>50.56</v>
      </c>
      <c r="E115" s="58">
        <v>53.82</v>
      </c>
      <c r="F115" s="57">
        <v>64.2</v>
      </c>
      <c r="G115" s="58">
        <v>62.45</v>
      </c>
      <c r="H115" s="57"/>
      <c r="I115" s="58">
        <v>61</v>
      </c>
      <c r="J115" s="57"/>
      <c r="K115" s="58"/>
      <c r="L115" s="57"/>
      <c r="M115" s="58"/>
      <c r="N115" s="57"/>
      <c r="O115" s="58"/>
      <c r="Q115" s="57"/>
      <c r="R115" s="58">
        <v>43.871887327951995</v>
      </c>
      <c r="S115" s="59"/>
      <c r="T115" s="58"/>
      <c r="U115" s="60"/>
      <c r="V115" s="61"/>
      <c r="W115" s="60"/>
      <c r="X115" s="58"/>
      <c r="Y115" s="59"/>
      <c r="Z115" s="62"/>
      <c r="AB115" s="59"/>
      <c r="AC115" s="58"/>
      <c r="AD115" s="59"/>
      <c r="AE115" s="58"/>
      <c r="AF115" s="59"/>
      <c r="AG115" s="58"/>
      <c r="AI115" s="50"/>
      <c r="AJ115" s="70"/>
    </row>
    <row r="116" spans="1:36" x14ac:dyDescent="0.25">
      <c r="A116" s="50">
        <v>40422</v>
      </c>
      <c r="B116" s="57">
        <v>52.3</v>
      </c>
      <c r="C116" s="58">
        <v>50.46</v>
      </c>
      <c r="D116" s="57">
        <v>45.77</v>
      </c>
      <c r="E116" s="58">
        <v>51.29</v>
      </c>
      <c r="F116" s="57">
        <v>51.65</v>
      </c>
      <c r="G116" s="58">
        <v>52.3</v>
      </c>
      <c r="H116" s="57"/>
      <c r="I116" s="58">
        <v>43.45</v>
      </c>
      <c r="J116" s="57"/>
      <c r="K116" s="58"/>
      <c r="L116" s="57"/>
      <c r="M116" s="58"/>
      <c r="N116" s="57"/>
      <c r="O116" s="58"/>
      <c r="Q116" s="57"/>
      <c r="R116" s="58">
        <v>43.833524567841962</v>
      </c>
      <c r="S116" s="59"/>
      <c r="T116" s="58"/>
      <c r="U116" s="60"/>
      <c r="V116" s="61"/>
      <c r="W116" s="60"/>
      <c r="X116" s="58"/>
      <c r="Y116" s="59"/>
      <c r="Z116" s="62"/>
      <c r="AB116" s="59"/>
      <c r="AC116" s="58"/>
      <c r="AD116" s="59"/>
      <c r="AE116" s="58"/>
      <c r="AF116" s="59"/>
      <c r="AG116" s="58"/>
      <c r="AI116" s="50"/>
      <c r="AJ116" s="70"/>
    </row>
    <row r="117" spans="1:36" x14ac:dyDescent="0.25">
      <c r="A117" s="50">
        <v>40452</v>
      </c>
      <c r="B117" s="57">
        <v>40.22</v>
      </c>
      <c r="C117" s="58">
        <v>45.88</v>
      </c>
      <c r="D117" s="57">
        <v>42.83</v>
      </c>
      <c r="E117" s="58">
        <v>43.3</v>
      </c>
      <c r="F117" s="57">
        <v>41.75</v>
      </c>
      <c r="G117" s="58">
        <v>40.22</v>
      </c>
      <c r="H117" s="57"/>
      <c r="I117" s="58">
        <v>43.25</v>
      </c>
      <c r="J117" s="57"/>
      <c r="K117" s="58"/>
      <c r="L117" s="57"/>
      <c r="M117" s="58"/>
      <c r="N117" s="57"/>
      <c r="O117" s="58"/>
      <c r="Q117" s="57"/>
      <c r="R117" s="58">
        <v>43.867193121382762</v>
      </c>
      <c r="S117" s="59"/>
      <c r="T117" s="58"/>
      <c r="U117" s="60"/>
      <c r="V117" s="61"/>
      <c r="W117" s="60"/>
      <c r="X117" s="58"/>
      <c r="Y117" s="59"/>
      <c r="Z117" s="62"/>
      <c r="AB117" s="59"/>
      <c r="AC117" s="58"/>
      <c r="AD117" s="59"/>
      <c r="AE117" s="58"/>
      <c r="AF117" s="59"/>
      <c r="AG117" s="58"/>
      <c r="AI117" s="50"/>
      <c r="AJ117" s="70"/>
    </row>
    <row r="118" spans="1:36" x14ac:dyDescent="0.25">
      <c r="A118" s="50">
        <v>40483</v>
      </c>
      <c r="B118" s="57">
        <v>39.25</v>
      </c>
      <c r="C118" s="58">
        <v>43.72</v>
      </c>
      <c r="D118" s="57">
        <v>40.75</v>
      </c>
      <c r="E118" s="58">
        <v>44.21</v>
      </c>
      <c r="F118" s="57">
        <v>41.49</v>
      </c>
      <c r="G118" s="58">
        <v>39.25</v>
      </c>
      <c r="H118" s="57"/>
      <c r="I118" s="58">
        <v>41.5</v>
      </c>
      <c r="J118" s="57"/>
      <c r="K118" s="58"/>
      <c r="L118" s="57"/>
      <c r="M118" s="58"/>
      <c r="N118" s="57"/>
      <c r="O118" s="58"/>
      <c r="Q118" s="57"/>
      <c r="R118" s="58">
        <v>46.061574728049756</v>
      </c>
      <c r="S118" s="59"/>
      <c r="T118" s="58"/>
      <c r="U118" s="60"/>
      <c r="V118" s="61"/>
      <c r="W118" s="60"/>
      <c r="X118" s="58"/>
      <c r="Y118" s="59"/>
      <c r="Z118" s="62"/>
      <c r="AB118" s="59"/>
      <c r="AC118" s="58"/>
      <c r="AD118" s="59"/>
      <c r="AE118" s="58"/>
      <c r="AF118" s="59"/>
      <c r="AG118" s="58"/>
      <c r="AI118" s="50"/>
      <c r="AJ118" s="70"/>
    </row>
    <row r="119" spans="1:36" x14ac:dyDescent="0.25">
      <c r="A119" s="50">
        <v>40513</v>
      </c>
      <c r="B119" s="57">
        <v>38.770000000000003</v>
      </c>
      <c r="C119" s="58">
        <v>44.37</v>
      </c>
      <c r="D119" s="57">
        <v>41.49</v>
      </c>
      <c r="E119" s="58">
        <v>46.83</v>
      </c>
      <c r="F119" s="57">
        <v>42.72</v>
      </c>
      <c r="G119" s="58">
        <v>38.770000000000003</v>
      </c>
      <c r="H119" s="57"/>
      <c r="I119" s="58">
        <v>41.7</v>
      </c>
      <c r="J119" s="57"/>
      <c r="K119" s="58"/>
      <c r="L119" s="57"/>
      <c r="M119" s="58"/>
      <c r="N119" s="57"/>
      <c r="O119" s="58"/>
      <c r="Q119" s="57"/>
      <c r="R119" s="58">
        <v>47.94314999295721</v>
      </c>
      <c r="S119" s="59"/>
      <c r="T119" s="58"/>
      <c r="U119" s="60"/>
      <c r="V119" s="61"/>
      <c r="W119" s="60"/>
      <c r="X119" s="58"/>
      <c r="Y119" s="59"/>
      <c r="Z119" s="62"/>
      <c r="AB119" s="59"/>
      <c r="AC119" s="58"/>
      <c r="AD119" s="59"/>
      <c r="AE119" s="58"/>
      <c r="AF119" s="59"/>
      <c r="AG119" s="58"/>
      <c r="AI119" s="50"/>
      <c r="AJ119" s="70"/>
    </row>
    <row r="120" spans="1:36" x14ac:dyDescent="0.25">
      <c r="A120" s="50">
        <v>40544</v>
      </c>
      <c r="B120" s="57">
        <v>38.549999999999997</v>
      </c>
      <c r="C120" s="58">
        <v>47.39</v>
      </c>
      <c r="D120" s="57">
        <v>43.94</v>
      </c>
      <c r="E120" s="58">
        <v>46.25</v>
      </c>
      <c r="F120" s="57">
        <v>43.23</v>
      </c>
      <c r="G120" s="58">
        <v>38.549999999999997</v>
      </c>
      <c r="H120" s="57"/>
      <c r="I120" s="58">
        <v>32.950000000000003</v>
      </c>
      <c r="J120" s="57"/>
      <c r="K120" s="58"/>
      <c r="L120" s="57"/>
      <c r="M120" s="58"/>
      <c r="N120" s="57"/>
      <c r="O120" s="58"/>
      <c r="Q120" s="57"/>
      <c r="R120" s="58">
        <v>40.672458687504395</v>
      </c>
      <c r="S120" s="59"/>
      <c r="T120" s="58"/>
      <c r="U120" s="60"/>
      <c r="V120" s="61"/>
      <c r="W120" s="60"/>
      <c r="X120" s="58"/>
      <c r="Y120" s="59"/>
      <c r="Z120" s="62"/>
      <c r="AB120" s="59"/>
      <c r="AC120" s="58"/>
      <c r="AD120" s="59"/>
      <c r="AE120" s="58"/>
      <c r="AF120" s="59"/>
      <c r="AG120" s="58"/>
      <c r="AI120" s="50"/>
      <c r="AJ120" s="70"/>
    </row>
    <row r="121" spans="1:36" x14ac:dyDescent="0.25">
      <c r="A121" s="50">
        <v>40575</v>
      </c>
      <c r="B121" s="57">
        <v>38.549999999999997</v>
      </c>
      <c r="C121" s="58">
        <v>47.04</v>
      </c>
      <c r="D121" s="57">
        <v>43.49</v>
      </c>
      <c r="E121" s="58">
        <v>45.36</v>
      </c>
      <c r="F121" s="57">
        <v>41.77</v>
      </c>
      <c r="G121" s="58">
        <v>38.549999999999997</v>
      </c>
      <c r="H121" s="57"/>
      <c r="I121" s="58">
        <v>34.700000000000003</v>
      </c>
      <c r="J121" s="57"/>
      <c r="K121" s="58"/>
      <c r="L121" s="57"/>
      <c r="M121" s="58"/>
      <c r="N121" s="57"/>
      <c r="O121" s="58"/>
      <c r="Q121" s="57"/>
      <c r="R121" s="58">
        <v>39.792358909256578</v>
      </c>
      <c r="S121" s="59"/>
      <c r="T121" s="58"/>
      <c r="U121" s="60"/>
      <c r="V121" s="61"/>
      <c r="W121" s="60"/>
      <c r="X121" s="58"/>
      <c r="Y121" s="59"/>
      <c r="Z121" s="62"/>
      <c r="AB121" s="59"/>
      <c r="AC121" s="58"/>
      <c r="AD121" s="59"/>
      <c r="AE121" s="58"/>
      <c r="AF121" s="59"/>
      <c r="AG121" s="58"/>
      <c r="AI121" s="50"/>
      <c r="AJ121" s="70"/>
    </row>
    <row r="122" spans="1:36" x14ac:dyDescent="0.25">
      <c r="A122" s="50">
        <v>40603</v>
      </c>
      <c r="B122" s="57">
        <v>38.06</v>
      </c>
      <c r="C122" s="58">
        <v>44.42</v>
      </c>
      <c r="D122" s="57">
        <v>40.869999999999997</v>
      </c>
      <c r="E122" s="58">
        <v>44.48</v>
      </c>
      <c r="F122" s="57">
        <v>41.06</v>
      </c>
      <c r="G122" s="58">
        <v>38.06</v>
      </c>
      <c r="H122" s="57"/>
      <c r="I122" s="58">
        <v>33.450000000000003</v>
      </c>
      <c r="J122" s="57"/>
      <c r="K122" s="58"/>
      <c r="L122" s="57"/>
      <c r="M122" s="58"/>
      <c r="N122" s="57"/>
      <c r="O122" s="58"/>
      <c r="Q122" s="57"/>
      <c r="R122" s="58">
        <v>38.369745661341966</v>
      </c>
      <c r="S122" s="59"/>
      <c r="T122" s="58"/>
      <c r="U122" s="60"/>
      <c r="V122" s="61"/>
      <c r="W122" s="60"/>
      <c r="X122" s="58"/>
      <c r="Y122" s="59"/>
      <c r="Z122" s="62"/>
      <c r="AB122" s="59"/>
      <c r="AC122" s="58"/>
      <c r="AD122" s="59"/>
      <c r="AE122" s="58"/>
      <c r="AF122" s="59"/>
      <c r="AG122" s="58"/>
      <c r="AI122" s="50"/>
      <c r="AJ122" s="70"/>
    </row>
    <row r="123" spans="1:36" x14ac:dyDescent="0.25">
      <c r="A123" s="50">
        <v>40634</v>
      </c>
      <c r="B123" s="57">
        <v>37.57</v>
      </c>
      <c r="C123" s="58">
        <v>44.31</v>
      </c>
      <c r="D123" s="57">
        <v>39.5</v>
      </c>
      <c r="E123" s="58">
        <v>42.67</v>
      </c>
      <c r="F123" s="57">
        <v>39.83</v>
      </c>
      <c r="G123" s="58">
        <v>37.57</v>
      </c>
      <c r="H123" s="57"/>
      <c r="I123" s="58">
        <v>39.25</v>
      </c>
      <c r="J123" s="57"/>
      <c r="K123" s="58"/>
      <c r="L123" s="57"/>
      <c r="M123" s="58"/>
      <c r="N123" s="57"/>
      <c r="O123" s="58"/>
      <c r="Q123" s="57"/>
      <c r="R123" s="58">
        <v>35.857437938763354</v>
      </c>
      <c r="S123" s="59"/>
      <c r="T123" s="58"/>
      <c r="U123" s="60"/>
      <c r="V123" s="61"/>
      <c r="W123" s="60"/>
      <c r="X123" s="58"/>
      <c r="Y123" s="59"/>
      <c r="Z123" s="62"/>
      <c r="AB123" s="59"/>
      <c r="AC123" s="58"/>
      <c r="AD123" s="59"/>
      <c r="AE123" s="58"/>
      <c r="AF123" s="59"/>
      <c r="AG123" s="58"/>
      <c r="AI123" s="50"/>
      <c r="AJ123" s="70"/>
    </row>
    <row r="124" spans="1:36" x14ac:dyDescent="0.25">
      <c r="A124" s="50">
        <v>40664</v>
      </c>
      <c r="B124" s="57">
        <v>38.549999999999997</v>
      </c>
      <c r="C124" s="58">
        <v>42.64</v>
      </c>
      <c r="D124" s="57">
        <v>37.909999999999997</v>
      </c>
      <c r="E124" s="58">
        <v>43.03</v>
      </c>
      <c r="F124" s="57">
        <v>40.56</v>
      </c>
      <c r="G124" s="58">
        <v>38.549999999999997</v>
      </c>
      <c r="H124" s="57"/>
      <c r="I124" s="58">
        <v>38.75</v>
      </c>
      <c r="J124" s="57"/>
      <c r="K124" s="58"/>
      <c r="L124" s="57"/>
      <c r="M124" s="58"/>
      <c r="N124" s="57"/>
      <c r="O124" s="58"/>
      <c r="Q124" s="57"/>
      <c r="R124" s="58">
        <v>35.929920964887742</v>
      </c>
      <c r="S124" s="59"/>
      <c r="T124" s="58"/>
      <c r="U124" s="60"/>
      <c r="V124" s="61"/>
      <c r="W124" s="60"/>
      <c r="X124" s="58"/>
      <c r="Y124" s="59"/>
      <c r="Z124" s="62"/>
      <c r="AB124" s="59"/>
      <c r="AC124" s="58"/>
      <c r="AD124" s="59"/>
      <c r="AE124" s="58"/>
      <c r="AF124" s="59"/>
      <c r="AG124" s="58"/>
      <c r="AI124" s="50"/>
      <c r="AJ124" s="70"/>
    </row>
    <row r="125" spans="1:36" x14ac:dyDescent="0.25">
      <c r="A125" s="50">
        <v>40695</v>
      </c>
      <c r="B125" s="57">
        <v>45.36</v>
      </c>
      <c r="C125" s="58">
        <v>41.81</v>
      </c>
      <c r="D125" s="57">
        <v>38.369999999999997</v>
      </c>
      <c r="E125" s="58">
        <v>45.26</v>
      </c>
      <c r="F125" s="57">
        <v>44.94</v>
      </c>
      <c r="G125" s="58">
        <v>45.36</v>
      </c>
      <c r="H125" s="57"/>
      <c r="I125" s="58">
        <v>45.75</v>
      </c>
      <c r="J125" s="57"/>
      <c r="K125" s="58"/>
      <c r="L125" s="57"/>
      <c r="M125" s="58"/>
      <c r="N125" s="57"/>
      <c r="O125" s="58"/>
      <c r="Q125" s="57"/>
      <c r="R125" s="58">
        <v>36.346779782905877</v>
      </c>
      <c r="S125" s="59"/>
      <c r="T125" s="58"/>
      <c r="U125" s="60"/>
      <c r="V125" s="61"/>
      <c r="W125" s="60"/>
      <c r="X125" s="58"/>
      <c r="Y125" s="59"/>
      <c r="Z125" s="62"/>
      <c r="AB125" s="59"/>
      <c r="AC125" s="58"/>
      <c r="AD125" s="59"/>
      <c r="AE125" s="58"/>
      <c r="AF125" s="59"/>
      <c r="AG125" s="58"/>
      <c r="AI125" s="50"/>
      <c r="AJ125" s="70"/>
    </row>
    <row r="126" spans="1:36" x14ac:dyDescent="0.25">
      <c r="A126" s="50">
        <v>40725</v>
      </c>
      <c r="B126" s="57">
        <v>55.09</v>
      </c>
      <c r="C126" s="58">
        <v>52.49</v>
      </c>
      <c r="D126" s="57">
        <v>46.83</v>
      </c>
      <c r="E126" s="58">
        <v>49.83</v>
      </c>
      <c r="F126" s="57">
        <v>59.05</v>
      </c>
      <c r="G126" s="58">
        <v>55.09</v>
      </c>
      <c r="H126" s="57"/>
      <c r="I126" s="58">
        <v>52.75</v>
      </c>
      <c r="J126" s="57"/>
      <c r="K126" s="58"/>
      <c r="L126" s="57"/>
      <c r="M126" s="58"/>
      <c r="N126" s="57"/>
      <c r="O126" s="58"/>
      <c r="Q126" s="57"/>
      <c r="R126" s="58">
        <v>36.83667868137713</v>
      </c>
      <c r="S126" s="59"/>
      <c r="T126" s="58"/>
      <c r="U126" s="60"/>
      <c r="V126" s="61"/>
      <c r="W126" s="60"/>
      <c r="X126" s="58"/>
      <c r="Y126" s="59"/>
      <c r="Z126" s="62"/>
      <c r="AB126" s="59"/>
      <c r="AC126" s="58"/>
      <c r="AD126" s="59"/>
      <c r="AE126" s="58"/>
      <c r="AF126" s="59"/>
      <c r="AG126" s="58"/>
      <c r="AI126" s="50"/>
      <c r="AJ126" s="70"/>
    </row>
    <row r="127" spans="1:36" x14ac:dyDescent="0.25">
      <c r="A127" s="50">
        <v>40756</v>
      </c>
      <c r="B127" s="57">
        <v>62.88</v>
      </c>
      <c r="C127" s="58">
        <v>55.86</v>
      </c>
      <c r="D127" s="57">
        <v>50.49</v>
      </c>
      <c r="E127" s="58">
        <v>53.62</v>
      </c>
      <c r="F127" s="57">
        <v>64.62</v>
      </c>
      <c r="G127" s="58">
        <v>62.88</v>
      </c>
      <c r="H127" s="57"/>
      <c r="I127" s="58">
        <v>61.5</v>
      </c>
      <c r="J127" s="57"/>
      <c r="K127" s="58"/>
      <c r="L127" s="57"/>
      <c r="M127" s="58"/>
      <c r="N127" s="57"/>
      <c r="O127" s="58"/>
      <c r="Q127" s="57"/>
      <c r="R127" s="58">
        <v>37.255447099484492</v>
      </c>
      <c r="S127" s="59"/>
      <c r="T127" s="58"/>
      <c r="U127" s="60"/>
      <c r="V127" s="61"/>
      <c r="W127" s="60"/>
      <c r="X127" s="58"/>
      <c r="Y127" s="59"/>
      <c r="Z127" s="62"/>
      <c r="AB127" s="59"/>
      <c r="AC127" s="58"/>
      <c r="AD127" s="59"/>
      <c r="AE127" s="58"/>
      <c r="AF127" s="59"/>
      <c r="AG127" s="58"/>
      <c r="AI127" s="50"/>
      <c r="AJ127" s="70"/>
    </row>
    <row r="128" spans="1:36" x14ac:dyDescent="0.25">
      <c r="A128" s="50">
        <v>40787</v>
      </c>
      <c r="B128" s="57">
        <v>52.66</v>
      </c>
      <c r="C128" s="58">
        <v>51.2</v>
      </c>
      <c r="D128" s="57">
        <v>46.04</v>
      </c>
      <c r="E128" s="58">
        <v>51.25</v>
      </c>
      <c r="F128" s="57">
        <v>51.99</v>
      </c>
      <c r="G128" s="58">
        <v>52.66</v>
      </c>
      <c r="H128" s="57"/>
      <c r="I128" s="58">
        <v>43.95</v>
      </c>
      <c r="J128" s="57"/>
      <c r="K128" s="58"/>
      <c r="L128" s="57"/>
      <c r="M128" s="58"/>
      <c r="N128" s="57"/>
      <c r="O128" s="58"/>
      <c r="Q128" s="57"/>
      <c r="R128" s="58">
        <v>37.216745941873356</v>
      </c>
      <c r="S128" s="59"/>
      <c r="T128" s="58"/>
      <c r="U128" s="60"/>
      <c r="V128" s="61"/>
      <c r="W128" s="60"/>
      <c r="X128" s="58"/>
      <c r="Y128" s="59"/>
      <c r="Z128" s="62"/>
      <c r="AB128" s="59"/>
      <c r="AC128" s="58"/>
      <c r="AD128" s="59"/>
      <c r="AE128" s="58"/>
      <c r="AF128" s="59"/>
      <c r="AG128" s="58"/>
      <c r="AI128" s="50"/>
      <c r="AJ128" s="70"/>
    </row>
    <row r="129" spans="1:36" x14ac:dyDescent="0.25">
      <c r="A129" s="50">
        <v>40817</v>
      </c>
      <c r="B129" s="57">
        <v>40.5</v>
      </c>
      <c r="C129" s="58">
        <v>46.89</v>
      </c>
      <c r="D129" s="57">
        <v>43.3</v>
      </c>
      <c r="E129" s="58">
        <v>43.72</v>
      </c>
      <c r="F129" s="57">
        <v>42.02</v>
      </c>
      <c r="G129" s="58">
        <v>40.5</v>
      </c>
      <c r="H129" s="57"/>
      <c r="I129" s="58">
        <v>43.75</v>
      </c>
      <c r="J129" s="57"/>
      <c r="K129" s="58"/>
      <c r="L129" s="57"/>
      <c r="M129" s="58"/>
      <c r="N129" s="57"/>
      <c r="O129" s="58"/>
      <c r="Q129" s="57"/>
      <c r="R129" s="58">
        <v>37.24019629592329</v>
      </c>
      <c r="S129" s="59"/>
      <c r="T129" s="58"/>
      <c r="U129" s="60"/>
      <c r="V129" s="61"/>
      <c r="W129" s="60"/>
      <c r="X129" s="58"/>
      <c r="Y129" s="59"/>
      <c r="Z129" s="62"/>
      <c r="AB129" s="59"/>
      <c r="AC129" s="58"/>
      <c r="AD129" s="59"/>
      <c r="AE129" s="58"/>
      <c r="AF129" s="59"/>
      <c r="AG129" s="58"/>
      <c r="AI129" s="50"/>
      <c r="AJ129" s="70"/>
    </row>
    <row r="130" spans="1:36" x14ac:dyDescent="0.25">
      <c r="A130" s="50">
        <v>40848</v>
      </c>
      <c r="B130" s="57">
        <v>39.520000000000003</v>
      </c>
      <c r="C130" s="58">
        <v>44.86</v>
      </c>
      <c r="D130" s="57">
        <v>41.36</v>
      </c>
      <c r="E130" s="58">
        <v>44.69</v>
      </c>
      <c r="F130" s="57">
        <v>41.77</v>
      </c>
      <c r="G130" s="58">
        <v>39.520000000000003</v>
      </c>
      <c r="H130" s="57"/>
      <c r="I130" s="58">
        <v>42</v>
      </c>
      <c r="J130" s="57"/>
      <c r="K130" s="58"/>
      <c r="L130" s="57"/>
      <c r="M130" s="58"/>
      <c r="N130" s="57"/>
      <c r="O130" s="58"/>
      <c r="Q130" s="57"/>
      <c r="R130" s="58">
        <v>39.434847981788423</v>
      </c>
      <c r="S130" s="59"/>
      <c r="T130" s="58"/>
      <c r="U130" s="60"/>
      <c r="V130" s="61"/>
      <c r="W130" s="60"/>
      <c r="X130" s="58"/>
      <c r="Y130" s="59"/>
      <c r="Z130" s="62"/>
      <c r="AB130" s="59"/>
      <c r="AC130" s="58"/>
      <c r="AD130" s="59"/>
      <c r="AE130" s="58"/>
      <c r="AF130" s="59"/>
      <c r="AG130" s="58"/>
      <c r="AI130" s="50"/>
      <c r="AJ130" s="70"/>
    </row>
    <row r="131" spans="1:36" x14ac:dyDescent="0.25">
      <c r="A131" s="50">
        <v>40878</v>
      </c>
      <c r="B131" s="57">
        <v>39.04</v>
      </c>
      <c r="C131" s="58">
        <v>45.47</v>
      </c>
      <c r="D131" s="57">
        <v>42.05</v>
      </c>
      <c r="E131" s="58">
        <v>47.28</v>
      </c>
      <c r="F131" s="57">
        <v>43</v>
      </c>
      <c r="G131" s="58">
        <v>39.04</v>
      </c>
      <c r="H131" s="57"/>
      <c r="I131" s="58">
        <v>42.2</v>
      </c>
      <c r="J131" s="57"/>
      <c r="K131" s="58"/>
      <c r="L131" s="57"/>
      <c r="M131" s="58"/>
      <c r="N131" s="57"/>
      <c r="O131" s="58"/>
      <c r="Q131" s="57"/>
      <c r="R131" s="58">
        <v>41.04738205489339</v>
      </c>
      <c r="S131" s="59"/>
      <c r="T131" s="58"/>
      <c r="U131" s="60"/>
      <c r="V131" s="61"/>
      <c r="W131" s="60"/>
      <c r="X131" s="58"/>
      <c r="Y131" s="59"/>
      <c r="Z131" s="62"/>
      <c r="AB131" s="59"/>
      <c r="AC131" s="58"/>
      <c r="AD131" s="59"/>
      <c r="AE131" s="58"/>
      <c r="AF131" s="59"/>
      <c r="AG131" s="58"/>
      <c r="AI131" s="50"/>
      <c r="AJ131" s="70"/>
    </row>
    <row r="132" spans="1:36" x14ac:dyDescent="0.25">
      <c r="A132" s="50">
        <v>40909</v>
      </c>
      <c r="B132" s="57">
        <v>38.81</v>
      </c>
      <c r="C132" s="58">
        <v>48.36</v>
      </c>
      <c r="D132" s="57">
        <v>44.37</v>
      </c>
      <c r="E132" s="58">
        <v>46.62</v>
      </c>
      <c r="F132" s="57">
        <v>43.51</v>
      </c>
      <c r="G132" s="58">
        <v>38.81</v>
      </c>
      <c r="H132" s="57"/>
      <c r="I132" s="58">
        <v>33.200000000000003</v>
      </c>
      <c r="J132" s="57"/>
      <c r="K132" s="58"/>
      <c r="L132" s="57"/>
      <c r="M132" s="58"/>
      <c r="N132" s="57"/>
      <c r="O132" s="58"/>
      <c r="Q132" s="57"/>
      <c r="R132" s="58">
        <v>40.672458687504395</v>
      </c>
      <c r="S132" s="59"/>
      <c r="T132" s="58"/>
      <c r="U132" s="60"/>
      <c r="V132" s="61"/>
      <c r="W132" s="60"/>
      <c r="X132" s="58"/>
      <c r="Y132" s="59"/>
      <c r="Z132" s="62"/>
      <c r="AB132" s="59"/>
      <c r="AC132" s="58"/>
      <c r="AD132" s="59"/>
      <c r="AE132" s="58"/>
      <c r="AF132" s="59"/>
      <c r="AG132" s="58"/>
      <c r="AI132" s="50"/>
      <c r="AJ132" s="70"/>
    </row>
    <row r="133" spans="1:36" x14ac:dyDescent="0.25">
      <c r="A133" s="50">
        <v>40940</v>
      </c>
      <c r="B133" s="57">
        <v>38.81</v>
      </c>
      <c r="C133" s="58">
        <v>48.04</v>
      </c>
      <c r="D133" s="57">
        <v>43.95</v>
      </c>
      <c r="E133" s="58">
        <v>45.8</v>
      </c>
      <c r="F133" s="57">
        <v>42.04</v>
      </c>
      <c r="G133" s="58">
        <v>38.81</v>
      </c>
      <c r="H133" s="57"/>
      <c r="I133" s="58">
        <v>34.950000000000003</v>
      </c>
      <c r="J133" s="57"/>
      <c r="K133" s="58"/>
      <c r="L133" s="57"/>
      <c r="M133" s="58"/>
      <c r="N133" s="57"/>
      <c r="O133" s="58"/>
      <c r="Q133" s="57"/>
      <c r="R133" s="58">
        <v>39.792358909256578</v>
      </c>
      <c r="S133" s="59"/>
      <c r="T133" s="58"/>
      <c r="U133" s="60"/>
      <c r="V133" s="61"/>
      <c r="W133" s="60"/>
      <c r="X133" s="58"/>
      <c r="Y133" s="59"/>
      <c r="Z133" s="62"/>
      <c r="AB133" s="59"/>
      <c r="AC133" s="58"/>
      <c r="AD133" s="59"/>
      <c r="AE133" s="58"/>
      <c r="AF133" s="59"/>
      <c r="AG133" s="58"/>
      <c r="AI133" s="50"/>
      <c r="AJ133" s="70"/>
    </row>
    <row r="134" spans="1:36" x14ac:dyDescent="0.25">
      <c r="A134" s="50">
        <v>40969</v>
      </c>
      <c r="B134" s="57">
        <v>38.32</v>
      </c>
      <c r="C134" s="58">
        <v>45.57</v>
      </c>
      <c r="D134" s="57">
        <v>41.5</v>
      </c>
      <c r="E134" s="58">
        <v>44.97</v>
      </c>
      <c r="F134" s="57">
        <v>41.33</v>
      </c>
      <c r="G134" s="58">
        <v>38.32</v>
      </c>
      <c r="H134" s="57"/>
      <c r="I134" s="58">
        <v>33.700000000000003</v>
      </c>
      <c r="J134" s="57"/>
      <c r="K134" s="58"/>
      <c r="L134" s="57"/>
      <c r="M134" s="58"/>
      <c r="N134" s="57"/>
      <c r="O134" s="58"/>
      <c r="Q134" s="57"/>
      <c r="R134" s="58">
        <v>38.369745661341966</v>
      </c>
      <c r="S134" s="59"/>
      <c r="T134" s="58"/>
      <c r="U134" s="60"/>
      <c r="V134" s="61"/>
      <c r="W134" s="60"/>
      <c r="X134" s="58"/>
      <c r="Y134" s="59"/>
      <c r="Z134" s="62"/>
      <c r="AB134" s="59"/>
      <c r="AC134" s="58"/>
      <c r="AD134" s="59"/>
      <c r="AE134" s="58"/>
      <c r="AF134" s="59"/>
      <c r="AG134" s="58"/>
      <c r="AI134" s="50"/>
      <c r="AJ134" s="70"/>
    </row>
    <row r="135" spans="1:36" x14ac:dyDescent="0.25">
      <c r="A135" s="50">
        <v>41000</v>
      </c>
      <c r="B135" s="57">
        <v>37.83</v>
      </c>
      <c r="C135" s="58">
        <v>45.47</v>
      </c>
      <c r="D135" s="57">
        <v>40.229999999999997</v>
      </c>
      <c r="E135" s="58">
        <v>43.28</v>
      </c>
      <c r="F135" s="57">
        <v>40.090000000000003</v>
      </c>
      <c r="G135" s="58">
        <v>37.83</v>
      </c>
      <c r="H135" s="57"/>
      <c r="I135" s="58">
        <v>39.5</v>
      </c>
      <c r="J135" s="57"/>
      <c r="K135" s="58"/>
      <c r="L135" s="57"/>
      <c r="M135" s="58"/>
      <c r="N135" s="57"/>
      <c r="O135" s="58"/>
      <c r="Q135" s="57"/>
      <c r="R135" s="58">
        <v>35.857437938763354</v>
      </c>
      <c r="S135" s="59"/>
      <c r="T135" s="58"/>
      <c r="U135" s="60"/>
      <c r="V135" s="61"/>
      <c r="W135" s="60"/>
      <c r="X135" s="58"/>
      <c r="Y135" s="59"/>
      <c r="Z135" s="62"/>
      <c r="AB135" s="59"/>
      <c r="AC135" s="58"/>
      <c r="AD135" s="59"/>
      <c r="AE135" s="58"/>
      <c r="AF135" s="59"/>
      <c r="AG135" s="58"/>
      <c r="AI135" s="50"/>
      <c r="AJ135" s="70"/>
    </row>
    <row r="136" spans="1:36" x14ac:dyDescent="0.25">
      <c r="A136" s="50">
        <v>41030</v>
      </c>
      <c r="B136" s="57">
        <v>38.81</v>
      </c>
      <c r="C136" s="58">
        <v>43.91</v>
      </c>
      <c r="D136" s="57">
        <v>38.75</v>
      </c>
      <c r="E136" s="58">
        <v>43.64</v>
      </c>
      <c r="F136" s="57">
        <v>40.83</v>
      </c>
      <c r="G136" s="58">
        <v>38.81</v>
      </c>
      <c r="H136" s="57"/>
      <c r="I136" s="58">
        <v>39</v>
      </c>
      <c r="J136" s="57"/>
      <c r="K136" s="58"/>
      <c r="L136" s="57"/>
      <c r="M136" s="58"/>
      <c r="N136" s="57"/>
      <c r="O136" s="58"/>
      <c r="Q136" s="57"/>
      <c r="R136" s="58">
        <v>35.929920964887742</v>
      </c>
      <c r="S136" s="59"/>
      <c r="T136" s="58"/>
      <c r="U136" s="60"/>
      <c r="V136" s="61"/>
      <c r="W136" s="60"/>
      <c r="X136" s="58"/>
      <c r="Y136" s="59"/>
      <c r="Z136" s="62"/>
      <c r="AB136" s="59"/>
      <c r="AC136" s="58"/>
      <c r="AD136" s="59"/>
      <c r="AE136" s="58"/>
      <c r="AF136" s="59"/>
      <c r="AG136" s="58"/>
      <c r="AI136" s="50"/>
      <c r="AJ136" s="70"/>
    </row>
    <row r="137" spans="1:36" x14ac:dyDescent="0.25">
      <c r="A137" s="50">
        <v>41061</v>
      </c>
      <c r="B137" s="57">
        <v>45.67</v>
      </c>
      <c r="C137" s="58">
        <v>43.13</v>
      </c>
      <c r="D137" s="57">
        <v>39.18</v>
      </c>
      <c r="E137" s="58">
        <v>45.7</v>
      </c>
      <c r="F137" s="57">
        <v>45.23</v>
      </c>
      <c r="G137" s="58">
        <v>45.67</v>
      </c>
      <c r="H137" s="57"/>
      <c r="I137" s="58">
        <v>46</v>
      </c>
      <c r="J137" s="57"/>
      <c r="K137" s="58"/>
      <c r="L137" s="57"/>
      <c r="M137" s="58"/>
      <c r="N137" s="57"/>
      <c r="O137" s="58"/>
      <c r="Q137" s="57"/>
      <c r="R137" s="58">
        <v>36.346779782905877</v>
      </c>
      <c r="S137" s="59"/>
      <c r="T137" s="58"/>
      <c r="U137" s="60"/>
      <c r="V137" s="61"/>
      <c r="W137" s="60"/>
      <c r="X137" s="58"/>
      <c r="Y137" s="59"/>
      <c r="Z137" s="62"/>
      <c r="AB137" s="59"/>
      <c r="AC137" s="58"/>
      <c r="AD137" s="59"/>
      <c r="AE137" s="58"/>
      <c r="AF137" s="59"/>
      <c r="AG137" s="58"/>
      <c r="AI137" s="50"/>
      <c r="AJ137" s="70"/>
    </row>
    <row r="138" spans="1:36" x14ac:dyDescent="0.25">
      <c r="A138" s="50">
        <v>41091</v>
      </c>
      <c r="B138" s="57">
        <v>55.47</v>
      </c>
      <c r="C138" s="58">
        <v>53.16</v>
      </c>
      <c r="D138" s="57">
        <v>47.05</v>
      </c>
      <c r="E138" s="58">
        <v>49.94</v>
      </c>
      <c r="F138" s="57">
        <v>59.43</v>
      </c>
      <c r="G138" s="58">
        <v>55.47</v>
      </c>
      <c r="H138" s="57"/>
      <c r="I138" s="58">
        <v>53</v>
      </c>
      <c r="J138" s="57"/>
      <c r="K138" s="58"/>
      <c r="L138" s="57"/>
      <c r="M138" s="58"/>
      <c r="N138" s="57"/>
      <c r="O138" s="58"/>
      <c r="Q138" s="57"/>
      <c r="R138" s="58">
        <v>36.83667868137713</v>
      </c>
      <c r="S138" s="59"/>
      <c r="T138" s="58"/>
      <c r="U138" s="60"/>
      <c r="V138" s="61"/>
      <c r="W138" s="60"/>
      <c r="X138" s="58"/>
      <c r="Y138" s="59"/>
      <c r="Z138" s="62"/>
      <c r="AB138" s="59"/>
      <c r="AC138" s="58"/>
      <c r="AD138" s="59"/>
      <c r="AE138" s="58"/>
      <c r="AF138" s="59"/>
      <c r="AG138" s="58"/>
      <c r="AI138" s="50"/>
      <c r="AJ138" s="70"/>
    </row>
    <row r="139" spans="1:36" x14ac:dyDescent="0.25">
      <c r="A139" s="50">
        <v>41122</v>
      </c>
      <c r="B139" s="57">
        <v>63.31</v>
      </c>
      <c r="C139" s="58">
        <v>56.33</v>
      </c>
      <c r="D139" s="57">
        <v>50.46</v>
      </c>
      <c r="E139" s="58">
        <v>53.45</v>
      </c>
      <c r="F139" s="57">
        <v>65.040000000000006</v>
      </c>
      <c r="G139" s="58">
        <v>63.31</v>
      </c>
      <c r="H139" s="57"/>
      <c r="I139" s="58">
        <v>61.75</v>
      </c>
      <c r="J139" s="57"/>
      <c r="K139" s="58"/>
      <c r="L139" s="57"/>
      <c r="M139" s="58"/>
      <c r="N139" s="57"/>
      <c r="O139" s="58"/>
      <c r="Q139" s="57"/>
      <c r="R139" s="58">
        <v>37.255447099484492</v>
      </c>
      <c r="S139" s="59"/>
      <c r="T139" s="58"/>
      <c r="U139" s="60"/>
      <c r="V139" s="61"/>
      <c r="W139" s="60"/>
      <c r="X139" s="58"/>
      <c r="Y139" s="59"/>
      <c r="Z139" s="62"/>
      <c r="AB139" s="59"/>
      <c r="AC139" s="58"/>
      <c r="AD139" s="59"/>
      <c r="AE139" s="58"/>
      <c r="AF139" s="59"/>
      <c r="AG139" s="58"/>
      <c r="AI139" s="50"/>
      <c r="AJ139" s="70"/>
    </row>
    <row r="140" spans="1:36" x14ac:dyDescent="0.25">
      <c r="A140" s="50">
        <v>41153</v>
      </c>
      <c r="B140" s="57">
        <v>53.02</v>
      </c>
      <c r="C140" s="58">
        <v>51.95</v>
      </c>
      <c r="D140" s="57">
        <v>46.32</v>
      </c>
      <c r="E140" s="58">
        <v>51.24</v>
      </c>
      <c r="F140" s="57">
        <v>52.32</v>
      </c>
      <c r="G140" s="58">
        <v>53.02</v>
      </c>
      <c r="H140" s="57"/>
      <c r="I140" s="58">
        <v>44.2</v>
      </c>
      <c r="J140" s="57"/>
      <c r="K140" s="58"/>
      <c r="L140" s="57"/>
      <c r="M140" s="58"/>
      <c r="N140" s="57"/>
      <c r="O140" s="58"/>
      <c r="Q140" s="57"/>
      <c r="R140" s="58">
        <v>37.216745941873356</v>
      </c>
      <c r="S140" s="59"/>
      <c r="T140" s="58"/>
      <c r="U140" s="60"/>
      <c r="V140" s="61"/>
      <c r="W140" s="60"/>
      <c r="X140" s="58"/>
      <c r="Y140" s="59"/>
      <c r="Z140" s="62"/>
      <c r="AB140" s="59"/>
      <c r="AC140" s="58"/>
      <c r="AD140" s="59"/>
      <c r="AE140" s="58"/>
      <c r="AF140" s="59"/>
      <c r="AG140" s="58"/>
      <c r="AI140" s="50"/>
      <c r="AJ140" s="70"/>
    </row>
    <row r="141" spans="1:36" x14ac:dyDescent="0.25">
      <c r="A141" s="50">
        <v>41183</v>
      </c>
      <c r="B141" s="57">
        <v>40.770000000000003</v>
      </c>
      <c r="C141" s="58">
        <v>47.9</v>
      </c>
      <c r="D141" s="57">
        <v>43.77</v>
      </c>
      <c r="E141" s="58">
        <v>44.13</v>
      </c>
      <c r="F141" s="57">
        <v>42.3</v>
      </c>
      <c r="G141" s="58">
        <v>40.770000000000003</v>
      </c>
      <c r="H141" s="57"/>
      <c r="I141" s="58">
        <v>44</v>
      </c>
      <c r="J141" s="57"/>
      <c r="K141" s="58"/>
      <c r="L141" s="57"/>
      <c r="M141" s="58"/>
      <c r="N141" s="57"/>
      <c r="O141" s="58"/>
      <c r="Q141" s="57"/>
      <c r="R141" s="58">
        <v>37.24019629592329</v>
      </c>
      <c r="S141" s="59"/>
      <c r="T141" s="58"/>
      <c r="U141" s="60"/>
      <c r="V141" s="61"/>
      <c r="W141" s="60"/>
      <c r="X141" s="58"/>
      <c r="Y141" s="59"/>
      <c r="Z141" s="62"/>
      <c r="AB141" s="59"/>
      <c r="AC141" s="58"/>
      <c r="AD141" s="59"/>
      <c r="AE141" s="58"/>
      <c r="AF141" s="59"/>
      <c r="AG141" s="58"/>
      <c r="AI141" s="50"/>
      <c r="AJ141" s="70"/>
    </row>
    <row r="142" spans="1:36" x14ac:dyDescent="0.25">
      <c r="A142" s="50">
        <v>41214</v>
      </c>
      <c r="B142" s="57">
        <v>39.79</v>
      </c>
      <c r="C142" s="58">
        <v>46</v>
      </c>
      <c r="D142" s="57">
        <v>41.97</v>
      </c>
      <c r="E142" s="58">
        <v>45.16</v>
      </c>
      <c r="F142" s="57">
        <v>42.04</v>
      </c>
      <c r="G142" s="58">
        <v>39.79</v>
      </c>
      <c r="H142" s="57"/>
      <c r="I142" s="58">
        <v>42.25</v>
      </c>
      <c r="J142" s="57"/>
      <c r="K142" s="58"/>
      <c r="L142" s="57"/>
      <c r="M142" s="58"/>
      <c r="N142" s="57"/>
      <c r="O142" s="58"/>
      <c r="Q142" s="57"/>
      <c r="R142" s="58">
        <v>39.434847981788423</v>
      </c>
      <c r="S142" s="59"/>
      <c r="T142" s="58"/>
      <c r="U142" s="60"/>
      <c r="V142" s="61"/>
      <c r="W142" s="60"/>
      <c r="X142" s="58"/>
      <c r="Y142" s="59"/>
      <c r="Z142" s="62"/>
      <c r="AB142" s="59"/>
      <c r="AC142" s="58"/>
      <c r="AD142" s="59"/>
      <c r="AE142" s="58"/>
      <c r="AF142" s="59"/>
      <c r="AG142" s="58"/>
      <c r="AI142" s="50"/>
      <c r="AJ142" s="70"/>
    </row>
    <row r="143" spans="1:36" x14ac:dyDescent="0.25">
      <c r="A143" s="50">
        <v>41244</v>
      </c>
      <c r="B143" s="57">
        <v>39.299999999999997</v>
      </c>
      <c r="C143" s="58">
        <v>46.57</v>
      </c>
      <c r="D143" s="57">
        <v>42.61</v>
      </c>
      <c r="E143" s="58">
        <v>47.72</v>
      </c>
      <c r="F143" s="57">
        <v>43.27</v>
      </c>
      <c r="G143" s="58">
        <v>39.299999999999997</v>
      </c>
      <c r="H143" s="57"/>
      <c r="I143" s="58">
        <v>42.45</v>
      </c>
      <c r="J143" s="57"/>
      <c r="K143" s="58"/>
      <c r="L143" s="57"/>
      <c r="M143" s="58"/>
      <c r="N143" s="57"/>
      <c r="O143" s="58"/>
      <c r="Q143" s="57"/>
      <c r="R143" s="58">
        <v>41.04738205489339</v>
      </c>
      <c r="S143" s="59"/>
      <c r="T143" s="58"/>
      <c r="U143" s="60"/>
      <c r="V143" s="61"/>
      <c r="W143" s="60"/>
      <c r="X143" s="58"/>
      <c r="Y143" s="59"/>
      <c r="Z143" s="62"/>
      <c r="AB143" s="59"/>
      <c r="AC143" s="58"/>
      <c r="AD143" s="59"/>
      <c r="AE143" s="58"/>
      <c r="AF143" s="59"/>
      <c r="AG143" s="58"/>
      <c r="AI143" s="50"/>
      <c r="AJ143" s="70"/>
    </row>
    <row r="144" spans="1:36" x14ac:dyDescent="0.25">
      <c r="A144" s="50">
        <v>41275</v>
      </c>
      <c r="B144" s="57">
        <v>39.08</v>
      </c>
      <c r="C144" s="58">
        <v>49.37</v>
      </c>
      <c r="D144" s="57">
        <v>44.88</v>
      </c>
      <c r="E144" s="58">
        <v>46.97</v>
      </c>
      <c r="F144" s="57">
        <v>43.79</v>
      </c>
      <c r="G144" s="58">
        <v>39.08</v>
      </c>
      <c r="H144" s="57"/>
      <c r="I144" s="58">
        <v>33.950000000000003</v>
      </c>
      <c r="J144" s="57"/>
      <c r="K144" s="58"/>
      <c r="L144" s="57"/>
      <c r="M144" s="58"/>
      <c r="N144" s="57"/>
      <c r="O144" s="58"/>
      <c r="Q144" s="57"/>
      <c r="R144" s="58">
        <v>40.672458687504395</v>
      </c>
      <c r="S144" s="59"/>
      <c r="T144" s="58"/>
      <c r="U144" s="60"/>
      <c r="V144" s="61"/>
      <c r="W144" s="60"/>
      <c r="X144" s="58"/>
      <c r="Y144" s="59"/>
      <c r="Z144" s="62"/>
      <c r="AB144" s="59"/>
      <c r="AC144" s="58"/>
      <c r="AD144" s="59"/>
      <c r="AE144" s="58"/>
      <c r="AF144" s="59"/>
      <c r="AG144" s="58"/>
      <c r="AI144" s="50"/>
      <c r="AJ144" s="70"/>
    </row>
    <row r="145" spans="1:36" x14ac:dyDescent="0.25">
      <c r="A145" s="50">
        <v>41306</v>
      </c>
      <c r="B145" s="57">
        <v>39.08</v>
      </c>
      <c r="C145" s="58">
        <v>49.04</v>
      </c>
      <c r="D145" s="57">
        <v>44.45</v>
      </c>
      <c r="E145" s="58">
        <v>46.14</v>
      </c>
      <c r="F145" s="57">
        <v>42.32</v>
      </c>
      <c r="G145" s="58">
        <v>39.08</v>
      </c>
      <c r="H145" s="57"/>
      <c r="I145" s="58">
        <v>35.700000000000003</v>
      </c>
      <c r="J145" s="57"/>
      <c r="K145" s="58"/>
      <c r="L145" s="57"/>
      <c r="M145" s="58"/>
      <c r="N145" s="57"/>
      <c r="O145" s="58"/>
      <c r="Q145" s="57"/>
      <c r="R145" s="58">
        <v>39.792358909256578</v>
      </c>
      <c r="S145" s="59"/>
      <c r="T145" s="58"/>
      <c r="U145" s="60"/>
      <c r="V145" s="61"/>
      <c r="W145" s="60"/>
      <c r="X145" s="58"/>
      <c r="Y145" s="59"/>
      <c r="Z145" s="62"/>
      <c r="AB145" s="59"/>
      <c r="AC145" s="58"/>
      <c r="AD145" s="59"/>
      <c r="AE145" s="58"/>
      <c r="AF145" s="59"/>
      <c r="AG145" s="58"/>
      <c r="AI145" s="50"/>
      <c r="AJ145" s="70"/>
    </row>
    <row r="146" spans="1:36" x14ac:dyDescent="0.25">
      <c r="A146" s="50">
        <v>41334</v>
      </c>
      <c r="B146" s="57">
        <v>38.58</v>
      </c>
      <c r="C146" s="58">
        <v>46.52</v>
      </c>
      <c r="D146" s="57">
        <v>41.98</v>
      </c>
      <c r="E146" s="58">
        <v>45.31</v>
      </c>
      <c r="F146" s="57">
        <v>41.59</v>
      </c>
      <c r="G146" s="58">
        <v>38.58</v>
      </c>
      <c r="H146" s="57"/>
      <c r="I146" s="58">
        <v>34.450000000000003</v>
      </c>
      <c r="J146" s="57"/>
      <c r="K146" s="58"/>
      <c r="L146" s="57"/>
      <c r="M146" s="58"/>
      <c r="N146" s="57"/>
      <c r="O146" s="58"/>
      <c r="Q146" s="57"/>
      <c r="R146" s="58">
        <v>38.369745661341966</v>
      </c>
      <c r="S146" s="59"/>
      <c r="T146" s="58"/>
      <c r="U146" s="60"/>
      <c r="V146" s="61"/>
      <c r="W146" s="60"/>
      <c r="X146" s="58"/>
      <c r="Y146" s="59"/>
      <c r="Z146" s="62"/>
      <c r="AB146" s="59"/>
      <c r="AC146" s="58"/>
      <c r="AD146" s="59"/>
      <c r="AE146" s="58"/>
      <c r="AF146" s="59"/>
      <c r="AG146" s="58"/>
      <c r="AI146" s="50"/>
      <c r="AJ146" s="70"/>
    </row>
    <row r="147" spans="1:36" x14ac:dyDescent="0.25">
      <c r="A147" s="50">
        <v>41365</v>
      </c>
      <c r="B147" s="57">
        <v>38.090000000000003</v>
      </c>
      <c r="C147" s="58">
        <v>46.42</v>
      </c>
      <c r="D147" s="57">
        <v>40.700000000000003</v>
      </c>
      <c r="E147" s="58">
        <v>43.61</v>
      </c>
      <c r="F147" s="57">
        <v>40.35</v>
      </c>
      <c r="G147" s="58">
        <v>38.090000000000003</v>
      </c>
      <c r="H147" s="57"/>
      <c r="I147" s="58">
        <v>40.25</v>
      </c>
      <c r="J147" s="57"/>
      <c r="K147" s="58"/>
      <c r="L147" s="57"/>
      <c r="M147" s="58"/>
      <c r="N147" s="57"/>
      <c r="O147" s="58"/>
      <c r="Q147" s="57"/>
      <c r="R147" s="58">
        <v>35.857437938763354</v>
      </c>
      <c r="S147" s="59"/>
      <c r="T147" s="58"/>
      <c r="U147" s="60"/>
      <c r="V147" s="61"/>
      <c r="W147" s="60"/>
      <c r="X147" s="58"/>
      <c r="Y147" s="59"/>
      <c r="Z147" s="62"/>
      <c r="AB147" s="59"/>
      <c r="AC147" s="58"/>
      <c r="AD147" s="59"/>
      <c r="AE147" s="58"/>
      <c r="AF147" s="59"/>
      <c r="AG147" s="58"/>
      <c r="AI147" s="50"/>
      <c r="AJ147" s="70"/>
    </row>
    <row r="148" spans="1:36" x14ac:dyDescent="0.25">
      <c r="A148" s="50">
        <v>41395</v>
      </c>
      <c r="B148" s="57">
        <v>39.08</v>
      </c>
      <c r="C148" s="58">
        <v>44.82</v>
      </c>
      <c r="D148" s="57">
        <v>39.19</v>
      </c>
      <c r="E148" s="58">
        <v>43.96</v>
      </c>
      <c r="F148" s="57">
        <v>41.09</v>
      </c>
      <c r="G148" s="58">
        <v>39.08</v>
      </c>
      <c r="H148" s="57"/>
      <c r="I148" s="58">
        <v>39.75</v>
      </c>
      <c r="J148" s="57"/>
      <c r="K148" s="58"/>
      <c r="L148" s="57"/>
      <c r="M148" s="58"/>
      <c r="N148" s="57"/>
      <c r="O148" s="58"/>
      <c r="Q148" s="57"/>
      <c r="R148" s="58">
        <v>35.929920964887742</v>
      </c>
      <c r="S148" s="59"/>
      <c r="T148" s="58"/>
      <c r="U148" s="60"/>
      <c r="V148" s="61"/>
      <c r="W148" s="60"/>
      <c r="X148" s="58"/>
      <c r="Y148" s="59"/>
      <c r="Z148" s="62"/>
      <c r="AB148" s="59"/>
      <c r="AC148" s="58"/>
      <c r="AD148" s="59"/>
      <c r="AE148" s="58"/>
      <c r="AF148" s="59"/>
      <c r="AG148" s="58"/>
      <c r="AI148" s="50"/>
      <c r="AJ148" s="70"/>
    </row>
    <row r="149" spans="1:36" x14ac:dyDescent="0.25">
      <c r="A149" s="50">
        <v>41426</v>
      </c>
      <c r="B149" s="57">
        <v>45.98</v>
      </c>
      <c r="C149" s="58">
        <v>44.03</v>
      </c>
      <c r="D149" s="57">
        <v>39.630000000000003</v>
      </c>
      <c r="E149" s="58">
        <v>46.04</v>
      </c>
      <c r="F149" s="57">
        <v>45.52</v>
      </c>
      <c r="G149" s="58">
        <v>45.98</v>
      </c>
      <c r="H149" s="57"/>
      <c r="I149" s="58">
        <v>46.75</v>
      </c>
      <c r="J149" s="57"/>
      <c r="K149" s="58"/>
      <c r="L149" s="57"/>
      <c r="M149" s="58"/>
      <c r="N149" s="57"/>
      <c r="O149" s="58"/>
      <c r="Q149" s="57"/>
      <c r="R149" s="58">
        <v>36.346779782905877</v>
      </c>
      <c r="S149" s="59"/>
      <c r="T149" s="58"/>
      <c r="U149" s="60"/>
      <c r="V149" s="61"/>
      <c r="W149" s="60"/>
      <c r="X149" s="58"/>
      <c r="Y149" s="59"/>
      <c r="Z149" s="62"/>
      <c r="AB149" s="59"/>
      <c r="AC149" s="58"/>
      <c r="AD149" s="59"/>
      <c r="AE149" s="58"/>
      <c r="AF149" s="59"/>
      <c r="AG149" s="58"/>
      <c r="AI149" s="50"/>
      <c r="AJ149" s="70"/>
    </row>
    <row r="150" spans="1:36" x14ac:dyDescent="0.25">
      <c r="A150" s="50">
        <v>41456</v>
      </c>
      <c r="B150" s="57">
        <v>55.85</v>
      </c>
      <c r="C150" s="58">
        <v>54.27</v>
      </c>
      <c r="D150" s="57">
        <v>47.6</v>
      </c>
      <c r="E150" s="58">
        <v>50.31</v>
      </c>
      <c r="F150" s="57">
        <v>59.81</v>
      </c>
      <c r="G150" s="58">
        <v>55.85</v>
      </c>
      <c r="H150" s="57"/>
      <c r="I150" s="58">
        <v>53.75</v>
      </c>
      <c r="J150" s="57"/>
      <c r="K150" s="58"/>
      <c r="L150" s="57"/>
      <c r="M150" s="58"/>
      <c r="N150" s="57"/>
      <c r="O150" s="58"/>
      <c r="Q150" s="57"/>
      <c r="R150" s="58">
        <v>36.83667868137713</v>
      </c>
      <c r="S150" s="59"/>
      <c r="T150" s="58"/>
      <c r="U150" s="60"/>
      <c r="V150" s="61"/>
      <c r="W150" s="60"/>
      <c r="X150" s="58"/>
      <c r="Y150" s="59"/>
      <c r="Z150" s="62"/>
      <c r="AB150" s="59"/>
      <c r="AC150" s="58"/>
      <c r="AD150" s="59"/>
      <c r="AE150" s="58"/>
      <c r="AF150" s="59"/>
      <c r="AG150" s="58"/>
      <c r="AI150" s="50"/>
      <c r="AJ150" s="70"/>
    </row>
    <row r="151" spans="1:36" x14ac:dyDescent="0.25">
      <c r="A151" s="50">
        <v>41487</v>
      </c>
      <c r="B151" s="57">
        <v>63.74</v>
      </c>
      <c r="C151" s="58">
        <v>57.5</v>
      </c>
      <c r="D151" s="57">
        <v>51.04</v>
      </c>
      <c r="E151" s="58">
        <v>53.85</v>
      </c>
      <c r="F151" s="57">
        <v>65.47</v>
      </c>
      <c r="G151" s="58">
        <v>63.74</v>
      </c>
      <c r="H151" s="57"/>
      <c r="I151" s="58">
        <v>62.5</v>
      </c>
      <c r="J151" s="57"/>
      <c r="K151" s="58"/>
      <c r="L151" s="57"/>
      <c r="M151" s="58"/>
      <c r="N151" s="57"/>
      <c r="O151" s="58"/>
      <c r="Q151" s="57"/>
      <c r="R151" s="58">
        <v>37.255447099484492</v>
      </c>
      <c r="S151" s="59"/>
      <c r="T151" s="58"/>
      <c r="U151" s="60"/>
      <c r="V151" s="61"/>
      <c r="W151" s="60"/>
      <c r="X151" s="58"/>
      <c r="Y151" s="59"/>
      <c r="Z151" s="62"/>
      <c r="AB151" s="59"/>
      <c r="AC151" s="58"/>
      <c r="AD151" s="59"/>
      <c r="AE151" s="58"/>
      <c r="AF151" s="59"/>
      <c r="AG151" s="58"/>
      <c r="AI151" s="50"/>
      <c r="AJ151" s="70"/>
    </row>
    <row r="152" spans="1:36" x14ac:dyDescent="0.25">
      <c r="A152" s="50">
        <v>41518</v>
      </c>
      <c r="B152" s="57">
        <v>53.38</v>
      </c>
      <c r="C152" s="58">
        <v>53.03</v>
      </c>
      <c r="D152" s="57">
        <v>46.85</v>
      </c>
      <c r="E152" s="58">
        <v>51.62</v>
      </c>
      <c r="F152" s="57">
        <v>52.66</v>
      </c>
      <c r="G152" s="58">
        <v>53.38</v>
      </c>
      <c r="H152" s="57"/>
      <c r="I152" s="58">
        <v>44.45</v>
      </c>
      <c r="J152" s="57"/>
      <c r="K152" s="58"/>
      <c r="L152" s="57"/>
      <c r="M152" s="58"/>
      <c r="N152" s="57"/>
      <c r="O152" s="58"/>
      <c r="Q152" s="57"/>
      <c r="R152" s="58">
        <v>37.216745941873356</v>
      </c>
      <c r="S152" s="59"/>
      <c r="T152" s="58"/>
      <c r="U152" s="60"/>
      <c r="V152" s="61"/>
      <c r="W152" s="60"/>
      <c r="X152" s="58"/>
      <c r="Y152" s="59"/>
      <c r="Z152" s="62"/>
      <c r="AB152" s="59"/>
      <c r="AC152" s="58"/>
      <c r="AD152" s="59"/>
      <c r="AE152" s="58"/>
      <c r="AF152" s="59"/>
      <c r="AG152" s="58"/>
      <c r="AI152" s="50"/>
      <c r="AJ152" s="70"/>
    </row>
    <row r="153" spans="1:36" x14ac:dyDescent="0.25">
      <c r="A153" s="50">
        <v>41548</v>
      </c>
      <c r="B153" s="57">
        <v>41.05</v>
      </c>
      <c r="C153" s="58">
        <v>48.9</v>
      </c>
      <c r="D153" s="57">
        <v>44.27</v>
      </c>
      <c r="E153" s="58">
        <v>44.47</v>
      </c>
      <c r="F153" s="57">
        <v>42.57</v>
      </c>
      <c r="G153" s="58">
        <v>41.05</v>
      </c>
      <c r="H153" s="57"/>
      <c r="I153" s="58">
        <v>44.75</v>
      </c>
      <c r="J153" s="57"/>
      <c r="K153" s="58"/>
      <c r="L153" s="57"/>
      <c r="M153" s="58"/>
      <c r="N153" s="57"/>
      <c r="O153" s="58"/>
      <c r="Q153" s="57"/>
      <c r="R153" s="58">
        <v>37.24019629592329</v>
      </c>
      <c r="S153" s="59"/>
      <c r="T153" s="58"/>
      <c r="U153" s="60"/>
      <c r="V153" s="61"/>
      <c r="W153" s="60"/>
      <c r="X153" s="58"/>
      <c r="Y153" s="59"/>
      <c r="Z153" s="62"/>
      <c r="AB153" s="59"/>
      <c r="AC153" s="58"/>
      <c r="AD153" s="59"/>
      <c r="AE153" s="58"/>
      <c r="AF153" s="59"/>
      <c r="AG153" s="58"/>
      <c r="AI153" s="50"/>
      <c r="AJ153" s="70"/>
    </row>
    <row r="154" spans="1:36" x14ac:dyDescent="0.25">
      <c r="A154" s="50">
        <v>41579</v>
      </c>
      <c r="B154" s="57">
        <v>40.06</v>
      </c>
      <c r="C154" s="58">
        <v>46.95</v>
      </c>
      <c r="D154" s="57">
        <v>42.45</v>
      </c>
      <c r="E154" s="58">
        <v>45.5</v>
      </c>
      <c r="F154" s="57">
        <v>42.31</v>
      </c>
      <c r="G154" s="58">
        <v>40.06</v>
      </c>
      <c r="H154" s="57"/>
      <c r="I154" s="58">
        <v>43</v>
      </c>
      <c r="J154" s="57"/>
      <c r="K154" s="58"/>
      <c r="L154" s="57"/>
      <c r="M154" s="58"/>
      <c r="N154" s="57"/>
      <c r="O154" s="58"/>
      <c r="Q154" s="57"/>
      <c r="R154" s="58">
        <v>39.434847981788423</v>
      </c>
      <c r="S154" s="59"/>
      <c r="T154" s="58"/>
      <c r="U154" s="60"/>
      <c r="V154" s="61"/>
      <c r="W154" s="60"/>
      <c r="X154" s="58"/>
      <c r="Y154" s="59"/>
      <c r="Z154" s="62"/>
      <c r="AB154" s="59"/>
      <c r="AC154" s="58"/>
      <c r="AD154" s="59"/>
      <c r="AE154" s="58"/>
      <c r="AF154" s="59"/>
      <c r="AG154" s="58"/>
      <c r="AI154" s="50"/>
      <c r="AJ154" s="70"/>
    </row>
    <row r="155" spans="1:36" x14ac:dyDescent="0.25">
      <c r="A155" s="50">
        <v>41609</v>
      </c>
      <c r="B155" s="57">
        <v>39.57</v>
      </c>
      <c r="C155" s="58">
        <v>47.54</v>
      </c>
      <c r="D155" s="57">
        <v>43.1</v>
      </c>
      <c r="E155" s="58">
        <v>48.06</v>
      </c>
      <c r="F155" s="57">
        <v>43.55</v>
      </c>
      <c r="G155" s="58">
        <v>39.57</v>
      </c>
      <c r="H155" s="57"/>
      <c r="I155" s="58">
        <v>42.7</v>
      </c>
      <c r="J155" s="57"/>
      <c r="K155" s="58"/>
      <c r="L155" s="57"/>
      <c r="M155" s="58"/>
      <c r="N155" s="57"/>
      <c r="O155" s="58"/>
      <c r="Q155" s="57"/>
      <c r="R155" s="58">
        <v>41.04738205489339</v>
      </c>
      <c r="S155" s="59"/>
      <c r="T155" s="58"/>
      <c r="U155" s="60"/>
      <c r="V155" s="61"/>
      <c r="W155" s="60"/>
      <c r="X155" s="58"/>
      <c r="Y155" s="59"/>
      <c r="Z155" s="62"/>
      <c r="AB155" s="59"/>
      <c r="AC155" s="58"/>
      <c r="AD155" s="59"/>
      <c r="AE155" s="58"/>
      <c r="AF155" s="59"/>
      <c r="AG155" s="58"/>
      <c r="AI155" s="50"/>
      <c r="AJ155" s="70"/>
    </row>
    <row r="156" spans="1:36" x14ac:dyDescent="0.25">
      <c r="A156" s="50">
        <v>41640</v>
      </c>
      <c r="B156" s="57">
        <v>39.340000000000003</v>
      </c>
      <c r="C156" s="58">
        <v>50.38</v>
      </c>
      <c r="D156" s="57">
        <v>45.39</v>
      </c>
      <c r="E156" s="58">
        <v>47.32</v>
      </c>
      <c r="F156" s="57">
        <v>44.08</v>
      </c>
      <c r="G156" s="58">
        <v>39.340000000000003</v>
      </c>
      <c r="H156" s="57"/>
      <c r="I156" s="58">
        <v>34.700000000000003</v>
      </c>
      <c r="J156" s="57"/>
      <c r="K156" s="58"/>
      <c r="L156" s="57"/>
      <c r="M156" s="58"/>
      <c r="N156" s="57"/>
      <c r="O156" s="58"/>
      <c r="Q156" s="57"/>
      <c r="R156" s="58">
        <v>40.672458687504395</v>
      </c>
      <c r="S156" s="59"/>
      <c r="T156" s="58"/>
      <c r="U156" s="60"/>
      <c r="V156" s="61"/>
      <c r="W156" s="60"/>
      <c r="X156" s="58"/>
      <c r="Y156" s="59"/>
      <c r="Z156" s="62"/>
      <c r="AB156" s="59"/>
      <c r="AC156" s="58"/>
      <c r="AD156" s="59"/>
      <c r="AE156" s="58"/>
      <c r="AF156" s="59"/>
      <c r="AG156" s="58"/>
      <c r="AI156" s="50"/>
      <c r="AJ156" s="70"/>
    </row>
    <row r="157" spans="1:36" x14ac:dyDescent="0.25">
      <c r="A157" s="50">
        <v>41671</v>
      </c>
      <c r="B157" s="57">
        <v>39.340000000000003</v>
      </c>
      <c r="C157" s="58">
        <v>50.04</v>
      </c>
      <c r="D157" s="57">
        <v>44.96</v>
      </c>
      <c r="E157" s="58">
        <v>46.48</v>
      </c>
      <c r="F157" s="57">
        <v>42.59</v>
      </c>
      <c r="G157" s="58">
        <v>39.340000000000003</v>
      </c>
      <c r="H157" s="57"/>
      <c r="I157" s="58">
        <v>36.450000000000003</v>
      </c>
      <c r="J157" s="57"/>
      <c r="K157" s="58"/>
      <c r="L157" s="57"/>
      <c r="M157" s="58"/>
      <c r="N157" s="57"/>
      <c r="O157" s="58"/>
      <c r="Q157" s="57"/>
      <c r="R157" s="58">
        <v>39.792358909256578</v>
      </c>
      <c r="S157" s="59"/>
      <c r="T157" s="58"/>
      <c r="U157" s="60"/>
      <c r="V157" s="61"/>
      <c r="W157" s="60"/>
      <c r="X157" s="58"/>
      <c r="Y157" s="59"/>
      <c r="Z157" s="62"/>
      <c r="AB157" s="59"/>
      <c r="AC157" s="58"/>
      <c r="AD157" s="59"/>
      <c r="AE157" s="58"/>
      <c r="AF157" s="59"/>
      <c r="AG157" s="58"/>
      <c r="AI157" s="50"/>
      <c r="AJ157" s="70"/>
    </row>
    <row r="158" spans="1:36" x14ac:dyDescent="0.25">
      <c r="A158" s="50">
        <v>41699</v>
      </c>
      <c r="B158" s="57">
        <v>38.840000000000003</v>
      </c>
      <c r="C158" s="58">
        <v>47.47</v>
      </c>
      <c r="D158" s="57">
        <v>42.46</v>
      </c>
      <c r="E158" s="58">
        <v>45.64</v>
      </c>
      <c r="F158" s="57">
        <v>41.85</v>
      </c>
      <c r="G158" s="58">
        <v>38.840000000000003</v>
      </c>
      <c r="H158" s="57"/>
      <c r="I158" s="58">
        <v>35.200000000000003</v>
      </c>
      <c r="J158" s="57"/>
      <c r="K158" s="58"/>
      <c r="L158" s="57"/>
      <c r="M158" s="58"/>
      <c r="N158" s="57"/>
      <c r="O158" s="58"/>
      <c r="Q158" s="57"/>
      <c r="R158" s="58">
        <v>38.369745661341966</v>
      </c>
      <c r="S158" s="59"/>
      <c r="T158" s="58"/>
      <c r="U158" s="60"/>
      <c r="V158" s="61"/>
      <c r="W158" s="60"/>
      <c r="X158" s="58"/>
      <c r="Y158" s="59"/>
      <c r="Z158" s="62"/>
      <c r="AB158" s="59"/>
      <c r="AC158" s="58"/>
      <c r="AD158" s="59"/>
      <c r="AE158" s="58"/>
      <c r="AF158" s="59"/>
      <c r="AG158" s="58"/>
      <c r="AI158" s="50"/>
      <c r="AJ158" s="70"/>
    </row>
    <row r="159" spans="1:36" x14ac:dyDescent="0.25">
      <c r="A159" s="50">
        <v>41730</v>
      </c>
      <c r="B159" s="57">
        <v>38.35</v>
      </c>
      <c r="C159" s="58">
        <v>47.37</v>
      </c>
      <c r="D159" s="57">
        <v>41.16</v>
      </c>
      <c r="E159" s="58">
        <v>43.93</v>
      </c>
      <c r="F159" s="57">
        <v>40.61</v>
      </c>
      <c r="G159" s="58">
        <v>38.35</v>
      </c>
      <c r="H159" s="57"/>
      <c r="I159" s="58">
        <v>41</v>
      </c>
      <c r="J159" s="57"/>
      <c r="K159" s="58"/>
      <c r="L159" s="57"/>
      <c r="M159" s="58"/>
      <c r="N159" s="57"/>
      <c r="O159" s="58"/>
      <c r="Q159" s="57"/>
      <c r="R159" s="58">
        <v>35.857437938763354</v>
      </c>
      <c r="S159" s="59"/>
      <c r="T159" s="58"/>
      <c r="U159" s="60"/>
      <c r="V159" s="61"/>
      <c r="W159" s="60"/>
      <c r="X159" s="58"/>
      <c r="Y159" s="59"/>
      <c r="Z159" s="62"/>
      <c r="AB159" s="59"/>
      <c r="AC159" s="58"/>
      <c r="AD159" s="59"/>
      <c r="AE159" s="58"/>
      <c r="AF159" s="59"/>
      <c r="AG159" s="58"/>
      <c r="AI159" s="50"/>
      <c r="AJ159" s="70"/>
    </row>
    <row r="160" spans="1:36" x14ac:dyDescent="0.25">
      <c r="A160" s="50">
        <v>41760</v>
      </c>
      <c r="B160" s="57">
        <v>39.340000000000003</v>
      </c>
      <c r="C160" s="58">
        <v>45.73</v>
      </c>
      <c r="D160" s="57">
        <v>39.64</v>
      </c>
      <c r="E160" s="58">
        <v>44.29</v>
      </c>
      <c r="F160" s="57">
        <v>41.35</v>
      </c>
      <c r="G160" s="58">
        <v>39.340000000000003</v>
      </c>
      <c r="H160" s="57"/>
      <c r="I160" s="58">
        <v>40.5</v>
      </c>
      <c r="J160" s="57"/>
      <c r="K160" s="58"/>
      <c r="L160" s="57"/>
      <c r="M160" s="58"/>
      <c r="N160" s="57"/>
      <c r="O160" s="58"/>
      <c r="Q160" s="57"/>
      <c r="R160" s="58">
        <v>35.929920964887742</v>
      </c>
      <c r="S160" s="59"/>
      <c r="T160" s="58"/>
      <c r="U160" s="60"/>
      <c r="V160" s="61"/>
      <c r="W160" s="60"/>
      <c r="X160" s="58"/>
      <c r="Y160" s="59"/>
      <c r="Z160" s="62"/>
      <c r="AB160" s="59"/>
      <c r="AC160" s="58"/>
      <c r="AD160" s="59"/>
      <c r="AE160" s="58"/>
      <c r="AF160" s="59"/>
      <c r="AG160" s="58"/>
      <c r="AI160" s="50"/>
      <c r="AJ160" s="70"/>
    </row>
    <row r="161" spans="1:36" ht="12" customHeight="1" x14ac:dyDescent="0.25">
      <c r="A161" s="50">
        <v>41791</v>
      </c>
      <c r="B161" s="57">
        <v>46.29</v>
      </c>
      <c r="C161" s="58">
        <v>44.92</v>
      </c>
      <c r="D161" s="57">
        <v>40.08</v>
      </c>
      <c r="E161" s="58">
        <v>46.39</v>
      </c>
      <c r="F161" s="57">
        <v>45.81</v>
      </c>
      <c r="G161" s="58">
        <v>46.29</v>
      </c>
      <c r="H161" s="57"/>
      <c r="I161" s="58">
        <v>47.5</v>
      </c>
      <c r="J161" s="57"/>
      <c r="K161" s="58"/>
      <c r="L161" s="57"/>
      <c r="M161" s="58"/>
      <c r="N161" s="57"/>
      <c r="O161" s="58"/>
      <c r="Q161" s="57"/>
      <c r="R161" s="58">
        <v>36.346779782905877</v>
      </c>
      <c r="S161" s="59"/>
      <c r="T161" s="58"/>
      <c r="U161" s="60"/>
      <c r="V161" s="61"/>
      <c r="W161" s="60"/>
      <c r="X161" s="58"/>
      <c r="Y161" s="59"/>
      <c r="Z161" s="62"/>
      <c r="AB161" s="59"/>
      <c r="AC161" s="58"/>
      <c r="AD161" s="59"/>
      <c r="AE161" s="58"/>
      <c r="AF161" s="59"/>
      <c r="AG161" s="58"/>
      <c r="AI161" s="50"/>
      <c r="AJ161" s="70"/>
    </row>
    <row r="162" spans="1:36" x14ac:dyDescent="0.25">
      <c r="A162" s="50">
        <v>41821</v>
      </c>
      <c r="B162" s="40">
        <v>56.23</v>
      </c>
      <c r="C162" s="40">
        <v>55.38</v>
      </c>
      <c r="D162" s="40">
        <v>48.14</v>
      </c>
      <c r="E162" s="40">
        <v>50.68</v>
      </c>
      <c r="F162" s="40">
        <v>60.19</v>
      </c>
      <c r="G162" s="40">
        <v>56.23</v>
      </c>
      <c r="I162" s="40">
        <v>54.5</v>
      </c>
      <c r="R162" s="40">
        <v>36.83667868137713</v>
      </c>
    </row>
    <row r="163" spans="1:36" x14ac:dyDescent="0.25">
      <c r="A163" s="50"/>
    </row>
    <row r="164" spans="1:36" x14ac:dyDescent="0.25">
      <c r="A164" s="50"/>
    </row>
    <row r="165" spans="1:36" x14ac:dyDescent="0.25">
      <c r="A165" s="50"/>
    </row>
    <row r="166" spans="1:36" x14ac:dyDescent="0.25">
      <c r="A166" s="50"/>
    </row>
    <row r="167" spans="1:36" x14ac:dyDescent="0.25">
      <c r="A167" s="50"/>
    </row>
    <row r="168" spans="1:36" x14ac:dyDescent="0.25">
      <c r="A168" s="50"/>
    </row>
    <row r="169" spans="1:36" x14ac:dyDescent="0.25">
      <c r="A169" s="50"/>
    </row>
    <row r="170" spans="1:36" x14ac:dyDescent="0.25">
      <c r="A170" s="50"/>
    </row>
    <row r="171" spans="1:36" x14ac:dyDescent="0.25">
      <c r="A171" s="50"/>
    </row>
    <row r="172" spans="1:36" x14ac:dyDescent="0.25">
      <c r="A172" s="50"/>
    </row>
    <row r="173" spans="1:36" x14ac:dyDescent="0.25">
      <c r="A173" s="50"/>
    </row>
    <row r="174" spans="1:36" x14ac:dyDescent="0.25">
      <c r="A174" s="50"/>
    </row>
    <row r="175" spans="1:36" x14ac:dyDescent="0.25">
      <c r="A175" s="50"/>
    </row>
    <row r="176" spans="1:36" x14ac:dyDescent="0.25">
      <c r="A176" s="50"/>
    </row>
    <row r="177" spans="1:1" x14ac:dyDescent="0.25">
      <c r="A177" s="50"/>
    </row>
    <row r="178" spans="1:1" x14ac:dyDescent="0.25">
      <c r="A178" s="50"/>
    </row>
    <row r="179" spans="1:1" x14ac:dyDescent="0.25">
      <c r="A179" s="50"/>
    </row>
    <row r="180" spans="1:1" x14ac:dyDescent="0.25">
      <c r="A180" s="50"/>
    </row>
    <row r="181" spans="1:1" x14ac:dyDescent="0.25">
      <c r="A181" s="50"/>
    </row>
    <row r="182" spans="1:1" x14ac:dyDescent="0.25">
      <c r="A182" s="50"/>
    </row>
    <row r="183" spans="1:1" x14ac:dyDescent="0.25">
      <c r="A183" s="50"/>
    </row>
    <row r="184" spans="1:1" x14ac:dyDescent="0.25">
      <c r="A184" s="50"/>
    </row>
    <row r="185" spans="1:1" x14ac:dyDescent="0.25">
      <c r="A185" s="50"/>
    </row>
    <row r="186" spans="1:1" x14ac:dyDescent="0.25">
      <c r="A186" s="50"/>
    </row>
    <row r="187" spans="1:1" x14ac:dyDescent="0.25">
      <c r="A187" s="50"/>
    </row>
    <row r="188" spans="1:1" x14ac:dyDescent="0.25">
      <c r="A188" s="50"/>
    </row>
    <row r="189" spans="1:1" x14ac:dyDescent="0.25">
      <c r="A189" s="50"/>
    </row>
    <row r="190" spans="1:1" x14ac:dyDescent="0.25">
      <c r="A190" s="50"/>
    </row>
    <row r="191" spans="1:1" x14ac:dyDescent="0.25">
      <c r="A191" s="50"/>
    </row>
    <row r="192" spans="1:1" x14ac:dyDescent="0.25">
      <c r="A192" s="50"/>
    </row>
    <row r="193" spans="1:1" x14ac:dyDescent="0.25">
      <c r="A193" s="50"/>
    </row>
    <row r="194" spans="1:1" x14ac:dyDescent="0.25">
      <c r="A194" s="50"/>
    </row>
    <row r="195" spans="1:1" x14ac:dyDescent="0.25">
      <c r="A195" s="50"/>
    </row>
    <row r="196" spans="1:1" x14ac:dyDescent="0.25">
      <c r="A196" s="50"/>
    </row>
    <row r="197" spans="1:1" x14ac:dyDescent="0.25">
      <c r="A197" s="50"/>
    </row>
    <row r="198" spans="1:1" x14ac:dyDescent="0.25">
      <c r="A198" s="50"/>
    </row>
    <row r="199" spans="1:1" x14ac:dyDescent="0.25">
      <c r="A199" s="50"/>
    </row>
  </sheetData>
  <pageMargins left="0.75" right="0.75" top="1" bottom="1" header="0.5" footer="0.5"/>
  <pageSetup scale="64" orientation="landscape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12">
    <pageSetUpPr fitToPage="1"/>
  </sheetPr>
  <dimension ref="A1:AJ199"/>
  <sheetViews>
    <sheetView workbookViewId="0">
      <pane xSplit="1" ySplit="6" topLeftCell="B7" activePane="bottomRight" state="frozen"/>
      <selection activeCell="A7" sqref="A7"/>
      <selection pane="topRight" activeCell="A7" sqref="A7"/>
      <selection pane="bottomLeft" activeCell="A7" sqref="A7"/>
      <selection pane="bottomRight" activeCell="AI7" sqref="AI7:AJ161"/>
    </sheetView>
  </sheetViews>
  <sheetFormatPr defaultColWidth="9.125" defaultRowHeight="13.2" x14ac:dyDescent="0.25"/>
  <cols>
    <col min="1" max="1" width="10.875" style="40" customWidth="1"/>
    <col min="2" max="3" width="9.125" style="40"/>
    <col min="4" max="4" width="9.625" style="40" bestFit="1" customWidth="1"/>
    <col min="5" max="5" width="9.625" style="40" customWidth="1"/>
    <col min="6" max="7" width="9.125" style="40"/>
    <col min="8" max="8" width="15.25" style="40" hidden="1" customWidth="1"/>
    <col min="9" max="9" width="9.125" style="40"/>
    <col min="10" max="12" width="0" style="40" hidden="1" customWidth="1"/>
    <col min="13" max="13" width="10.375" style="40" hidden="1" customWidth="1"/>
    <col min="14" max="15" width="8.25" style="40" hidden="1" customWidth="1"/>
    <col min="16" max="16" width="3.625" style="40" hidden="1" customWidth="1"/>
    <col min="17" max="19" width="9.125" style="40"/>
    <col min="20" max="21" width="0" style="40" hidden="1" customWidth="1"/>
    <col min="22" max="22" width="9.75" style="40" hidden="1" customWidth="1"/>
    <col min="23" max="26" width="0" style="40" hidden="1" customWidth="1"/>
    <col min="27" max="27" width="3" style="40" hidden="1" customWidth="1"/>
    <col min="28" max="31" width="0" style="40" hidden="1" customWidth="1"/>
    <col min="32" max="32" width="10.25" style="40" hidden="1" customWidth="1"/>
    <col min="33" max="33" width="0" style="40" hidden="1" customWidth="1"/>
    <col min="34" max="34" width="4.25" style="40" hidden="1" customWidth="1"/>
    <col min="35" max="37" width="0" style="40" hidden="1" customWidth="1"/>
    <col min="38" max="16384" width="9.125" style="40"/>
  </cols>
  <sheetData>
    <row r="1" spans="1:36" x14ac:dyDescent="0.25">
      <c r="B1" s="40" t="s">
        <v>128</v>
      </c>
      <c r="C1" s="40" t="s">
        <v>129</v>
      </c>
      <c r="D1" s="40" t="s">
        <v>130</v>
      </c>
      <c r="E1" s="40" t="s">
        <v>131</v>
      </c>
      <c r="F1" s="40" t="s">
        <v>132</v>
      </c>
      <c r="G1" s="40" t="s">
        <v>133</v>
      </c>
      <c r="I1" s="40" t="s">
        <v>134</v>
      </c>
      <c r="R1" s="40" t="s">
        <v>135</v>
      </c>
      <c r="T1" s="40" t="s">
        <v>18</v>
      </c>
      <c r="U1" s="40" t="s">
        <v>58</v>
      </c>
      <c r="W1" s="40" t="s">
        <v>59</v>
      </c>
      <c r="Y1" s="40" t="s">
        <v>20</v>
      </c>
      <c r="Z1" s="40" t="s">
        <v>23</v>
      </c>
      <c r="AB1" s="40" t="s">
        <v>27</v>
      </c>
      <c r="AC1" s="40" t="s">
        <v>26</v>
      </c>
      <c r="AD1" s="40" t="s">
        <v>22</v>
      </c>
      <c r="AE1" s="40" t="s">
        <v>24</v>
      </c>
      <c r="AF1" s="40" t="s">
        <v>25</v>
      </c>
      <c r="AG1" s="40" t="s">
        <v>28</v>
      </c>
    </row>
    <row r="2" spans="1:36" x14ac:dyDescent="0.25">
      <c r="A2" s="40">
        <v>1</v>
      </c>
      <c r="B2" s="40">
        <v>2</v>
      </c>
      <c r="C2" s="40">
        <v>3</v>
      </c>
      <c r="D2" s="40">
        <v>4</v>
      </c>
      <c r="E2" s="40">
        <v>5</v>
      </c>
      <c r="F2" s="40">
        <v>6</v>
      </c>
      <c r="G2" s="40">
        <v>7</v>
      </c>
      <c r="I2" s="40">
        <v>9</v>
      </c>
      <c r="R2" s="40">
        <v>18</v>
      </c>
      <c r="T2" s="40">
        <v>20</v>
      </c>
      <c r="U2" s="40">
        <v>21</v>
      </c>
      <c r="W2" s="40">
        <v>23</v>
      </c>
      <c r="Y2" s="40">
        <v>25</v>
      </c>
      <c r="Z2" s="40">
        <v>26</v>
      </c>
      <c r="AA2" s="40">
        <v>27</v>
      </c>
      <c r="AB2" s="40">
        <v>28</v>
      </c>
      <c r="AC2" s="40">
        <v>29</v>
      </c>
      <c r="AD2" s="40">
        <v>30</v>
      </c>
      <c r="AE2" s="40">
        <v>31</v>
      </c>
      <c r="AF2" s="40">
        <v>32</v>
      </c>
      <c r="AG2" s="40">
        <v>33</v>
      </c>
    </row>
    <row r="4" spans="1:36" ht="16.2" thickBot="1" x14ac:dyDescent="0.35">
      <c r="B4" s="41" t="s">
        <v>137</v>
      </c>
      <c r="C4" s="41"/>
      <c r="D4" s="41"/>
      <c r="E4" s="41"/>
      <c r="F4" s="41"/>
      <c r="G4" s="41"/>
      <c r="H4" s="41"/>
      <c r="I4" s="41"/>
      <c r="J4" s="41"/>
      <c r="K4" s="41"/>
      <c r="L4" s="41"/>
      <c r="M4" s="41"/>
      <c r="N4" s="41"/>
      <c r="O4" s="41"/>
      <c r="Q4" s="42"/>
      <c r="R4" s="42" t="s">
        <v>138</v>
      </c>
      <c r="S4" s="42"/>
      <c r="T4" s="42"/>
      <c r="U4" s="42"/>
      <c r="V4" s="42"/>
      <c r="W4" s="42"/>
      <c r="X4" s="42"/>
      <c r="Y4" s="42"/>
      <c r="Z4" s="42"/>
      <c r="AB4" s="42" t="s">
        <v>60</v>
      </c>
      <c r="AC4" s="42"/>
      <c r="AD4" s="42"/>
      <c r="AE4" s="42"/>
      <c r="AF4" s="42"/>
      <c r="AG4" s="42"/>
      <c r="AJ4" s="42" t="s">
        <v>81</v>
      </c>
    </row>
    <row r="5" spans="1:36" ht="15.75" customHeight="1" x14ac:dyDescent="0.25">
      <c r="B5" s="43"/>
      <c r="C5" s="43"/>
      <c r="D5" s="44"/>
      <c r="E5" s="43"/>
      <c r="F5" s="43"/>
      <c r="G5" s="43"/>
      <c r="H5" s="43"/>
      <c r="I5" s="43"/>
      <c r="J5" s="43"/>
      <c r="K5" s="43"/>
      <c r="L5" s="44"/>
      <c r="M5" s="45"/>
      <c r="N5" s="45"/>
      <c r="O5" s="45"/>
      <c r="Q5" s="45"/>
      <c r="R5" s="45"/>
      <c r="S5" s="45"/>
      <c r="T5" s="45"/>
      <c r="U5" s="45"/>
      <c r="V5" s="45"/>
      <c r="W5" s="46"/>
      <c r="X5" s="47"/>
      <c r="Y5" s="46"/>
      <c r="Z5" s="48" t="s">
        <v>61</v>
      </c>
      <c r="AB5" s="45" t="s">
        <v>62</v>
      </c>
      <c r="AC5" s="45"/>
      <c r="AD5" s="46"/>
      <c r="AE5" s="47" t="s">
        <v>63</v>
      </c>
      <c r="AF5" s="46"/>
      <c r="AG5" s="48" t="s">
        <v>64</v>
      </c>
    </row>
    <row r="6" spans="1:36" s="49" customFormat="1" ht="24.75" customHeight="1" x14ac:dyDescent="0.25">
      <c r="B6" s="49" t="s">
        <v>141</v>
      </c>
      <c r="C6" s="49" t="s">
        <v>140</v>
      </c>
      <c r="D6" s="49" t="s">
        <v>139</v>
      </c>
      <c r="E6" s="49" t="s">
        <v>142</v>
      </c>
      <c r="F6" s="49" t="s">
        <v>143</v>
      </c>
      <c r="G6" s="49" t="s">
        <v>145</v>
      </c>
      <c r="I6" s="49" t="s">
        <v>144</v>
      </c>
      <c r="R6" s="150" t="s">
        <v>138</v>
      </c>
      <c r="T6" s="49" t="s">
        <v>43</v>
      </c>
      <c r="U6" s="49" t="s">
        <v>68</v>
      </c>
      <c r="W6" s="49" t="s">
        <v>69</v>
      </c>
      <c r="Y6" s="49" t="s">
        <v>70</v>
      </c>
      <c r="Z6" s="49" t="s">
        <v>45</v>
      </c>
      <c r="AB6" s="49" t="s">
        <v>71</v>
      </c>
      <c r="AC6" s="49" t="s">
        <v>72</v>
      </c>
      <c r="AD6" s="49" t="s">
        <v>44</v>
      </c>
      <c r="AE6" s="49" t="s">
        <v>39</v>
      </c>
      <c r="AF6" s="49" t="s">
        <v>73</v>
      </c>
      <c r="AG6" s="49" t="s">
        <v>64</v>
      </c>
      <c r="AJ6" s="69" t="s">
        <v>47</v>
      </c>
    </row>
    <row r="7" spans="1:36" x14ac:dyDescent="0.25">
      <c r="A7" s="50">
        <v>37192</v>
      </c>
      <c r="B7" s="51">
        <v>21.25</v>
      </c>
      <c r="C7" s="52">
        <v>24</v>
      </c>
      <c r="D7" s="51">
        <v>24</v>
      </c>
      <c r="E7" s="52">
        <v>24</v>
      </c>
      <c r="F7" s="51">
        <v>22.5</v>
      </c>
      <c r="G7" s="52">
        <v>22.25</v>
      </c>
      <c r="H7" s="51"/>
      <c r="I7" s="52">
        <v>27.188000000000002</v>
      </c>
      <c r="J7" s="51"/>
      <c r="K7" s="52"/>
      <c r="L7" s="51"/>
      <c r="M7" s="52"/>
      <c r="N7" s="51"/>
      <c r="O7" s="52"/>
      <c r="Q7" s="51"/>
      <c r="R7" s="52">
        <v>49</v>
      </c>
      <c r="S7" s="53"/>
      <c r="T7" s="52"/>
      <c r="U7" s="54"/>
      <c r="V7" s="55"/>
      <c r="W7" s="54"/>
      <c r="X7" s="52"/>
      <c r="Y7" s="53"/>
      <c r="Z7" s="56"/>
      <c r="AB7" s="53"/>
      <c r="AC7" s="52"/>
      <c r="AD7" s="53"/>
      <c r="AE7" s="52"/>
      <c r="AF7" s="53"/>
      <c r="AG7" s="52"/>
      <c r="AI7" s="50"/>
      <c r="AJ7" s="70"/>
    </row>
    <row r="8" spans="1:36" x14ac:dyDescent="0.25">
      <c r="A8" s="50">
        <v>37199</v>
      </c>
      <c r="B8" s="57">
        <v>19</v>
      </c>
      <c r="C8" s="58">
        <v>24.5</v>
      </c>
      <c r="D8" s="57">
        <v>24.5</v>
      </c>
      <c r="E8" s="58">
        <v>24.25</v>
      </c>
      <c r="F8" s="57">
        <v>21</v>
      </c>
      <c r="G8" s="58">
        <v>20</v>
      </c>
      <c r="H8" s="57"/>
      <c r="I8" s="58">
        <v>20.174999237060501</v>
      </c>
      <c r="J8" s="57"/>
      <c r="K8" s="58"/>
      <c r="L8" s="57"/>
      <c r="M8" s="58"/>
      <c r="N8" s="57"/>
      <c r="O8" s="58"/>
      <c r="Q8" s="57"/>
      <c r="R8" s="58">
        <v>46.599994354248047</v>
      </c>
      <c r="S8" s="59"/>
      <c r="T8" s="58"/>
      <c r="U8" s="60"/>
      <c r="V8" s="61"/>
      <c r="W8" s="60"/>
      <c r="X8" s="58"/>
      <c r="Y8" s="59"/>
      <c r="Z8" s="62"/>
      <c r="AB8" s="59"/>
      <c r="AC8" s="58"/>
      <c r="AD8" s="59"/>
      <c r="AE8" s="58"/>
      <c r="AF8" s="59"/>
      <c r="AG8" s="58"/>
      <c r="AI8" s="50"/>
      <c r="AJ8" s="70"/>
    </row>
    <row r="9" spans="1:36" x14ac:dyDescent="0.25">
      <c r="A9" s="50">
        <v>37206</v>
      </c>
      <c r="B9" s="57">
        <v>19</v>
      </c>
      <c r="C9" s="58">
        <v>24.5</v>
      </c>
      <c r="D9" s="57">
        <v>24.5</v>
      </c>
      <c r="E9" s="58">
        <v>24.25</v>
      </c>
      <c r="F9" s="57">
        <v>21</v>
      </c>
      <c r="G9" s="58">
        <v>20</v>
      </c>
      <c r="H9" s="57"/>
      <c r="I9" s="58">
        <v>20.174999237060501</v>
      </c>
      <c r="J9" s="57"/>
      <c r="K9" s="58"/>
      <c r="L9" s="57"/>
      <c r="M9" s="58"/>
      <c r="N9" s="57"/>
      <c r="O9" s="58"/>
      <c r="Q9" s="57"/>
      <c r="R9" s="58">
        <v>46.599994354248047</v>
      </c>
      <c r="S9" s="59"/>
      <c r="T9" s="58"/>
      <c r="U9" s="60"/>
      <c r="V9" s="61"/>
      <c r="W9" s="60"/>
      <c r="X9" s="58"/>
      <c r="Y9" s="59"/>
      <c r="Z9" s="62"/>
      <c r="AB9" s="59"/>
      <c r="AC9" s="58"/>
      <c r="AD9" s="59"/>
      <c r="AE9" s="58"/>
      <c r="AF9" s="59"/>
      <c r="AG9" s="58"/>
      <c r="AI9" s="50"/>
      <c r="AJ9" s="70"/>
    </row>
    <row r="10" spans="1:36" x14ac:dyDescent="0.25">
      <c r="A10" s="50">
        <v>37213</v>
      </c>
      <c r="B10" s="57">
        <v>19</v>
      </c>
      <c r="C10" s="58">
        <v>24.5</v>
      </c>
      <c r="D10" s="57">
        <v>24.5</v>
      </c>
      <c r="E10" s="58">
        <v>24.25</v>
      </c>
      <c r="F10" s="57">
        <v>21</v>
      </c>
      <c r="G10" s="58">
        <v>20</v>
      </c>
      <c r="H10" s="57"/>
      <c r="I10" s="58">
        <v>20.174999237060501</v>
      </c>
      <c r="J10" s="57"/>
      <c r="K10" s="58"/>
      <c r="L10" s="57"/>
      <c r="M10" s="58"/>
      <c r="N10" s="57"/>
      <c r="O10" s="58"/>
      <c r="Q10" s="57"/>
      <c r="R10" s="58">
        <v>46.599994354248047</v>
      </c>
      <c r="S10" s="59"/>
      <c r="T10" s="58"/>
      <c r="U10" s="60"/>
      <c r="V10" s="61"/>
      <c r="W10" s="60"/>
      <c r="X10" s="58"/>
      <c r="Y10" s="59"/>
      <c r="Z10" s="62"/>
      <c r="AB10" s="59"/>
      <c r="AC10" s="58"/>
      <c r="AD10" s="59"/>
      <c r="AE10" s="58"/>
      <c r="AF10" s="59"/>
      <c r="AG10" s="58"/>
      <c r="AI10" s="50"/>
      <c r="AJ10" s="70"/>
    </row>
    <row r="11" spans="1:36" x14ac:dyDescent="0.25">
      <c r="A11" s="50">
        <v>37217</v>
      </c>
      <c r="B11" s="57">
        <v>28</v>
      </c>
      <c r="C11" s="58">
        <v>24.5</v>
      </c>
      <c r="D11" s="57">
        <v>29</v>
      </c>
      <c r="E11" s="58">
        <v>30</v>
      </c>
      <c r="F11" s="57">
        <v>29</v>
      </c>
      <c r="G11" s="58">
        <v>29</v>
      </c>
      <c r="H11" s="57"/>
      <c r="I11" s="58">
        <v>20.174999237060501</v>
      </c>
      <c r="J11" s="57"/>
      <c r="K11" s="58"/>
      <c r="L11" s="57"/>
      <c r="M11" s="58"/>
      <c r="N11" s="57"/>
      <c r="O11" s="58"/>
      <c r="Q11" s="57"/>
      <c r="R11" s="58">
        <v>46.599994354248047</v>
      </c>
      <c r="S11" s="59"/>
      <c r="T11" s="58"/>
      <c r="U11" s="60"/>
      <c r="V11" s="61"/>
      <c r="W11" s="60"/>
      <c r="X11" s="58"/>
      <c r="Y11" s="59"/>
      <c r="Z11" s="62"/>
      <c r="AB11" s="59"/>
      <c r="AC11" s="58"/>
      <c r="AD11" s="59"/>
      <c r="AE11" s="58"/>
      <c r="AF11" s="59"/>
      <c r="AG11" s="58"/>
      <c r="AI11" s="50"/>
      <c r="AJ11" s="70"/>
    </row>
    <row r="12" spans="1:36" x14ac:dyDescent="0.25">
      <c r="A12" s="50">
        <v>37226</v>
      </c>
      <c r="B12" s="57">
        <v>24.75</v>
      </c>
      <c r="C12" s="58">
        <v>28.5</v>
      </c>
      <c r="D12" s="57">
        <v>28.313000000000002</v>
      </c>
      <c r="E12" s="58">
        <v>28.5</v>
      </c>
      <c r="F12" s="57">
        <v>26.063000000000002</v>
      </c>
      <c r="G12" s="58">
        <v>24.75</v>
      </c>
      <c r="H12" s="57"/>
      <c r="I12" s="58">
        <v>26.063000000000002</v>
      </c>
      <c r="J12" s="57"/>
      <c r="K12" s="58"/>
      <c r="L12" s="57"/>
      <c r="M12" s="58"/>
      <c r="N12" s="57"/>
      <c r="O12" s="58"/>
      <c r="Q12" s="57"/>
      <c r="R12" s="58">
        <v>45.251552544731481</v>
      </c>
      <c r="S12" s="59"/>
      <c r="T12" s="58"/>
      <c r="U12" s="60"/>
      <c r="V12" s="61"/>
      <c r="W12" s="60"/>
      <c r="X12" s="58"/>
      <c r="Y12" s="59"/>
      <c r="Z12" s="62"/>
      <c r="AB12" s="59"/>
      <c r="AC12" s="58"/>
      <c r="AD12" s="59"/>
      <c r="AE12" s="58"/>
      <c r="AF12" s="59"/>
      <c r="AG12" s="58"/>
      <c r="AI12" s="50"/>
      <c r="AJ12" s="70"/>
    </row>
    <row r="13" spans="1:36" x14ac:dyDescent="0.25">
      <c r="A13" s="50">
        <v>37257</v>
      </c>
      <c r="B13" s="57">
        <v>24.9375</v>
      </c>
      <c r="C13" s="58">
        <v>28.313000000000002</v>
      </c>
      <c r="D13" s="57">
        <v>28.313000000000002</v>
      </c>
      <c r="E13" s="58">
        <v>28.125</v>
      </c>
      <c r="F13" s="57">
        <v>26.25</v>
      </c>
      <c r="G13" s="58">
        <v>24.9375</v>
      </c>
      <c r="H13" s="57"/>
      <c r="I13" s="58">
        <v>26.25</v>
      </c>
      <c r="J13" s="57"/>
      <c r="K13" s="58"/>
      <c r="L13" s="57"/>
      <c r="M13" s="58"/>
      <c r="N13" s="57"/>
      <c r="O13" s="58"/>
      <c r="Q13" s="57"/>
      <c r="R13" s="58">
        <v>38.382936999119273</v>
      </c>
      <c r="S13" s="59"/>
      <c r="T13" s="58"/>
      <c r="U13" s="60"/>
      <c r="V13" s="61"/>
      <c r="W13" s="60"/>
      <c r="X13" s="58"/>
      <c r="Y13" s="59"/>
      <c r="Z13" s="62"/>
      <c r="AB13" s="59"/>
      <c r="AC13" s="58"/>
      <c r="AD13" s="59"/>
      <c r="AE13" s="58"/>
      <c r="AF13" s="59"/>
      <c r="AG13" s="58"/>
      <c r="AI13" s="50"/>
      <c r="AJ13" s="70"/>
    </row>
    <row r="14" spans="1:36" x14ac:dyDescent="0.25">
      <c r="A14" s="50">
        <v>37288</v>
      </c>
      <c r="B14" s="57">
        <v>24.563000000000002</v>
      </c>
      <c r="C14" s="58">
        <v>26.738</v>
      </c>
      <c r="D14" s="57">
        <v>26.813000000000002</v>
      </c>
      <c r="E14" s="58">
        <v>27.1875</v>
      </c>
      <c r="F14" s="57">
        <v>25.688000000000002</v>
      </c>
      <c r="G14" s="58">
        <v>24.563000000000002</v>
      </c>
      <c r="H14" s="57"/>
      <c r="I14" s="58">
        <v>25.688000000000002</v>
      </c>
      <c r="J14" s="57"/>
      <c r="K14" s="58"/>
      <c r="L14" s="57"/>
      <c r="M14" s="58"/>
      <c r="N14" s="57"/>
      <c r="O14" s="58"/>
      <c r="Q14" s="57"/>
      <c r="R14" s="58">
        <v>38.2041401602688</v>
      </c>
      <c r="S14" s="59"/>
      <c r="T14" s="58"/>
      <c r="U14" s="60"/>
      <c r="V14" s="61"/>
      <c r="W14" s="60"/>
      <c r="X14" s="58"/>
      <c r="Y14" s="59"/>
      <c r="Z14" s="62"/>
      <c r="AB14" s="59"/>
      <c r="AC14" s="58"/>
      <c r="AD14" s="59"/>
      <c r="AE14" s="58"/>
      <c r="AF14" s="59"/>
      <c r="AG14" s="58"/>
      <c r="AI14" s="50"/>
      <c r="AJ14" s="70"/>
    </row>
    <row r="15" spans="1:36" x14ac:dyDescent="0.25">
      <c r="A15" s="50">
        <v>37316</v>
      </c>
      <c r="B15" s="57">
        <v>24</v>
      </c>
      <c r="C15" s="58">
        <v>24.563000000000002</v>
      </c>
      <c r="D15" s="57">
        <v>24.563000000000002</v>
      </c>
      <c r="E15" s="58">
        <v>26.25</v>
      </c>
      <c r="F15" s="57">
        <v>25.125</v>
      </c>
      <c r="G15" s="58">
        <v>24</v>
      </c>
      <c r="H15" s="57"/>
      <c r="I15" s="58">
        <v>25.125</v>
      </c>
      <c r="J15" s="57"/>
      <c r="K15" s="58"/>
      <c r="L15" s="57"/>
      <c r="M15" s="58"/>
      <c r="N15" s="57"/>
      <c r="O15" s="58"/>
      <c r="Q15" s="57"/>
      <c r="R15" s="58">
        <v>37.316210822854281</v>
      </c>
      <c r="S15" s="59"/>
      <c r="T15" s="58"/>
      <c r="U15" s="60"/>
      <c r="V15" s="61"/>
      <c r="W15" s="60"/>
      <c r="X15" s="58"/>
      <c r="Y15" s="59"/>
      <c r="Z15" s="62"/>
      <c r="AB15" s="59"/>
      <c r="AC15" s="58"/>
      <c r="AD15" s="59"/>
      <c r="AE15" s="58"/>
      <c r="AF15" s="59"/>
      <c r="AG15" s="58"/>
      <c r="AI15" s="50"/>
      <c r="AJ15" s="70"/>
    </row>
    <row r="16" spans="1:36" x14ac:dyDescent="0.25">
      <c r="A16" s="50">
        <v>37347</v>
      </c>
      <c r="B16" s="57">
        <v>22.875</v>
      </c>
      <c r="C16" s="58">
        <v>24.375</v>
      </c>
      <c r="D16" s="57">
        <v>22.875</v>
      </c>
      <c r="E16" s="58">
        <v>24.563000000000002</v>
      </c>
      <c r="F16" s="57">
        <v>24.188000000000002</v>
      </c>
      <c r="G16" s="58">
        <v>22.875</v>
      </c>
      <c r="H16" s="57"/>
      <c r="I16" s="58">
        <v>24.1875</v>
      </c>
      <c r="J16" s="57"/>
      <c r="K16" s="58"/>
      <c r="L16" s="57"/>
      <c r="M16" s="58"/>
      <c r="N16" s="57"/>
      <c r="O16" s="58"/>
      <c r="Q16" s="57"/>
      <c r="R16" s="58">
        <v>35.733791927203512</v>
      </c>
      <c r="S16" s="59"/>
      <c r="T16" s="58"/>
      <c r="U16" s="60"/>
      <c r="V16" s="61"/>
      <c r="W16" s="60"/>
      <c r="X16" s="58"/>
      <c r="Y16" s="59"/>
      <c r="Z16" s="62"/>
      <c r="AB16" s="59"/>
      <c r="AC16" s="58"/>
      <c r="AD16" s="59"/>
      <c r="AE16" s="58"/>
      <c r="AF16" s="59"/>
      <c r="AG16" s="58"/>
      <c r="AI16" s="50"/>
      <c r="AJ16" s="70"/>
    </row>
    <row r="17" spans="1:36" x14ac:dyDescent="0.25">
      <c r="A17" s="50">
        <v>37377</v>
      </c>
      <c r="B17" s="57">
        <v>26.625</v>
      </c>
      <c r="C17" s="58">
        <v>23.25</v>
      </c>
      <c r="D17" s="57">
        <v>21.375</v>
      </c>
      <c r="E17" s="58">
        <v>24.375</v>
      </c>
      <c r="F17" s="57">
        <v>25.313000000000002</v>
      </c>
      <c r="G17" s="58">
        <v>26.625</v>
      </c>
      <c r="H17" s="57"/>
      <c r="I17" s="58">
        <v>24.375</v>
      </c>
      <c r="J17" s="57"/>
      <c r="K17" s="58"/>
      <c r="L17" s="57"/>
      <c r="M17" s="58"/>
      <c r="N17" s="57"/>
      <c r="O17" s="58"/>
      <c r="Q17" s="57"/>
      <c r="R17" s="58">
        <v>36.177195104166799</v>
      </c>
      <c r="S17" s="59"/>
      <c r="T17" s="58"/>
      <c r="U17" s="60"/>
      <c r="V17" s="61"/>
      <c r="W17" s="60"/>
      <c r="X17" s="58"/>
      <c r="Y17" s="59"/>
      <c r="Z17" s="62"/>
      <c r="AB17" s="59"/>
      <c r="AC17" s="58"/>
      <c r="AD17" s="59"/>
      <c r="AE17" s="58"/>
      <c r="AF17" s="59"/>
      <c r="AG17" s="58"/>
      <c r="AI17" s="50"/>
      <c r="AJ17" s="70"/>
    </row>
    <row r="18" spans="1:36" x14ac:dyDescent="0.25">
      <c r="A18" s="50">
        <v>37408</v>
      </c>
      <c r="B18" s="57">
        <v>32.625</v>
      </c>
      <c r="C18" s="58">
        <v>24</v>
      </c>
      <c r="D18" s="57">
        <v>22.125</v>
      </c>
      <c r="E18" s="58">
        <v>29.25</v>
      </c>
      <c r="F18" s="57">
        <v>29.813000000000002</v>
      </c>
      <c r="G18" s="58">
        <v>32.625</v>
      </c>
      <c r="H18" s="57"/>
      <c r="I18" s="58">
        <v>29.25</v>
      </c>
      <c r="J18" s="57"/>
      <c r="K18" s="58"/>
      <c r="L18" s="57"/>
      <c r="M18" s="58"/>
      <c r="N18" s="57"/>
      <c r="O18" s="58"/>
      <c r="Q18" s="57"/>
      <c r="R18" s="58">
        <v>36.889232226388849</v>
      </c>
      <c r="S18" s="59"/>
      <c r="T18" s="58"/>
      <c r="U18" s="60"/>
      <c r="V18" s="61"/>
      <c r="W18" s="60"/>
      <c r="X18" s="58"/>
      <c r="Y18" s="59"/>
      <c r="Z18" s="62"/>
      <c r="AB18" s="59"/>
      <c r="AC18" s="58"/>
      <c r="AD18" s="59"/>
      <c r="AE18" s="58"/>
      <c r="AF18" s="59"/>
      <c r="AG18" s="58"/>
      <c r="AI18" s="50"/>
      <c r="AJ18" s="70"/>
    </row>
    <row r="19" spans="1:36" x14ac:dyDescent="0.25">
      <c r="A19" s="50">
        <v>37438</v>
      </c>
      <c r="B19" s="57">
        <v>39</v>
      </c>
      <c r="C19" s="58">
        <v>34.125</v>
      </c>
      <c r="D19" s="57">
        <v>31.875</v>
      </c>
      <c r="E19" s="58">
        <v>36</v>
      </c>
      <c r="F19" s="57">
        <v>36.75</v>
      </c>
      <c r="G19" s="58">
        <v>39</v>
      </c>
      <c r="H19" s="57"/>
      <c r="I19" s="58">
        <v>36</v>
      </c>
      <c r="J19" s="57"/>
      <c r="K19" s="58"/>
      <c r="L19" s="57"/>
      <c r="M19" s="58"/>
      <c r="N19" s="57"/>
      <c r="O19" s="58"/>
      <c r="Q19" s="57"/>
      <c r="R19" s="58">
        <v>37.45896661138687</v>
      </c>
      <c r="S19" s="59"/>
      <c r="T19" s="58"/>
      <c r="U19" s="60"/>
      <c r="V19" s="61"/>
      <c r="W19" s="60"/>
      <c r="X19" s="58"/>
      <c r="Y19" s="59"/>
      <c r="Z19" s="62"/>
      <c r="AB19" s="59"/>
      <c r="AC19" s="58"/>
      <c r="AD19" s="59"/>
      <c r="AE19" s="58"/>
      <c r="AF19" s="59"/>
      <c r="AG19" s="58"/>
      <c r="AI19" s="50"/>
      <c r="AJ19" s="70"/>
    </row>
    <row r="20" spans="1:36" x14ac:dyDescent="0.25">
      <c r="A20" s="50">
        <v>37469</v>
      </c>
      <c r="B20" s="57">
        <v>45.75</v>
      </c>
      <c r="C20" s="58">
        <v>39</v>
      </c>
      <c r="D20" s="57">
        <v>37.125</v>
      </c>
      <c r="E20" s="58">
        <v>40.6875</v>
      </c>
      <c r="F20" s="57">
        <v>41.0625</v>
      </c>
      <c r="G20" s="58">
        <v>45.75</v>
      </c>
      <c r="H20" s="57"/>
      <c r="I20" s="58">
        <v>40.6875</v>
      </c>
      <c r="J20" s="57"/>
      <c r="K20" s="58"/>
      <c r="L20" s="57"/>
      <c r="M20" s="58"/>
      <c r="N20" s="57"/>
      <c r="O20" s="58"/>
      <c r="Q20" s="57"/>
      <c r="R20" s="58">
        <v>38.055582273551131</v>
      </c>
      <c r="S20" s="59"/>
      <c r="T20" s="58"/>
      <c r="U20" s="60"/>
      <c r="V20" s="61"/>
      <c r="W20" s="60"/>
      <c r="X20" s="58"/>
      <c r="Y20" s="59"/>
      <c r="Z20" s="62"/>
      <c r="AB20" s="59"/>
      <c r="AC20" s="58"/>
      <c r="AD20" s="59"/>
      <c r="AE20" s="58"/>
      <c r="AF20" s="59"/>
      <c r="AG20" s="58"/>
      <c r="AI20" s="50"/>
      <c r="AJ20" s="70"/>
    </row>
    <row r="21" spans="1:36" x14ac:dyDescent="0.25">
      <c r="A21" s="50">
        <v>37500</v>
      </c>
      <c r="B21" s="57">
        <v>37.5</v>
      </c>
      <c r="C21" s="58">
        <v>34.125</v>
      </c>
      <c r="D21" s="57">
        <v>31.5</v>
      </c>
      <c r="E21" s="58">
        <v>35.25</v>
      </c>
      <c r="F21" s="57">
        <v>34.6875</v>
      </c>
      <c r="G21" s="58">
        <v>37.5</v>
      </c>
      <c r="H21" s="57"/>
      <c r="I21" s="58">
        <v>34.688000000000002</v>
      </c>
      <c r="J21" s="57"/>
      <c r="K21" s="58"/>
      <c r="L21" s="57"/>
      <c r="M21" s="58"/>
      <c r="N21" s="57"/>
      <c r="O21" s="58"/>
      <c r="Q21" s="57"/>
      <c r="R21" s="58">
        <v>38.055907646975605</v>
      </c>
      <c r="S21" s="59"/>
      <c r="T21" s="58"/>
      <c r="U21" s="60"/>
      <c r="V21" s="61"/>
      <c r="W21" s="60"/>
      <c r="X21" s="58"/>
      <c r="Y21" s="59"/>
      <c r="Z21" s="62"/>
      <c r="AB21" s="59"/>
      <c r="AC21" s="58"/>
      <c r="AD21" s="59"/>
      <c r="AE21" s="58"/>
      <c r="AF21" s="59"/>
      <c r="AG21" s="58"/>
      <c r="AI21" s="50"/>
      <c r="AJ21" s="70"/>
    </row>
    <row r="22" spans="1:36" x14ac:dyDescent="0.25">
      <c r="A22" s="50">
        <v>37530</v>
      </c>
      <c r="B22" s="57">
        <v>27.75</v>
      </c>
      <c r="C22" s="58">
        <v>29.063000000000002</v>
      </c>
      <c r="D22" s="57">
        <v>29.063000000000002</v>
      </c>
      <c r="E22" s="58">
        <v>29.625</v>
      </c>
      <c r="F22" s="57">
        <v>28.875</v>
      </c>
      <c r="G22" s="58">
        <v>27.75</v>
      </c>
      <c r="H22" s="57"/>
      <c r="I22" s="58">
        <v>28.875</v>
      </c>
      <c r="J22" s="57"/>
      <c r="K22" s="58"/>
      <c r="L22" s="57"/>
      <c r="M22" s="58"/>
      <c r="N22" s="57"/>
      <c r="O22" s="58"/>
      <c r="Q22" s="57"/>
      <c r="R22" s="58">
        <v>38.481124228371961</v>
      </c>
      <c r="S22" s="59"/>
      <c r="T22" s="58"/>
      <c r="U22" s="60"/>
      <c r="V22" s="61"/>
      <c r="W22" s="60"/>
      <c r="X22" s="58"/>
      <c r="Y22" s="59"/>
      <c r="Z22" s="62"/>
      <c r="AB22" s="59"/>
      <c r="AC22" s="58"/>
      <c r="AD22" s="59"/>
      <c r="AE22" s="58"/>
      <c r="AF22" s="59"/>
      <c r="AG22" s="58"/>
      <c r="AI22" s="50"/>
      <c r="AJ22" s="70"/>
    </row>
    <row r="23" spans="1:36" x14ac:dyDescent="0.25">
      <c r="A23" s="50">
        <v>37561</v>
      </c>
      <c r="B23" s="57">
        <v>26.25</v>
      </c>
      <c r="C23" s="58">
        <v>26.625</v>
      </c>
      <c r="D23" s="57">
        <v>26.625</v>
      </c>
      <c r="E23" s="58">
        <v>28.875</v>
      </c>
      <c r="F23" s="57">
        <v>28.125</v>
      </c>
      <c r="G23" s="58">
        <v>26.25</v>
      </c>
      <c r="H23" s="57"/>
      <c r="I23" s="58">
        <v>28.125</v>
      </c>
      <c r="J23" s="57"/>
      <c r="K23" s="58"/>
      <c r="L23" s="57"/>
      <c r="M23" s="58"/>
      <c r="N23" s="57"/>
      <c r="O23" s="58"/>
      <c r="Q23" s="57"/>
      <c r="R23" s="58">
        <v>42.165089487815244</v>
      </c>
      <c r="S23" s="59"/>
      <c r="T23" s="58"/>
      <c r="U23" s="60"/>
      <c r="V23" s="61"/>
      <c r="W23" s="60"/>
      <c r="X23" s="58"/>
      <c r="Y23" s="59"/>
      <c r="Z23" s="62"/>
      <c r="AB23" s="59"/>
      <c r="AC23" s="58"/>
      <c r="AD23" s="59"/>
      <c r="AE23" s="58"/>
      <c r="AF23" s="59"/>
      <c r="AG23" s="58"/>
      <c r="AI23" s="50"/>
      <c r="AJ23" s="70"/>
    </row>
    <row r="24" spans="1:36" x14ac:dyDescent="0.25">
      <c r="A24" s="50">
        <v>37591</v>
      </c>
      <c r="B24" s="57">
        <v>27</v>
      </c>
      <c r="C24" s="58">
        <v>27.75</v>
      </c>
      <c r="D24" s="57">
        <v>27.75</v>
      </c>
      <c r="E24" s="58">
        <v>30.375</v>
      </c>
      <c r="F24" s="57">
        <v>29.625</v>
      </c>
      <c r="G24" s="58">
        <v>27</v>
      </c>
      <c r="H24" s="57"/>
      <c r="I24" s="58">
        <v>29.625</v>
      </c>
      <c r="J24" s="57"/>
      <c r="K24" s="58"/>
      <c r="L24" s="57"/>
      <c r="M24" s="58"/>
      <c r="N24" s="57"/>
      <c r="O24" s="58"/>
      <c r="Q24" s="57"/>
      <c r="R24" s="58">
        <v>45.139208168466986</v>
      </c>
      <c r="S24" s="59"/>
      <c r="T24" s="58"/>
      <c r="U24" s="60"/>
      <c r="V24" s="61"/>
      <c r="W24" s="60"/>
      <c r="X24" s="58"/>
      <c r="Y24" s="59"/>
      <c r="Z24" s="62"/>
      <c r="AB24" s="59"/>
      <c r="AC24" s="58"/>
      <c r="AD24" s="59"/>
      <c r="AE24" s="58"/>
      <c r="AF24" s="59"/>
      <c r="AG24" s="58"/>
      <c r="AI24" s="50"/>
      <c r="AJ24" s="70"/>
    </row>
    <row r="25" spans="1:36" x14ac:dyDescent="0.25">
      <c r="A25" s="50">
        <v>37622</v>
      </c>
      <c r="B25" s="57">
        <v>27</v>
      </c>
      <c r="C25" s="58">
        <v>31.5</v>
      </c>
      <c r="D25" s="57">
        <v>31.313000000000002</v>
      </c>
      <c r="E25" s="58">
        <v>32.4375</v>
      </c>
      <c r="F25" s="57">
        <v>30.563000000000002</v>
      </c>
      <c r="G25" s="58">
        <v>27</v>
      </c>
      <c r="H25" s="57"/>
      <c r="I25" s="58">
        <v>23.063000000000002</v>
      </c>
      <c r="J25" s="57"/>
      <c r="K25" s="58"/>
      <c r="L25" s="57"/>
      <c r="M25" s="58"/>
      <c r="N25" s="57"/>
      <c r="O25" s="58"/>
      <c r="Q25" s="57"/>
      <c r="R25" s="58">
        <v>45.675126538834554</v>
      </c>
      <c r="S25" s="59"/>
      <c r="T25" s="58"/>
      <c r="U25" s="60"/>
      <c r="V25" s="61"/>
      <c r="W25" s="60"/>
      <c r="X25" s="58"/>
      <c r="Y25" s="59"/>
      <c r="Z25" s="62"/>
      <c r="AB25" s="59"/>
      <c r="AC25" s="58"/>
      <c r="AD25" s="59"/>
      <c r="AE25" s="58"/>
      <c r="AF25" s="59"/>
      <c r="AG25" s="58"/>
      <c r="AI25" s="50"/>
      <c r="AJ25" s="70"/>
    </row>
    <row r="26" spans="1:36" x14ac:dyDescent="0.25">
      <c r="A26" s="50">
        <v>37653</v>
      </c>
      <c r="B26" s="57">
        <v>27</v>
      </c>
      <c r="C26" s="58">
        <v>30.938000000000002</v>
      </c>
      <c r="D26" s="57">
        <v>30.563000000000002</v>
      </c>
      <c r="E26" s="58">
        <v>30.9375</v>
      </c>
      <c r="F26" s="57">
        <v>29.438000000000002</v>
      </c>
      <c r="G26" s="58">
        <v>27</v>
      </c>
      <c r="H26" s="57"/>
      <c r="I26" s="58">
        <v>21.938000000000002</v>
      </c>
      <c r="J26" s="57"/>
      <c r="K26" s="58"/>
      <c r="L26" s="57"/>
      <c r="M26" s="58"/>
      <c r="N26" s="57"/>
      <c r="O26" s="58"/>
      <c r="Q26" s="57"/>
      <c r="R26" s="58">
        <v>44.543138185884899</v>
      </c>
      <c r="S26" s="59"/>
      <c r="T26" s="58"/>
      <c r="U26" s="60"/>
      <c r="V26" s="61"/>
      <c r="W26" s="60"/>
      <c r="X26" s="58"/>
      <c r="Y26" s="59"/>
      <c r="Z26" s="62"/>
      <c r="AB26" s="59"/>
      <c r="AC26" s="58"/>
      <c r="AD26" s="59"/>
      <c r="AE26" s="58"/>
      <c r="AF26" s="59"/>
      <c r="AG26" s="58"/>
      <c r="AI26" s="50"/>
      <c r="AJ26" s="70"/>
    </row>
    <row r="27" spans="1:36" x14ac:dyDescent="0.25">
      <c r="A27" s="50">
        <v>37681</v>
      </c>
      <c r="B27" s="57">
        <v>26.625</v>
      </c>
      <c r="C27" s="58">
        <v>26.8125</v>
      </c>
      <c r="D27" s="57">
        <v>26.25</v>
      </c>
      <c r="E27" s="58">
        <v>29.4375</v>
      </c>
      <c r="F27" s="57">
        <v>28.875</v>
      </c>
      <c r="G27" s="58">
        <v>26.625</v>
      </c>
      <c r="H27" s="57"/>
      <c r="I27" s="58">
        <v>21.375</v>
      </c>
      <c r="J27" s="57"/>
      <c r="K27" s="58"/>
      <c r="L27" s="57"/>
      <c r="M27" s="58"/>
      <c r="N27" s="57"/>
      <c r="O27" s="58"/>
      <c r="Q27" s="57"/>
      <c r="R27" s="58">
        <v>43.231350231615821</v>
      </c>
      <c r="S27" s="59"/>
      <c r="T27" s="58"/>
      <c r="U27" s="60"/>
      <c r="V27" s="61"/>
      <c r="W27" s="60"/>
      <c r="X27" s="58"/>
      <c r="Y27" s="59"/>
      <c r="Z27" s="62"/>
      <c r="AB27" s="59"/>
      <c r="AC27" s="58"/>
      <c r="AD27" s="59"/>
      <c r="AE27" s="58"/>
      <c r="AF27" s="59"/>
      <c r="AG27" s="58"/>
      <c r="AI27" s="50"/>
      <c r="AJ27" s="70"/>
    </row>
    <row r="28" spans="1:36" x14ac:dyDescent="0.25">
      <c r="A28" s="50">
        <v>37712</v>
      </c>
      <c r="B28" s="57">
        <v>26.25</v>
      </c>
      <c r="C28" s="58">
        <v>26.625</v>
      </c>
      <c r="D28" s="57">
        <v>24</v>
      </c>
      <c r="E28" s="58">
        <v>26.625</v>
      </c>
      <c r="F28" s="57">
        <v>27.938000000000002</v>
      </c>
      <c r="G28" s="58">
        <v>26.25</v>
      </c>
      <c r="H28" s="57"/>
      <c r="I28" s="58">
        <v>19.125</v>
      </c>
      <c r="J28" s="57"/>
      <c r="K28" s="58"/>
      <c r="L28" s="57"/>
      <c r="M28" s="58"/>
      <c r="N28" s="57"/>
      <c r="O28" s="58"/>
      <c r="Q28" s="57"/>
      <c r="R28" s="58">
        <v>41.091263001542238</v>
      </c>
      <c r="S28" s="59"/>
      <c r="T28" s="58"/>
      <c r="U28" s="60"/>
      <c r="V28" s="61"/>
      <c r="W28" s="60"/>
      <c r="X28" s="58"/>
      <c r="Y28" s="59"/>
      <c r="Z28" s="62"/>
      <c r="AB28" s="59"/>
      <c r="AC28" s="58"/>
      <c r="AD28" s="59"/>
      <c r="AE28" s="58"/>
      <c r="AF28" s="59"/>
      <c r="AG28" s="58"/>
      <c r="AI28" s="50"/>
      <c r="AJ28" s="70"/>
    </row>
    <row r="29" spans="1:36" x14ac:dyDescent="0.25">
      <c r="A29" s="50">
        <v>37742</v>
      </c>
      <c r="B29" s="57">
        <v>27</v>
      </c>
      <c r="C29" s="58">
        <v>24</v>
      </c>
      <c r="D29" s="57">
        <v>21.375</v>
      </c>
      <c r="E29" s="58">
        <v>27</v>
      </c>
      <c r="F29" s="57">
        <v>28.5</v>
      </c>
      <c r="G29" s="58">
        <v>27</v>
      </c>
      <c r="H29" s="57"/>
      <c r="I29" s="58">
        <v>19.5</v>
      </c>
      <c r="J29" s="57"/>
      <c r="K29" s="58"/>
      <c r="L29" s="57"/>
      <c r="M29" s="58"/>
      <c r="N29" s="57"/>
      <c r="O29" s="58"/>
      <c r="Q29" s="57"/>
      <c r="R29" s="58">
        <v>41.090244280329081</v>
      </c>
      <c r="S29" s="59"/>
      <c r="T29" s="58"/>
      <c r="U29" s="60"/>
      <c r="V29" s="61"/>
      <c r="W29" s="60"/>
      <c r="X29" s="58"/>
      <c r="Y29" s="59"/>
      <c r="Z29" s="62"/>
      <c r="AB29" s="59"/>
      <c r="AC29" s="58"/>
      <c r="AD29" s="59"/>
      <c r="AE29" s="58"/>
      <c r="AF29" s="59"/>
      <c r="AG29" s="58"/>
      <c r="AI29" s="50"/>
      <c r="AJ29" s="70"/>
    </row>
    <row r="30" spans="1:36" x14ac:dyDescent="0.25">
      <c r="A30" s="50">
        <v>37773</v>
      </c>
      <c r="B30" s="57">
        <v>32.25</v>
      </c>
      <c r="C30" s="58">
        <v>22.6875</v>
      </c>
      <c r="D30" s="57">
        <v>22.125</v>
      </c>
      <c r="E30" s="58">
        <v>30.75</v>
      </c>
      <c r="F30" s="57">
        <v>31.875</v>
      </c>
      <c r="G30" s="58">
        <v>32.25</v>
      </c>
      <c r="H30" s="57"/>
      <c r="I30" s="58">
        <v>23.25</v>
      </c>
      <c r="J30" s="57"/>
      <c r="K30" s="58"/>
      <c r="L30" s="57"/>
      <c r="M30" s="58"/>
      <c r="N30" s="57"/>
      <c r="O30" s="58"/>
      <c r="Q30" s="57"/>
      <c r="R30" s="58">
        <v>41.392311208522138</v>
      </c>
      <c r="S30" s="59"/>
      <c r="T30" s="58"/>
      <c r="U30" s="60"/>
      <c r="V30" s="61"/>
      <c r="W30" s="60"/>
      <c r="X30" s="58"/>
      <c r="Y30" s="59"/>
      <c r="Z30" s="62"/>
      <c r="AB30" s="59"/>
      <c r="AC30" s="58"/>
      <c r="AD30" s="59"/>
      <c r="AE30" s="58"/>
      <c r="AF30" s="59"/>
      <c r="AG30" s="58"/>
      <c r="AI30" s="50"/>
      <c r="AJ30" s="70"/>
    </row>
    <row r="31" spans="1:36" x14ac:dyDescent="0.25">
      <c r="A31" s="50">
        <v>37803</v>
      </c>
      <c r="B31" s="57">
        <v>39.75</v>
      </c>
      <c r="C31" s="58">
        <v>39.375</v>
      </c>
      <c r="D31" s="57">
        <v>36</v>
      </c>
      <c r="E31" s="58">
        <v>38.4375</v>
      </c>
      <c r="F31" s="57">
        <v>42.75</v>
      </c>
      <c r="G31" s="58">
        <v>39.75</v>
      </c>
      <c r="H31" s="57"/>
      <c r="I31" s="58">
        <v>30.9375</v>
      </c>
      <c r="J31" s="57"/>
      <c r="K31" s="58"/>
      <c r="L31" s="57"/>
      <c r="M31" s="58"/>
      <c r="N31" s="57"/>
      <c r="O31" s="58"/>
      <c r="Q31" s="57"/>
      <c r="R31" s="58">
        <v>41.735317608469884</v>
      </c>
      <c r="S31" s="59"/>
      <c r="T31" s="58"/>
      <c r="U31" s="60"/>
      <c r="V31" s="61"/>
      <c r="W31" s="60"/>
      <c r="X31" s="58"/>
      <c r="Y31" s="59"/>
      <c r="Z31" s="62"/>
      <c r="AB31" s="59"/>
      <c r="AC31" s="58"/>
      <c r="AD31" s="59"/>
      <c r="AE31" s="58"/>
      <c r="AF31" s="59"/>
      <c r="AG31" s="58"/>
      <c r="AI31" s="50"/>
      <c r="AJ31" s="70"/>
    </row>
    <row r="32" spans="1:36" x14ac:dyDescent="0.25">
      <c r="A32" s="50">
        <v>37834</v>
      </c>
      <c r="B32" s="57">
        <v>45.75</v>
      </c>
      <c r="C32" s="58">
        <v>44.625</v>
      </c>
      <c r="D32" s="57">
        <v>42</v>
      </c>
      <c r="E32" s="58">
        <v>44.8125</v>
      </c>
      <c r="F32" s="57">
        <v>47.0625</v>
      </c>
      <c r="G32" s="58">
        <v>45.75</v>
      </c>
      <c r="H32" s="57"/>
      <c r="I32" s="58">
        <v>37.3125</v>
      </c>
      <c r="J32" s="57"/>
      <c r="K32" s="58"/>
      <c r="L32" s="57"/>
      <c r="M32" s="58"/>
      <c r="N32" s="57"/>
      <c r="O32" s="58"/>
      <c r="Q32" s="57"/>
      <c r="R32" s="58">
        <v>42.174265352478521</v>
      </c>
      <c r="S32" s="59"/>
      <c r="T32" s="58"/>
      <c r="U32" s="60"/>
      <c r="V32" s="61"/>
      <c r="W32" s="60"/>
      <c r="X32" s="58"/>
      <c r="Y32" s="59"/>
      <c r="Z32" s="62"/>
      <c r="AB32" s="59"/>
      <c r="AC32" s="58"/>
      <c r="AD32" s="59"/>
      <c r="AE32" s="58"/>
      <c r="AF32" s="59"/>
      <c r="AG32" s="58"/>
      <c r="AI32" s="50"/>
      <c r="AJ32" s="70"/>
    </row>
    <row r="33" spans="1:36" x14ac:dyDescent="0.25">
      <c r="A33" s="50">
        <v>37865</v>
      </c>
      <c r="B33" s="57">
        <v>37.875</v>
      </c>
      <c r="C33" s="58">
        <v>37.3125</v>
      </c>
      <c r="D33" s="57">
        <v>34.6875</v>
      </c>
      <c r="E33" s="58">
        <v>41.063000000000002</v>
      </c>
      <c r="F33" s="57">
        <v>37.3125</v>
      </c>
      <c r="G33" s="58">
        <v>37.875</v>
      </c>
      <c r="H33" s="57"/>
      <c r="I33" s="58">
        <v>29.8125</v>
      </c>
      <c r="J33" s="57"/>
      <c r="K33" s="58"/>
      <c r="L33" s="57"/>
      <c r="M33" s="58"/>
      <c r="N33" s="57"/>
      <c r="O33" s="58"/>
      <c r="Q33" s="57"/>
      <c r="R33" s="58">
        <v>42.171259107256219</v>
      </c>
      <c r="S33" s="59"/>
      <c r="T33" s="58"/>
      <c r="U33" s="60"/>
      <c r="V33" s="61"/>
      <c r="W33" s="60"/>
      <c r="X33" s="58"/>
      <c r="Y33" s="59"/>
      <c r="Z33" s="62"/>
      <c r="AB33" s="59"/>
      <c r="AC33" s="58"/>
      <c r="AD33" s="59"/>
      <c r="AE33" s="58"/>
      <c r="AF33" s="59"/>
      <c r="AG33" s="58"/>
      <c r="AI33" s="50"/>
      <c r="AJ33" s="70"/>
    </row>
    <row r="34" spans="1:36" x14ac:dyDescent="0.25">
      <c r="A34" s="50">
        <v>37895</v>
      </c>
      <c r="B34" s="57">
        <v>28.5</v>
      </c>
      <c r="C34" s="58">
        <v>30.5625</v>
      </c>
      <c r="D34" s="57">
        <v>30.1875</v>
      </c>
      <c r="E34" s="58">
        <v>30</v>
      </c>
      <c r="F34" s="57">
        <v>29.625</v>
      </c>
      <c r="G34" s="58">
        <v>28.5</v>
      </c>
      <c r="H34" s="57"/>
      <c r="I34" s="58">
        <v>22.125</v>
      </c>
      <c r="J34" s="57"/>
      <c r="K34" s="58"/>
      <c r="L34" s="57"/>
      <c r="M34" s="58"/>
      <c r="N34" s="57"/>
      <c r="O34" s="58"/>
      <c r="Q34" s="57"/>
      <c r="R34" s="58">
        <v>42.375620702154009</v>
      </c>
      <c r="S34" s="59"/>
      <c r="T34" s="58"/>
      <c r="U34" s="60"/>
      <c r="V34" s="61"/>
      <c r="W34" s="60"/>
      <c r="X34" s="58"/>
      <c r="Y34" s="59"/>
      <c r="Z34" s="62"/>
      <c r="AB34" s="59"/>
      <c r="AC34" s="58"/>
      <c r="AD34" s="59"/>
      <c r="AE34" s="58"/>
      <c r="AF34" s="59"/>
      <c r="AG34" s="58"/>
      <c r="AI34" s="50"/>
      <c r="AJ34" s="70"/>
    </row>
    <row r="35" spans="1:36" x14ac:dyDescent="0.25">
      <c r="A35" s="50">
        <v>37926</v>
      </c>
      <c r="B35" s="57">
        <v>27.75</v>
      </c>
      <c r="C35" s="58">
        <v>27.375</v>
      </c>
      <c r="D35" s="57">
        <v>27</v>
      </c>
      <c r="E35" s="58">
        <v>30</v>
      </c>
      <c r="F35" s="57">
        <v>29.438000000000002</v>
      </c>
      <c r="G35" s="58">
        <v>27.75</v>
      </c>
      <c r="H35" s="57"/>
      <c r="I35" s="58">
        <v>21.938000000000002</v>
      </c>
      <c r="J35" s="57"/>
      <c r="K35" s="58"/>
      <c r="L35" s="57"/>
      <c r="M35" s="58"/>
      <c r="N35" s="57"/>
      <c r="O35" s="58"/>
      <c r="Q35" s="57"/>
      <c r="R35" s="58">
        <v>44.964663606029056</v>
      </c>
      <c r="S35" s="59"/>
      <c r="T35" s="58"/>
      <c r="U35" s="60"/>
      <c r="V35" s="61"/>
      <c r="W35" s="60"/>
      <c r="X35" s="58"/>
      <c r="Y35" s="59"/>
      <c r="Z35" s="62"/>
      <c r="AB35" s="59"/>
      <c r="AC35" s="58"/>
      <c r="AD35" s="59"/>
      <c r="AE35" s="58"/>
      <c r="AF35" s="59"/>
      <c r="AG35" s="58"/>
      <c r="AI35" s="50"/>
      <c r="AJ35" s="70"/>
    </row>
    <row r="36" spans="1:36" x14ac:dyDescent="0.25">
      <c r="A36" s="50">
        <v>37956</v>
      </c>
      <c r="B36" s="57">
        <v>27.375</v>
      </c>
      <c r="C36" s="58">
        <v>28.3125</v>
      </c>
      <c r="D36" s="57">
        <v>28.125</v>
      </c>
      <c r="E36" s="58">
        <v>32.25</v>
      </c>
      <c r="F36" s="57">
        <v>30.375</v>
      </c>
      <c r="G36" s="58">
        <v>27.375</v>
      </c>
      <c r="H36" s="57"/>
      <c r="I36" s="58">
        <v>22.875</v>
      </c>
      <c r="J36" s="57"/>
      <c r="K36" s="58"/>
      <c r="L36" s="57"/>
      <c r="M36" s="58"/>
      <c r="N36" s="57"/>
      <c r="O36" s="58"/>
      <c r="Q36" s="57"/>
      <c r="R36" s="58">
        <v>46.981891114910283</v>
      </c>
      <c r="S36" s="59"/>
      <c r="T36" s="58"/>
      <c r="U36" s="60"/>
      <c r="V36" s="61"/>
      <c r="W36" s="60"/>
      <c r="X36" s="58"/>
      <c r="Y36" s="59"/>
      <c r="Z36" s="62"/>
      <c r="AB36" s="59"/>
      <c r="AC36" s="58"/>
      <c r="AD36" s="59"/>
      <c r="AE36" s="58"/>
      <c r="AF36" s="59"/>
      <c r="AG36" s="58"/>
      <c r="AI36" s="50"/>
      <c r="AJ36" s="70"/>
    </row>
    <row r="37" spans="1:36" x14ac:dyDescent="0.25">
      <c r="A37" s="50">
        <v>37987</v>
      </c>
      <c r="B37" s="57">
        <v>27.524999999999999</v>
      </c>
      <c r="C37" s="58">
        <v>31.703000000000003</v>
      </c>
      <c r="D37" s="57">
        <v>31.358000000000001</v>
      </c>
      <c r="E37" s="58">
        <v>32.797499999999999</v>
      </c>
      <c r="F37" s="57">
        <v>30.938000000000002</v>
      </c>
      <c r="G37" s="58">
        <v>27.524999999999999</v>
      </c>
      <c r="H37" s="57"/>
      <c r="I37" s="58">
        <v>16.125</v>
      </c>
      <c r="J37" s="57"/>
      <c r="K37" s="58"/>
      <c r="L37" s="57"/>
      <c r="M37" s="58"/>
      <c r="N37" s="57"/>
      <c r="O37" s="58"/>
      <c r="Q37" s="57"/>
      <c r="R37" s="58">
        <v>44.953563118953333</v>
      </c>
      <c r="S37" s="59"/>
      <c r="T37" s="58"/>
      <c r="U37" s="60"/>
      <c r="V37" s="61"/>
      <c r="W37" s="60"/>
      <c r="X37" s="58"/>
      <c r="Y37" s="59"/>
      <c r="Z37" s="62"/>
      <c r="AB37" s="59"/>
      <c r="AC37" s="58"/>
      <c r="AD37" s="59"/>
      <c r="AE37" s="58"/>
      <c r="AF37" s="59"/>
      <c r="AG37" s="58"/>
      <c r="AI37" s="50"/>
      <c r="AJ37" s="70"/>
    </row>
    <row r="38" spans="1:36" x14ac:dyDescent="0.25">
      <c r="A38" s="50">
        <v>38018</v>
      </c>
      <c r="B38" s="57">
        <v>27.524999999999999</v>
      </c>
      <c r="C38" s="58">
        <v>31.223000000000003</v>
      </c>
      <c r="D38" s="57">
        <v>30.712</v>
      </c>
      <c r="E38" s="58">
        <v>31.515000000000001</v>
      </c>
      <c r="F38" s="57">
        <v>29.895</v>
      </c>
      <c r="G38" s="58">
        <v>27.524999999999999</v>
      </c>
      <c r="H38" s="57"/>
      <c r="I38" s="58">
        <v>17.438000000000002</v>
      </c>
      <c r="J38" s="57"/>
      <c r="K38" s="58"/>
      <c r="L38" s="57"/>
      <c r="M38" s="58"/>
      <c r="N38" s="57"/>
      <c r="O38" s="58"/>
      <c r="Q38" s="57"/>
      <c r="R38" s="58">
        <v>43.808450215727319</v>
      </c>
      <c r="S38" s="59"/>
      <c r="T38" s="58"/>
      <c r="U38" s="60"/>
      <c r="V38" s="61"/>
      <c r="W38" s="60"/>
      <c r="X38" s="58"/>
      <c r="Y38" s="59"/>
      <c r="Z38" s="62"/>
      <c r="AB38" s="59"/>
      <c r="AC38" s="58"/>
      <c r="AD38" s="59"/>
      <c r="AE38" s="58"/>
      <c r="AF38" s="59"/>
      <c r="AG38" s="58"/>
      <c r="AI38" s="50"/>
      <c r="AJ38" s="70"/>
    </row>
    <row r="39" spans="1:36" x14ac:dyDescent="0.25">
      <c r="A39" s="50">
        <v>38047</v>
      </c>
      <c r="B39" s="57">
        <v>27.18</v>
      </c>
      <c r="C39" s="58">
        <v>27.683</v>
      </c>
      <c r="D39" s="57">
        <v>27.008000000000003</v>
      </c>
      <c r="E39" s="58">
        <v>30.225000000000001</v>
      </c>
      <c r="F39" s="57">
        <v>29.422000000000001</v>
      </c>
      <c r="G39" s="58">
        <v>27.18</v>
      </c>
      <c r="H39" s="57"/>
      <c r="I39" s="58">
        <v>16.5</v>
      </c>
      <c r="J39" s="57"/>
      <c r="K39" s="58"/>
      <c r="L39" s="57"/>
      <c r="M39" s="58"/>
      <c r="N39" s="57"/>
      <c r="O39" s="58"/>
      <c r="Q39" s="57"/>
      <c r="R39" s="58">
        <v>41.985998951419241</v>
      </c>
      <c r="S39" s="59"/>
      <c r="T39" s="58"/>
      <c r="U39" s="60"/>
      <c r="V39" s="61"/>
      <c r="W39" s="60"/>
      <c r="X39" s="58"/>
      <c r="Y39" s="59"/>
      <c r="Z39" s="62"/>
      <c r="AB39" s="59"/>
      <c r="AC39" s="58"/>
      <c r="AD39" s="59"/>
      <c r="AE39" s="58"/>
      <c r="AF39" s="59"/>
      <c r="AG39" s="58"/>
      <c r="AI39" s="50"/>
      <c r="AJ39" s="70"/>
    </row>
    <row r="40" spans="1:36" x14ac:dyDescent="0.25">
      <c r="A40" s="50">
        <v>38078</v>
      </c>
      <c r="B40" s="57">
        <v>26.835000000000001</v>
      </c>
      <c r="C40" s="58">
        <v>27.524999999999999</v>
      </c>
      <c r="D40" s="57">
        <v>25.073</v>
      </c>
      <c r="E40" s="58">
        <v>27.788</v>
      </c>
      <c r="F40" s="57">
        <v>28.508000000000003</v>
      </c>
      <c r="G40" s="58">
        <v>26.835000000000001</v>
      </c>
      <c r="H40" s="57"/>
      <c r="I40" s="58">
        <v>21.375</v>
      </c>
      <c r="J40" s="57"/>
      <c r="K40" s="58"/>
      <c r="L40" s="57"/>
      <c r="M40" s="58"/>
      <c r="N40" s="57"/>
      <c r="O40" s="58"/>
      <c r="Q40" s="57"/>
      <c r="R40" s="58">
        <v>39.645011530317809</v>
      </c>
      <c r="S40" s="59"/>
      <c r="T40" s="58"/>
      <c r="U40" s="60"/>
      <c r="V40" s="61"/>
      <c r="W40" s="60"/>
      <c r="X40" s="58"/>
      <c r="Y40" s="59"/>
      <c r="Z40" s="62"/>
      <c r="AB40" s="59"/>
      <c r="AC40" s="58"/>
      <c r="AD40" s="59"/>
      <c r="AE40" s="58"/>
      <c r="AF40" s="59"/>
      <c r="AG40" s="58"/>
      <c r="AI40" s="50"/>
      <c r="AJ40" s="70"/>
    </row>
    <row r="41" spans="1:36" x14ac:dyDescent="0.25">
      <c r="A41" s="50">
        <v>38108</v>
      </c>
      <c r="B41" s="57">
        <v>27.524999999999999</v>
      </c>
      <c r="C41" s="58">
        <v>25.266999999999999</v>
      </c>
      <c r="D41" s="57">
        <v>22.823</v>
      </c>
      <c r="E41" s="58">
        <v>28.1325</v>
      </c>
      <c r="F41" s="57">
        <v>29.047000000000001</v>
      </c>
      <c r="G41" s="58">
        <v>27.524999999999999</v>
      </c>
      <c r="H41" s="57"/>
      <c r="I41" s="58">
        <v>21</v>
      </c>
      <c r="J41" s="57"/>
      <c r="K41" s="58"/>
      <c r="L41" s="57"/>
      <c r="M41" s="58"/>
      <c r="N41" s="57"/>
      <c r="O41" s="58"/>
      <c r="Q41" s="57"/>
      <c r="R41" s="58">
        <v>39.705674089519093</v>
      </c>
      <c r="S41" s="59"/>
      <c r="T41" s="58"/>
      <c r="U41" s="60"/>
      <c r="V41" s="61"/>
      <c r="W41" s="60"/>
      <c r="X41" s="58"/>
      <c r="Y41" s="59"/>
      <c r="Z41" s="62"/>
      <c r="AB41" s="59"/>
      <c r="AC41" s="58"/>
      <c r="AD41" s="59"/>
      <c r="AE41" s="58"/>
      <c r="AF41" s="59"/>
      <c r="AG41" s="58"/>
      <c r="AI41" s="50"/>
      <c r="AJ41" s="70"/>
    </row>
    <row r="42" spans="1:36" x14ac:dyDescent="0.25">
      <c r="A42" s="50">
        <v>38139</v>
      </c>
      <c r="B42" s="57">
        <v>32.393000000000001</v>
      </c>
      <c r="C42" s="58">
        <v>24.141999999999999</v>
      </c>
      <c r="D42" s="57">
        <v>23.468</v>
      </c>
      <c r="E42" s="58">
        <v>31.35</v>
      </c>
      <c r="F42" s="57">
        <v>32.174999999999997</v>
      </c>
      <c r="G42" s="58">
        <v>32.393000000000001</v>
      </c>
      <c r="H42" s="57"/>
      <c r="I42" s="58">
        <v>26.25</v>
      </c>
      <c r="J42" s="57"/>
      <c r="K42" s="58"/>
      <c r="L42" s="57"/>
      <c r="M42" s="58"/>
      <c r="N42" s="57"/>
      <c r="O42" s="58"/>
      <c r="Q42" s="57"/>
      <c r="R42" s="58">
        <v>40.195870716732578</v>
      </c>
      <c r="S42" s="59"/>
      <c r="T42" s="58"/>
      <c r="U42" s="60"/>
      <c r="V42" s="61"/>
      <c r="W42" s="60"/>
      <c r="X42" s="58"/>
      <c r="Y42" s="59"/>
      <c r="Z42" s="62"/>
      <c r="AB42" s="59"/>
      <c r="AC42" s="58"/>
      <c r="AD42" s="59"/>
      <c r="AE42" s="58"/>
      <c r="AF42" s="59"/>
      <c r="AG42" s="58"/>
      <c r="AI42" s="50"/>
      <c r="AJ42" s="70"/>
    </row>
    <row r="43" spans="1:36" x14ac:dyDescent="0.25">
      <c r="A43" s="50">
        <v>38169</v>
      </c>
      <c r="B43" s="57">
        <v>39.344999999999999</v>
      </c>
      <c r="C43" s="58">
        <v>38.467500000000001</v>
      </c>
      <c r="D43" s="57">
        <v>35.377000000000002</v>
      </c>
      <c r="E43" s="58">
        <v>37.950000000000003</v>
      </c>
      <c r="F43" s="57">
        <v>42.277500000000003</v>
      </c>
      <c r="G43" s="58">
        <v>39.344999999999999</v>
      </c>
      <c r="H43" s="57"/>
      <c r="I43" s="58">
        <v>29.25</v>
      </c>
      <c r="J43" s="57"/>
      <c r="K43" s="58"/>
      <c r="L43" s="57"/>
      <c r="M43" s="58"/>
      <c r="N43" s="57"/>
      <c r="O43" s="58"/>
      <c r="Q43" s="57"/>
      <c r="R43" s="58">
        <v>40.779060024355672</v>
      </c>
      <c r="S43" s="59"/>
      <c r="T43" s="58"/>
      <c r="U43" s="60"/>
      <c r="V43" s="61"/>
      <c r="W43" s="60"/>
      <c r="X43" s="58"/>
      <c r="Y43" s="59"/>
      <c r="Z43" s="62"/>
      <c r="AB43" s="59"/>
      <c r="AC43" s="58"/>
      <c r="AD43" s="59"/>
      <c r="AE43" s="58"/>
      <c r="AF43" s="59"/>
      <c r="AG43" s="58"/>
      <c r="AI43" s="50"/>
      <c r="AJ43" s="70"/>
    </row>
    <row r="44" spans="1:36" x14ac:dyDescent="0.25">
      <c r="A44" s="50">
        <v>38200</v>
      </c>
      <c r="B44" s="57">
        <v>44.902999999999999</v>
      </c>
      <c r="C44" s="58">
        <v>42.983000000000004</v>
      </c>
      <c r="D44" s="57">
        <v>40.53</v>
      </c>
      <c r="E44" s="58">
        <v>43.417499999999997</v>
      </c>
      <c r="F44" s="57">
        <v>46.244999999999997</v>
      </c>
      <c r="G44" s="58">
        <v>44.902999999999999</v>
      </c>
      <c r="H44" s="57"/>
      <c r="I44" s="58">
        <v>35.8125</v>
      </c>
      <c r="J44" s="57"/>
      <c r="K44" s="58"/>
      <c r="L44" s="57"/>
      <c r="M44" s="58"/>
      <c r="N44" s="57"/>
      <c r="O44" s="58"/>
      <c r="Q44" s="57"/>
      <c r="R44" s="58">
        <v>41.273031344220044</v>
      </c>
      <c r="S44" s="59"/>
      <c r="T44" s="58"/>
      <c r="U44" s="60"/>
      <c r="V44" s="61"/>
      <c r="W44" s="60"/>
      <c r="X44" s="58"/>
      <c r="Y44" s="59"/>
      <c r="Z44" s="62"/>
      <c r="AB44" s="59"/>
      <c r="AC44" s="58"/>
      <c r="AD44" s="59"/>
      <c r="AE44" s="58"/>
      <c r="AF44" s="59"/>
      <c r="AG44" s="58"/>
      <c r="AI44" s="50"/>
      <c r="AJ44" s="70"/>
    </row>
    <row r="45" spans="1:36" x14ac:dyDescent="0.25">
      <c r="A45" s="50">
        <v>38231</v>
      </c>
      <c r="B45" s="57">
        <v>37.604999999999997</v>
      </c>
      <c r="C45" s="58">
        <v>36.704999999999998</v>
      </c>
      <c r="D45" s="57">
        <v>34.252000000000002</v>
      </c>
      <c r="E45" s="58">
        <v>40.17</v>
      </c>
      <c r="F45" s="57">
        <v>37.207500000000003</v>
      </c>
      <c r="G45" s="58">
        <v>37.604999999999997</v>
      </c>
      <c r="H45" s="57"/>
      <c r="I45" s="58">
        <v>23.625</v>
      </c>
      <c r="J45" s="57"/>
      <c r="K45" s="58"/>
      <c r="L45" s="57"/>
      <c r="M45" s="58"/>
      <c r="N45" s="57"/>
      <c r="O45" s="58"/>
      <c r="Q45" s="57"/>
      <c r="R45" s="58">
        <v>41.193740801531142</v>
      </c>
      <c r="S45" s="59"/>
      <c r="T45" s="58"/>
      <c r="U45" s="60"/>
      <c r="V45" s="61"/>
      <c r="W45" s="60"/>
      <c r="X45" s="58"/>
      <c r="Y45" s="59"/>
      <c r="Z45" s="62"/>
      <c r="AB45" s="59"/>
      <c r="AC45" s="58"/>
      <c r="AD45" s="59"/>
      <c r="AE45" s="58"/>
      <c r="AF45" s="59"/>
      <c r="AG45" s="58"/>
      <c r="AI45" s="50"/>
      <c r="AJ45" s="70"/>
    </row>
    <row r="46" spans="1:36" x14ac:dyDescent="0.25">
      <c r="A46" s="50">
        <v>38261</v>
      </c>
      <c r="B46" s="57">
        <v>28.92</v>
      </c>
      <c r="C46" s="58">
        <v>30.907499999999999</v>
      </c>
      <c r="D46" s="57">
        <v>30.39</v>
      </c>
      <c r="E46" s="58">
        <v>30.495000000000001</v>
      </c>
      <c r="F46" s="57">
        <v>30.09</v>
      </c>
      <c r="G46" s="58">
        <v>28.92</v>
      </c>
      <c r="H46" s="57"/>
      <c r="I46" s="58">
        <v>24</v>
      </c>
      <c r="J46" s="57"/>
      <c r="K46" s="58"/>
      <c r="L46" s="57"/>
      <c r="M46" s="58"/>
      <c r="N46" s="57"/>
      <c r="O46" s="58"/>
      <c r="Q46" s="57"/>
      <c r="R46" s="58">
        <v>41.194865069470048</v>
      </c>
      <c r="S46" s="59"/>
      <c r="T46" s="58"/>
      <c r="U46" s="60"/>
      <c r="V46" s="61"/>
      <c r="W46" s="60"/>
      <c r="X46" s="58"/>
      <c r="Y46" s="59"/>
      <c r="Z46" s="62"/>
      <c r="AB46" s="59"/>
      <c r="AC46" s="58"/>
      <c r="AD46" s="59"/>
      <c r="AE46" s="58"/>
      <c r="AF46" s="59"/>
      <c r="AG46" s="58"/>
      <c r="AI46" s="50"/>
      <c r="AJ46" s="70"/>
    </row>
    <row r="47" spans="1:36" x14ac:dyDescent="0.25">
      <c r="A47" s="50">
        <v>38292</v>
      </c>
      <c r="B47" s="57">
        <v>28.223000000000003</v>
      </c>
      <c r="C47" s="58">
        <v>28.177</v>
      </c>
      <c r="D47" s="57">
        <v>27.652000000000001</v>
      </c>
      <c r="E47" s="58">
        <v>30.683</v>
      </c>
      <c r="F47" s="57">
        <v>29.887</v>
      </c>
      <c r="G47" s="58">
        <v>28.223000000000003</v>
      </c>
      <c r="H47" s="57"/>
      <c r="I47" s="58">
        <v>22.313000000000002</v>
      </c>
      <c r="J47" s="57"/>
      <c r="K47" s="58"/>
      <c r="L47" s="57"/>
      <c r="M47" s="58"/>
      <c r="N47" s="57"/>
      <c r="O47" s="58"/>
      <c r="Q47" s="57"/>
      <c r="R47" s="58">
        <v>43.448596869455969</v>
      </c>
      <c r="S47" s="59"/>
      <c r="T47" s="58"/>
      <c r="U47" s="60"/>
      <c r="V47" s="61"/>
      <c r="W47" s="60"/>
      <c r="X47" s="58"/>
      <c r="Y47" s="59"/>
      <c r="Z47" s="62"/>
      <c r="AB47" s="59"/>
      <c r="AC47" s="58"/>
      <c r="AD47" s="59"/>
      <c r="AE47" s="58"/>
      <c r="AF47" s="59"/>
      <c r="AG47" s="58"/>
      <c r="AI47" s="50"/>
      <c r="AJ47" s="70"/>
    </row>
    <row r="48" spans="1:36" x14ac:dyDescent="0.25">
      <c r="A48" s="50">
        <v>38322</v>
      </c>
      <c r="B48" s="57">
        <v>27.878</v>
      </c>
      <c r="C48" s="58">
        <v>28.98</v>
      </c>
      <c r="D48" s="57">
        <v>28.62</v>
      </c>
      <c r="E48" s="58">
        <v>32.85</v>
      </c>
      <c r="F48" s="57">
        <v>30.78</v>
      </c>
      <c r="G48" s="58">
        <v>27.878</v>
      </c>
      <c r="H48" s="57"/>
      <c r="I48" s="58">
        <v>22.688000000000002</v>
      </c>
      <c r="J48" s="57"/>
      <c r="K48" s="58"/>
      <c r="L48" s="57"/>
      <c r="M48" s="58"/>
      <c r="N48" s="57"/>
      <c r="O48" s="58"/>
      <c r="Q48" s="57"/>
      <c r="R48" s="58">
        <v>45.415250480748824</v>
      </c>
      <c r="S48" s="59"/>
      <c r="T48" s="58"/>
      <c r="U48" s="60"/>
      <c r="V48" s="61"/>
      <c r="W48" s="60"/>
      <c r="X48" s="58"/>
      <c r="Y48" s="59"/>
      <c r="Z48" s="62"/>
      <c r="AB48" s="59"/>
      <c r="AC48" s="58"/>
      <c r="AD48" s="59"/>
      <c r="AE48" s="58"/>
      <c r="AF48" s="59"/>
      <c r="AG48" s="58"/>
      <c r="AI48" s="50"/>
      <c r="AJ48" s="70"/>
    </row>
    <row r="49" spans="1:36" x14ac:dyDescent="0.25">
      <c r="A49" s="50">
        <v>38353</v>
      </c>
      <c r="B49" s="57">
        <v>27.72</v>
      </c>
      <c r="C49" s="58">
        <v>31.98</v>
      </c>
      <c r="D49" s="57">
        <v>31.387</v>
      </c>
      <c r="E49" s="58">
        <v>33.112499999999997</v>
      </c>
      <c r="F49" s="57">
        <v>31.155000000000001</v>
      </c>
      <c r="G49" s="58">
        <v>27.72</v>
      </c>
      <c r="H49" s="57"/>
      <c r="I49" s="58">
        <v>16.125</v>
      </c>
      <c r="J49" s="57"/>
      <c r="K49" s="58"/>
      <c r="L49" s="57"/>
      <c r="M49" s="58"/>
      <c r="N49" s="57"/>
      <c r="O49" s="58"/>
      <c r="Q49" s="57"/>
      <c r="R49" s="58">
        <v>44.863831448298129</v>
      </c>
      <c r="S49" s="59"/>
      <c r="T49" s="58"/>
      <c r="U49" s="60"/>
      <c r="V49" s="61"/>
      <c r="W49" s="60"/>
      <c r="X49" s="58"/>
      <c r="Y49" s="59"/>
      <c r="Z49" s="62"/>
      <c r="AB49" s="59"/>
      <c r="AC49" s="58"/>
      <c r="AD49" s="59"/>
      <c r="AE49" s="58"/>
      <c r="AF49" s="59"/>
      <c r="AG49" s="58"/>
      <c r="AI49" s="50"/>
      <c r="AJ49" s="70"/>
    </row>
    <row r="50" spans="1:36" x14ac:dyDescent="0.25">
      <c r="A50" s="50">
        <v>38384</v>
      </c>
      <c r="B50" s="57">
        <v>27.728000000000002</v>
      </c>
      <c r="C50" s="58">
        <v>31.567</v>
      </c>
      <c r="D50" s="57">
        <v>30.832000000000001</v>
      </c>
      <c r="E50" s="58">
        <v>32.01</v>
      </c>
      <c r="F50" s="57">
        <v>30.105</v>
      </c>
      <c r="G50" s="58">
        <v>27.728000000000002</v>
      </c>
      <c r="H50" s="57"/>
      <c r="I50" s="58">
        <v>17.438000000000002</v>
      </c>
      <c r="J50" s="57"/>
      <c r="K50" s="58"/>
      <c r="L50" s="57"/>
      <c r="M50" s="58"/>
      <c r="N50" s="57"/>
      <c r="O50" s="58"/>
      <c r="Q50" s="57"/>
      <c r="R50" s="58">
        <v>43.751516766190122</v>
      </c>
      <c r="S50" s="59"/>
      <c r="T50" s="58"/>
      <c r="U50" s="60"/>
      <c r="V50" s="61"/>
      <c r="W50" s="60"/>
      <c r="X50" s="58"/>
      <c r="Y50" s="59"/>
      <c r="Z50" s="62"/>
      <c r="AB50" s="59"/>
      <c r="AC50" s="58"/>
      <c r="AD50" s="59"/>
      <c r="AE50" s="58"/>
      <c r="AF50" s="59"/>
      <c r="AG50" s="58"/>
      <c r="AI50" s="50"/>
      <c r="AJ50" s="70"/>
    </row>
    <row r="51" spans="1:36" x14ac:dyDescent="0.25">
      <c r="A51" s="50">
        <v>38412</v>
      </c>
      <c r="B51" s="57">
        <v>27.375</v>
      </c>
      <c r="C51" s="58">
        <v>28.53</v>
      </c>
      <c r="D51" s="57">
        <v>27.66</v>
      </c>
      <c r="E51" s="58">
        <v>30.907499999999999</v>
      </c>
      <c r="F51" s="57">
        <v>29.617000000000001</v>
      </c>
      <c r="G51" s="58">
        <v>27.375</v>
      </c>
      <c r="H51" s="57"/>
      <c r="I51" s="58">
        <v>16.5</v>
      </c>
      <c r="J51" s="57"/>
      <c r="K51" s="58"/>
      <c r="L51" s="57"/>
      <c r="M51" s="58"/>
      <c r="N51" s="57"/>
      <c r="O51" s="58"/>
      <c r="Q51" s="57"/>
      <c r="R51" s="58">
        <v>41.983109931296845</v>
      </c>
      <c r="S51" s="59"/>
      <c r="T51" s="58"/>
      <c r="U51" s="60"/>
      <c r="V51" s="61"/>
      <c r="W51" s="60"/>
      <c r="X51" s="58"/>
      <c r="Y51" s="59"/>
      <c r="Z51" s="62"/>
      <c r="AB51" s="59"/>
      <c r="AC51" s="58"/>
      <c r="AD51" s="59"/>
      <c r="AE51" s="58"/>
      <c r="AF51" s="59"/>
      <c r="AG51" s="58"/>
      <c r="AI51" s="50"/>
      <c r="AJ51" s="70"/>
    </row>
    <row r="52" spans="1:36" x14ac:dyDescent="0.25">
      <c r="A52" s="50">
        <v>38443</v>
      </c>
      <c r="B52" s="57">
        <v>27.023</v>
      </c>
      <c r="C52" s="58">
        <v>28.395</v>
      </c>
      <c r="D52" s="57">
        <v>26.003</v>
      </c>
      <c r="E52" s="58">
        <v>28.793000000000003</v>
      </c>
      <c r="F52" s="57">
        <v>28.703000000000003</v>
      </c>
      <c r="G52" s="58">
        <v>27.023</v>
      </c>
      <c r="H52" s="57"/>
      <c r="I52" s="58">
        <v>20.625</v>
      </c>
      <c r="J52" s="57"/>
      <c r="K52" s="58"/>
      <c r="L52" s="57"/>
      <c r="M52" s="58"/>
      <c r="N52" s="57"/>
      <c r="O52" s="58"/>
      <c r="Q52" s="57"/>
      <c r="R52" s="58">
        <v>39.52280823930159</v>
      </c>
      <c r="S52" s="59"/>
      <c r="T52" s="58"/>
      <c r="U52" s="60"/>
      <c r="V52" s="61"/>
      <c r="W52" s="60"/>
      <c r="X52" s="58"/>
      <c r="Y52" s="59"/>
      <c r="Z52" s="62"/>
      <c r="AB52" s="59"/>
      <c r="AC52" s="58"/>
      <c r="AD52" s="59"/>
      <c r="AE52" s="58"/>
      <c r="AF52" s="59"/>
      <c r="AG52" s="58"/>
      <c r="AI52" s="50"/>
      <c r="AJ52" s="70"/>
    </row>
    <row r="53" spans="1:36" x14ac:dyDescent="0.25">
      <c r="A53" s="50">
        <v>38473</v>
      </c>
      <c r="B53" s="57">
        <v>27.728000000000002</v>
      </c>
      <c r="C53" s="58">
        <v>26.46</v>
      </c>
      <c r="D53" s="57">
        <v>24.074999999999999</v>
      </c>
      <c r="E53" s="58">
        <v>29.114999999999998</v>
      </c>
      <c r="F53" s="57">
        <v>29.242000000000001</v>
      </c>
      <c r="G53" s="58">
        <v>27.728000000000002</v>
      </c>
      <c r="H53" s="57"/>
      <c r="I53" s="58">
        <v>20.25</v>
      </c>
      <c r="J53" s="57"/>
      <c r="K53" s="58"/>
      <c r="L53" s="57"/>
      <c r="M53" s="58"/>
      <c r="N53" s="57"/>
      <c r="O53" s="58"/>
      <c r="Q53" s="57"/>
      <c r="R53" s="58">
        <v>39.581602107914918</v>
      </c>
      <c r="S53" s="59"/>
      <c r="T53" s="58"/>
      <c r="U53" s="60"/>
      <c r="V53" s="61"/>
      <c r="W53" s="60"/>
      <c r="X53" s="58"/>
      <c r="Y53" s="59"/>
      <c r="Z53" s="62"/>
      <c r="AB53" s="59"/>
      <c r="AC53" s="58"/>
      <c r="AD53" s="59"/>
      <c r="AE53" s="58"/>
      <c r="AF53" s="59"/>
      <c r="AG53" s="58"/>
      <c r="AI53" s="50"/>
      <c r="AJ53" s="70"/>
    </row>
    <row r="54" spans="1:36" x14ac:dyDescent="0.25">
      <c r="A54" s="50">
        <v>38504</v>
      </c>
      <c r="B54" s="57">
        <v>32.625</v>
      </c>
      <c r="C54" s="58">
        <v>25.5</v>
      </c>
      <c r="D54" s="57">
        <v>24.622</v>
      </c>
      <c r="E54" s="58">
        <v>31.875</v>
      </c>
      <c r="F54" s="57">
        <v>32.392000000000003</v>
      </c>
      <c r="G54" s="58">
        <v>32.625</v>
      </c>
      <c r="H54" s="57"/>
      <c r="I54" s="58">
        <v>24.75</v>
      </c>
      <c r="J54" s="57"/>
      <c r="K54" s="58"/>
      <c r="L54" s="57"/>
      <c r="M54" s="58"/>
      <c r="N54" s="57"/>
      <c r="O54" s="58"/>
      <c r="Q54" s="57"/>
      <c r="R54" s="58">
        <v>40.057112249639275</v>
      </c>
      <c r="S54" s="59"/>
      <c r="T54" s="58"/>
      <c r="U54" s="60"/>
      <c r="V54" s="61"/>
      <c r="W54" s="60"/>
      <c r="X54" s="58"/>
      <c r="Y54" s="59"/>
      <c r="Z54" s="62"/>
      <c r="AB54" s="59"/>
      <c r="AC54" s="58"/>
      <c r="AD54" s="59"/>
      <c r="AE54" s="58"/>
      <c r="AF54" s="59"/>
      <c r="AG54" s="58"/>
      <c r="AI54" s="50"/>
      <c r="AJ54" s="70"/>
    </row>
    <row r="55" spans="1:36" x14ac:dyDescent="0.25">
      <c r="A55" s="50">
        <v>38534</v>
      </c>
      <c r="B55" s="57">
        <v>39.623000000000005</v>
      </c>
      <c r="C55" s="58">
        <v>37.822000000000003</v>
      </c>
      <c r="D55" s="57">
        <v>34.844999999999999</v>
      </c>
      <c r="E55" s="58">
        <v>37.522500000000001</v>
      </c>
      <c r="F55" s="57">
        <v>42.5625</v>
      </c>
      <c r="G55" s="58">
        <v>39.623000000000005</v>
      </c>
      <c r="H55" s="57"/>
      <c r="I55" s="58">
        <v>22.5</v>
      </c>
      <c r="J55" s="57"/>
      <c r="K55" s="58"/>
      <c r="L55" s="57"/>
      <c r="M55" s="58"/>
      <c r="N55" s="57"/>
      <c r="O55" s="58"/>
      <c r="Q55" s="57"/>
      <c r="R55" s="58">
        <v>40.623010987588486</v>
      </c>
      <c r="S55" s="59"/>
      <c r="T55" s="58"/>
      <c r="U55" s="60"/>
      <c r="V55" s="61"/>
      <c r="W55" s="60"/>
      <c r="X55" s="58"/>
      <c r="Y55" s="59"/>
      <c r="Z55" s="62"/>
      <c r="AB55" s="59"/>
      <c r="AC55" s="58"/>
      <c r="AD55" s="59"/>
      <c r="AE55" s="58"/>
      <c r="AF55" s="59"/>
      <c r="AG55" s="58"/>
      <c r="AI55" s="50"/>
      <c r="AJ55" s="70"/>
    </row>
    <row r="56" spans="1:36" x14ac:dyDescent="0.25">
      <c r="A56" s="50">
        <v>38565</v>
      </c>
      <c r="B56" s="57">
        <v>45.225000000000001</v>
      </c>
      <c r="C56" s="58">
        <v>41.708000000000006</v>
      </c>
      <c r="D56" s="57">
        <v>39.263000000000005</v>
      </c>
      <c r="E56" s="58">
        <v>42.21</v>
      </c>
      <c r="F56" s="57">
        <v>46.56</v>
      </c>
      <c r="G56" s="58">
        <v>45.225000000000001</v>
      </c>
      <c r="H56" s="57"/>
      <c r="I56" s="58">
        <v>29.0625</v>
      </c>
      <c r="J56" s="57"/>
      <c r="K56" s="58"/>
      <c r="L56" s="57"/>
      <c r="M56" s="58"/>
      <c r="N56" s="57"/>
      <c r="O56" s="58"/>
      <c r="Q56" s="57"/>
      <c r="R56" s="58">
        <v>41.10228300393036</v>
      </c>
      <c r="S56" s="59"/>
      <c r="T56" s="58"/>
      <c r="U56" s="60"/>
      <c r="V56" s="61"/>
      <c r="W56" s="60"/>
      <c r="X56" s="58"/>
      <c r="Y56" s="59"/>
      <c r="Z56" s="62"/>
      <c r="AB56" s="59"/>
      <c r="AC56" s="58"/>
      <c r="AD56" s="59"/>
      <c r="AE56" s="58"/>
      <c r="AF56" s="59"/>
      <c r="AG56" s="58"/>
      <c r="AI56" s="50"/>
      <c r="AJ56" s="70"/>
    </row>
    <row r="57" spans="1:36" x14ac:dyDescent="0.25">
      <c r="A57" s="50">
        <v>38596</v>
      </c>
      <c r="B57" s="57">
        <v>37.875</v>
      </c>
      <c r="C57" s="58">
        <v>36.314999999999998</v>
      </c>
      <c r="D57" s="57">
        <v>33.877000000000002</v>
      </c>
      <c r="E57" s="58">
        <v>39.405000000000001</v>
      </c>
      <c r="F57" s="57">
        <v>37.462499999999999</v>
      </c>
      <c r="G57" s="58">
        <v>37.875</v>
      </c>
      <c r="H57" s="57"/>
      <c r="I57" s="58">
        <v>19.125</v>
      </c>
      <c r="J57" s="57"/>
      <c r="K57" s="58"/>
      <c r="L57" s="57"/>
      <c r="M57" s="58"/>
      <c r="N57" s="57"/>
      <c r="O57" s="58"/>
      <c r="Q57" s="57"/>
      <c r="R57" s="58">
        <v>41.025656441448234</v>
      </c>
      <c r="S57" s="59"/>
      <c r="T57" s="58"/>
      <c r="U57" s="60"/>
      <c r="V57" s="61"/>
      <c r="W57" s="60"/>
      <c r="X57" s="58"/>
      <c r="Y57" s="59"/>
      <c r="Z57" s="62"/>
      <c r="AB57" s="59"/>
      <c r="AC57" s="58"/>
      <c r="AD57" s="59"/>
      <c r="AE57" s="58"/>
      <c r="AF57" s="59"/>
      <c r="AG57" s="58"/>
      <c r="AI57" s="50"/>
      <c r="AJ57" s="70"/>
    </row>
    <row r="58" spans="1:36" x14ac:dyDescent="0.25">
      <c r="A58" s="50">
        <v>38626</v>
      </c>
      <c r="B58" s="57">
        <v>29.123000000000001</v>
      </c>
      <c r="C58" s="58">
        <v>31.335000000000001</v>
      </c>
      <c r="D58" s="57">
        <v>30.57</v>
      </c>
      <c r="E58" s="58">
        <v>30.922000000000001</v>
      </c>
      <c r="F58" s="57">
        <v>30.293000000000003</v>
      </c>
      <c r="G58" s="58">
        <v>29.123000000000001</v>
      </c>
      <c r="H58" s="57"/>
      <c r="I58" s="58">
        <v>21.75</v>
      </c>
      <c r="J58" s="57"/>
      <c r="K58" s="58"/>
      <c r="L58" s="57"/>
      <c r="M58" s="58"/>
      <c r="N58" s="57"/>
      <c r="O58" s="58"/>
      <c r="Q58" s="57"/>
      <c r="R58" s="58">
        <v>41.0262906551811</v>
      </c>
      <c r="S58" s="59"/>
      <c r="T58" s="58"/>
      <c r="U58" s="60"/>
      <c r="V58" s="61"/>
      <c r="W58" s="60"/>
      <c r="X58" s="58"/>
      <c r="Y58" s="59"/>
      <c r="Z58" s="62"/>
      <c r="AB58" s="59"/>
      <c r="AC58" s="58"/>
      <c r="AD58" s="59"/>
      <c r="AE58" s="58"/>
      <c r="AF58" s="59"/>
      <c r="AG58" s="58"/>
      <c r="AI58" s="50"/>
      <c r="AJ58" s="70"/>
    </row>
    <row r="59" spans="1:36" x14ac:dyDescent="0.25">
      <c r="A59" s="50">
        <v>38657</v>
      </c>
      <c r="B59" s="57">
        <v>28.425000000000001</v>
      </c>
      <c r="C59" s="58">
        <v>28.98</v>
      </c>
      <c r="D59" s="57">
        <v>28.223000000000003</v>
      </c>
      <c r="E59" s="58">
        <v>31.274999999999999</v>
      </c>
      <c r="F59" s="57">
        <v>30.09</v>
      </c>
      <c r="G59" s="58">
        <v>28.425000000000001</v>
      </c>
      <c r="H59" s="57"/>
      <c r="I59" s="58">
        <v>20.438000000000002</v>
      </c>
      <c r="J59" s="57"/>
      <c r="K59" s="58"/>
      <c r="L59" s="57"/>
      <c r="M59" s="58"/>
      <c r="N59" s="57"/>
      <c r="O59" s="58"/>
      <c r="Q59" s="57"/>
      <c r="R59" s="58">
        <v>43.342603075795196</v>
      </c>
      <c r="S59" s="59"/>
      <c r="T59" s="58"/>
      <c r="U59" s="60"/>
      <c r="V59" s="61"/>
      <c r="W59" s="60"/>
      <c r="X59" s="58"/>
      <c r="Y59" s="59"/>
      <c r="Z59" s="62"/>
      <c r="AB59" s="59"/>
      <c r="AC59" s="58"/>
      <c r="AD59" s="59"/>
      <c r="AE59" s="58"/>
      <c r="AF59" s="59"/>
      <c r="AG59" s="58"/>
      <c r="AI59" s="50"/>
      <c r="AJ59" s="70"/>
    </row>
    <row r="60" spans="1:36" x14ac:dyDescent="0.25">
      <c r="A60" s="50">
        <v>38687</v>
      </c>
      <c r="B60" s="57">
        <v>28.073</v>
      </c>
      <c r="C60" s="58">
        <v>29.677000000000003</v>
      </c>
      <c r="D60" s="57">
        <v>29.047000000000001</v>
      </c>
      <c r="E60" s="58">
        <v>33.375</v>
      </c>
      <c r="F60" s="57">
        <v>30.99</v>
      </c>
      <c r="G60" s="58">
        <v>28.073</v>
      </c>
      <c r="H60" s="57"/>
      <c r="I60" s="58">
        <v>20.813000000000002</v>
      </c>
      <c r="J60" s="57"/>
      <c r="K60" s="58"/>
      <c r="L60" s="57"/>
      <c r="M60" s="58"/>
      <c r="N60" s="57"/>
      <c r="O60" s="58"/>
      <c r="Q60" s="57"/>
      <c r="R60" s="58">
        <v>45.26771167036631</v>
      </c>
      <c r="S60" s="59"/>
      <c r="T60" s="58"/>
      <c r="U60" s="60"/>
      <c r="V60" s="61"/>
      <c r="W60" s="60"/>
      <c r="X60" s="58"/>
      <c r="Y60" s="59"/>
      <c r="Z60" s="62"/>
      <c r="AB60" s="59"/>
      <c r="AC60" s="58"/>
      <c r="AD60" s="59"/>
      <c r="AE60" s="58"/>
      <c r="AF60" s="59"/>
      <c r="AG60" s="58"/>
      <c r="AI60" s="50"/>
      <c r="AJ60" s="70"/>
    </row>
    <row r="61" spans="1:36" x14ac:dyDescent="0.25">
      <c r="A61" s="50">
        <v>38718</v>
      </c>
      <c r="B61" s="57">
        <v>27.923000000000002</v>
      </c>
      <c r="C61" s="58">
        <v>32.505000000000003</v>
      </c>
      <c r="D61" s="57">
        <v>31.56</v>
      </c>
      <c r="E61" s="58">
        <v>33.3675</v>
      </c>
      <c r="F61" s="57">
        <v>31.364999999999998</v>
      </c>
      <c r="G61" s="58">
        <v>27.923000000000002</v>
      </c>
      <c r="H61" s="57"/>
      <c r="I61" s="58">
        <v>16.313000000000002</v>
      </c>
      <c r="J61" s="57"/>
      <c r="K61" s="58"/>
      <c r="L61" s="57"/>
      <c r="M61" s="58"/>
      <c r="N61" s="57"/>
      <c r="O61" s="58"/>
      <c r="Q61" s="57"/>
      <c r="R61" s="58">
        <v>42.001378783703188</v>
      </c>
      <c r="S61" s="59"/>
      <c r="T61" s="58"/>
      <c r="U61" s="60"/>
      <c r="V61" s="61"/>
      <c r="W61" s="60"/>
      <c r="X61" s="58"/>
      <c r="Y61" s="59"/>
      <c r="Z61" s="62"/>
      <c r="AB61" s="59"/>
      <c r="AC61" s="58"/>
      <c r="AD61" s="59"/>
      <c r="AE61" s="58"/>
      <c r="AF61" s="59"/>
      <c r="AG61" s="58"/>
      <c r="AI61" s="50"/>
      <c r="AJ61" s="70"/>
    </row>
    <row r="62" spans="1:36" x14ac:dyDescent="0.25">
      <c r="A62" s="50">
        <v>38749</v>
      </c>
      <c r="B62" s="57">
        <v>27.923000000000002</v>
      </c>
      <c r="C62" s="58">
        <v>32.130000000000003</v>
      </c>
      <c r="D62" s="57">
        <v>31.058</v>
      </c>
      <c r="E62" s="58">
        <v>32.369999999999997</v>
      </c>
      <c r="F62" s="57">
        <v>30.308</v>
      </c>
      <c r="G62" s="58">
        <v>27.923000000000002</v>
      </c>
      <c r="H62" s="57"/>
      <c r="I62" s="58">
        <v>17.625</v>
      </c>
      <c r="J62" s="57"/>
      <c r="K62" s="58"/>
      <c r="L62" s="57"/>
      <c r="M62" s="58"/>
      <c r="N62" s="57"/>
      <c r="O62" s="58"/>
      <c r="Q62" s="57"/>
      <c r="R62" s="58">
        <v>41.012571005980384</v>
      </c>
      <c r="S62" s="59"/>
      <c r="T62" s="58"/>
      <c r="U62" s="60"/>
      <c r="V62" s="61"/>
      <c r="W62" s="60"/>
      <c r="X62" s="58"/>
      <c r="Y62" s="59"/>
      <c r="Z62" s="62"/>
      <c r="AB62" s="59"/>
      <c r="AC62" s="58"/>
      <c r="AD62" s="59"/>
      <c r="AE62" s="58"/>
      <c r="AF62" s="59"/>
      <c r="AG62" s="58"/>
      <c r="AI62" s="50"/>
      <c r="AJ62" s="70"/>
    </row>
    <row r="63" spans="1:36" x14ac:dyDescent="0.25">
      <c r="A63" s="50">
        <v>38777</v>
      </c>
      <c r="B63" s="57">
        <v>27.57</v>
      </c>
      <c r="C63" s="58">
        <v>29.34</v>
      </c>
      <c r="D63" s="57">
        <v>28.177</v>
      </c>
      <c r="E63" s="58">
        <v>31.364999999999998</v>
      </c>
      <c r="F63" s="57">
        <v>29.813000000000002</v>
      </c>
      <c r="G63" s="58">
        <v>27.57</v>
      </c>
      <c r="H63" s="57"/>
      <c r="I63" s="58">
        <v>16.688000000000002</v>
      </c>
      <c r="J63" s="57"/>
      <c r="K63" s="58"/>
      <c r="L63" s="57"/>
      <c r="M63" s="58"/>
      <c r="N63" s="57"/>
      <c r="O63" s="58"/>
      <c r="Q63" s="57"/>
      <c r="R63" s="58">
        <v>39.422624357582109</v>
      </c>
      <c r="S63" s="59"/>
      <c r="T63" s="58"/>
      <c r="U63" s="60"/>
      <c r="V63" s="61"/>
      <c r="W63" s="60"/>
      <c r="X63" s="58"/>
      <c r="Y63" s="59"/>
      <c r="Z63" s="62"/>
      <c r="AB63" s="59"/>
      <c r="AC63" s="58"/>
      <c r="AD63" s="59"/>
      <c r="AE63" s="58"/>
      <c r="AF63" s="59"/>
      <c r="AG63" s="58"/>
      <c r="AI63" s="50"/>
      <c r="AJ63" s="70"/>
    </row>
    <row r="64" spans="1:36" x14ac:dyDescent="0.25">
      <c r="A64" s="50">
        <v>38808</v>
      </c>
      <c r="B64" s="57">
        <v>27.218</v>
      </c>
      <c r="C64" s="58">
        <v>29.22</v>
      </c>
      <c r="D64" s="57">
        <v>26.67</v>
      </c>
      <c r="E64" s="58">
        <v>29.43</v>
      </c>
      <c r="F64" s="57">
        <v>28.898</v>
      </c>
      <c r="G64" s="58">
        <v>27.218</v>
      </c>
      <c r="H64" s="57"/>
      <c r="I64" s="58">
        <v>20.813000000000002</v>
      </c>
      <c r="J64" s="57"/>
      <c r="K64" s="58"/>
      <c r="L64" s="57"/>
      <c r="M64" s="58"/>
      <c r="N64" s="57"/>
      <c r="O64" s="58"/>
      <c r="Q64" s="57"/>
      <c r="R64" s="58">
        <v>37.141303728253767</v>
      </c>
      <c r="S64" s="59"/>
      <c r="T64" s="58"/>
      <c r="U64" s="60"/>
      <c r="V64" s="61"/>
      <c r="W64" s="60"/>
      <c r="X64" s="58"/>
      <c r="Y64" s="59"/>
      <c r="Z64" s="62"/>
      <c r="AB64" s="59"/>
      <c r="AC64" s="58"/>
      <c r="AD64" s="59"/>
      <c r="AE64" s="58"/>
      <c r="AF64" s="59"/>
      <c r="AG64" s="58"/>
      <c r="AI64" s="50"/>
      <c r="AJ64" s="70"/>
    </row>
    <row r="65" spans="1:36" x14ac:dyDescent="0.25">
      <c r="A65" s="50">
        <v>38838</v>
      </c>
      <c r="B65" s="57">
        <v>27.923000000000002</v>
      </c>
      <c r="C65" s="58">
        <v>27.45</v>
      </c>
      <c r="D65" s="57">
        <v>24.914999999999999</v>
      </c>
      <c r="E65" s="58">
        <v>29.745000000000001</v>
      </c>
      <c r="F65" s="57">
        <v>29.438000000000002</v>
      </c>
      <c r="G65" s="58">
        <v>27.923000000000002</v>
      </c>
      <c r="H65" s="57"/>
      <c r="I65" s="58">
        <v>20.4375</v>
      </c>
      <c r="J65" s="57"/>
      <c r="K65" s="58"/>
      <c r="L65" s="57"/>
      <c r="M65" s="58"/>
      <c r="N65" s="57"/>
      <c r="O65" s="58"/>
      <c r="Q65" s="57"/>
      <c r="R65" s="58">
        <v>37.212673949970174</v>
      </c>
      <c r="S65" s="59"/>
      <c r="T65" s="58"/>
      <c r="U65" s="60"/>
      <c r="V65" s="61"/>
      <c r="W65" s="60"/>
      <c r="X65" s="58"/>
      <c r="Y65" s="59"/>
      <c r="Z65" s="62"/>
      <c r="AB65" s="59"/>
      <c r="AC65" s="58"/>
      <c r="AD65" s="59"/>
      <c r="AE65" s="58"/>
      <c r="AF65" s="59"/>
      <c r="AG65" s="58"/>
      <c r="AI65" s="50"/>
      <c r="AJ65" s="70"/>
    </row>
    <row r="66" spans="1:36" x14ac:dyDescent="0.25">
      <c r="A66" s="50">
        <v>38869</v>
      </c>
      <c r="B66" s="57">
        <v>32.858000000000004</v>
      </c>
      <c r="C66" s="58">
        <v>26.565000000000001</v>
      </c>
      <c r="D66" s="57">
        <v>25.418000000000003</v>
      </c>
      <c r="E66" s="58">
        <v>32.2425</v>
      </c>
      <c r="F66" s="57">
        <v>32.61</v>
      </c>
      <c r="G66" s="58">
        <v>32.858000000000004</v>
      </c>
      <c r="H66" s="57"/>
      <c r="I66" s="58">
        <v>24.9375</v>
      </c>
      <c r="J66" s="57"/>
      <c r="K66" s="58"/>
      <c r="L66" s="57"/>
      <c r="M66" s="58"/>
      <c r="N66" s="57"/>
      <c r="O66" s="58"/>
      <c r="Q66" s="57"/>
      <c r="R66" s="58">
        <v>37.666083282620548</v>
      </c>
      <c r="S66" s="59"/>
      <c r="T66" s="58"/>
      <c r="U66" s="60"/>
      <c r="V66" s="61"/>
      <c r="W66" s="60"/>
      <c r="X66" s="58"/>
      <c r="Y66" s="59"/>
      <c r="Z66" s="62"/>
      <c r="AB66" s="59"/>
      <c r="AC66" s="58"/>
      <c r="AD66" s="59"/>
      <c r="AE66" s="58"/>
      <c r="AF66" s="59"/>
      <c r="AG66" s="58"/>
      <c r="AI66" s="50"/>
      <c r="AJ66" s="70"/>
    </row>
    <row r="67" spans="1:36" x14ac:dyDescent="0.25">
      <c r="A67" s="50">
        <v>38899</v>
      </c>
      <c r="B67" s="57">
        <v>39.908000000000001</v>
      </c>
      <c r="C67" s="58">
        <v>37.86</v>
      </c>
      <c r="D67" s="57">
        <v>34.703000000000003</v>
      </c>
      <c r="E67" s="58">
        <v>37.365000000000002</v>
      </c>
      <c r="F67" s="57">
        <v>42.847499999999997</v>
      </c>
      <c r="G67" s="58">
        <v>39.908000000000001</v>
      </c>
      <c r="H67" s="57"/>
      <c r="I67" s="58">
        <v>22.6875</v>
      </c>
      <c r="J67" s="57"/>
      <c r="K67" s="58"/>
      <c r="L67" s="57"/>
      <c r="M67" s="58"/>
      <c r="N67" s="57"/>
      <c r="O67" s="58"/>
      <c r="Q67" s="57"/>
      <c r="R67" s="58">
        <v>38.200745677124559</v>
      </c>
      <c r="S67" s="59"/>
      <c r="T67" s="58"/>
      <c r="U67" s="60"/>
      <c r="V67" s="61"/>
      <c r="W67" s="60"/>
      <c r="X67" s="58"/>
      <c r="Y67" s="59"/>
      <c r="Z67" s="62"/>
      <c r="AB67" s="59"/>
      <c r="AC67" s="58"/>
      <c r="AD67" s="59"/>
      <c r="AE67" s="58"/>
      <c r="AF67" s="59"/>
      <c r="AG67" s="58"/>
      <c r="AI67" s="50"/>
      <c r="AJ67" s="70"/>
    </row>
    <row r="68" spans="1:36" x14ac:dyDescent="0.25">
      <c r="A68" s="50">
        <v>38930</v>
      </c>
      <c r="B68" s="57">
        <v>45.548000000000002</v>
      </c>
      <c r="C68" s="58">
        <v>41.414999999999999</v>
      </c>
      <c r="D68" s="57">
        <v>38.722000000000001</v>
      </c>
      <c r="E68" s="58">
        <v>41.61</v>
      </c>
      <c r="F68" s="57">
        <v>46.8825</v>
      </c>
      <c r="G68" s="58">
        <v>45.548000000000002</v>
      </c>
      <c r="H68" s="57"/>
      <c r="I68" s="58">
        <v>29.25</v>
      </c>
      <c r="J68" s="57"/>
      <c r="K68" s="58"/>
      <c r="L68" s="57"/>
      <c r="M68" s="58"/>
      <c r="N68" s="57"/>
      <c r="O68" s="58"/>
      <c r="Q68" s="57"/>
      <c r="R68" s="58">
        <v>38.656019730290602</v>
      </c>
      <c r="S68" s="59"/>
      <c r="T68" s="58"/>
      <c r="U68" s="60"/>
      <c r="V68" s="61"/>
      <c r="W68" s="60"/>
      <c r="X68" s="58"/>
      <c r="Y68" s="59"/>
      <c r="Z68" s="62"/>
      <c r="AB68" s="59"/>
      <c r="AC68" s="58"/>
      <c r="AD68" s="59"/>
      <c r="AE68" s="58"/>
      <c r="AF68" s="59"/>
      <c r="AG68" s="58"/>
      <c r="AI68" s="50"/>
      <c r="AJ68" s="70"/>
    </row>
    <row r="69" spans="1:36" x14ac:dyDescent="0.25">
      <c r="A69" s="50">
        <v>38961</v>
      </c>
      <c r="B69" s="57">
        <v>38.145000000000003</v>
      </c>
      <c r="C69" s="58">
        <v>36.472000000000001</v>
      </c>
      <c r="D69" s="57">
        <v>33.832999999999998</v>
      </c>
      <c r="E69" s="58">
        <v>39.053000000000004</v>
      </c>
      <c r="F69" s="57">
        <v>37.717500000000001</v>
      </c>
      <c r="G69" s="58">
        <v>38.145000000000003</v>
      </c>
      <c r="H69" s="57"/>
      <c r="I69" s="58">
        <v>19.3125</v>
      </c>
      <c r="J69" s="57"/>
      <c r="K69" s="58"/>
      <c r="L69" s="57"/>
      <c r="M69" s="58"/>
      <c r="N69" s="57"/>
      <c r="O69" s="58"/>
      <c r="Q69" s="57"/>
      <c r="R69" s="58">
        <v>38.603625462293621</v>
      </c>
      <c r="S69" s="59"/>
      <c r="T69" s="58"/>
      <c r="U69" s="60"/>
      <c r="V69" s="61"/>
      <c r="W69" s="60"/>
      <c r="X69" s="58"/>
      <c r="Y69" s="59"/>
      <c r="Z69" s="62"/>
      <c r="AB69" s="59"/>
      <c r="AC69" s="58"/>
      <c r="AD69" s="59"/>
      <c r="AE69" s="58"/>
      <c r="AF69" s="59"/>
      <c r="AG69" s="58"/>
      <c r="AI69" s="50"/>
      <c r="AJ69" s="70"/>
    </row>
    <row r="70" spans="1:36" x14ac:dyDescent="0.25">
      <c r="A70" s="50">
        <v>38991</v>
      </c>
      <c r="B70" s="57">
        <v>29.333000000000002</v>
      </c>
      <c r="C70" s="58">
        <v>31.913</v>
      </c>
      <c r="D70" s="57">
        <v>30.817</v>
      </c>
      <c r="E70" s="58">
        <v>31.245000000000001</v>
      </c>
      <c r="F70" s="57">
        <v>30.495000000000001</v>
      </c>
      <c r="G70" s="58">
        <v>29.333000000000002</v>
      </c>
      <c r="H70" s="57"/>
      <c r="I70" s="58">
        <v>21.938000000000002</v>
      </c>
      <c r="J70" s="57"/>
      <c r="K70" s="58"/>
      <c r="L70" s="57"/>
      <c r="M70" s="58"/>
      <c r="N70" s="57"/>
      <c r="O70" s="58"/>
      <c r="Q70" s="57"/>
      <c r="R70" s="58">
        <v>38.620564255553404</v>
      </c>
      <c r="S70" s="59"/>
      <c r="T70" s="58"/>
      <c r="U70" s="60"/>
      <c r="V70" s="61"/>
      <c r="W70" s="60"/>
      <c r="X70" s="58"/>
      <c r="Y70" s="59"/>
      <c r="Z70" s="62"/>
      <c r="AB70" s="59"/>
      <c r="AC70" s="58"/>
      <c r="AD70" s="59"/>
      <c r="AE70" s="58"/>
      <c r="AF70" s="59"/>
      <c r="AG70" s="58"/>
      <c r="AI70" s="50"/>
      <c r="AJ70" s="70"/>
    </row>
    <row r="71" spans="1:36" x14ac:dyDescent="0.25">
      <c r="A71" s="50">
        <v>39022</v>
      </c>
      <c r="B71" s="57">
        <v>28.628</v>
      </c>
      <c r="C71" s="58">
        <v>29.76</v>
      </c>
      <c r="D71" s="57">
        <v>28.688000000000002</v>
      </c>
      <c r="E71" s="58">
        <v>31.688000000000002</v>
      </c>
      <c r="F71" s="57">
        <v>30.3</v>
      </c>
      <c r="G71" s="58">
        <v>28.628</v>
      </c>
      <c r="H71" s="57"/>
      <c r="I71" s="58">
        <v>20.625</v>
      </c>
      <c r="J71" s="57"/>
      <c r="K71" s="58"/>
      <c r="L71" s="57"/>
      <c r="M71" s="58"/>
      <c r="N71" s="57"/>
      <c r="O71" s="58"/>
      <c r="Q71" s="57"/>
      <c r="R71" s="58">
        <v>40.807309187269517</v>
      </c>
      <c r="S71" s="59"/>
      <c r="T71" s="58"/>
      <c r="U71" s="60"/>
      <c r="V71" s="61"/>
      <c r="W71" s="60"/>
      <c r="X71" s="58"/>
      <c r="Y71" s="59"/>
      <c r="Z71" s="62"/>
      <c r="AB71" s="59"/>
      <c r="AC71" s="58"/>
      <c r="AD71" s="59"/>
      <c r="AE71" s="58"/>
      <c r="AF71" s="59"/>
      <c r="AG71" s="58"/>
      <c r="AI71" s="50"/>
      <c r="AJ71" s="70"/>
    </row>
    <row r="72" spans="1:36" x14ac:dyDescent="0.25">
      <c r="A72" s="50">
        <v>39052</v>
      </c>
      <c r="B72" s="57">
        <v>28.274999999999999</v>
      </c>
      <c r="C72" s="58">
        <v>30.398</v>
      </c>
      <c r="D72" s="57">
        <v>29.445</v>
      </c>
      <c r="E72" s="58">
        <v>33.75</v>
      </c>
      <c r="F72" s="57">
        <v>31.2</v>
      </c>
      <c r="G72" s="58">
        <v>28.274999999999999</v>
      </c>
      <c r="H72" s="57"/>
      <c r="I72" s="58">
        <v>21</v>
      </c>
      <c r="J72" s="57"/>
      <c r="K72" s="58"/>
      <c r="L72" s="57"/>
      <c r="M72" s="58"/>
      <c r="N72" s="57"/>
      <c r="O72" s="58"/>
      <c r="Q72" s="57"/>
      <c r="R72" s="58">
        <v>42.565758833512611</v>
      </c>
      <c r="S72" s="59"/>
      <c r="T72" s="58"/>
      <c r="U72" s="60"/>
      <c r="V72" s="61"/>
      <c r="W72" s="60"/>
      <c r="X72" s="58"/>
      <c r="Y72" s="59"/>
      <c r="Z72" s="62"/>
      <c r="AB72" s="59"/>
      <c r="AC72" s="58"/>
      <c r="AD72" s="59"/>
      <c r="AE72" s="58"/>
      <c r="AF72" s="59"/>
      <c r="AG72" s="58"/>
      <c r="AI72" s="50"/>
      <c r="AJ72" s="70"/>
    </row>
    <row r="73" spans="1:36" x14ac:dyDescent="0.25">
      <c r="A73" s="50">
        <v>39083</v>
      </c>
      <c r="B73" s="57">
        <v>28.118000000000002</v>
      </c>
      <c r="C73" s="58">
        <v>33.023000000000003</v>
      </c>
      <c r="D73" s="57">
        <v>31.74</v>
      </c>
      <c r="E73" s="58">
        <v>33.615000000000002</v>
      </c>
      <c r="F73" s="57">
        <v>31.574999999999999</v>
      </c>
      <c r="G73" s="58">
        <v>28.118000000000002</v>
      </c>
      <c r="H73" s="57"/>
      <c r="I73" s="58">
        <v>23.324999999999999</v>
      </c>
      <c r="J73" s="57"/>
      <c r="K73" s="58"/>
      <c r="L73" s="57"/>
      <c r="M73" s="58"/>
      <c r="N73" s="57"/>
      <c r="O73" s="58"/>
      <c r="Q73" s="57"/>
      <c r="R73" s="58">
        <v>43.317726189557149</v>
      </c>
      <c r="S73" s="59"/>
      <c r="T73" s="58"/>
      <c r="U73" s="60"/>
      <c r="V73" s="61"/>
      <c r="W73" s="60"/>
      <c r="X73" s="58"/>
      <c r="Y73" s="59"/>
      <c r="Z73" s="62"/>
      <c r="AB73" s="59"/>
      <c r="AC73" s="58"/>
      <c r="AD73" s="59"/>
      <c r="AE73" s="58"/>
      <c r="AF73" s="59"/>
      <c r="AG73" s="58"/>
      <c r="AI73" s="50"/>
      <c r="AJ73" s="70"/>
    </row>
    <row r="74" spans="1:36" x14ac:dyDescent="0.25">
      <c r="A74" s="50">
        <v>39114</v>
      </c>
      <c r="B74" s="57">
        <v>28.118000000000002</v>
      </c>
      <c r="C74" s="58">
        <v>32.685000000000002</v>
      </c>
      <c r="D74" s="57">
        <v>31.29</v>
      </c>
      <c r="E74" s="58">
        <v>32.715000000000003</v>
      </c>
      <c r="F74" s="57">
        <v>30.51</v>
      </c>
      <c r="G74" s="58">
        <v>28.118000000000002</v>
      </c>
      <c r="H74" s="57"/>
      <c r="I74" s="58">
        <v>24.637</v>
      </c>
      <c r="J74" s="57"/>
      <c r="K74" s="58"/>
      <c r="L74" s="57"/>
      <c r="M74" s="58"/>
      <c r="N74" s="57"/>
      <c r="O74" s="58"/>
      <c r="Q74" s="57"/>
      <c r="R74" s="58">
        <v>42.311261621171425</v>
      </c>
      <c r="S74" s="59"/>
      <c r="T74" s="58"/>
      <c r="U74" s="60"/>
      <c r="V74" s="61"/>
      <c r="W74" s="60"/>
      <c r="X74" s="58"/>
      <c r="Y74" s="59"/>
      <c r="Z74" s="62"/>
      <c r="AB74" s="59"/>
      <c r="AC74" s="58"/>
      <c r="AD74" s="59"/>
      <c r="AE74" s="58"/>
      <c r="AF74" s="59"/>
      <c r="AG74" s="58"/>
      <c r="AI74" s="50"/>
      <c r="AJ74" s="70"/>
    </row>
    <row r="75" spans="1:36" x14ac:dyDescent="0.25">
      <c r="A75" s="50">
        <v>39142</v>
      </c>
      <c r="B75" s="57">
        <v>27.765000000000001</v>
      </c>
      <c r="C75" s="58">
        <v>30.135000000000002</v>
      </c>
      <c r="D75" s="57">
        <v>28.664999999999999</v>
      </c>
      <c r="E75" s="58">
        <v>31.807500000000001</v>
      </c>
      <c r="F75" s="57">
        <v>30.008000000000003</v>
      </c>
      <c r="G75" s="58">
        <v>27.765000000000001</v>
      </c>
      <c r="H75" s="57"/>
      <c r="I75" s="58">
        <v>23.7</v>
      </c>
      <c r="J75" s="57"/>
      <c r="K75" s="58"/>
      <c r="L75" s="57"/>
      <c r="M75" s="58"/>
      <c r="N75" s="57"/>
      <c r="O75" s="58"/>
      <c r="Q75" s="57"/>
      <c r="R75" s="58">
        <v>40.703211340879754</v>
      </c>
      <c r="S75" s="59"/>
      <c r="T75" s="58"/>
      <c r="U75" s="60"/>
      <c r="V75" s="61"/>
      <c r="W75" s="60"/>
      <c r="X75" s="58"/>
      <c r="Y75" s="59"/>
      <c r="Z75" s="62"/>
      <c r="AB75" s="59"/>
      <c r="AC75" s="58"/>
      <c r="AD75" s="59"/>
      <c r="AE75" s="58"/>
      <c r="AF75" s="59"/>
      <c r="AG75" s="58"/>
      <c r="AI75" s="50"/>
      <c r="AJ75" s="70"/>
    </row>
    <row r="76" spans="1:36" x14ac:dyDescent="0.25">
      <c r="A76" s="50">
        <v>39173</v>
      </c>
      <c r="B76" s="57">
        <v>27.413</v>
      </c>
      <c r="C76" s="58">
        <v>30.023</v>
      </c>
      <c r="D76" s="57">
        <v>27.3</v>
      </c>
      <c r="E76" s="58">
        <v>30.038</v>
      </c>
      <c r="F76" s="57">
        <v>29.093</v>
      </c>
      <c r="G76" s="58">
        <v>27.413</v>
      </c>
      <c r="H76" s="57"/>
      <c r="I76" s="58">
        <v>27.824999999999999</v>
      </c>
      <c r="J76" s="57"/>
      <c r="K76" s="58"/>
      <c r="L76" s="57"/>
      <c r="M76" s="58"/>
      <c r="N76" s="57"/>
      <c r="O76" s="58"/>
      <c r="Q76" s="57"/>
      <c r="R76" s="58">
        <v>38.343183346820609</v>
      </c>
      <c r="S76" s="59"/>
      <c r="T76" s="58"/>
      <c r="U76" s="60"/>
      <c r="V76" s="61"/>
      <c r="W76" s="60"/>
      <c r="X76" s="58"/>
      <c r="Y76" s="59"/>
      <c r="Z76" s="62"/>
      <c r="AB76" s="59"/>
      <c r="AC76" s="58"/>
      <c r="AD76" s="59"/>
      <c r="AE76" s="58"/>
      <c r="AF76" s="59"/>
      <c r="AG76" s="58"/>
      <c r="AI76" s="50"/>
      <c r="AJ76" s="70"/>
    </row>
    <row r="77" spans="1:36" x14ac:dyDescent="0.25">
      <c r="A77" s="50">
        <v>39203</v>
      </c>
      <c r="B77" s="57">
        <v>28.118000000000002</v>
      </c>
      <c r="C77" s="58">
        <v>28.402000000000001</v>
      </c>
      <c r="D77" s="57">
        <v>25.71</v>
      </c>
      <c r="E77" s="58">
        <v>30.337499999999999</v>
      </c>
      <c r="F77" s="57">
        <v>29.633000000000003</v>
      </c>
      <c r="G77" s="58">
        <v>28.118000000000002</v>
      </c>
      <c r="H77" s="57"/>
      <c r="I77" s="58">
        <v>27.45</v>
      </c>
      <c r="J77" s="57"/>
      <c r="K77" s="58"/>
      <c r="L77" s="57"/>
      <c r="M77" s="58"/>
      <c r="N77" s="57"/>
      <c r="O77" s="58"/>
      <c r="Q77" s="57"/>
      <c r="R77" s="58">
        <v>38.400905978702824</v>
      </c>
      <c r="S77" s="59"/>
      <c r="T77" s="58"/>
      <c r="U77" s="60"/>
      <c r="V77" s="61"/>
      <c r="W77" s="60"/>
      <c r="X77" s="58"/>
      <c r="Y77" s="59"/>
      <c r="Z77" s="62"/>
      <c r="AB77" s="59"/>
      <c r="AC77" s="58"/>
      <c r="AD77" s="59"/>
      <c r="AE77" s="58"/>
      <c r="AF77" s="59"/>
      <c r="AG77" s="58"/>
      <c r="AI77" s="50"/>
      <c r="AJ77" s="70"/>
    </row>
    <row r="78" spans="1:36" x14ac:dyDescent="0.25">
      <c r="A78" s="50">
        <v>39234</v>
      </c>
      <c r="B78" s="57">
        <v>33.090000000000003</v>
      </c>
      <c r="C78" s="58">
        <v>27.593</v>
      </c>
      <c r="D78" s="57">
        <v>26.168000000000003</v>
      </c>
      <c r="E78" s="58">
        <v>32.602499999999999</v>
      </c>
      <c r="F78" s="57">
        <v>32.828000000000003</v>
      </c>
      <c r="G78" s="58">
        <v>33.090000000000003</v>
      </c>
      <c r="H78" s="57"/>
      <c r="I78" s="58">
        <v>32.700000000000003</v>
      </c>
      <c r="J78" s="57"/>
      <c r="K78" s="58"/>
      <c r="L78" s="57"/>
      <c r="M78" s="58"/>
      <c r="N78" s="57"/>
      <c r="O78" s="58"/>
      <c r="Q78" s="57"/>
      <c r="R78" s="58">
        <v>38.840339338803147</v>
      </c>
      <c r="S78" s="59"/>
      <c r="T78" s="58"/>
      <c r="U78" s="60"/>
      <c r="V78" s="61"/>
      <c r="W78" s="60"/>
      <c r="X78" s="58"/>
      <c r="Y78" s="59"/>
      <c r="Z78" s="62"/>
      <c r="AB78" s="59"/>
      <c r="AC78" s="58"/>
      <c r="AD78" s="59"/>
      <c r="AE78" s="58"/>
      <c r="AF78" s="59"/>
      <c r="AG78" s="58"/>
      <c r="AI78" s="50"/>
      <c r="AJ78" s="70"/>
    </row>
    <row r="79" spans="1:36" x14ac:dyDescent="0.25">
      <c r="A79" s="50">
        <v>39264</v>
      </c>
      <c r="B79" s="57">
        <v>40.193000000000005</v>
      </c>
      <c r="C79" s="58">
        <v>37.935000000000002</v>
      </c>
      <c r="D79" s="57">
        <v>34.612000000000002</v>
      </c>
      <c r="E79" s="58">
        <v>37.237499999999997</v>
      </c>
      <c r="F79" s="57">
        <v>43.14</v>
      </c>
      <c r="G79" s="58">
        <v>40.193000000000005</v>
      </c>
      <c r="H79" s="57"/>
      <c r="I79" s="58">
        <v>37.950000000000003</v>
      </c>
      <c r="J79" s="57"/>
      <c r="K79" s="58"/>
      <c r="L79" s="57"/>
      <c r="M79" s="58"/>
      <c r="N79" s="57"/>
      <c r="O79" s="58"/>
      <c r="Q79" s="57"/>
      <c r="R79" s="58">
        <v>39.360715366481074</v>
      </c>
      <c r="S79" s="59"/>
      <c r="T79" s="58"/>
      <c r="U79" s="60"/>
      <c r="V79" s="61"/>
      <c r="W79" s="60"/>
      <c r="X79" s="58"/>
      <c r="Y79" s="59"/>
      <c r="Z79" s="62"/>
      <c r="AB79" s="59"/>
      <c r="AC79" s="58"/>
      <c r="AD79" s="59"/>
      <c r="AE79" s="58"/>
      <c r="AF79" s="59"/>
      <c r="AG79" s="58"/>
      <c r="AI79" s="50"/>
      <c r="AJ79" s="70"/>
    </row>
    <row r="80" spans="1:36" x14ac:dyDescent="0.25">
      <c r="A80" s="50">
        <v>39295</v>
      </c>
      <c r="B80" s="57">
        <v>45.87</v>
      </c>
      <c r="C80" s="58">
        <v>41.197000000000003</v>
      </c>
      <c r="D80" s="57">
        <v>38.265000000000001</v>
      </c>
      <c r="E80" s="58">
        <v>41.085000000000001</v>
      </c>
      <c r="F80" s="57">
        <v>47.197499999999998</v>
      </c>
      <c r="G80" s="58">
        <v>45.87</v>
      </c>
      <c r="H80" s="57"/>
      <c r="I80" s="58">
        <v>44.512500000000003</v>
      </c>
      <c r="J80" s="57"/>
      <c r="K80" s="58"/>
      <c r="L80" s="57"/>
      <c r="M80" s="58"/>
      <c r="N80" s="57"/>
      <c r="O80" s="58"/>
      <c r="Q80" s="57"/>
      <c r="R80" s="58">
        <v>39.800065015597106</v>
      </c>
      <c r="S80" s="59"/>
      <c r="T80" s="58"/>
      <c r="U80" s="60"/>
      <c r="V80" s="61"/>
      <c r="W80" s="60"/>
      <c r="X80" s="58"/>
      <c r="Y80" s="59"/>
      <c r="Z80" s="62"/>
      <c r="AB80" s="59"/>
      <c r="AC80" s="58"/>
      <c r="AD80" s="59"/>
      <c r="AE80" s="58"/>
      <c r="AF80" s="59"/>
      <c r="AG80" s="58"/>
      <c r="AI80" s="50"/>
      <c r="AJ80" s="70"/>
    </row>
    <row r="81" spans="1:36" x14ac:dyDescent="0.25">
      <c r="A81" s="50">
        <v>39326</v>
      </c>
      <c r="B81" s="57">
        <v>38.414999999999999</v>
      </c>
      <c r="C81" s="58">
        <v>36.667000000000002</v>
      </c>
      <c r="D81" s="57">
        <v>33.818000000000005</v>
      </c>
      <c r="E81" s="58">
        <v>38.752000000000002</v>
      </c>
      <c r="F81" s="57">
        <v>37.972499999999997</v>
      </c>
      <c r="G81" s="58">
        <v>38.414999999999999</v>
      </c>
      <c r="H81" s="57"/>
      <c r="I81" s="58">
        <v>31.574999999999999</v>
      </c>
      <c r="J81" s="57"/>
      <c r="K81" s="58"/>
      <c r="L81" s="57"/>
      <c r="M81" s="58"/>
      <c r="N81" s="57"/>
      <c r="O81" s="58"/>
      <c r="Q81" s="57"/>
      <c r="R81" s="58">
        <v>39.730377405639864</v>
      </c>
      <c r="S81" s="59"/>
      <c r="T81" s="58"/>
      <c r="U81" s="60"/>
      <c r="V81" s="61"/>
      <c r="W81" s="60"/>
      <c r="X81" s="58"/>
      <c r="Y81" s="59"/>
      <c r="Z81" s="62"/>
      <c r="AB81" s="59"/>
      <c r="AC81" s="58"/>
      <c r="AD81" s="59"/>
      <c r="AE81" s="58"/>
      <c r="AF81" s="59"/>
      <c r="AG81" s="58"/>
      <c r="AI81" s="50"/>
      <c r="AJ81" s="70"/>
    </row>
    <row r="82" spans="1:36" x14ac:dyDescent="0.25">
      <c r="A82" s="50">
        <v>39356</v>
      </c>
      <c r="B82" s="57">
        <v>29.543000000000003</v>
      </c>
      <c r="C82" s="58">
        <v>32.49</v>
      </c>
      <c r="D82" s="57">
        <v>31.08</v>
      </c>
      <c r="E82" s="58">
        <v>31.552000000000003</v>
      </c>
      <c r="F82" s="57">
        <v>30.698</v>
      </c>
      <c r="G82" s="58">
        <v>29.543000000000003</v>
      </c>
      <c r="H82" s="57"/>
      <c r="I82" s="58">
        <v>31.2</v>
      </c>
      <c r="J82" s="57"/>
      <c r="K82" s="58"/>
      <c r="L82" s="57"/>
      <c r="M82" s="58"/>
      <c r="N82" s="57"/>
      <c r="O82" s="58"/>
      <c r="Q82" s="57"/>
      <c r="R82" s="58">
        <v>39.730070872854029</v>
      </c>
      <c r="S82" s="59"/>
      <c r="T82" s="58"/>
      <c r="U82" s="60"/>
      <c r="V82" s="61"/>
      <c r="W82" s="60"/>
      <c r="X82" s="58"/>
      <c r="Y82" s="59"/>
      <c r="Z82" s="62"/>
      <c r="AB82" s="59"/>
      <c r="AC82" s="58"/>
      <c r="AD82" s="59"/>
      <c r="AE82" s="58"/>
      <c r="AF82" s="59"/>
      <c r="AG82" s="58"/>
      <c r="AI82" s="50"/>
      <c r="AJ82" s="70"/>
    </row>
    <row r="83" spans="1:36" x14ac:dyDescent="0.25">
      <c r="A83" s="50">
        <v>39387</v>
      </c>
      <c r="B83" s="57">
        <v>28.83</v>
      </c>
      <c r="C83" s="58">
        <v>30.524999999999999</v>
      </c>
      <c r="D83" s="57">
        <v>29.145</v>
      </c>
      <c r="E83" s="58">
        <v>32.078000000000003</v>
      </c>
      <c r="F83" s="57">
        <v>30.503</v>
      </c>
      <c r="G83" s="58">
        <v>28.83</v>
      </c>
      <c r="H83" s="57"/>
      <c r="I83" s="58">
        <v>29.887</v>
      </c>
      <c r="J83" s="57"/>
      <c r="K83" s="58"/>
      <c r="L83" s="57"/>
      <c r="M83" s="58"/>
      <c r="N83" s="57"/>
      <c r="O83" s="58"/>
      <c r="Q83" s="57"/>
      <c r="R83" s="58">
        <v>41.904468634714583</v>
      </c>
      <c r="S83" s="59"/>
      <c r="T83" s="58"/>
      <c r="U83" s="60"/>
      <c r="V83" s="61"/>
      <c r="W83" s="60"/>
      <c r="X83" s="58"/>
      <c r="Y83" s="59"/>
      <c r="Z83" s="62"/>
      <c r="AB83" s="59"/>
      <c r="AC83" s="58"/>
      <c r="AD83" s="59"/>
      <c r="AE83" s="58"/>
      <c r="AF83" s="59"/>
      <c r="AG83" s="58"/>
      <c r="AI83" s="50"/>
      <c r="AJ83" s="70"/>
    </row>
    <row r="84" spans="1:36" x14ac:dyDescent="0.25">
      <c r="A84" s="50">
        <v>39417</v>
      </c>
      <c r="B84" s="57">
        <v>28.478000000000002</v>
      </c>
      <c r="C84" s="58">
        <v>31.11</v>
      </c>
      <c r="D84" s="57">
        <v>29.835000000000001</v>
      </c>
      <c r="E84" s="58">
        <v>34.102000000000004</v>
      </c>
      <c r="F84" s="57">
        <v>31.41</v>
      </c>
      <c r="G84" s="58">
        <v>28.478000000000002</v>
      </c>
      <c r="H84" s="57"/>
      <c r="I84" s="58">
        <v>30.262</v>
      </c>
      <c r="J84" s="57"/>
      <c r="K84" s="58"/>
      <c r="L84" s="57"/>
      <c r="M84" s="58"/>
      <c r="N84" s="57"/>
      <c r="O84" s="58"/>
      <c r="Q84" s="57"/>
      <c r="R84" s="58">
        <v>43.662361798703877</v>
      </c>
      <c r="S84" s="59"/>
      <c r="T84" s="58"/>
      <c r="U84" s="60"/>
      <c r="V84" s="61"/>
      <c r="W84" s="60"/>
      <c r="X84" s="58"/>
      <c r="Y84" s="59"/>
      <c r="Z84" s="62"/>
      <c r="AB84" s="59"/>
      <c r="AC84" s="58"/>
      <c r="AD84" s="59"/>
      <c r="AE84" s="58"/>
      <c r="AF84" s="59"/>
      <c r="AG84" s="58"/>
      <c r="AI84" s="50"/>
      <c r="AJ84" s="70"/>
    </row>
    <row r="85" spans="1:36" x14ac:dyDescent="0.25">
      <c r="A85" s="50">
        <v>39448</v>
      </c>
      <c r="B85" s="57">
        <v>28.32</v>
      </c>
      <c r="C85" s="58">
        <v>33.563000000000002</v>
      </c>
      <c r="D85" s="57">
        <v>32.04</v>
      </c>
      <c r="E85" s="58">
        <v>33.854999999999997</v>
      </c>
      <c r="F85" s="57">
        <v>31.785</v>
      </c>
      <c r="G85" s="58">
        <v>28.32</v>
      </c>
      <c r="H85" s="57"/>
      <c r="I85" s="58">
        <v>23.587</v>
      </c>
      <c r="J85" s="57"/>
      <c r="K85" s="58"/>
      <c r="L85" s="57"/>
      <c r="M85" s="58"/>
      <c r="N85" s="57"/>
      <c r="O85" s="58"/>
      <c r="Q85" s="57"/>
      <c r="R85" s="58">
        <v>44.442701933760659</v>
      </c>
      <c r="S85" s="59"/>
      <c r="T85" s="58"/>
      <c r="U85" s="60"/>
      <c r="V85" s="61"/>
      <c r="W85" s="60"/>
      <c r="X85" s="58"/>
      <c r="Y85" s="59"/>
      <c r="Z85" s="62"/>
      <c r="AB85" s="59"/>
      <c r="AC85" s="58"/>
      <c r="AD85" s="59"/>
      <c r="AE85" s="58"/>
      <c r="AF85" s="59"/>
      <c r="AG85" s="58"/>
      <c r="AI85" s="50"/>
      <c r="AJ85" s="70"/>
    </row>
    <row r="86" spans="1:36" x14ac:dyDescent="0.25">
      <c r="A86" s="50">
        <v>39479</v>
      </c>
      <c r="B86" s="57">
        <v>28.32</v>
      </c>
      <c r="C86" s="58">
        <v>33.24</v>
      </c>
      <c r="D86" s="57">
        <v>31.613000000000003</v>
      </c>
      <c r="E86" s="58">
        <v>33.022500000000001</v>
      </c>
      <c r="F86" s="57">
        <v>30.712</v>
      </c>
      <c r="G86" s="58">
        <v>28.32</v>
      </c>
      <c r="H86" s="57"/>
      <c r="I86" s="58">
        <v>24.9</v>
      </c>
      <c r="J86" s="57"/>
      <c r="K86" s="58"/>
      <c r="L86" s="57"/>
      <c r="M86" s="58"/>
      <c r="N86" s="57"/>
      <c r="O86" s="58"/>
      <c r="Q86" s="57"/>
      <c r="R86" s="58">
        <v>43.435809082781034</v>
      </c>
      <c r="S86" s="59"/>
      <c r="T86" s="58"/>
      <c r="U86" s="60"/>
      <c r="V86" s="61"/>
      <c r="W86" s="60"/>
      <c r="X86" s="58"/>
      <c r="Y86" s="59"/>
      <c r="Z86" s="62"/>
      <c r="AB86" s="59"/>
      <c r="AC86" s="58"/>
      <c r="AD86" s="59"/>
      <c r="AE86" s="58"/>
      <c r="AF86" s="59"/>
      <c r="AG86" s="58"/>
      <c r="AI86" s="50"/>
      <c r="AJ86" s="70"/>
    </row>
    <row r="87" spans="1:36" x14ac:dyDescent="0.25">
      <c r="A87" s="50">
        <v>39508</v>
      </c>
      <c r="B87" s="57">
        <v>27.96</v>
      </c>
      <c r="C87" s="58">
        <v>30.855</v>
      </c>
      <c r="D87" s="57">
        <v>29.175000000000001</v>
      </c>
      <c r="E87" s="58">
        <v>32.182499999999997</v>
      </c>
      <c r="F87" s="57">
        <v>30.21</v>
      </c>
      <c r="G87" s="58">
        <v>27.96</v>
      </c>
      <c r="H87" s="57"/>
      <c r="I87" s="58">
        <v>23.962</v>
      </c>
      <c r="J87" s="57"/>
      <c r="K87" s="58"/>
      <c r="L87" s="57"/>
      <c r="M87" s="58"/>
      <c r="N87" s="57"/>
      <c r="O87" s="58"/>
      <c r="Q87" s="57"/>
      <c r="R87" s="58">
        <v>41.827434450322038</v>
      </c>
      <c r="S87" s="59"/>
      <c r="T87" s="58"/>
      <c r="U87" s="60"/>
      <c r="V87" s="61"/>
      <c r="W87" s="60"/>
      <c r="X87" s="58"/>
      <c r="Y87" s="59"/>
      <c r="Z87" s="62"/>
      <c r="AB87" s="59"/>
      <c r="AC87" s="58"/>
      <c r="AD87" s="59"/>
      <c r="AE87" s="58"/>
      <c r="AF87" s="59"/>
      <c r="AG87" s="58"/>
      <c r="AI87" s="50"/>
      <c r="AJ87" s="70"/>
    </row>
    <row r="88" spans="1:36" x14ac:dyDescent="0.25">
      <c r="A88" s="50">
        <v>39539</v>
      </c>
      <c r="B88" s="57">
        <v>27.6</v>
      </c>
      <c r="C88" s="58">
        <v>30.75</v>
      </c>
      <c r="D88" s="57">
        <v>27.907</v>
      </c>
      <c r="E88" s="58">
        <v>30.532</v>
      </c>
      <c r="F88" s="57">
        <v>29.288</v>
      </c>
      <c r="G88" s="58">
        <v>27.6</v>
      </c>
      <c r="H88" s="57"/>
      <c r="I88" s="58">
        <v>28.087</v>
      </c>
      <c r="J88" s="57"/>
      <c r="K88" s="58"/>
      <c r="L88" s="57"/>
      <c r="M88" s="58"/>
      <c r="N88" s="57"/>
      <c r="O88" s="58"/>
      <c r="Q88" s="57"/>
      <c r="R88" s="58">
        <v>39.409326088812698</v>
      </c>
      <c r="S88" s="59"/>
      <c r="T88" s="58"/>
      <c r="U88" s="60"/>
      <c r="V88" s="61"/>
      <c r="W88" s="60"/>
      <c r="X88" s="58"/>
      <c r="Y88" s="59"/>
      <c r="Z88" s="62"/>
      <c r="AB88" s="59"/>
      <c r="AC88" s="58"/>
      <c r="AD88" s="59"/>
      <c r="AE88" s="58"/>
      <c r="AF88" s="59"/>
      <c r="AG88" s="58"/>
      <c r="AI88" s="50"/>
      <c r="AJ88" s="70"/>
    </row>
    <row r="89" spans="1:36" x14ac:dyDescent="0.25">
      <c r="A89" s="50">
        <v>39569</v>
      </c>
      <c r="B89" s="57">
        <v>28.32</v>
      </c>
      <c r="C89" s="58">
        <v>29.234999999999999</v>
      </c>
      <c r="D89" s="57">
        <v>26.422000000000001</v>
      </c>
      <c r="E89" s="58">
        <v>30.824999999999999</v>
      </c>
      <c r="F89" s="57">
        <v>29.835000000000001</v>
      </c>
      <c r="G89" s="58">
        <v>28.32</v>
      </c>
      <c r="H89" s="57"/>
      <c r="I89" s="58">
        <v>27.712499999999999</v>
      </c>
      <c r="J89" s="57"/>
      <c r="K89" s="58"/>
      <c r="L89" s="57"/>
      <c r="M89" s="58"/>
      <c r="N89" s="57"/>
      <c r="O89" s="58"/>
      <c r="Q89" s="57"/>
      <c r="R89" s="58">
        <v>39.466604093107804</v>
      </c>
      <c r="S89" s="59"/>
      <c r="T89" s="58"/>
      <c r="U89" s="60"/>
      <c r="V89" s="61"/>
      <c r="W89" s="60"/>
      <c r="X89" s="58"/>
      <c r="Y89" s="59"/>
      <c r="Z89" s="62"/>
      <c r="AB89" s="59"/>
      <c r="AC89" s="58"/>
      <c r="AD89" s="59"/>
      <c r="AE89" s="58"/>
      <c r="AF89" s="59"/>
      <c r="AG89" s="58"/>
      <c r="AI89" s="50"/>
      <c r="AJ89" s="70"/>
    </row>
    <row r="90" spans="1:36" x14ac:dyDescent="0.25">
      <c r="A90" s="50">
        <v>39600</v>
      </c>
      <c r="B90" s="57">
        <v>33.323</v>
      </c>
      <c r="C90" s="58">
        <v>28.477</v>
      </c>
      <c r="D90" s="57">
        <v>26.85</v>
      </c>
      <c r="E90" s="58">
        <v>32.917499999999997</v>
      </c>
      <c r="F90" s="57">
        <v>33.045000000000002</v>
      </c>
      <c r="G90" s="58">
        <v>33.323</v>
      </c>
      <c r="H90" s="57"/>
      <c r="I90" s="58">
        <v>32.962499999999999</v>
      </c>
      <c r="J90" s="57"/>
      <c r="K90" s="58"/>
      <c r="L90" s="57"/>
      <c r="M90" s="58"/>
      <c r="N90" s="57"/>
      <c r="O90" s="58"/>
      <c r="Q90" s="57"/>
      <c r="R90" s="58">
        <v>39.905529418623757</v>
      </c>
      <c r="S90" s="59"/>
      <c r="T90" s="58"/>
      <c r="U90" s="60"/>
      <c r="V90" s="61"/>
      <c r="W90" s="60"/>
      <c r="X90" s="58"/>
      <c r="Y90" s="59"/>
      <c r="Z90" s="62"/>
      <c r="AB90" s="59"/>
      <c r="AC90" s="58"/>
      <c r="AD90" s="59"/>
      <c r="AE90" s="58"/>
      <c r="AF90" s="59"/>
      <c r="AG90" s="58"/>
      <c r="AI90" s="50"/>
      <c r="AJ90" s="70"/>
    </row>
    <row r="91" spans="1:36" x14ac:dyDescent="0.25">
      <c r="A91" s="50">
        <v>39630</v>
      </c>
      <c r="B91" s="57">
        <v>40.47</v>
      </c>
      <c r="C91" s="58">
        <v>38.159999999999997</v>
      </c>
      <c r="D91" s="57">
        <v>34.71</v>
      </c>
      <c r="E91" s="58">
        <v>37.215000000000003</v>
      </c>
      <c r="F91" s="57">
        <v>43.424999999999997</v>
      </c>
      <c r="G91" s="58">
        <v>40.47</v>
      </c>
      <c r="H91" s="57"/>
      <c r="I91" s="58">
        <v>38.212499999999999</v>
      </c>
      <c r="J91" s="57"/>
      <c r="K91" s="58"/>
      <c r="L91" s="57"/>
      <c r="M91" s="58"/>
      <c r="N91" s="57"/>
      <c r="O91" s="58"/>
      <c r="Q91" s="57"/>
      <c r="R91" s="58">
        <v>40.425390741618749</v>
      </c>
      <c r="S91" s="59"/>
      <c r="T91" s="58"/>
      <c r="U91" s="60"/>
      <c r="V91" s="61"/>
      <c r="W91" s="60"/>
      <c r="X91" s="58"/>
      <c r="Y91" s="59"/>
      <c r="Z91" s="62"/>
      <c r="AB91" s="59"/>
      <c r="AC91" s="58"/>
      <c r="AD91" s="59"/>
      <c r="AE91" s="58"/>
      <c r="AF91" s="59"/>
      <c r="AG91" s="58"/>
      <c r="AI91" s="50"/>
      <c r="AJ91" s="70"/>
    </row>
    <row r="92" spans="1:36" x14ac:dyDescent="0.25">
      <c r="A92" s="50">
        <v>39661</v>
      </c>
      <c r="B92" s="57">
        <v>46.193000000000005</v>
      </c>
      <c r="C92" s="58">
        <v>41.212000000000003</v>
      </c>
      <c r="D92" s="57">
        <v>38.115000000000002</v>
      </c>
      <c r="E92" s="58">
        <v>40.777500000000003</v>
      </c>
      <c r="F92" s="57">
        <v>47.512500000000003</v>
      </c>
      <c r="G92" s="58">
        <v>46.193000000000005</v>
      </c>
      <c r="H92" s="57"/>
      <c r="I92" s="58">
        <v>44.774999999999999</v>
      </c>
      <c r="J92" s="57"/>
      <c r="K92" s="58"/>
      <c r="L92" s="57"/>
      <c r="M92" s="58"/>
      <c r="N92" s="57"/>
      <c r="O92" s="58"/>
      <c r="Q92" s="57"/>
      <c r="R92" s="58">
        <v>40.864209797004222</v>
      </c>
      <c r="S92" s="59"/>
      <c r="T92" s="58"/>
      <c r="U92" s="60"/>
      <c r="V92" s="61"/>
      <c r="W92" s="60"/>
      <c r="X92" s="58"/>
      <c r="Y92" s="59"/>
      <c r="Z92" s="62"/>
      <c r="AB92" s="59"/>
      <c r="AC92" s="58"/>
      <c r="AD92" s="59"/>
      <c r="AE92" s="58"/>
      <c r="AF92" s="59"/>
      <c r="AG92" s="58"/>
      <c r="AI92" s="50"/>
      <c r="AJ92" s="70"/>
    </row>
    <row r="93" spans="1:36" x14ac:dyDescent="0.25">
      <c r="A93" s="50">
        <v>39692</v>
      </c>
      <c r="B93" s="57">
        <v>38.685000000000002</v>
      </c>
      <c r="C93" s="58">
        <v>36.975000000000001</v>
      </c>
      <c r="D93" s="57">
        <v>33.975000000000001</v>
      </c>
      <c r="E93" s="58">
        <v>38.602000000000004</v>
      </c>
      <c r="F93" s="57">
        <v>38.227499999999999</v>
      </c>
      <c r="G93" s="58">
        <v>38.685000000000002</v>
      </c>
      <c r="H93" s="57"/>
      <c r="I93" s="58">
        <v>31.837499999999999</v>
      </c>
      <c r="J93" s="57"/>
      <c r="K93" s="58"/>
      <c r="L93" s="57"/>
      <c r="M93" s="58"/>
      <c r="N93" s="57"/>
      <c r="O93" s="58"/>
      <c r="Q93" s="57"/>
      <c r="R93" s="58">
        <v>40.7940600261893</v>
      </c>
      <c r="S93" s="59"/>
      <c r="T93" s="58"/>
      <c r="U93" s="60"/>
      <c r="V93" s="61"/>
      <c r="W93" s="60"/>
      <c r="X93" s="58"/>
      <c r="Y93" s="59"/>
      <c r="Z93" s="62"/>
      <c r="AB93" s="59"/>
      <c r="AC93" s="58"/>
      <c r="AD93" s="59"/>
      <c r="AE93" s="58"/>
      <c r="AF93" s="59"/>
      <c r="AG93" s="58"/>
      <c r="AI93" s="50"/>
      <c r="AJ93" s="70"/>
    </row>
    <row r="94" spans="1:36" x14ac:dyDescent="0.25">
      <c r="A94" s="50">
        <v>39722</v>
      </c>
      <c r="B94" s="57">
        <v>29.745000000000001</v>
      </c>
      <c r="C94" s="58">
        <v>33.068000000000005</v>
      </c>
      <c r="D94" s="57">
        <v>31.425000000000001</v>
      </c>
      <c r="E94" s="58">
        <v>31.844999999999999</v>
      </c>
      <c r="F94" s="57">
        <v>30.907</v>
      </c>
      <c r="G94" s="58">
        <v>29.745000000000001</v>
      </c>
      <c r="H94" s="57"/>
      <c r="I94" s="58">
        <v>31.462</v>
      </c>
      <c r="J94" s="57"/>
      <c r="K94" s="58"/>
      <c r="L94" s="57"/>
      <c r="M94" s="58"/>
      <c r="N94" s="57"/>
      <c r="O94" s="58"/>
      <c r="Q94" s="57"/>
      <c r="R94" s="58">
        <v>40.79329569052878</v>
      </c>
      <c r="S94" s="59"/>
      <c r="T94" s="58"/>
      <c r="U94" s="60"/>
      <c r="V94" s="61"/>
      <c r="W94" s="60"/>
      <c r="X94" s="58"/>
      <c r="Y94" s="59"/>
      <c r="Z94" s="62"/>
      <c r="AB94" s="59"/>
      <c r="AC94" s="58"/>
      <c r="AD94" s="59"/>
      <c r="AE94" s="58"/>
      <c r="AF94" s="59"/>
      <c r="AG94" s="58"/>
      <c r="AI94" s="50"/>
      <c r="AJ94" s="70"/>
    </row>
    <row r="95" spans="1:36" x14ac:dyDescent="0.25">
      <c r="A95" s="50">
        <v>39753</v>
      </c>
      <c r="B95" s="57">
        <v>29.033000000000001</v>
      </c>
      <c r="C95" s="58">
        <v>31.223000000000003</v>
      </c>
      <c r="D95" s="57">
        <v>29.625</v>
      </c>
      <c r="E95" s="58">
        <v>32.422000000000004</v>
      </c>
      <c r="F95" s="57">
        <v>30.704999999999998</v>
      </c>
      <c r="G95" s="58">
        <v>29.033000000000001</v>
      </c>
      <c r="H95" s="57"/>
      <c r="I95" s="58">
        <v>30.15</v>
      </c>
      <c r="J95" s="57"/>
      <c r="K95" s="58"/>
      <c r="L95" s="57"/>
      <c r="M95" s="58"/>
      <c r="N95" s="57"/>
      <c r="O95" s="58"/>
      <c r="Q95" s="57"/>
      <c r="R95" s="58">
        <v>42.797112625377281</v>
      </c>
      <c r="S95" s="59"/>
      <c r="T95" s="58"/>
      <c r="U95" s="60"/>
      <c r="V95" s="61"/>
      <c r="W95" s="60"/>
      <c r="X95" s="58"/>
      <c r="Y95" s="59"/>
      <c r="Z95" s="62"/>
      <c r="AB95" s="59"/>
      <c r="AC95" s="58"/>
      <c r="AD95" s="59"/>
      <c r="AE95" s="58"/>
      <c r="AF95" s="59"/>
      <c r="AG95" s="58"/>
      <c r="AI95" s="50"/>
      <c r="AJ95" s="70"/>
    </row>
    <row r="96" spans="1:36" x14ac:dyDescent="0.25">
      <c r="A96" s="50">
        <v>39783</v>
      </c>
      <c r="B96" s="57">
        <v>28.68</v>
      </c>
      <c r="C96" s="58">
        <v>31.77</v>
      </c>
      <c r="D96" s="57">
        <v>30.262</v>
      </c>
      <c r="E96" s="58">
        <v>34.424999999999997</v>
      </c>
      <c r="F96" s="57">
        <v>31.62</v>
      </c>
      <c r="G96" s="58">
        <v>28.68</v>
      </c>
      <c r="H96" s="57"/>
      <c r="I96" s="58">
        <v>30.524999999999999</v>
      </c>
      <c r="J96" s="57"/>
      <c r="K96" s="58"/>
      <c r="L96" s="57"/>
      <c r="M96" s="58"/>
      <c r="N96" s="57"/>
      <c r="O96" s="58"/>
      <c r="Q96" s="57"/>
      <c r="R96" s="58">
        <v>44.578206405830386</v>
      </c>
      <c r="S96" s="59"/>
      <c r="T96" s="58"/>
      <c r="U96" s="60"/>
      <c r="V96" s="61"/>
      <c r="W96" s="60"/>
      <c r="X96" s="58"/>
      <c r="Y96" s="59"/>
      <c r="Z96" s="62"/>
      <c r="AB96" s="59"/>
      <c r="AC96" s="58"/>
      <c r="AD96" s="59"/>
      <c r="AE96" s="58"/>
      <c r="AF96" s="59"/>
      <c r="AG96" s="58"/>
      <c r="AI96" s="50"/>
      <c r="AJ96" s="70"/>
    </row>
    <row r="97" spans="1:36" x14ac:dyDescent="0.25">
      <c r="A97" s="50">
        <v>39814</v>
      </c>
      <c r="B97" s="57">
        <v>28.515000000000001</v>
      </c>
      <c r="C97" s="58">
        <v>34.087000000000003</v>
      </c>
      <c r="D97" s="57">
        <v>32.340000000000003</v>
      </c>
      <c r="E97" s="58">
        <v>34.1325</v>
      </c>
      <c r="F97" s="57">
        <v>32.002000000000002</v>
      </c>
      <c r="G97" s="58">
        <v>28.515000000000001</v>
      </c>
      <c r="H97" s="57"/>
      <c r="I97" s="58">
        <v>23.962</v>
      </c>
      <c r="J97" s="57"/>
      <c r="K97" s="58"/>
      <c r="L97" s="57"/>
      <c r="M97" s="58"/>
      <c r="N97" s="57"/>
      <c r="O97" s="58"/>
      <c r="Q97" s="57"/>
      <c r="R97" s="58">
        <v>45.412991253464696</v>
      </c>
      <c r="S97" s="59"/>
      <c r="T97" s="58"/>
      <c r="U97" s="60"/>
      <c r="V97" s="61"/>
      <c r="W97" s="60"/>
      <c r="X97" s="58"/>
      <c r="Y97" s="59"/>
      <c r="Z97" s="62"/>
      <c r="AB97" s="59"/>
      <c r="AC97" s="58"/>
      <c r="AD97" s="59"/>
      <c r="AE97" s="58"/>
      <c r="AF97" s="59"/>
      <c r="AG97" s="58"/>
      <c r="AI97" s="50"/>
      <c r="AJ97" s="70"/>
    </row>
    <row r="98" spans="1:36" x14ac:dyDescent="0.25">
      <c r="A98" s="50">
        <v>39845</v>
      </c>
      <c r="B98" s="57">
        <v>28.515000000000001</v>
      </c>
      <c r="C98" s="58">
        <v>33.788000000000004</v>
      </c>
      <c r="D98" s="57">
        <v>31.95</v>
      </c>
      <c r="E98" s="58">
        <v>33.36</v>
      </c>
      <c r="F98" s="57">
        <v>30.922000000000001</v>
      </c>
      <c r="G98" s="58">
        <v>28.515000000000001</v>
      </c>
      <c r="H98" s="57"/>
      <c r="I98" s="58">
        <v>25.274999999999999</v>
      </c>
      <c r="J98" s="57"/>
      <c r="K98" s="58"/>
      <c r="L98" s="57"/>
      <c r="M98" s="58"/>
      <c r="N98" s="57"/>
      <c r="O98" s="58"/>
      <c r="Q98" s="57"/>
      <c r="R98" s="58">
        <v>44.430312437835987</v>
      </c>
      <c r="S98" s="59"/>
      <c r="T98" s="58"/>
      <c r="U98" s="60"/>
      <c r="V98" s="61"/>
      <c r="W98" s="60"/>
      <c r="X98" s="58"/>
      <c r="Y98" s="59"/>
      <c r="Z98" s="62"/>
      <c r="AB98" s="59"/>
      <c r="AC98" s="58"/>
      <c r="AD98" s="59"/>
      <c r="AE98" s="58"/>
      <c r="AF98" s="59"/>
      <c r="AG98" s="58"/>
      <c r="AI98" s="50"/>
      <c r="AJ98" s="70"/>
    </row>
    <row r="99" spans="1:36" x14ac:dyDescent="0.25">
      <c r="A99" s="50">
        <v>39873</v>
      </c>
      <c r="B99" s="57">
        <v>28.155000000000001</v>
      </c>
      <c r="C99" s="58">
        <v>31.56</v>
      </c>
      <c r="D99" s="57">
        <v>29.677000000000003</v>
      </c>
      <c r="E99" s="58">
        <v>32.58</v>
      </c>
      <c r="F99" s="57">
        <v>30.405000000000001</v>
      </c>
      <c r="G99" s="58">
        <v>28.155000000000001</v>
      </c>
      <c r="H99" s="57"/>
      <c r="I99" s="58">
        <v>24.337</v>
      </c>
      <c r="J99" s="57"/>
      <c r="K99" s="58"/>
      <c r="L99" s="57"/>
      <c r="M99" s="58"/>
      <c r="N99" s="57"/>
      <c r="O99" s="58"/>
      <c r="Q99" s="57"/>
      <c r="R99" s="58">
        <v>42.841888106742928</v>
      </c>
      <c r="S99" s="59"/>
      <c r="T99" s="58"/>
      <c r="U99" s="60"/>
      <c r="V99" s="61"/>
      <c r="W99" s="60"/>
      <c r="X99" s="58"/>
      <c r="Y99" s="59"/>
      <c r="Z99" s="62"/>
      <c r="AB99" s="59"/>
      <c r="AC99" s="58"/>
      <c r="AD99" s="59"/>
      <c r="AE99" s="58"/>
      <c r="AF99" s="59"/>
      <c r="AG99" s="58"/>
      <c r="AI99" s="50"/>
      <c r="AJ99" s="70"/>
    </row>
    <row r="100" spans="1:36" x14ac:dyDescent="0.25">
      <c r="A100" s="50">
        <v>39904</v>
      </c>
      <c r="B100" s="57">
        <v>27.795000000000002</v>
      </c>
      <c r="C100" s="58">
        <v>31.47</v>
      </c>
      <c r="D100" s="57">
        <v>28.492000000000001</v>
      </c>
      <c r="E100" s="58">
        <v>31.035</v>
      </c>
      <c r="F100" s="57">
        <v>29.483000000000001</v>
      </c>
      <c r="G100" s="58">
        <v>27.795000000000002</v>
      </c>
      <c r="H100" s="57"/>
      <c r="I100" s="58">
        <v>28.5</v>
      </c>
      <c r="J100" s="57"/>
      <c r="K100" s="58"/>
      <c r="L100" s="57"/>
      <c r="M100" s="58"/>
      <c r="N100" s="57"/>
      <c r="O100" s="58"/>
      <c r="Q100" s="57"/>
      <c r="R100" s="58">
        <v>40.036761190072752</v>
      </c>
      <c r="S100" s="59"/>
      <c r="T100" s="58"/>
      <c r="U100" s="60"/>
      <c r="V100" s="61"/>
      <c r="W100" s="60"/>
      <c r="X100" s="58"/>
      <c r="Y100" s="59"/>
      <c r="Z100" s="62"/>
      <c r="AB100" s="59"/>
      <c r="AC100" s="58"/>
      <c r="AD100" s="59"/>
      <c r="AE100" s="58"/>
      <c r="AF100" s="59"/>
      <c r="AG100" s="58"/>
      <c r="AI100" s="50"/>
      <c r="AJ100" s="70"/>
    </row>
    <row r="101" spans="1:36" x14ac:dyDescent="0.25">
      <c r="A101" s="50">
        <v>39934</v>
      </c>
      <c r="B101" s="57">
        <v>28.515000000000001</v>
      </c>
      <c r="C101" s="58">
        <v>30.052000000000003</v>
      </c>
      <c r="D101" s="57">
        <v>27.113</v>
      </c>
      <c r="E101" s="58">
        <v>31.32</v>
      </c>
      <c r="F101" s="57">
        <v>30.03</v>
      </c>
      <c r="G101" s="58">
        <v>28.515000000000001</v>
      </c>
      <c r="H101" s="57"/>
      <c r="I101" s="58">
        <v>28.125</v>
      </c>
      <c r="J101" s="57"/>
      <c r="K101" s="58"/>
      <c r="L101" s="57"/>
      <c r="M101" s="58"/>
      <c r="N101" s="57"/>
      <c r="O101" s="58"/>
      <c r="Q101" s="57"/>
      <c r="R101" s="58">
        <v>40.117692393585735</v>
      </c>
      <c r="S101" s="59"/>
      <c r="T101" s="58"/>
      <c r="U101" s="60"/>
      <c r="V101" s="61"/>
      <c r="W101" s="60"/>
      <c r="X101" s="58"/>
      <c r="Y101" s="59"/>
      <c r="Z101" s="62"/>
      <c r="AB101" s="59"/>
      <c r="AC101" s="58"/>
      <c r="AD101" s="59"/>
      <c r="AE101" s="58"/>
      <c r="AF101" s="59"/>
      <c r="AG101" s="58"/>
      <c r="AI101" s="50"/>
      <c r="AJ101" s="70"/>
    </row>
    <row r="102" spans="1:36" x14ac:dyDescent="0.25">
      <c r="A102" s="50">
        <v>39965</v>
      </c>
      <c r="B102" s="57">
        <v>33.555</v>
      </c>
      <c r="C102" s="58">
        <v>29.348000000000003</v>
      </c>
      <c r="D102" s="57">
        <v>27.51</v>
      </c>
      <c r="E102" s="58">
        <v>33.270000000000003</v>
      </c>
      <c r="F102" s="57">
        <v>33.262999999999998</v>
      </c>
      <c r="G102" s="58">
        <v>33.555</v>
      </c>
      <c r="H102" s="57"/>
      <c r="I102" s="58">
        <v>33.375</v>
      </c>
      <c r="J102" s="57"/>
      <c r="K102" s="58"/>
      <c r="L102" s="57"/>
      <c r="M102" s="58"/>
      <c r="N102" s="57"/>
      <c r="O102" s="58"/>
      <c r="Q102" s="57"/>
      <c r="R102" s="58">
        <v>40.583137721148461</v>
      </c>
      <c r="S102" s="59"/>
      <c r="T102" s="58"/>
      <c r="U102" s="60"/>
      <c r="V102" s="61"/>
      <c r="W102" s="60"/>
      <c r="X102" s="58"/>
      <c r="Y102" s="59"/>
      <c r="Z102" s="62"/>
      <c r="AB102" s="59"/>
      <c r="AC102" s="58"/>
      <c r="AD102" s="59"/>
      <c r="AE102" s="58"/>
      <c r="AF102" s="59"/>
      <c r="AG102" s="58"/>
      <c r="AI102" s="50"/>
      <c r="AJ102" s="70"/>
    </row>
    <row r="103" spans="1:36" x14ac:dyDescent="0.25">
      <c r="A103" s="50">
        <v>39995</v>
      </c>
      <c r="B103" s="57">
        <v>40.755000000000003</v>
      </c>
      <c r="C103" s="58">
        <v>38.407000000000004</v>
      </c>
      <c r="D103" s="57">
        <v>34.83</v>
      </c>
      <c r="E103" s="58">
        <v>37.252499999999998</v>
      </c>
      <c r="F103" s="57">
        <v>43.71</v>
      </c>
      <c r="G103" s="58">
        <v>40.755000000000003</v>
      </c>
      <c r="H103" s="57"/>
      <c r="I103" s="58">
        <v>38.625</v>
      </c>
      <c r="J103" s="57"/>
      <c r="K103" s="58"/>
      <c r="L103" s="57"/>
      <c r="M103" s="58"/>
      <c r="N103" s="57"/>
      <c r="O103" s="58"/>
      <c r="Q103" s="57"/>
      <c r="R103" s="58">
        <v>41.130136233392136</v>
      </c>
      <c r="S103" s="59"/>
      <c r="T103" s="58"/>
      <c r="U103" s="60"/>
      <c r="V103" s="61"/>
      <c r="W103" s="60"/>
      <c r="X103" s="58"/>
      <c r="Y103" s="59"/>
      <c r="Z103" s="62"/>
      <c r="AB103" s="59"/>
      <c r="AC103" s="58"/>
      <c r="AD103" s="59"/>
      <c r="AE103" s="58"/>
      <c r="AF103" s="59"/>
      <c r="AG103" s="58"/>
      <c r="AI103" s="50"/>
      <c r="AJ103" s="70"/>
    </row>
    <row r="104" spans="1:36" x14ac:dyDescent="0.25">
      <c r="A104" s="50">
        <v>40026</v>
      </c>
      <c r="B104" s="57">
        <v>46.515000000000001</v>
      </c>
      <c r="C104" s="58">
        <v>41.265000000000001</v>
      </c>
      <c r="D104" s="57">
        <v>38.002000000000002</v>
      </c>
      <c r="E104" s="58">
        <v>40.56</v>
      </c>
      <c r="F104" s="57">
        <v>47.827500000000001</v>
      </c>
      <c r="G104" s="58">
        <v>46.515000000000001</v>
      </c>
      <c r="H104" s="57"/>
      <c r="I104" s="58">
        <v>45.1875</v>
      </c>
      <c r="J104" s="57"/>
      <c r="K104" s="58"/>
      <c r="L104" s="57"/>
      <c r="M104" s="58"/>
      <c r="N104" s="57"/>
      <c r="O104" s="58"/>
      <c r="Q104" s="57"/>
      <c r="R104" s="58">
        <v>41.597713732329495</v>
      </c>
      <c r="S104" s="59"/>
      <c r="T104" s="58"/>
      <c r="U104" s="60"/>
      <c r="V104" s="61"/>
      <c r="W104" s="60"/>
      <c r="X104" s="58"/>
      <c r="Y104" s="59"/>
      <c r="Z104" s="62"/>
      <c r="AB104" s="59"/>
      <c r="AC104" s="58"/>
      <c r="AD104" s="59"/>
      <c r="AE104" s="58"/>
      <c r="AF104" s="59"/>
      <c r="AG104" s="58"/>
      <c r="AI104" s="50"/>
      <c r="AJ104" s="70"/>
    </row>
    <row r="105" spans="1:36" x14ac:dyDescent="0.25">
      <c r="A105" s="50">
        <v>40057</v>
      </c>
      <c r="B105" s="57">
        <v>38.954999999999998</v>
      </c>
      <c r="C105" s="58">
        <v>37.305</v>
      </c>
      <c r="D105" s="57">
        <v>34.148000000000003</v>
      </c>
      <c r="E105" s="58">
        <v>38.527999999999999</v>
      </c>
      <c r="F105" s="57">
        <v>38.482500000000002</v>
      </c>
      <c r="G105" s="58">
        <v>38.954999999999998</v>
      </c>
      <c r="H105" s="57"/>
      <c r="I105" s="58">
        <v>32.212499999999999</v>
      </c>
      <c r="J105" s="57"/>
      <c r="K105" s="58"/>
      <c r="L105" s="57"/>
      <c r="M105" s="58"/>
      <c r="N105" s="57"/>
      <c r="O105" s="58"/>
      <c r="Q105" s="57"/>
      <c r="R105" s="58">
        <v>41.554501804926815</v>
      </c>
      <c r="S105" s="59"/>
      <c r="T105" s="58"/>
      <c r="U105" s="60"/>
      <c r="V105" s="61"/>
      <c r="W105" s="60"/>
      <c r="X105" s="58"/>
      <c r="Y105" s="59"/>
      <c r="Z105" s="62"/>
      <c r="AB105" s="59"/>
      <c r="AC105" s="58"/>
      <c r="AD105" s="59"/>
      <c r="AE105" s="58"/>
      <c r="AF105" s="59"/>
      <c r="AG105" s="58"/>
      <c r="AI105" s="50"/>
      <c r="AJ105" s="70"/>
    </row>
    <row r="106" spans="1:36" x14ac:dyDescent="0.25">
      <c r="A106" s="50">
        <v>40087</v>
      </c>
      <c r="B106" s="57">
        <v>29.954999999999998</v>
      </c>
      <c r="C106" s="58">
        <v>33.652999999999999</v>
      </c>
      <c r="D106" s="57">
        <v>31.777000000000001</v>
      </c>
      <c r="E106" s="58">
        <v>32.159999999999997</v>
      </c>
      <c r="F106" s="57">
        <v>31.11</v>
      </c>
      <c r="G106" s="58">
        <v>29.954999999999998</v>
      </c>
      <c r="H106" s="57"/>
      <c r="I106" s="58">
        <v>31.875</v>
      </c>
      <c r="J106" s="57"/>
      <c r="K106" s="58"/>
      <c r="L106" s="57"/>
      <c r="M106" s="58"/>
      <c r="N106" s="57"/>
      <c r="O106" s="58"/>
      <c r="Q106" s="57"/>
      <c r="R106" s="58">
        <v>41.580685388553817</v>
      </c>
      <c r="S106" s="59"/>
      <c r="T106" s="58"/>
      <c r="U106" s="60"/>
      <c r="V106" s="61"/>
      <c r="W106" s="60"/>
      <c r="X106" s="58"/>
      <c r="Y106" s="59"/>
      <c r="Z106" s="62"/>
      <c r="AB106" s="59"/>
      <c r="AC106" s="58"/>
      <c r="AD106" s="59"/>
      <c r="AE106" s="58"/>
      <c r="AF106" s="59"/>
      <c r="AG106" s="58"/>
      <c r="AI106" s="50"/>
      <c r="AJ106" s="70"/>
    </row>
    <row r="107" spans="1:36" x14ac:dyDescent="0.25">
      <c r="A107" s="50">
        <v>40118</v>
      </c>
      <c r="B107" s="57">
        <v>29.234999999999999</v>
      </c>
      <c r="C107" s="58">
        <v>31.927000000000003</v>
      </c>
      <c r="D107" s="57">
        <v>30.098000000000003</v>
      </c>
      <c r="E107" s="58">
        <v>32.797000000000004</v>
      </c>
      <c r="F107" s="57">
        <v>30.914999999999999</v>
      </c>
      <c r="G107" s="58">
        <v>29.234999999999999</v>
      </c>
      <c r="H107" s="57"/>
      <c r="I107" s="58">
        <v>30.563000000000002</v>
      </c>
      <c r="J107" s="57"/>
      <c r="K107" s="58"/>
      <c r="L107" s="57"/>
      <c r="M107" s="58"/>
      <c r="N107" s="57"/>
      <c r="O107" s="58"/>
      <c r="Q107" s="57"/>
      <c r="R107" s="58">
        <v>44.031132227294222</v>
      </c>
      <c r="S107" s="59"/>
      <c r="T107" s="58"/>
      <c r="U107" s="60"/>
      <c r="V107" s="61"/>
      <c r="W107" s="60"/>
      <c r="X107" s="58"/>
      <c r="Y107" s="59"/>
      <c r="Z107" s="62"/>
      <c r="AB107" s="59"/>
      <c r="AC107" s="58"/>
      <c r="AD107" s="59"/>
      <c r="AE107" s="58"/>
      <c r="AF107" s="59"/>
      <c r="AG107" s="58"/>
      <c r="AI107" s="50"/>
      <c r="AJ107" s="70"/>
    </row>
    <row r="108" spans="1:36" x14ac:dyDescent="0.25">
      <c r="A108" s="50">
        <v>40148</v>
      </c>
      <c r="B108" s="57">
        <v>28.875</v>
      </c>
      <c r="C108" s="58">
        <v>32.445</v>
      </c>
      <c r="D108" s="57">
        <v>30.69</v>
      </c>
      <c r="E108" s="58">
        <v>34.777999999999999</v>
      </c>
      <c r="F108" s="57">
        <v>31.83</v>
      </c>
      <c r="G108" s="58">
        <v>28.875</v>
      </c>
      <c r="H108" s="57"/>
      <c r="I108" s="58">
        <v>30.9</v>
      </c>
      <c r="J108" s="57"/>
      <c r="K108" s="58"/>
      <c r="L108" s="57"/>
      <c r="M108" s="58"/>
      <c r="N108" s="57"/>
      <c r="O108" s="58"/>
      <c r="Q108" s="57"/>
      <c r="R108" s="58">
        <v>45.831613391230533</v>
      </c>
      <c r="S108" s="59"/>
      <c r="T108" s="58"/>
      <c r="U108" s="60"/>
      <c r="V108" s="61"/>
      <c r="W108" s="60"/>
      <c r="X108" s="58"/>
      <c r="Y108" s="59"/>
      <c r="Z108" s="62"/>
      <c r="AB108" s="59"/>
      <c r="AC108" s="58"/>
      <c r="AD108" s="59"/>
      <c r="AE108" s="58"/>
      <c r="AF108" s="59"/>
      <c r="AG108" s="58"/>
      <c r="AI108" s="50"/>
      <c r="AJ108" s="70"/>
    </row>
    <row r="109" spans="1:36" x14ac:dyDescent="0.25">
      <c r="A109" s="50">
        <v>40179</v>
      </c>
      <c r="B109" s="57">
        <v>28.71</v>
      </c>
      <c r="C109" s="58">
        <v>34.814999999999998</v>
      </c>
      <c r="D109" s="57">
        <v>32.648000000000003</v>
      </c>
      <c r="E109" s="58">
        <v>34.409999999999997</v>
      </c>
      <c r="F109" s="57">
        <v>32.212000000000003</v>
      </c>
      <c r="G109" s="58">
        <v>28.71</v>
      </c>
      <c r="H109" s="57"/>
      <c r="I109" s="58">
        <v>24.337</v>
      </c>
      <c r="J109" s="57"/>
      <c r="K109" s="58"/>
      <c r="L109" s="57"/>
      <c r="M109" s="58"/>
      <c r="N109" s="57"/>
      <c r="O109" s="58"/>
      <c r="Q109" s="57"/>
      <c r="R109" s="58">
        <v>46.708739335413298</v>
      </c>
      <c r="S109" s="59"/>
      <c r="T109" s="58"/>
      <c r="U109" s="60"/>
      <c r="V109" s="61"/>
      <c r="W109" s="60"/>
      <c r="X109" s="58"/>
      <c r="Y109" s="59"/>
      <c r="Z109" s="62"/>
      <c r="AB109" s="59"/>
      <c r="AC109" s="58"/>
      <c r="AD109" s="59"/>
      <c r="AE109" s="58"/>
      <c r="AF109" s="59"/>
      <c r="AG109" s="58"/>
      <c r="AI109" s="50"/>
      <c r="AJ109" s="70"/>
    </row>
    <row r="110" spans="1:36" x14ac:dyDescent="0.25">
      <c r="A110" s="50">
        <v>40210</v>
      </c>
      <c r="B110" s="57">
        <v>28.71</v>
      </c>
      <c r="C110" s="58">
        <v>34.538000000000004</v>
      </c>
      <c r="D110" s="57">
        <v>32.28</v>
      </c>
      <c r="E110" s="58">
        <v>33.69</v>
      </c>
      <c r="F110" s="57">
        <v>31.125</v>
      </c>
      <c r="G110" s="58">
        <v>28.71</v>
      </c>
      <c r="H110" s="57"/>
      <c r="I110" s="58">
        <v>25.65</v>
      </c>
      <c r="J110" s="57"/>
      <c r="K110" s="58"/>
      <c r="L110" s="57"/>
      <c r="M110" s="58"/>
      <c r="N110" s="57"/>
      <c r="O110" s="58"/>
      <c r="Q110" s="57"/>
      <c r="R110" s="58">
        <v>45.725906409829705</v>
      </c>
      <c r="S110" s="59"/>
      <c r="T110" s="58"/>
      <c r="U110" s="60"/>
      <c r="V110" s="61"/>
      <c r="W110" s="60"/>
      <c r="X110" s="58"/>
      <c r="Y110" s="59"/>
      <c r="Z110" s="62"/>
      <c r="AB110" s="59"/>
      <c r="AC110" s="58"/>
      <c r="AD110" s="59"/>
      <c r="AE110" s="58"/>
      <c r="AF110" s="59"/>
      <c r="AG110" s="58"/>
      <c r="AI110" s="50"/>
      <c r="AJ110" s="70"/>
    </row>
    <row r="111" spans="1:36" x14ac:dyDescent="0.25">
      <c r="A111" s="50">
        <v>40238</v>
      </c>
      <c r="B111" s="57">
        <v>28.35</v>
      </c>
      <c r="C111" s="58">
        <v>32.438000000000002</v>
      </c>
      <c r="D111" s="57">
        <v>30.164999999999999</v>
      </c>
      <c r="E111" s="58">
        <v>32.977499999999999</v>
      </c>
      <c r="F111" s="57">
        <v>30.6</v>
      </c>
      <c r="G111" s="58">
        <v>28.35</v>
      </c>
      <c r="H111" s="57"/>
      <c r="I111" s="58">
        <v>24.712</v>
      </c>
      <c r="J111" s="57"/>
      <c r="K111" s="58"/>
      <c r="L111" s="57"/>
      <c r="M111" s="58"/>
      <c r="N111" s="57"/>
      <c r="O111" s="58"/>
      <c r="Q111" s="57"/>
      <c r="R111" s="58">
        <v>44.13177199051664</v>
      </c>
      <c r="S111" s="59"/>
      <c r="T111" s="58"/>
      <c r="U111" s="60"/>
      <c r="V111" s="61"/>
      <c r="W111" s="60"/>
      <c r="X111" s="58"/>
      <c r="Y111" s="59"/>
      <c r="Z111" s="62"/>
      <c r="AB111" s="59"/>
      <c r="AC111" s="58"/>
      <c r="AD111" s="59"/>
      <c r="AE111" s="58"/>
      <c r="AF111" s="59"/>
      <c r="AG111" s="58"/>
      <c r="AI111" s="50"/>
      <c r="AJ111" s="70"/>
    </row>
    <row r="112" spans="1:36" x14ac:dyDescent="0.25">
      <c r="A112" s="50">
        <v>40269</v>
      </c>
      <c r="B112" s="57">
        <v>27.99</v>
      </c>
      <c r="C112" s="58">
        <v>32.354999999999997</v>
      </c>
      <c r="D112" s="57">
        <v>29.063000000000002</v>
      </c>
      <c r="E112" s="58">
        <v>31.53</v>
      </c>
      <c r="F112" s="57">
        <v>29.677000000000003</v>
      </c>
      <c r="G112" s="58">
        <v>27.99</v>
      </c>
      <c r="H112" s="57"/>
      <c r="I112" s="58">
        <v>29.063000000000002</v>
      </c>
      <c r="J112" s="57"/>
      <c r="K112" s="58"/>
      <c r="L112" s="57"/>
      <c r="M112" s="58"/>
      <c r="N112" s="57"/>
      <c r="O112" s="58"/>
      <c r="Q112" s="57"/>
      <c r="R112" s="58">
        <v>40.902646871036545</v>
      </c>
      <c r="S112" s="59"/>
      <c r="T112" s="58"/>
      <c r="U112" s="60"/>
      <c r="V112" s="61"/>
      <c r="W112" s="60"/>
      <c r="X112" s="58"/>
      <c r="Y112" s="59"/>
      <c r="Z112" s="62"/>
      <c r="AB112" s="59"/>
      <c r="AC112" s="58"/>
      <c r="AD112" s="59"/>
      <c r="AE112" s="58"/>
      <c r="AF112" s="59"/>
      <c r="AG112" s="58"/>
      <c r="AI112" s="50"/>
      <c r="AJ112" s="70"/>
    </row>
    <row r="113" spans="1:36" x14ac:dyDescent="0.25">
      <c r="A113" s="50">
        <v>40299</v>
      </c>
      <c r="B113" s="57">
        <v>28.71</v>
      </c>
      <c r="C113" s="58">
        <v>31.02</v>
      </c>
      <c r="D113" s="57">
        <v>27.78</v>
      </c>
      <c r="E113" s="58">
        <v>31.807500000000001</v>
      </c>
      <c r="F113" s="57">
        <v>30.225000000000001</v>
      </c>
      <c r="G113" s="58">
        <v>28.71</v>
      </c>
      <c r="H113" s="57"/>
      <c r="I113" s="58">
        <v>28.6875</v>
      </c>
      <c r="J113" s="57"/>
      <c r="K113" s="58"/>
      <c r="L113" s="57"/>
      <c r="M113" s="58"/>
      <c r="N113" s="57"/>
      <c r="O113" s="58"/>
      <c r="Q113" s="57"/>
      <c r="R113" s="58">
        <v>40.990182024069291</v>
      </c>
      <c r="S113" s="59"/>
      <c r="T113" s="58"/>
      <c r="U113" s="60"/>
      <c r="V113" s="61"/>
      <c r="W113" s="60"/>
      <c r="X113" s="58"/>
      <c r="Y113" s="59"/>
      <c r="Z113" s="62"/>
      <c r="AB113" s="59"/>
      <c r="AC113" s="58"/>
      <c r="AD113" s="59"/>
      <c r="AE113" s="58"/>
      <c r="AF113" s="59"/>
      <c r="AG113" s="58"/>
      <c r="AI113" s="50"/>
      <c r="AJ113" s="70"/>
    </row>
    <row r="114" spans="1:36" x14ac:dyDescent="0.25">
      <c r="A114" s="50">
        <v>40330</v>
      </c>
      <c r="B114" s="57">
        <v>33.788000000000004</v>
      </c>
      <c r="C114" s="58">
        <v>30.36</v>
      </c>
      <c r="D114" s="57">
        <v>28.148</v>
      </c>
      <c r="E114" s="58">
        <v>33.607500000000002</v>
      </c>
      <c r="F114" s="57">
        <v>33.487000000000002</v>
      </c>
      <c r="G114" s="58">
        <v>33.788000000000004</v>
      </c>
      <c r="H114" s="57"/>
      <c r="I114" s="58">
        <v>33.9375</v>
      </c>
      <c r="J114" s="57"/>
      <c r="K114" s="58"/>
      <c r="L114" s="57"/>
      <c r="M114" s="58"/>
      <c r="N114" s="57"/>
      <c r="O114" s="58"/>
      <c r="Q114" s="57"/>
      <c r="R114" s="58">
        <v>41.46555262797321</v>
      </c>
      <c r="S114" s="59"/>
      <c r="T114" s="58"/>
      <c r="U114" s="60"/>
      <c r="V114" s="61"/>
      <c r="W114" s="60"/>
      <c r="X114" s="58"/>
      <c r="Y114" s="59"/>
      <c r="Z114" s="62"/>
      <c r="AB114" s="59"/>
      <c r="AC114" s="58"/>
      <c r="AD114" s="59"/>
      <c r="AE114" s="58"/>
      <c r="AF114" s="59"/>
      <c r="AG114" s="58"/>
      <c r="AI114" s="50"/>
      <c r="AJ114" s="70"/>
    </row>
    <row r="115" spans="1:36" x14ac:dyDescent="0.25">
      <c r="A115" s="50">
        <v>40360</v>
      </c>
      <c r="B115" s="57">
        <v>41.04</v>
      </c>
      <c r="C115" s="58">
        <v>38.880000000000003</v>
      </c>
      <c r="D115" s="57">
        <v>34.965000000000003</v>
      </c>
      <c r="E115" s="58">
        <v>37.305</v>
      </c>
      <c r="F115" s="57">
        <v>43.994999999999997</v>
      </c>
      <c r="G115" s="58">
        <v>41.04</v>
      </c>
      <c r="H115" s="57"/>
      <c r="I115" s="58">
        <v>39.1875</v>
      </c>
      <c r="J115" s="57"/>
      <c r="K115" s="58"/>
      <c r="L115" s="57"/>
      <c r="M115" s="58"/>
      <c r="N115" s="57"/>
      <c r="O115" s="58"/>
      <c r="Q115" s="57"/>
      <c r="R115" s="58">
        <v>42.023080105621233</v>
      </c>
      <c r="S115" s="59"/>
      <c r="T115" s="58"/>
      <c r="U115" s="60"/>
      <c r="V115" s="61"/>
      <c r="W115" s="60"/>
      <c r="X115" s="58"/>
      <c r="Y115" s="59"/>
      <c r="Z115" s="62"/>
      <c r="AB115" s="59"/>
      <c r="AC115" s="58"/>
      <c r="AD115" s="59"/>
      <c r="AE115" s="58"/>
      <c r="AF115" s="59"/>
      <c r="AG115" s="58"/>
      <c r="AI115" s="50"/>
      <c r="AJ115" s="70"/>
    </row>
    <row r="116" spans="1:36" x14ac:dyDescent="0.25">
      <c r="A116" s="50">
        <v>40391</v>
      </c>
      <c r="B116" s="57">
        <v>46.838000000000001</v>
      </c>
      <c r="C116" s="58">
        <v>41.564999999999998</v>
      </c>
      <c r="D116" s="57">
        <v>37.92</v>
      </c>
      <c r="E116" s="58">
        <v>40.365000000000002</v>
      </c>
      <c r="F116" s="57">
        <v>48.15</v>
      </c>
      <c r="G116" s="58">
        <v>46.838000000000001</v>
      </c>
      <c r="H116" s="57"/>
      <c r="I116" s="58">
        <v>45.75</v>
      </c>
      <c r="J116" s="57"/>
      <c r="K116" s="58"/>
      <c r="L116" s="57"/>
      <c r="M116" s="58"/>
      <c r="N116" s="57"/>
      <c r="O116" s="58"/>
      <c r="Q116" s="57"/>
      <c r="R116" s="58">
        <v>42.500890848953496</v>
      </c>
      <c r="S116" s="59"/>
      <c r="T116" s="58"/>
      <c r="U116" s="60"/>
      <c r="V116" s="61"/>
      <c r="W116" s="60"/>
      <c r="X116" s="58"/>
      <c r="Y116" s="59"/>
      <c r="Z116" s="62"/>
      <c r="AB116" s="59"/>
      <c r="AC116" s="58"/>
      <c r="AD116" s="59"/>
      <c r="AE116" s="58"/>
      <c r="AF116" s="59"/>
      <c r="AG116" s="58"/>
      <c r="AI116" s="50"/>
      <c r="AJ116" s="70"/>
    </row>
    <row r="117" spans="1:36" x14ac:dyDescent="0.25">
      <c r="A117" s="50">
        <v>40422</v>
      </c>
      <c r="B117" s="57">
        <v>39.225000000000001</v>
      </c>
      <c r="C117" s="58">
        <v>37.844999999999999</v>
      </c>
      <c r="D117" s="57">
        <v>34.328000000000003</v>
      </c>
      <c r="E117" s="58">
        <v>38.468000000000004</v>
      </c>
      <c r="F117" s="57">
        <v>38.737499999999997</v>
      </c>
      <c r="G117" s="58">
        <v>39.225000000000001</v>
      </c>
      <c r="H117" s="57"/>
      <c r="I117" s="58">
        <v>32.587499999999999</v>
      </c>
      <c r="J117" s="57"/>
      <c r="K117" s="58"/>
      <c r="L117" s="57"/>
      <c r="M117" s="58"/>
      <c r="N117" s="57"/>
      <c r="O117" s="58"/>
      <c r="Q117" s="57"/>
      <c r="R117" s="58">
        <v>42.4637269250969</v>
      </c>
      <c r="S117" s="59"/>
      <c r="T117" s="58"/>
      <c r="U117" s="60"/>
      <c r="V117" s="61"/>
      <c r="W117" s="60"/>
      <c r="X117" s="58"/>
      <c r="Y117" s="59"/>
      <c r="Z117" s="62"/>
      <c r="AB117" s="59"/>
      <c r="AC117" s="58"/>
      <c r="AD117" s="59"/>
      <c r="AE117" s="58"/>
      <c r="AF117" s="59"/>
      <c r="AG117" s="58"/>
      <c r="AI117" s="50"/>
      <c r="AJ117" s="70"/>
    </row>
    <row r="118" spans="1:36" x14ac:dyDescent="0.25">
      <c r="A118" s="50">
        <v>40452</v>
      </c>
      <c r="B118" s="57">
        <v>30.164999999999999</v>
      </c>
      <c r="C118" s="58">
        <v>34.409999999999997</v>
      </c>
      <c r="D118" s="57">
        <v>32.123000000000005</v>
      </c>
      <c r="E118" s="58">
        <v>32.475000000000001</v>
      </c>
      <c r="F118" s="57">
        <v>31.313000000000002</v>
      </c>
      <c r="G118" s="58">
        <v>30.164999999999999</v>
      </c>
      <c r="H118" s="57"/>
      <c r="I118" s="58">
        <v>32.438000000000002</v>
      </c>
      <c r="J118" s="57"/>
      <c r="K118" s="58"/>
      <c r="L118" s="57"/>
      <c r="M118" s="58"/>
      <c r="N118" s="57"/>
      <c r="O118" s="58"/>
      <c r="Q118" s="57"/>
      <c r="R118" s="58">
        <v>42.49634333633955</v>
      </c>
      <c r="S118" s="59"/>
      <c r="T118" s="58"/>
      <c r="U118" s="60"/>
      <c r="V118" s="61"/>
      <c r="W118" s="60"/>
      <c r="X118" s="58"/>
      <c r="Y118" s="59"/>
      <c r="Z118" s="62"/>
      <c r="AB118" s="59"/>
      <c r="AC118" s="58"/>
      <c r="AD118" s="59"/>
      <c r="AE118" s="58"/>
      <c r="AF118" s="59"/>
      <c r="AG118" s="58"/>
      <c r="AI118" s="50"/>
      <c r="AJ118" s="70"/>
    </row>
    <row r="119" spans="1:36" x14ac:dyDescent="0.25">
      <c r="A119" s="50">
        <v>40483</v>
      </c>
      <c r="B119" s="57">
        <v>29.438000000000002</v>
      </c>
      <c r="C119" s="58">
        <v>32.79</v>
      </c>
      <c r="D119" s="57">
        <v>30.563000000000002</v>
      </c>
      <c r="E119" s="58">
        <v>33.157000000000004</v>
      </c>
      <c r="F119" s="57">
        <v>31.117000000000001</v>
      </c>
      <c r="G119" s="58">
        <v>29.438000000000002</v>
      </c>
      <c r="H119" s="57"/>
      <c r="I119" s="58">
        <v>31.125</v>
      </c>
      <c r="J119" s="57"/>
      <c r="K119" s="58"/>
      <c r="L119" s="57"/>
      <c r="M119" s="58"/>
      <c r="N119" s="57"/>
      <c r="O119" s="58"/>
      <c r="Q119" s="57"/>
      <c r="R119" s="58">
        <v>44.622150517798204</v>
      </c>
      <c r="S119" s="59"/>
      <c r="T119" s="58"/>
      <c r="U119" s="60"/>
      <c r="V119" s="61"/>
      <c r="W119" s="60"/>
      <c r="X119" s="58"/>
      <c r="Y119" s="59"/>
      <c r="Z119" s="62"/>
      <c r="AB119" s="59"/>
      <c r="AC119" s="58"/>
      <c r="AD119" s="59"/>
      <c r="AE119" s="58"/>
      <c r="AF119" s="59"/>
      <c r="AG119" s="58"/>
      <c r="AI119" s="50"/>
      <c r="AJ119" s="70"/>
    </row>
    <row r="120" spans="1:36" x14ac:dyDescent="0.25">
      <c r="A120" s="50">
        <v>40513</v>
      </c>
      <c r="B120" s="57">
        <v>29.078000000000003</v>
      </c>
      <c r="C120" s="58">
        <v>33.277999999999999</v>
      </c>
      <c r="D120" s="57">
        <v>31.117000000000001</v>
      </c>
      <c r="E120" s="58">
        <v>35.123000000000005</v>
      </c>
      <c r="F120" s="57">
        <v>32.04</v>
      </c>
      <c r="G120" s="58">
        <v>29.078000000000003</v>
      </c>
      <c r="H120" s="57"/>
      <c r="I120" s="58">
        <v>31.274999999999999</v>
      </c>
      <c r="J120" s="57"/>
      <c r="K120" s="58"/>
      <c r="L120" s="57"/>
      <c r="M120" s="58"/>
      <c r="N120" s="57"/>
      <c r="O120" s="58"/>
      <c r="Q120" s="57"/>
      <c r="R120" s="58">
        <v>46.444926555677299</v>
      </c>
      <c r="S120" s="59"/>
      <c r="T120" s="58"/>
      <c r="U120" s="60"/>
      <c r="V120" s="61"/>
      <c r="W120" s="60"/>
      <c r="X120" s="58"/>
      <c r="Y120" s="59"/>
      <c r="Z120" s="62"/>
      <c r="AB120" s="59"/>
      <c r="AC120" s="58"/>
      <c r="AD120" s="59"/>
      <c r="AE120" s="58"/>
      <c r="AF120" s="59"/>
      <c r="AG120" s="58"/>
      <c r="AI120" s="50"/>
      <c r="AJ120" s="70"/>
    </row>
    <row r="121" spans="1:36" x14ac:dyDescent="0.25">
      <c r="A121" s="50">
        <v>40544</v>
      </c>
      <c r="B121" s="57">
        <v>28.913</v>
      </c>
      <c r="C121" s="58">
        <v>35.542000000000002</v>
      </c>
      <c r="D121" s="57">
        <v>32.954999999999998</v>
      </c>
      <c r="E121" s="58">
        <v>34.6875</v>
      </c>
      <c r="F121" s="57">
        <v>32.422000000000004</v>
      </c>
      <c r="G121" s="58">
        <v>28.913</v>
      </c>
      <c r="H121" s="57"/>
      <c r="I121" s="58">
        <v>24.712</v>
      </c>
      <c r="J121" s="57"/>
      <c r="K121" s="58"/>
      <c r="L121" s="57"/>
      <c r="M121" s="58"/>
      <c r="N121" s="57"/>
      <c r="O121" s="58"/>
      <c r="Q121" s="57"/>
      <c r="R121" s="58">
        <v>27.828524365134587</v>
      </c>
      <c r="S121" s="59"/>
      <c r="T121" s="58"/>
      <c r="U121" s="60"/>
      <c r="V121" s="61"/>
      <c r="W121" s="60"/>
      <c r="X121" s="58"/>
      <c r="Y121" s="59"/>
      <c r="Z121" s="62"/>
      <c r="AB121" s="59"/>
      <c r="AC121" s="58"/>
      <c r="AD121" s="59"/>
      <c r="AE121" s="58"/>
      <c r="AF121" s="59"/>
      <c r="AG121" s="58"/>
      <c r="AI121" s="50"/>
      <c r="AJ121" s="70"/>
    </row>
    <row r="122" spans="1:36" x14ac:dyDescent="0.25">
      <c r="A122" s="50">
        <v>40575</v>
      </c>
      <c r="B122" s="57">
        <v>28.913</v>
      </c>
      <c r="C122" s="58">
        <v>35.28</v>
      </c>
      <c r="D122" s="57">
        <v>32.617000000000004</v>
      </c>
      <c r="E122" s="58">
        <v>34.020000000000003</v>
      </c>
      <c r="F122" s="57">
        <v>31.328000000000003</v>
      </c>
      <c r="G122" s="58">
        <v>28.913</v>
      </c>
      <c r="H122" s="57"/>
      <c r="I122" s="58">
        <v>26.024999999999999</v>
      </c>
      <c r="J122" s="57"/>
      <c r="K122" s="58"/>
      <c r="L122" s="57"/>
      <c r="M122" s="58"/>
      <c r="N122" s="57"/>
      <c r="O122" s="58"/>
      <c r="Q122" s="57"/>
      <c r="R122" s="58">
        <v>27.226350832649242</v>
      </c>
      <c r="S122" s="59"/>
      <c r="T122" s="58"/>
      <c r="U122" s="60"/>
      <c r="V122" s="61"/>
      <c r="W122" s="60"/>
      <c r="X122" s="58"/>
      <c r="Y122" s="59"/>
      <c r="Z122" s="62"/>
      <c r="AB122" s="59"/>
      <c r="AC122" s="58"/>
      <c r="AD122" s="59"/>
      <c r="AE122" s="58"/>
      <c r="AF122" s="59"/>
      <c r="AG122" s="58"/>
      <c r="AI122" s="50"/>
      <c r="AJ122" s="70"/>
    </row>
    <row r="123" spans="1:36" x14ac:dyDescent="0.25">
      <c r="A123" s="50">
        <v>40603</v>
      </c>
      <c r="B123" s="57">
        <v>28.545000000000002</v>
      </c>
      <c r="C123" s="58">
        <v>33.314999999999998</v>
      </c>
      <c r="D123" s="57">
        <v>30.652000000000001</v>
      </c>
      <c r="E123" s="58">
        <v>33.36</v>
      </c>
      <c r="F123" s="57">
        <v>30.795000000000002</v>
      </c>
      <c r="G123" s="58">
        <v>28.545000000000002</v>
      </c>
      <c r="H123" s="57"/>
      <c r="I123" s="58">
        <v>25.087</v>
      </c>
      <c r="J123" s="57"/>
      <c r="K123" s="58"/>
      <c r="L123" s="57"/>
      <c r="M123" s="58"/>
      <c r="N123" s="57"/>
      <c r="O123" s="58"/>
      <c r="Q123" s="57"/>
      <c r="R123" s="58">
        <v>26.252983873549766</v>
      </c>
      <c r="S123" s="59"/>
      <c r="T123" s="58"/>
      <c r="U123" s="60"/>
      <c r="V123" s="61"/>
      <c r="W123" s="60"/>
      <c r="X123" s="58"/>
      <c r="Y123" s="59"/>
      <c r="Z123" s="62"/>
      <c r="AB123" s="59"/>
      <c r="AC123" s="58"/>
      <c r="AD123" s="59"/>
      <c r="AE123" s="58"/>
      <c r="AF123" s="59"/>
      <c r="AG123" s="58"/>
      <c r="AI123" s="50"/>
      <c r="AJ123" s="70"/>
    </row>
    <row r="124" spans="1:36" x14ac:dyDescent="0.25">
      <c r="A124" s="50">
        <v>40634</v>
      </c>
      <c r="B124" s="57">
        <v>28.178000000000001</v>
      </c>
      <c r="C124" s="58">
        <v>33.233000000000004</v>
      </c>
      <c r="D124" s="57">
        <v>29.625</v>
      </c>
      <c r="E124" s="58">
        <v>32.002000000000002</v>
      </c>
      <c r="F124" s="57">
        <v>29.872</v>
      </c>
      <c r="G124" s="58">
        <v>28.178000000000001</v>
      </c>
      <c r="H124" s="57"/>
      <c r="I124" s="58">
        <v>29.438000000000002</v>
      </c>
      <c r="J124" s="57"/>
      <c r="K124" s="58"/>
      <c r="L124" s="57"/>
      <c r="M124" s="58"/>
      <c r="N124" s="57"/>
      <c r="O124" s="58"/>
      <c r="Q124" s="57"/>
      <c r="R124" s="58">
        <v>24.534036484417033</v>
      </c>
      <c r="S124" s="59"/>
      <c r="T124" s="58"/>
      <c r="U124" s="60"/>
      <c r="V124" s="61"/>
      <c r="W124" s="60"/>
      <c r="X124" s="58"/>
      <c r="Y124" s="59"/>
      <c r="Z124" s="62"/>
      <c r="AB124" s="59"/>
      <c r="AC124" s="58"/>
      <c r="AD124" s="59"/>
      <c r="AE124" s="58"/>
      <c r="AF124" s="59"/>
      <c r="AG124" s="58"/>
      <c r="AI124" s="50"/>
      <c r="AJ124" s="70"/>
    </row>
    <row r="125" spans="1:36" x14ac:dyDescent="0.25">
      <c r="A125" s="50">
        <v>40664</v>
      </c>
      <c r="B125" s="57">
        <v>28.913</v>
      </c>
      <c r="C125" s="58">
        <v>31.98</v>
      </c>
      <c r="D125" s="57">
        <v>28.433</v>
      </c>
      <c r="E125" s="58">
        <v>32.272500000000001</v>
      </c>
      <c r="F125" s="57">
        <v>30.42</v>
      </c>
      <c r="G125" s="58">
        <v>28.913</v>
      </c>
      <c r="H125" s="57"/>
      <c r="I125" s="58">
        <v>29.0625</v>
      </c>
      <c r="J125" s="57"/>
      <c r="K125" s="58"/>
      <c r="L125" s="57"/>
      <c r="M125" s="58"/>
      <c r="N125" s="57"/>
      <c r="O125" s="58"/>
      <c r="Q125" s="57"/>
      <c r="R125" s="58">
        <v>24.583630133870564</v>
      </c>
      <c r="S125" s="59"/>
      <c r="T125" s="58"/>
      <c r="U125" s="60"/>
      <c r="V125" s="61"/>
      <c r="W125" s="60"/>
      <c r="X125" s="58"/>
      <c r="Y125" s="59"/>
      <c r="Z125" s="62"/>
      <c r="AB125" s="59"/>
      <c r="AC125" s="58"/>
      <c r="AD125" s="59"/>
      <c r="AE125" s="58"/>
      <c r="AF125" s="59"/>
      <c r="AG125" s="58"/>
      <c r="AI125" s="50"/>
      <c r="AJ125" s="70"/>
    </row>
    <row r="126" spans="1:36" x14ac:dyDescent="0.25">
      <c r="A126" s="50">
        <v>40695</v>
      </c>
      <c r="B126" s="57">
        <v>34.020000000000003</v>
      </c>
      <c r="C126" s="58">
        <v>31.358000000000001</v>
      </c>
      <c r="D126" s="57">
        <v>28.777000000000001</v>
      </c>
      <c r="E126" s="58">
        <v>33.945</v>
      </c>
      <c r="F126" s="57">
        <v>33.704999999999998</v>
      </c>
      <c r="G126" s="58">
        <v>34.020000000000003</v>
      </c>
      <c r="H126" s="57"/>
      <c r="I126" s="58">
        <v>34.3125</v>
      </c>
      <c r="J126" s="57"/>
      <c r="K126" s="58"/>
      <c r="L126" s="57"/>
      <c r="M126" s="58"/>
      <c r="N126" s="57"/>
      <c r="O126" s="58"/>
      <c r="Q126" s="57"/>
      <c r="R126" s="58">
        <v>24.868849325146126</v>
      </c>
      <c r="S126" s="59"/>
      <c r="T126" s="58"/>
      <c r="U126" s="60"/>
      <c r="V126" s="61"/>
      <c r="W126" s="60"/>
      <c r="X126" s="58"/>
      <c r="Y126" s="59"/>
      <c r="Z126" s="62"/>
      <c r="AB126" s="59"/>
      <c r="AC126" s="58"/>
      <c r="AD126" s="59"/>
      <c r="AE126" s="58"/>
      <c r="AF126" s="59"/>
      <c r="AG126" s="58"/>
      <c r="AI126" s="50"/>
      <c r="AJ126" s="70"/>
    </row>
    <row r="127" spans="1:36" x14ac:dyDescent="0.25">
      <c r="A127" s="50">
        <v>40725</v>
      </c>
      <c r="B127" s="57">
        <v>41.318000000000005</v>
      </c>
      <c r="C127" s="58">
        <v>39.367000000000004</v>
      </c>
      <c r="D127" s="57">
        <v>35.123000000000005</v>
      </c>
      <c r="E127" s="58">
        <v>37.372500000000002</v>
      </c>
      <c r="F127" s="57">
        <v>44.287500000000001</v>
      </c>
      <c r="G127" s="58">
        <v>41.318000000000005</v>
      </c>
      <c r="H127" s="57"/>
      <c r="I127" s="58">
        <v>39.5625</v>
      </c>
      <c r="J127" s="57"/>
      <c r="K127" s="58"/>
      <c r="L127" s="57"/>
      <c r="M127" s="58"/>
      <c r="N127" s="57"/>
      <c r="O127" s="58"/>
      <c r="Q127" s="57"/>
      <c r="R127" s="58">
        <v>25.20404330831067</v>
      </c>
      <c r="S127" s="59"/>
      <c r="T127" s="58"/>
      <c r="U127" s="60"/>
      <c r="V127" s="61"/>
      <c r="W127" s="60"/>
      <c r="X127" s="58"/>
      <c r="Y127" s="59"/>
      <c r="Z127" s="62"/>
      <c r="AB127" s="59"/>
      <c r="AC127" s="58"/>
      <c r="AD127" s="59"/>
      <c r="AE127" s="58"/>
      <c r="AF127" s="59"/>
      <c r="AG127" s="58"/>
      <c r="AI127" s="50"/>
      <c r="AJ127" s="70"/>
    </row>
    <row r="128" spans="1:36" x14ac:dyDescent="0.25">
      <c r="A128" s="50">
        <v>40756</v>
      </c>
      <c r="B128" s="57">
        <v>47.16</v>
      </c>
      <c r="C128" s="58">
        <v>41.895000000000003</v>
      </c>
      <c r="D128" s="57">
        <v>37.867000000000004</v>
      </c>
      <c r="E128" s="58">
        <v>40.215000000000003</v>
      </c>
      <c r="F128" s="57">
        <v>48.465000000000003</v>
      </c>
      <c r="G128" s="58">
        <v>47.16</v>
      </c>
      <c r="H128" s="57"/>
      <c r="I128" s="58">
        <v>46.125</v>
      </c>
      <c r="J128" s="57"/>
      <c r="K128" s="58"/>
      <c r="L128" s="57"/>
      <c r="M128" s="58"/>
      <c r="N128" s="57"/>
      <c r="O128" s="58"/>
      <c r="Q128" s="57"/>
      <c r="R128" s="58">
        <v>25.490569068068336</v>
      </c>
      <c r="S128" s="59"/>
      <c r="T128" s="58"/>
      <c r="U128" s="60"/>
      <c r="V128" s="61"/>
      <c r="W128" s="60"/>
      <c r="X128" s="58"/>
      <c r="Y128" s="59"/>
      <c r="Z128" s="62"/>
      <c r="AB128" s="59"/>
      <c r="AC128" s="58"/>
      <c r="AD128" s="59"/>
      <c r="AE128" s="58"/>
      <c r="AF128" s="59"/>
      <c r="AG128" s="58"/>
      <c r="AI128" s="50"/>
      <c r="AJ128" s="70"/>
    </row>
    <row r="129" spans="1:36" x14ac:dyDescent="0.25">
      <c r="A129" s="50">
        <v>40787</v>
      </c>
      <c r="B129" s="57">
        <v>39.494999999999997</v>
      </c>
      <c r="C129" s="58">
        <v>38.4</v>
      </c>
      <c r="D129" s="57">
        <v>34.53</v>
      </c>
      <c r="E129" s="58">
        <v>38.438000000000002</v>
      </c>
      <c r="F129" s="57">
        <v>38.9925</v>
      </c>
      <c r="G129" s="58">
        <v>39.494999999999997</v>
      </c>
      <c r="H129" s="57"/>
      <c r="I129" s="58">
        <v>32.962499999999999</v>
      </c>
      <c r="J129" s="57"/>
      <c r="K129" s="58"/>
      <c r="L129" s="57"/>
      <c r="M129" s="58"/>
      <c r="N129" s="57"/>
      <c r="O129" s="58"/>
      <c r="Q129" s="57"/>
      <c r="R129" s="58">
        <v>25.464089328650193</v>
      </c>
      <c r="S129" s="59"/>
      <c r="T129" s="58"/>
      <c r="U129" s="60"/>
      <c r="V129" s="61"/>
      <c r="W129" s="60"/>
      <c r="X129" s="58"/>
      <c r="Y129" s="59"/>
      <c r="Z129" s="62"/>
      <c r="AB129" s="59"/>
      <c r="AC129" s="58"/>
      <c r="AD129" s="59"/>
      <c r="AE129" s="58"/>
      <c r="AF129" s="59"/>
      <c r="AG129" s="58"/>
      <c r="AI129" s="50"/>
      <c r="AJ129" s="70"/>
    </row>
    <row r="130" spans="1:36" x14ac:dyDescent="0.25">
      <c r="A130" s="50">
        <v>40817</v>
      </c>
      <c r="B130" s="57">
        <v>30.375</v>
      </c>
      <c r="C130" s="58">
        <v>35.167000000000002</v>
      </c>
      <c r="D130" s="57">
        <v>32.475000000000001</v>
      </c>
      <c r="E130" s="58">
        <v>32.79</v>
      </c>
      <c r="F130" s="57">
        <v>31.515000000000001</v>
      </c>
      <c r="G130" s="58">
        <v>30.375</v>
      </c>
      <c r="H130" s="57"/>
      <c r="I130" s="58">
        <v>32.813000000000002</v>
      </c>
      <c r="J130" s="57"/>
      <c r="K130" s="58"/>
      <c r="L130" s="57"/>
      <c r="M130" s="58"/>
      <c r="N130" s="57"/>
      <c r="O130" s="58"/>
      <c r="Q130" s="57"/>
      <c r="R130" s="58">
        <v>25.480134307736989</v>
      </c>
      <c r="S130" s="59"/>
      <c r="T130" s="58"/>
      <c r="U130" s="60"/>
      <c r="V130" s="61"/>
      <c r="W130" s="60"/>
      <c r="X130" s="58"/>
      <c r="Y130" s="59"/>
      <c r="Z130" s="62"/>
      <c r="AB130" s="59"/>
      <c r="AC130" s="58"/>
      <c r="AD130" s="59"/>
      <c r="AE130" s="58"/>
      <c r="AF130" s="59"/>
      <c r="AG130" s="58"/>
      <c r="AI130" s="50"/>
      <c r="AJ130" s="70"/>
    </row>
    <row r="131" spans="1:36" x14ac:dyDescent="0.25">
      <c r="A131" s="50">
        <v>40848</v>
      </c>
      <c r="B131" s="57">
        <v>29.64</v>
      </c>
      <c r="C131" s="58">
        <v>33.645000000000003</v>
      </c>
      <c r="D131" s="57">
        <v>31.02</v>
      </c>
      <c r="E131" s="58">
        <v>33.517000000000003</v>
      </c>
      <c r="F131" s="57">
        <v>31.328000000000003</v>
      </c>
      <c r="G131" s="58">
        <v>29.64</v>
      </c>
      <c r="H131" s="57"/>
      <c r="I131" s="58">
        <v>31.5</v>
      </c>
      <c r="J131" s="57"/>
      <c r="K131" s="58"/>
      <c r="L131" s="57"/>
      <c r="M131" s="58"/>
      <c r="N131" s="57"/>
      <c r="O131" s="58"/>
      <c r="Q131" s="57"/>
      <c r="R131" s="58">
        <v>26.981738092802608</v>
      </c>
      <c r="S131" s="59"/>
      <c r="T131" s="58"/>
      <c r="U131" s="60"/>
      <c r="V131" s="61"/>
      <c r="W131" s="60"/>
      <c r="X131" s="58"/>
      <c r="Y131" s="59"/>
      <c r="Z131" s="62"/>
      <c r="AB131" s="59"/>
      <c r="AC131" s="58"/>
      <c r="AD131" s="59"/>
      <c r="AE131" s="58"/>
      <c r="AF131" s="59"/>
      <c r="AG131" s="58"/>
      <c r="AI131" s="50"/>
      <c r="AJ131" s="70"/>
    </row>
    <row r="132" spans="1:36" x14ac:dyDescent="0.25">
      <c r="A132" s="50">
        <v>40878</v>
      </c>
      <c r="B132" s="57">
        <v>29.28</v>
      </c>
      <c r="C132" s="58">
        <v>34.102000000000004</v>
      </c>
      <c r="D132" s="57">
        <v>31.538</v>
      </c>
      <c r="E132" s="58">
        <v>35.46</v>
      </c>
      <c r="F132" s="57">
        <v>32.25</v>
      </c>
      <c r="G132" s="58">
        <v>29.28</v>
      </c>
      <c r="H132" s="57"/>
      <c r="I132" s="58">
        <v>31.65</v>
      </c>
      <c r="J132" s="57"/>
      <c r="K132" s="58"/>
      <c r="L132" s="57"/>
      <c r="M132" s="58"/>
      <c r="N132" s="57"/>
      <c r="O132" s="58"/>
      <c r="Q132" s="57"/>
      <c r="R132" s="58">
        <v>28.085050879663896</v>
      </c>
      <c r="S132" s="59"/>
      <c r="T132" s="58"/>
      <c r="U132" s="60"/>
      <c r="V132" s="61"/>
      <c r="W132" s="60"/>
      <c r="X132" s="58"/>
      <c r="Y132" s="59"/>
      <c r="Z132" s="62"/>
      <c r="AB132" s="59"/>
      <c r="AC132" s="58"/>
      <c r="AD132" s="59"/>
      <c r="AE132" s="58"/>
      <c r="AF132" s="59"/>
      <c r="AG132" s="58"/>
      <c r="AI132" s="50"/>
      <c r="AJ132" s="70"/>
    </row>
    <row r="133" spans="1:36" x14ac:dyDescent="0.25">
      <c r="A133" s="50">
        <v>40909</v>
      </c>
      <c r="B133" s="57">
        <v>29.108000000000001</v>
      </c>
      <c r="C133" s="58">
        <v>36.270000000000003</v>
      </c>
      <c r="D133" s="57">
        <v>33.277999999999999</v>
      </c>
      <c r="E133" s="58">
        <v>34.965000000000003</v>
      </c>
      <c r="F133" s="57">
        <v>32.633000000000003</v>
      </c>
      <c r="G133" s="58">
        <v>29.108000000000001</v>
      </c>
      <c r="H133" s="57"/>
      <c r="I133" s="58">
        <v>24.9</v>
      </c>
      <c r="J133" s="57"/>
      <c r="K133" s="58"/>
      <c r="L133" s="57"/>
      <c r="M133" s="58"/>
      <c r="N133" s="57"/>
      <c r="O133" s="58"/>
      <c r="Q133" s="57"/>
      <c r="R133" s="58">
        <v>27.828524365134587</v>
      </c>
      <c r="S133" s="59"/>
      <c r="T133" s="58"/>
      <c r="U133" s="60"/>
      <c r="V133" s="61"/>
      <c r="W133" s="60"/>
      <c r="X133" s="58"/>
      <c r="Y133" s="59"/>
      <c r="Z133" s="62"/>
      <c r="AB133" s="59"/>
      <c r="AC133" s="58"/>
      <c r="AD133" s="59"/>
      <c r="AE133" s="58"/>
      <c r="AF133" s="59"/>
      <c r="AG133" s="58"/>
      <c r="AI133" s="50"/>
      <c r="AJ133" s="70"/>
    </row>
    <row r="134" spans="1:36" x14ac:dyDescent="0.25">
      <c r="A134" s="50">
        <v>40940</v>
      </c>
      <c r="B134" s="57">
        <v>29.108000000000001</v>
      </c>
      <c r="C134" s="58">
        <v>36.03</v>
      </c>
      <c r="D134" s="57">
        <v>32.962000000000003</v>
      </c>
      <c r="E134" s="58">
        <v>34.35</v>
      </c>
      <c r="F134" s="57">
        <v>31.53</v>
      </c>
      <c r="G134" s="58">
        <v>29.108000000000001</v>
      </c>
      <c r="H134" s="57"/>
      <c r="I134" s="58">
        <v>26.212</v>
      </c>
      <c r="J134" s="57"/>
      <c r="K134" s="58"/>
      <c r="L134" s="57"/>
      <c r="M134" s="58"/>
      <c r="N134" s="57"/>
      <c r="O134" s="58"/>
      <c r="Q134" s="57"/>
      <c r="R134" s="58">
        <v>27.226350832649242</v>
      </c>
      <c r="S134" s="59"/>
      <c r="T134" s="58"/>
      <c r="U134" s="60"/>
      <c r="V134" s="61"/>
      <c r="W134" s="60"/>
      <c r="X134" s="58"/>
      <c r="Y134" s="59"/>
      <c r="Z134" s="62"/>
      <c r="AB134" s="59"/>
      <c r="AC134" s="58"/>
      <c r="AD134" s="59"/>
      <c r="AE134" s="58"/>
      <c r="AF134" s="59"/>
      <c r="AG134" s="58"/>
      <c r="AI134" s="50"/>
      <c r="AJ134" s="70"/>
    </row>
    <row r="135" spans="1:36" x14ac:dyDescent="0.25">
      <c r="A135" s="50">
        <v>40969</v>
      </c>
      <c r="B135" s="57">
        <v>28.74</v>
      </c>
      <c r="C135" s="58">
        <v>34.178000000000004</v>
      </c>
      <c r="D135" s="57">
        <v>31.125</v>
      </c>
      <c r="E135" s="58">
        <v>33.727499999999999</v>
      </c>
      <c r="F135" s="57">
        <v>30.997</v>
      </c>
      <c r="G135" s="58">
        <v>28.74</v>
      </c>
      <c r="H135" s="57"/>
      <c r="I135" s="58">
        <v>25.274999999999999</v>
      </c>
      <c r="J135" s="57"/>
      <c r="K135" s="58"/>
      <c r="L135" s="57"/>
      <c r="M135" s="58"/>
      <c r="N135" s="57"/>
      <c r="O135" s="58"/>
      <c r="Q135" s="57"/>
      <c r="R135" s="58">
        <v>26.252983873549766</v>
      </c>
      <c r="S135" s="59"/>
      <c r="T135" s="58"/>
      <c r="U135" s="60"/>
      <c r="V135" s="61"/>
      <c r="W135" s="60"/>
      <c r="X135" s="58"/>
      <c r="Y135" s="59"/>
      <c r="Z135" s="62"/>
      <c r="AB135" s="59"/>
      <c r="AC135" s="58"/>
      <c r="AD135" s="59"/>
      <c r="AE135" s="58"/>
      <c r="AF135" s="59"/>
      <c r="AG135" s="58"/>
      <c r="AI135" s="50"/>
      <c r="AJ135" s="70"/>
    </row>
    <row r="136" spans="1:36" x14ac:dyDescent="0.25">
      <c r="A136" s="50">
        <v>41000</v>
      </c>
      <c r="B136" s="57">
        <v>28.373000000000001</v>
      </c>
      <c r="C136" s="58">
        <v>34.102000000000004</v>
      </c>
      <c r="D136" s="57">
        <v>30.172000000000001</v>
      </c>
      <c r="E136" s="58">
        <v>32.46</v>
      </c>
      <c r="F136" s="57">
        <v>30.067</v>
      </c>
      <c r="G136" s="58">
        <v>28.373000000000001</v>
      </c>
      <c r="H136" s="57"/>
      <c r="I136" s="58">
        <v>29.625</v>
      </c>
      <c r="J136" s="57"/>
      <c r="K136" s="58"/>
      <c r="L136" s="57"/>
      <c r="M136" s="58"/>
      <c r="N136" s="57"/>
      <c r="O136" s="58"/>
      <c r="Q136" s="57"/>
      <c r="R136" s="58">
        <v>24.534036484417033</v>
      </c>
      <c r="S136" s="59"/>
      <c r="T136" s="58"/>
      <c r="U136" s="60"/>
      <c r="V136" s="61"/>
      <c r="W136" s="60"/>
      <c r="X136" s="58"/>
      <c r="Y136" s="59"/>
      <c r="Z136" s="62"/>
      <c r="AB136" s="59"/>
      <c r="AC136" s="58"/>
      <c r="AD136" s="59"/>
      <c r="AE136" s="58"/>
      <c r="AF136" s="59"/>
      <c r="AG136" s="58"/>
      <c r="AI136" s="50"/>
      <c r="AJ136" s="70"/>
    </row>
    <row r="137" spans="1:36" x14ac:dyDescent="0.25">
      <c r="A137" s="50">
        <v>41030</v>
      </c>
      <c r="B137" s="57">
        <v>29.108000000000001</v>
      </c>
      <c r="C137" s="58">
        <v>32.932000000000002</v>
      </c>
      <c r="D137" s="57">
        <v>29.063000000000002</v>
      </c>
      <c r="E137" s="58">
        <v>32.729999999999997</v>
      </c>
      <c r="F137" s="57">
        <v>30.622</v>
      </c>
      <c r="G137" s="58">
        <v>29.108000000000001</v>
      </c>
      <c r="H137" s="57"/>
      <c r="I137" s="58">
        <v>29.25</v>
      </c>
      <c r="J137" s="57"/>
      <c r="K137" s="58"/>
      <c r="L137" s="57"/>
      <c r="M137" s="58"/>
      <c r="N137" s="57"/>
      <c r="O137" s="58"/>
      <c r="Q137" s="57"/>
      <c r="R137" s="58">
        <v>24.583630133870564</v>
      </c>
      <c r="S137" s="59"/>
      <c r="T137" s="58"/>
      <c r="U137" s="60"/>
      <c r="V137" s="61"/>
      <c r="W137" s="60"/>
      <c r="X137" s="58"/>
      <c r="Y137" s="59"/>
      <c r="Z137" s="62"/>
      <c r="AB137" s="59"/>
      <c r="AC137" s="58"/>
      <c r="AD137" s="59"/>
      <c r="AE137" s="58"/>
      <c r="AF137" s="59"/>
      <c r="AG137" s="58"/>
      <c r="AI137" s="50"/>
      <c r="AJ137" s="70"/>
    </row>
    <row r="138" spans="1:36" x14ac:dyDescent="0.25">
      <c r="A138" s="50">
        <v>41061</v>
      </c>
      <c r="B138" s="57">
        <v>34.253</v>
      </c>
      <c r="C138" s="58">
        <v>32.347000000000001</v>
      </c>
      <c r="D138" s="57">
        <v>29.385000000000002</v>
      </c>
      <c r="E138" s="58">
        <v>34.274999999999999</v>
      </c>
      <c r="F138" s="57">
        <v>33.922000000000004</v>
      </c>
      <c r="G138" s="58">
        <v>34.253</v>
      </c>
      <c r="H138" s="57"/>
      <c r="I138" s="58">
        <v>34.5</v>
      </c>
      <c r="J138" s="57"/>
      <c r="K138" s="58"/>
      <c r="L138" s="57"/>
      <c r="M138" s="58"/>
      <c r="N138" s="57"/>
      <c r="O138" s="58"/>
      <c r="Q138" s="57"/>
      <c r="R138" s="58">
        <v>24.868849325146126</v>
      </c>
      <c r="S138" s="59"/>
      <c r="T138" s="58"/>
      <c r="U138" s="60"/>
      <c r="V138" s="61"/>
      <c r="W138" s="60"/>
      <c r="X138" s="58"/>
      <c r="Y138" s="59"/>
      <c r="Z138" s="62"/>
      <c r="AB138" s="59"/>
      <c r="AC138" s="58"/>
      <c r="AD138" s="59"/>
      <c r="AE138" s="58"/>
      <c r="AF138" s="59"/>
      <c r="AG138" s="58"/>
      <c r="AI138" s="50"/>
      <c r="AJ138" s="70"/>
    </row>
    <row r="139" spans="1:36" x14ac:dyDescent="0.25">
      <c r="A139" s="50">
        <v>41091</v>
      </c>
      <c r="B139" s="57">
        <v>41.603000000000002</v>
      </c>
      <c r="C139" s="58">
        <v>39.869999999999997</v>
      </c>
      <c r="D139" s="57">
        <v>35.288000000000004</v>
      </c>
      <c r="E139" s="58">
        <v>37.454999999999998</v>
      </c>
      <c r="F139" s="57">
        <v>44.572499999999998</v>
      </c>
      <c r="G139" s="58">
        <v>41.603000000000002</v>
      </c>
      <c r="H139" s="57"/>
      <c r="I139" s="58">
        <v>39.75</v>
      </c>
      <c r="J139" s="57"/>
      <c r="K139" s="58"/>
      <c r="L139" s="57"/>
      <c r="M139" s="58"/>
      <c r="N139" s="57"/>
      <c r="O139" s="58"/>
      <c r="Q139" s="57"/>
      <c r="R139" s="58">
        <v>25.20404330831067</v>
      </c>
      <c r="S139" s="59"/>
      <c r="T139" s="58"/>
      <c r="U139" s="60"/>
      <c r="V139" s="61"/>
      <c r="W139" s="60"/>
      <c r="X139" s="58"/>
      <c r="Y139" s="59"/>
      <c r="Z139" s="62"/>
      <c r="AB139" s="59"/>
      <c r="AC139" s="58"/>
      <c r="AD139" s="59"/>
      <c r="AE139" s="58"/>
      <c r="AF139" s="59"/>
      <c r="AG139" s="58"/>
      <c r="AI139" s="50"/>
      <c r="AJ139" s="70"/>
    </row>
    <row r="140" spans="1:36" x14ac:dyDescent="0.25">
      <c r="A140" s="50">
        <v>41122</v>
      </c>
      <c r="B140" s="57">
        <v>47.483000000000004</v>
      </c>
      <c r="C140" s="58">
        <v>42.248000000000005</v>
      </c>
      <c r="D140" s="57">
        <v>37.844999999999999</v>
      </c>
      <c r="E140" s="58">
        <v>40.087499999999999</v>
      </c>
      <c r="F140" s="57">
        <v>48.78</v>
      </c>
      <c r="G140" s="58">
        <v>47.483000000000004</v>
      </c>
      <c r="H140" s="57"/>
      <c r="I140" s="58">
        <v>46.3125</v>
      </c>
      <c r="J140" s="57"/>
      <c r="K140" s="58"/>
      <c r="L140" s="57"/>
      <c r="M140" s="58"/>
      <c r="N140" s="57"/>
      <c r="O140" s="58"/>
      <c r="Q140" s="57"/>
      <c r="R140" s="58">
        <v>25.490569068068336</v>
      </c>
      <c r="S140" s="59"/>
      <c r="T140" s="58"/>
      <c r="U140" s="60"/>
      <c r="V140" s="61"/>
      <c r="W140" s="60"/>
      <c r="X140" s="58"/>
      <c r="Y140" s="59"/>
      <c r="Z140" s="62"/>
      <c r="AB140" s="59"/>
      <c r="AC140" s="58"/>
      <c r="AD140" s="59"/>
      <c r="AE140" s="58"/>
      <c r="AF140" s="59"/>
      <c r="AG140" s="58"/>
      <c r="AI140" s="50"/>
      <c r="AJ140" s="70"/>
    </row>
    <row r="141" spans="1:36" x14ac:dyDescent="0.25">
      <c r="A141" s="50">
        <v>41153</v>
      </c>
      <c r="B141" s="57">
        <v>39.765000000000001</v>
      </c>
      <c r="C141" s="58">
        <v>38.962000000000003</v>
      </c>
      <c r="D141" s="57">
        <v>34.74</v>
      </c>
      <c r="E141" s="58">
        <v>38.43</v>
      </c>
      <c r="F141" s="57">
        <v>39.24</v>
      </c>
      <c r="G141" s="58">
        <v>39.765000000000001</v>
      </c>
      <c r="H141" s="57"/>
      <c r="I141" s="58">
        <v>33.15</v>
      </c>
      <c r="J141" s="57"/>
      <c r="K141" s="58"/>
      <c r="L141" s="57"/>
      <c r="M141" s="58"/>
      <c r="N141" s="57"/>
      <c r="O141" s="58"/>
      <c r="Q141" s="57"/>
      <c r="R141" s="58">
        <v>25.464089328650193</v>
      </c>
      <c r="S141" s="59"/>
      <c r="T141" s="58"/>
      <c r="U141" s="60"/>
      <c r="V141" s="61"/>
      <c r="W141" s="60"/>
      <c r="X141" s="58"/>
      <c r="Y141" s="59"/>
      <c r="Z141" s="62"/>
      <c r="AB141" s="59"/>
      <c r="AC141" s="58"/>
      <c r="AD141" s="59"/>
      <c r="AE141" s="58"/>
      <c r="AF141" s="59"/>
      <c r="AG141" s="58"/>
      <c r="AI141" s="50"/>
      <c r="AJ141" s="70"/>
    </row>
    <row r="142" spans="1:36" x14ac:dyDescent="0.25">
      <c r="A142" s="50">
        <v>41183</v>
      </c>
      <c r="B142" s="57">
        <v>30.578000000000003</v>
      </c>
      <c r="C142" s="58">
        <v>35.924999999999997</v>
      </c>
      <c r="D142" s="57">
        <v>32.828000000000003</v>
      </c>
      <c r="E142" s="58">
        <v>33.097000000000001</v>
      </c>
      <c r="F142" s="57">
        <v>31.725000000000001</v>
      </c>
      <c r="G142" s="58">
        <v>30.578000000000003</v>
      </c>
      <c r="H142" s="57"/>
      <c r="I142" s="58">
        <v>33</v>
      </c>
      <c r="J142" s="57"/>
      <c r="K142" s="58"/>
      <c r="L142" s="57"/>
      <c r="M142" s="58"/>
      <c r="N142" s="57"/>
      <c r="O142" s="58"/>
      <c r="Q142" s="57"/>
      <c r="R142" s="58">
        <v>25.480134307736989</v>
      </c>
      <c r="S142" s="59"/>
      <c r="T142" s="58"/>
      <c r="U142" s="60"/>
      <c r="V142" s="61"/>
      <c r="W142" s="60"/>
      <c r="X142" s="58"/>
      <c r="Y142" s="59"/>
      <c r="Z142" s="62"/>
      <c r="AB142" s="59"/>
      <c r="AC142" s="58"/>
      <c r="AD142" s="59"/>
      <c r="AE142" s="58"/>
      <c r="AF142" s="59"/>
      <c r="AG142" s="58"/>
      <c r="AI142" s="50"/>
      <c r="AJ142" s="70"/>
    </row>
    <row r="143" spans="1:36" x14ac:dyDescent="0.25">
      <c r="A143" s="50">
        <v>41214</v>
      </c>
      <c r="B143" s="57">
        <v>29.843</v>
      </c>
      <c r="C143" s="58">
        <v>34.5</v>
      </c>
      <c r="D143" s="57">
        <v>31.477</v>
      </c>
      <c r="E143" s="58">
        <v>33.869999999999997</v>
      </c>
      <c r="F143" s="57">
        <v>31.53</v>
      </c>
      <c r="G143" s="58">
        <v>29.843</v>
      </c>
      <c r="H143" s="57"/>
      <c r="I143" s="58">
        <v>31.688000000000002</v>
      </c>
      <c r="J143" s="57"/>
      <c r="K143" s="58"/>
      <c r="L143" s="57"/>
      <c r="M143" s="58"/>
      <c r="N143" s="57"/>
      <c r="O143" s="58"/>
      <c r="Q143" s="57"/>
      <c r="R143" s="58">
        <v>26.981738092802608</v>
      </c>
      <c r="S143" s="59"/>
      <c r="T143" s="58"/>
      <c r="U143" s="60"/>
      <c r="V143" s="61"/>
      <c r="W143" s="60"/>
      <c r="X143" s="58"/>
      <c r="Y143" s="59"/>
      <c r="Z143" s="62"/>
      <c r="AB143" s="59"/>
      <c r="AC143" s="58"/>
      <c r="AD143" s="59"/>
      <c r="AE143" s="58"/>
      <c r="AF143" s="59"/>
      <c r="AG143" s="58"/>
      <c r="AI143" s="50"/>
      <c r="AJ143" s="70"/>
    </row>
    <row r="144" spans="1:36" x14ac:dyDescent="0.25">
      <c r="A144" s="50">
        <v>41244</v>
      </c>
      <c r="B144" s="57">
        <v>29.475000000000001</v>
      </c>
      <c r="C144" s="58">
        <v>34.928000000000004</v>
      </c>
      <c r="D144" s="57">
        <v>31.957000000000001</v>
      </c>
      <c r="E144" s="58">
        <v>35.79</v>
      </c>
      <c r="F144" s="57">
        <v>32.453000000000003</v>
      </c>
      <c r="G144" s="58">
        <v>29.475000000000001</v>
      </c>
      <c r="H144" s="57"/>
      <c r="I144" s="58">
        <v>31.837000000000003</v>
      </c>
      <c r="J144" s="57"/>
      <c r="K144" s="58"/>
      <c r="L144" s="57"/>
      <c r="M144" s="58"/>
      <c r="N144" s="57"/>
      <c r="O144" s="58"/>
      <c r="Q144" s="57"/>
      <c r="R144" s="58">
        <v>28.085050879663896</v>
      </c>
      <c r="S144" s="59"/>
      <c r="T144" s="58"/>
      <c r="U144" s="60"/>
      <c r="V144" s="61"/>
      <c r="W144" s="60"/>
      <c r="X144" s="58"/>
      <c r="Y144" s="59"/>
      <c r="Z144" s="62"/>
      <c r="AB144" s="59"/>
      <c r="AC144" s="58"/>
      <c r="AD144" s="59"/>
      <c r="AE144" s="58"/>
      <c r="AF144" s="59"/>
      <c r="AG144" s="58"/>
      <c r="AI144" s="50"/>
      <c r="AJ144" s="70"/>
    </row>
    <row r="145" spans="1:36" x14ac:dyDescent="0.25">
      <c r="A145" s="50">
        <v>41275</v>
      </c>
      <c r="B145" s="57">
        <v>29.31</v>
      </c>
      <c r="C145" s="58">
        <v>37.027999999999999</v>
      </c>
      <c r="D145" s="57">
        <v>33.659999999999997</v>
      </c>
      <c r="E145" s="58">
        <v>35.227499999999999</v>
      </c>
      <c r="F145" s="57">
        <v>32.843000000000004</v>
      </c>
      <c r="G145" s="58">
        <v>29.31</v>
      </c>
      <c r="H145" s="57"/>
      <c r="I145" s="58">
        <v>25.462</v>
      </c>
      <c r="J145" s="57"/>
      <c r="K145" s="58"/>
      <c r="L145" s="57"/>
      <c r="M145" s="58"/>
      <c r="N145" s="57"/>
      <c r="O145" s="58"/>
      <c r="Q145" s="57"/>
      <c r="R145" s="58">
        <v>27.828524365134587</v>
      </c>
      <c r="S145" s="59"/>
      <c r="T145" s="58"/>
      <c r="U145" s="60"/>
      <c r="V145" s="61"/>
      <c r="W145" s="60"/>
      <c r="X145" s="58"/>
      <c r="Y145" s="59"/>
      <c r="Z145" s="62"/>
      <c r="AB145" s="59"/>
      <c r="AC145" s="58"/>
      <c r="AD145" s="59"/>
      <c r="AE145" s="58"/>
      <c r="AF145" s="59"/>
      <c r="AG145" s="58"/>
      <c r="AI145" s="50"/>
      <c r="AJ145" s="70"/>
    </row>
    <row r="146" spans="1:36" x14ac:dyDescent="0.25">
      <c r="A146" s="50">
        <v>41306</v>
      </c>
      <c r="B146" s="57">
        <v>29.31</v>
      </c>
      <c r="C146" s="58">
        <v>36.78</v>
      </c>
      <c r="D146" s="57">
        <v>33.337000000000003</v>
      </c>
      <c r="E146" s="58">
        <v>34.604999999999997</v>
      </c>
      <c r="F146" s="57">
        <v>31.74</v>
      </c>
      <c r="G146" s="58">
        <v>29.31</v>
      </c>
      <c r="H146" s="57"/>
      <c r="I146" s="58">
        <v>26.774999999999999</v>
      </c>
      <c r="J146" s="57"/>
      <c r="K146" s="58"/>
      <c r="L146" s="57"/>
      <c r="M146" s="58"/>
      <c r="N146" s="57"/>
      <c r="O146" s="58"/>
      <c r="Q146" s="57"/>
      <c r="R146" s="58">
        <v>27.226350832649242</v>
      </c>
      <c r="S146" s="59"/>
      <c r="T146" s="58"/>
      <c r="U146" s="60"/>
      <c r="V146" s="61"/>
      <c r="W146" s="60"/>
      <c r="X146" s="58"/>
      <c r="Y146" s="59"/>
      <c r="Z146" s="62"/>
      <c r="AB146" s="59"/>
      <c r="AC146" s="58"/>
      <c r="AD146" s="59"/>
      <c r="AE146" s="58"/>
      <c r="AF146" s="59"/>
      <c r="AG146" s="58"/>
      <c r="AI146" s="50"/>
      <c r="AJ146" s="70"/>
    </row>
    <row r="147" spans="1:36" x14ac:dyDescent="0.25">
      <c r="A147" s="50">
        <v>41334</v>
      </c>
      <c r="B147" s="57">
        <v>28.934999999999999</v>
      </c>
      <c r="C147" s="58">
        <v>34.89</v>
      </c>
      <c r="D147" s="57">
        <v>31.484999999999999</v>
      </c>
      <c r="E147" s="58">
        <v>33.982500000000002</v>
      </c>
      <c r="F147" s="57">
        <v>31.192</v>
      </c>
      <c r="G147" s="58">
        <v>28.934999999999999</v>
      </c>
      <c r="H147" s="57"/>
      <c r="I147" s="58">
        <v>25.837</v>
      </c>
      <c r="J147" s="57"/>
      <c r="K147" s="58"/>
      <c r="L147" s="57"/>
      <c r="M147" s="58"/>
      <c r="N147" s="57"/>
      <c r="O147" s="58"/>
      <c r="Q147" s="57"/>
      <c r="R147" s="58">
        <v>26.252983873549766</v>
      </c>
      <c r="S147" s="59"/>
      <c r="T147" s="58"/>
      <c r="U147" s="60"/>
      <c r="V147" s="61"/>
      <c r="W147" s="60"/>
      <c r="X147" s="58"/>
      <c r="Y147" s="59"/>
      <c r="Z147" s="62"/>
      <c r="AB147" s="59"/>
      <c r="AC147" s="58"/>
      <c r="AD147" s="59"/>
      <c r="AE147" s="58"/>
      <c r="AF147" s="59"/>
      <c r="AG147" s="58"/>
      <c r="AI147" s="50"/>
      <c r="AJ147" s="70"/>
    </row>
    <row r="148" spans="1:36" x14ac:dyDescent="0.25">
      <c r="A148" s="50">
        <v>41365</v>
      </c>
      <c r="B148" s="57">
        <v>28.568000000000001</v>
      </c>
      <c r="C148" s="58">
        <v>34.814999999999998</v>
      </c>
      <c r="D148" s="57">
        <v>30.524999999999999</v>
      </c>
      <c r="E148" s="58">
        <v>32.707999999999998</v>
      </c>
      <c r="F148" s="57">
        <v>30.262</v>
      </c>
      <c r="G148" s="58">
        <v>28.568000000000001</v>
      </c>
      <c r="H148" s="57"/>
      <c r="I148" s="58">
        <v>30.188000000000002</v>
      </c>
      <c r="J148" s="57"/>
      <c r="K148" s="58"/>
      <c r="L148" s="57"/>
      <c r="M148" s="58"/>
      <c r="N148" s="57"/>
      <c r="O148" s="58"/>
      <c r="Q148" s="57"/>
      <c r="R148" s="58">
        <v>24.534036484417033</v>
      </c>
      <c r="S148" s="59"/>
      <c r="T148" s="58"/>
      <c r="U148" s="60"/>
      <c r="V148" s="61"/>
      <c r="W148" s="60"/>
      <c r="X148" s="58"/>
      <c r="Y148" s="59"/>
      <c r="Z148" s="62"/>
      <c r="AB148" s="59"/>
      <c r="AC148" s="58"/>
      <c r="AD148" s="59"/>
      <c r="AE148" s="58"/>
      <c r="AF148" s="59"/>
      <c r="AG148" s="58"/>
      <c r="AI148" s="50"/>
      <c r="AJ148" s="70"/>
    </row>
    <row r="149" spans="1:36" x14ac:dyDescent="0.25">
      <c r="A149" s="50">
        <v>41395</v>
      </c>
      <c r="B149" s="57">
        <v>29.31</v>
      </c>
      <c r="C149" s="58">
        <v>33.615000000000002</v>
      </c>
      <c r="D149" s="57">
        <v>29.392000000000003</v>
      </c>
      <c r="E149" s="58">
        <v>32.97</v>
      </c>
      <c r="F149" s="57">
        <v>30.817</v>
      </c>
      <c r="G149" s="58">
        <v>29.31</v>
      </c>
      <c r="H149" s="57"/>
      <c r="I149" s="58">
        <v>29.8125</v>
      </c>
      <c r="J149" s="57"/>
      <c r="K149" s="58"/>
      <c r="L149" s="57"/>
      <c r="M149" s="58"/>
      <c r="N149" s="57"/>
      <c r="O149" s="58"/>
      <c r="Q149" s="57"/>
      <c r="R149" s="58">
        <v>24.583630133870564</v>
      </c>
      <c r="S149" s="59"/>
      <c r="T149" s="58"/>
      <c r="U149" s="60"/>
      <c r="V149" s="61"/>
      <c r="W149" s="60"/>
      <c r="X149" s="58"/>
      <c r="Y149" s="59"/>
      <c r="Z149" s="62"/>
      <c r="AB149" s="59"/>
      <c r="AC149" s="58"/>
      <c r="AD149" s="59"/>
      <c r="AE149" s="58"/>
      <c r="AF149" s="59"/>
      <c r="AG149" s="58"/>
      <c r="AI149" s="50"/>
      <c r="AJ149" s="70"/>
    </row>
    <row r="150" spans="1:36" x14ac:dyDescent="0.25">
      <c r="A150" s="50">
        <v>41426</v>
      </c>
      <c r="B150" s="57">
        <v>34.484999999999999</v>
      </c>
      <c r="C150" s="58">
        <v>33.023000000000003</v>
      </c>
      <c r="D150" s="57">
        <v>29.723000000000003</v>
      </c>
      <c r="E150" s="58">
        <v>34.53</v>
      </c>
      <c r="F150" s="57">
        <v>34.14</v>
      </c>
      <c r="G150" s="58">
        <v>34.484999999999999</v>
      </c>
      <c r="H150" s="57"/>
      <c r="I150" s="58">
        <v>35.0625</v>
      </c>
      <c r="J150" s="57"/>
      <c r="K150" s="58"/>
      <c r="L150" s="57"/>
      <c r="M150" s="58"/>
      <c r="N150" s="57"/>
      <c r="O150" s="58"/>
      <c r="Q150" s="57"/>
      <c r="R150" s="58">
        <v>24.868849325146126</v>
      </c>
      <c r="S150" s="59"/>
      <c r="T150" s="58"/>
      <c r="U150" s="60"/>
      <c r="V150" s="61"/>
      <c r="W150" s="60"/>
      <c r="X150" s="58"/>
      <c r="Y150" s="59"/>
      <c r="Z150" s="62"/>
      <c r="AB150" s="59"/>
      <c r="AC150" s="58"/>
      <c r="AD150" s="59"/>
      <c r="AE150" s="58"/>
      <c r="AF150" s="59"/>
      <c r="AG150" s="58"/>
      <c r="AI150" s="50"/>
      <c r="AJ150" s="70"/>
    </row>
    <row r="151" spans="1:36" x14ac:dyDescent="0.25">
      <c r="A151" s="50">
        <v>41456</v>
      </c>
      <c r="B151" s="57">
        <v>41.888000000000005</v>
      </c>
      <c r="C151" s="58">
        <v>40.703000000000003</v>
      </c>
      <c r="D151" s="57">
        <v>35.700000000000003</v>
      </c>
      <c r="E151" s="58">
        <v>37.732500000000002</v>
      </c>
      <c r="F151" s="57">
        <v>44.857500000000002</v>
      </c>
      <c r="G151" s="58">
        <v>41.888000000000005</v>
      </c>
      <c r="H151" s="57"/>
      <c r="I151" s="58">
        <v>40.3125</v>
      </c>
      <c r="J151" s="57"/>
      <c r="K151" s="58"/>
      <c r="L151" s="57"/>
      <c r="M151" s="58"/>
      <c r="N151" s="57"/>
      <c r="O151" s="58"/>
      <c r="Q151" s="57"/>
      <c r="R151" s="58">
        <v>25.20404330831067</v>
      </c>
      <c r="S151" s="59"/>
      <c r="T151" s="58"/>
      <c r="U151" s="60"/>
      <c r="V151" s="61"/>
      <c r="W151" s="60"/>
      <c r="X151" s="58"/>
      <c r="Y151" s="59"/>
      <c r="Z151" s="62"/>
      <c r="AB151" s="59"/>
      <c r="AC151" s="58"/>
      <c r="AD151" s="59"/>
      <c r="AE151" s="58"/>
      <c r="AF151" s="59"/>
      <c r="AG151" s="58"/>
      <c r="AI151" s="50"/>
      <c r="AJ151" s="70"/>
    </row>
    <row r="152" spans="1:36" x14ac:dyDescent="0.25">
      <c r="A152" s="50">
        <v>41487</v>
      </c>
      <c r="B152" s="57">
        <v>47.805</v>
      </c>
      <c r="C152" s="58">
        <v>43.125</v>
      </c>
      <c r="D152" s="57">
        <v>38.28</v>
      </c>
      <c r="E152" s="58">
        <v>40.387500000000003</v>
      </c>
      <c r="F152" s="57">
        <v>49.102499999999999</v>
      </c>
      <c r="G152" s="58">
        <v>47.805</v>
      </c>
      <c r="H152" s="57"/>
      <c r="I152" s="58">
        <v>46.875</v>
      </c>
      <c r="J152" s="57"/>
      <c r="K152" s="58"/>
      <c r="L152" s="57"/>
      <c r="M152" s="58"/>
      <c r="N152" s="57"/>
      <c r="O152" s="58"/>
      <c r="Q152" s="57"/>
      <c r="R152" s="58">
        <v>25.490569068068336</v>
      </c>
      <c r="S152" s="59"/>
      <c r="T152" s="58"/>
      <c r="U152" s="60"/>
      <c r="V152" s="61"/>
      <c r="W152" s="60"/>
      <c r="X152" s="58"/>
      <c r="Y152" s="59"/>
      <c r="Z152" s="62"/>
      <c r="AB152" s="59"/>
      <c r="AC152" s="58"/>
      <c r="AD152" s="59"/>
      <c r="AE152" s="58"/>
      <c r="AF152" s="59"/>
      <c r="AG152" s="58"/>
      <c r="AI152" s="50"/>
      <c r="AJ152" s="70"/>
    </row>
    <row r="153" spans="1:36" x14ac:dyDescent="0.25">
      <c r="A153" s="50">
        <v>41518</v>
      </c>
      <c r="B153" s="57">
        <v>40.034999999999997</v>
      </c>
      <c r="C153" s="58">
        <v>39.773000000000003</v>
      </c>
      <c r="D153" s="57">
        <v>35.138000000000005</v>
      </c>
      <c r="E153" s="58">
        <v>38.715000000000003</v>
      </c>
      <c r="F153" s="57">
        <v>39.494999999999997</v>
      </c>
      <c r="G153" s="58">
        <v>40.034999999999997</v>
      </c>
      <c r="H153" s="57"/>
      <c r="I153" s="58">
        <v>33.337499999999999</v>
      </c>
      <c r="J153" s="57"/>
      <c r="K153" s="58"/>
      <c r="L153" s="57"/>
      <c r="M153" s="58"/>
      <c r="N153" s="57"/>
      <c r="O153" s="58"/>
      <c r="Q153" s="57"/>
      <c r="R153" s="58">
        <v>25.464089328650193</v>
      </c>
      <c r="S153" s="59"/>
      <c r="T153" s="58"/>
      <c r="U153" s="60"/>
      <c r="V153" s="61"/>
      <c r="W153" s="60"/>
      <c r="X153" s="58"/>
      <c r="Y153" s="59"/>
      <c r="Z153" s="62"/>
      <c r="AB153" s="59"/>
      <c r="AC153" s="58"/>
      <c r="AD153" s="59"/>
      <c r="AE153" s="58"/>
      <c r="AF153" s="59"/>
      <c r="AG153" s="58"/>
      <c r="AI153" s="50"/>
      <c r="AJ153" s="70"/>
    </row>
    <row r="154" spans="1:36" x14ac:dyDescent="0.25">
      <c r="A154" s="50">
        <v>41548</v>
      </c>
      <c r="B154" s="57">
        <v>30.788</v>
      </c>
      <c r="C154" s="58">
        <v>36.674999999999997</v>
      </c>
      <c r="D154" s="57">
        <v>33.203000000000003</v>
      </c>
      <c r="E154" s="58">
        <v>33.352000000000004</v>
      </c>
      <c r="F154" s="57">
        <v>31.927000000000003</v>
      </c>
      <c r="G154" s="58">
        <v>30.788</v>
      </c>
      <c r="H154" s="57"/>
      <c r="I154" s="58">
        <v>33.563000000000002</v>
      </c>
      <c r="J154" s="57"/>
      <c r="K154" s="58"/>
      <c r="L154" s="57"/>
      <c r="M154" s="58"/>
      <c r="N154" s="57"/>
      <c r="O154" s="58"/>
      <c r="Q154" s="57"/>
      <c r="R154" s="58">
        <v>25.480134307736989</v>
      </c>
      <c r="S154" s="59"/>
      <c r="T154" s="58"/>
      <c r="U154" s="60"/>
      <c r="V154" s="61"/>
      <c r="W154" s="60"/>
      <c r="X154" s="58"/>
      <c r="Y154" s="59"/>
      <c r="Z154" s="62"/>
      <c r="AB154" s="59"/>
      <c r="AC154" s="58"/>
      <c r="AD154" s="59"/>
      <c r="AE154" s="58"/>
      <c r="AF154" s="59"/>
      <c r="AG154" s="58"/>
      <c r="AI154" s="50"/>
      <c r="AJ154" s="70"/>
    </row>
    <row r="155" spans="1:36" x14ac:dyDescent="0.25">
      <c r="A155" s="50">
        <v>41579</v>
      </c>
      <c r="B155" s="57">
        <v>30.045000000000002</v>
      </c>
      <c r="C155" s="58">
        <v>35.212000000000003</v>
      </c>
      <c r="D155" s="57">
        <v>31.837000000000003</v>
      </c>
      <c r="E155" s="58">
        <v>34.125</v>
      </c>
      <c r="F155" s="57">
        <v>31.733000000000001</v>
      </c>
      <c r="G155" s="58">
        <v>30.045000000000002</v>
      </c>
      <c r="H155" s="57"/>
      <c r="I155" s="58">
        <v>32.25</v>
      </c>
      <c r="J155" s="57"/>
      <c r="K155" s="58"/>
      <c r="L155" s="57"/>
      <c r="M155" s="58"/>
      <c r="N155" s="57"/>
      <c r="O155" s="58"/>
      <c r="Q155" s="57"/>
      <c r="R155" s="58">
        <v>26.981738092802608</v>
      </c>
      <c r="S155" s="59"/>
      <c r="T155" s="58"/>
      <c r="U155" s="60"/>
      <c r="V155" s="61"/>
      <c r="W155" s="60"/>
      <c r="X155" s="58"/>
      <c r="Y155" s="59"/>
      <c r="Z155" s="62"/>
      <c r="AB155" s="59"/>
      <c r="AC155" s="58"/>
      <c r="AD155" s="59"/>
      <c r="AE155" s="58"/>
      <c r="AF155" s="59"/>
      <c r="AG155" s="58"/>
      <c r="AI155" s="50"/>
      <c r="AJ155" s="70"/>
    </row>
    <row r="156" spans="1:36" x14ac:dyDescent="0.25">
      <c r="A156" s="50">
        <v>41609</v>
      </c>
      <c r="B156" s="57">
        <v>29.678000000000001</v>
      </c>
      <c r="C156" s="58">
        <v>35.655000000000001</v>
      </c>
      <c r="D156" s="57">
        <v>32.325000000000003</v>
      </c>
      <c r="E156" s="58">
        <v>36.045000000000002</v>
      </c>
      <c r="F156" s="57">
        <v>32.663000000000004</v>
      </c>
      <c r="G156" s="58">
        <v>29.678000000000001</v>
      </c>
      <c r="H156" s="57"/>
      <c r="I156" s="58">
        <v>32.024999999999999</v>
      </c>
      <c r="J156" s="57"/>
      <c r="K156" s="58"/>
      <c r="L156" s="57"/>
      <c r="M156" s="58"/>
      <c r="N156" s="57"/>
      <c r="O156" s="58"/>
      <c r="Q156" s="57"/>
      <c r="R156" s="58">
        <v>28.085050879663896</v>
      </c>
      <c r="S156" s="59"/>
      <c r="T156" s="58"/>
      <c r="U156" s="60"/>
      <c r="V156" s="61"/>
      <c r="W156" s="60"/>
      <c r="X156" s="58"/>
      <c r="Y156" s="59"/>
      <c r="Z156" s="62"/>
      <c r="AB156" s="59"/>
      <c r="AC156" s="58"/>
      <c r="AD156" s="59"/>
      <c r="AE156" s="58"/>
      <c r="AF156" s="59"/>
      <c r="AG156" s="58"/>
      <c r="AI156" s="50"/>
      <c r="AJ156" s="70"/>
    </row>
    <row r="157" spans="1:36" x14ac:dyDescent="0.25">
      <c r="A157" s="50">
        <v>41640</v>
      </c>
      <c r="B157" s="57">
        <v>29.504999999999999</v>
      </c>
      <c r="C157" s="58">
        <v>37.784999999999997</v>
      </c>
      <c r="D157" s="57">
        <v>34.042000000000002</v>
      </c>
      <c r="E157" s="58">
        <v>35.49</v>
      </c>
      <c r="F157" s="57">
        <v>33.06</v>
      </c>
      <c r="G157" s="58">
        <v>29.504999999999999</v>
      </c>
      <c r="H157" s="57"/>
      <c r="I157" s="58">
        <v>26.024999999999999</v>
      </c>
      <c r="J157" s="57"/>
      <c r="K157" s="58"/>
      <c r="L157" s="57"/>
      <c r="M157" s="58"/>
      <c r="N157" s="57"/>
      <c r="O157" s="58"/>
      <c r="Q157" s="57"/>
      <c r="R157" s="58">
        <v>27.828524365134587</v>
      </c>
      <c r="S157" s="59"/>
      <c r="T157" s="58"/>
      <c r="U157" s="60"/>
      <c r="V157" s="61"/>
      <c r="W157" s="60"/>
      <c r="X157" s="58"/>
      <c r="Y157" s="59"/>
      <c r="Z157" s="62"/>
      <c r="AB157" s="59"/>
      <c r="AC157" s="58"/>
      <c r="AD157" s="59"/>
      <c r="AE157" s="58"/>
      <c r="AF157" s="59"/>
      <c r="AG157" s="58"/>
      <c r="AI157" s="50"/>
      <c r="AJ157" s="70"/>
    </row>
    <row r="158" spans="1:36" x14ac:dyDescent="0.25">
      <c r="A158" s="50">
        <v>41671</v>
      </c>
      <c r="B158" s="57">
        <v>29.504999999999999</v>
      </c>
      <c r="C158" s="58">
        <v>37.53</v>
      </c>
      <c r="D158" s="57">
        <v>33.72</v>
      </c>
      <c r="E158" s="58">
        <v>34.86</v>
      </c>
      <c r="F158" s="57">
        <v>31.942</v>
      </c>
      <c r="G158" s="58">
        <v>29.504999999999999</v>
      </c>
      <c r="H158" s="57"/>
      <c r="I158" s="58">
        <v>27.337</v>
      </c>
      <c r="J158" s="57"/>
      <c r="K158" s="58"/>
      <c r="L158" s="57"/>
      <c r="M158" s="58"/>
      <c r="N158" s="57"/>
      <c r="O158" s="58"/>
      <c r="Q158" s="57"/>
      <c r="R158" s="58">
        <v>27.226350832649242</v>
      </c>
      <c r="S158" s="59"/>
      <c r="T158" s="58"/>
      <c r="U158" s="60"/>
      <c r="V158" s="61"/>
      <c r="W158" s="60"/>
      <c r="X158" s="58"/>
      <c r="Y158" s="59"/>
      <c r="Z158" s="62"/>
      <c r="AB158" s="59"/>
      <c r="AC158" s="58"/>
      <c r="AD158" s="59"/>
      <c r="AE158" s="58"/>
      <c r="AF158" s="59"/>
      <c r="AG158" s="58"/>
      <c r="AI158" s="50"/>
      <c r="AJ158" s="70"/>
    </row>
    <row r="159" spans="1:36" x14ac:dyDescent="0.25">
      <c r="A159" s="50">
        <v>41699</v>
      </c>
      <c r="B159" s="57">
        <v>29.13</v>
      </c>
      <c r="C159" s="58">
        <v>35.602000000000004</v>
      </c>
      <c r="D159" s="57">
        <v>31.844999999999999</v>
      </c>
      <c r="E159" s="58">
        <v>34.229999999999997</v>
      </c>
      <c r="F159" s="57">
        <v>31.387</v>
      </c>
      <c r="G159" s="58">
        <v>29.13</v>
      </c>
      <c r="H159" s="57"/>
      <c r="I159" s="58">
        <v>26.4</v>
      </c>
      <c r="J159" s="57"/>
      <c r="K159" s="58"/>
      <c r="L159" s="57"/>
      <c r="M159" s="58"/>
      <c r="N159" s="57"/>
      <c r="O159" s="58"/>
      <c r="Q159" s="57"/>
      <c r="R159" s="58">
        <v>26.252983873549766</v>
      </c>
      <c r="S159" s="59"/>
      <c r="T159" s="58"/>
      <c r="U159" s="60"/>
      <c r="V159" s="61"/>
      <c r="W159" s="60"/>
      <c r="X159" s="58"/>
      <c r="Y159" s="59"/>
      <c r="Z159" s="62"/>
      <c r="AB159" s="59"/>
      <c r="AC159" s="58"/>
      <c r="AD159" s="59"/>
      <c r="AE159" s="58"/>
      <c r="AF159" s="59"/>
      <c r="AG159" s="58"/>
      <c r="AI159" s="50"/>
      <c r="AJ159" s="70"/>
    </row>
    <row r="160" spans="1:36" x14ac:dyDescent="0.25">
      <c r="A160" s="50">
        <v>41730</v>
      </c>
      <c r="B160" s="57">
        <v>28.763000000000002</v>
      </c>
      <c r="C160" s="58">
        <v>35.527999999999999</v>
      </c>
      <c r="D160" s="57">
        <v>30.87</v>
      </c>
      <c r="E160" s="58">
        <v>32.947000000000003</v>
      </c>
      <c r="F160" s="57">
        <v>30.457000000000001</v>
      </c>
      <c r="G160" s="58">
        <v>28.763000000000002</v>
      </c>
      <c r="H160" s="57"/>
      <c r="I160" s="58">
        <v>30.75</v>
      </c>
      <c r="J160" s="57"/>
      <c r="K160" s="58"/>
      <c r="L160" s="57"/>
      <c r="M160" s="58"/>
      <c r="N160" s="57"/>
      <c r="O160" s="58"/>
      <c r="Q160" s="57"/>
      <c r="R160" s="58">
        <v>24.534036484417033</v>
      </c>
      <c r="S160" s="59"/>
      <c r="T160" s="58"/>
      <c r="U160" s="60"/>
      <c r="V160" s="61"/>
      <c r="W160" s="60"/>
      <c r="X160" s="58"/>
      <c r="Y160" s="59"/>
      <c r="Z160" s="62"/>
      <c r="AB160" s="59"/>
      <c r="AC160" s="58"/>
      <c r="AD160" s="59"/>
      <c r="AE160" s="58"/>
      <c r="AF160" s="59"/>
      <c r="AG160" s="58"/>
      <c r="AI160" s="50"/>
      <c r="AJ160" s="70"/>
    </row>
    <row r="161" spans="1:36" ht="12" customHeight="1" x14ac:dyDescent="0.25">
      <c r="A161" s="50">
        <v>41760</v>
      </c>
      <c r="B161" s="57">
        <v>29.504999999999999</v>
      </c>
      <c r="C161" s="58">
        <v>34.297000000000004</v>
      </c>
      <c r="D161" s="57">
        <v>29.73</v>
      </c>
      <c r="E161" s="58">
        <v>33.217500000000001</v>
      </c>
      <c r="F161" s="57">
        <v>31.012</v>
      </c>
      <c r="G161" s="58">
        <v>29.504999999999999</v>
      </c>
      <c r="H161" s="57"/>
      <c r="I161" s="58">
        <v>30.375</v>
      </c>
      <c r="J161" s="57"/>
      <c r="K161" s="58"/>
      <c r="L161" s="57"/>
      <c r="M161" s="58"/>
      <c r="N161" s="57"/>
      <c r="O161" s="58"/>
      <c r="Q161" s="57"/>
      <c r="R161" s="58">
        <v>24.583630133870564</v>
      </c>
      <c r="S161" s="59"/>
      <c r="T161" s="58"/>
      <c r="U161" s="60"/>
      <c r="V161" s="61"/>
      <c r="W161" s="60"/>
      <c r="X161" s="58"/>
      <c r="Y161" s="59"/>
      <c r="Z161" s="62"/>
      <c r="AB161" s="59"/>
      <c r="AC161" s="58"/>
      <c r="AD161" s="59"/>
      <c r="AE161" s="58"/>
      <c r="AF161" s="59"/>
      <c r="AG161" s="58"/>
      <c r="AI161" s="50"/>
      <c r="AJ161" s="70"/>
    </row>
    <row r="162" spans="1:36" x14ac:dyDescent="0.25">
      <c r="A162" s="50">
        <v>41791</v>
      </c>
      <c r="B162" s="40">
        <v>34.718000000000004</v>
      </c>
      <c r="C162" s="40">
        <v>33.69</v>
      </c>
      <c r="D162" s="40">
        <v>30.06</v>
      </c>
      <c r="E162" s="40">
        <v>34.792499999999997</v>
      </c>
      <c r="F162" s="40">
        <v>34.358000000000004</v>
      </c>
      <c r="G162" s="40">
        <v>34.718000000000004</v>
      </c>
      <c r="I162" s="40">
        <v>35.625</v>
      </c>
      <c r="R162" s="40">
        <v>24.868849325146126</v>
      </c>
    </row>
    <row r="163" spans="1:36" x14ac:dyDescent="0.25">
      <c r="A163" s="50">
        <v>41821</v>
      </c>
      <c r="B163" s="40">
        <v>42.173000000000002</v>
      </c>
      <c r="C163" s="40">
        <v>41.534999999999997</v>
      </c>
      <c r="D163" s="40">
        <v>36.104999999999997</v>
      </c>
      <c r="E163" s="40">
        <v>38.01</v>
      </c>
      <c r="F163" s="40">
        <v>45.142499999999998</v>
      </c>
      <c r="G163" s="40">
        <v>42.173000000000002</v>
      </c>
      <c r="I163" s="40">
        <v>40.875</v>
      </c>
      <c r="R163" s="40">
        <v>25.20404330831067</v>
      </c>
    </row>
    <row r="164" spans="1:36" x14ac:dyDescent="0.25">
      <c r="A164" s="50"/>
    </row>
    <row r="165" spans="1:36" x14ac:dyDescent="0.25">
      <c r="A165" s="50"/>
    </row>
    <row r="166" spans="1:36" x14ac:dyDescent="0.25">
      <c r="A166" s="50"/>
    </row>
    <row r="167" spans="1:36" x14ac:dyDescent="0.25">
      <c r="A167" s="50"/>
    </row>
    <row r="168" spans="1:36" x14ac:dyDescent="0.25">
      <c r="A168" s="50"/>
    </row>
    <row r="169" spans="1:36" x14ac:dyDescent="0.25">
      <c r="A169" s="50"/>
    </row>
    <row r="170" spans="1:36" x14ac:dyDescent="0.25">
      <c r="A170" s="50"/>
    </row>
    <row r="171" spans="1:36" x14ac:dyDescent="0.25">
      <c r="A171" s="50"/>
    </row>
    <row r="172" spans="1:36" x14ac:dyDescent="0.25">
      <c r="A172" s="50"/>
    </row>
    <row r="173" spans="1:36" x14ac:dyDescent="0.25">
      <c r="A173" s="50"/>
    </row>
    <row r="174" spans="1:36" x14ac:dyDescent="0.25">
      <c r="A174" s="50"/>
    </row>
    <row r="175" spans="1:36" x14ac:dyDescent="0.25">
      <c r="A175" s="50"/>
    </row>
    <row r="176" spans="1:36" x14ac:dyDescent="0.25">
      <c r="A176" s="50"/>
    </row>
    <row r="177" spans="1:1" x14ac:dyDescent="0.25">
      <c r="A177" s="50"/>
    </row>
    <row r="178" spans="1:1" x14ac:dyDescent="0.25">
      <c r="A178" s="50"/>
    </row>
    <row r="179" spans="1:1" x14ac:dyDescent="0.25">
      <c r="A179" s="50"/>
    </row>
    <row r="180" spans="1:1" x14ac:dyDescent="0.25">
      <c r="A180" s="50"/>
    </row>
    <row r="181" spans="1:1" x14ac:dyDescent="0.25">
      <c r="A181" s="50"/>
    </row>
    <row r="182" spans="1:1" x14ac:dyDescent="0.25">
      <c r="A182" s="50"/>
    </row>
    <row r="183" spans="1:1" x14ac:dyDescent="0.25">
      <c r="A183" s="50"/>
    </row>
    <row r="184" spans="1:1" x14ac:dyDescent="0.25">
      <c r="A184" s="50"/>
    </row>
    <row r="185" spans="1:1" x14ac:dyDescent="0.25">
      <c r="A185" s="50"/>
    </row>
    <row r="186" spans="1:1" x14ac:dyDescent="0.25">
      <c r="A186" s="50"/>
    </row>
    <row r="187" spans="1:1" x14ac:dyDescent="0.25">
      <c r="A187" s="50"/>
    </row>
    <row r="188" spans="1:1" x14ac:dyDescent="0.25">
      <c r="A188" s="50"/>
    </row>
    <row r="189" spans="1:1" x14ac:dyDescent="0.25">
      <c r="A189" s="50"/>
    </row>
    <row r="190" spans="1:1" x14ac:dyDescent="0.25">
      <c r="A190" s="50"/>
    </row>
    <row r="191" spans="1:1" x14ac:dyDescent="0.25">
      <c r="A191" s="50"/>
    </row>
    <row r="192" spans="1:1" x14ac:dyDescent="0.25">
      <c r="A192" s="50"/>
    </row>
    <row r="193" spans="1:1" x14ac:dyDescent="0.25">
      <c r="A193" s="50"/>
    </row>
    <row r="194" spans="1:1" x14ac:dyDescent="0.25">
      <c r="A194" s="50"/>
    </row>
    <row r="195" spans="1:1" x14ac:dyDescent="0.25">
      <c r="A195" s="50"/>
    </row>
    <row r="196" spans="1:1" x14ac:dyDescent="0.25">
      <c r="A196" s="50"/>
    </row>
    <row r="197" spans="1:1" x14ac:dyDescent="0.25">
      <c r="A197" s="50"/>
    </row>
    <row r="198" spans="1:1" x14ac:dyDescent="0.25">
      <c r="A198" s="50"/>
    </row>
    <row r="199" spans="1:1" x14ac:dyDescent="0.25">
      <c r="A199" s="50"/>
    </row>
  </sheetData>
  <pageMargins left="0.75" right="0.75" top="1" bottom="1" header="0.5" footer="0.5"/>
  <pageSetup scale="64" orientation="landscape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21">
    <pageSetUpPr fitToPage="1"/>
  </sheetPr>
  <dimension ref="A1:AV1699"/>
  <sheetViews>
    <sheetView workbookViewId="0">
      <pane xSplit="1" ySplit="6" topLeftCell="B7" activePane="bottomRight" state="frozen"/>
      <selection sqref="A1:A65536"/>
      <selection pane="topRight" sqref="A1:A65536"/>
      <selection pane="bottomLeft" sqref="A1:A65536"/>
      <selection pane="bottomRight" activeCell="A7" sqref="A7:IV37"/>
    </sheetView>
  </sheetViews>
  <sheetFormatPr defaultColWidth="9.125" defaultRowHeight="13.2" x14ac:dyDescent="0.25"/>
  <cols>
    <col min="1" max="1" width="10.875" style="40" customWidth="1"/>
    <col min="2" max="3" width="9.125" style="40"/>
    <col min="4" max="4" width="9.625" style="40" bestFit="1" customWidth="1"/>
    <col min="5" max="5" width="9.625" style="40" customWidth="1"/>
    <col min="6" max="7" width="9.125" style="40"/>
    <col min="8" max="8" width="15.25" style="40" hidden="1" customWidth="1"/>
    <col min="9" max="9" width="9.125" style="40"/>
    <col min="10" max="12" width="0" style="40" hidden="1" customWidth="1"/>
    <col min="13" max="13" width="10.375" style="40" hidden="1" customWidth="1"/>
    <col min="14" max="15" width="8.25" style="40" hidden="1" customWidth="1"/>
    <col min="16" max="16" width="3.625" style="40" hidden="1" customWidth="1"/>
    <col min="17" max="17" width="9.125" style="40"/>
    <col min="18" max="18" width="13.375" style="40" customWidth="1"/>
    <col min="19" max="19" width="9.125" style="40"/>
    <col min="20" max="21" width="0" style="40" hidden="1" customWidth="1"/>
    <col min="22" max="22" width="9.75" style="40" hidden="1" customWidth="1"/>
    <col min="23" max="26" width="0" style="40" hidden="1" customWidth="1"/>
    <col min="27" max="27" width="3" style="40" hidden="1" customWidth="1"/>
    <col min="28" max="31" width="0" style="40" hidden="1" customWidth="1"/>
    <col min="32" max="32" width="10.25" style="40" hidden="1" customWidth="1"/>
    <col min="33" max="33" width="0" style="40" hidden="1" customWidth="1"/>
    <col min="34" max="34" width="4.25" style="40" hidden="1" customWidth="1"/>
    <col min="35" max="36" width="0" style="40" hidden="1" customWidth="1"/>
    <col min="37" max="37" width="9.125" style="40"/>
    <col min="38" max="38" width="10.125" style="40" bestFit="1" customWidth="1"/>
    <col min="39" max="39" width="9.125" style="40"/>
    <col min="40" max="40" width="12.125" style="40" customWidth="1"/>
    <col min="41" max="42" width="9.125" style="40"/>
    <col min="43" max="43" width="9" customWidth="1"/>
    <col min="44" max="45" width="9.125" style="40"/>
    <col min="46" max="46" width="11.375" style="40" customWidth="1"/>
    <col min="47" max="47" width="12.625" style="40" customWidth="1"/>
    <col min="48" max="16384" width="9.125" style="40"/>
  </cols>
  <sheetData>
    <row r="1" spans="1:48" x14ac:dyDescent="0.25">
      <c r="B1" s="40" t="s">
        <v>128</v>
      </c>
      <c r="C1" s="40" t="s">
        <v>129</v>
      </c>
      <c r="D1" s="40" t="s">
        <v>130</v>
      </c>
      <c r="E1" s="40" t="s">
        <v>131</v>
      </c>
      <c r="F1" s="40" t="s">
        <v>132</v>
      </c>
      <c r="G1" s="40" t="s">
        <v>133</v>
      </c>
      <c r="I1" s="40" t="s">
        <v>134</v>
      </c>
      <c r="R1" s="40" t="s">
        <v>135</v>
      </c>
    </row>
    <row r="2" spans="1:48" x14ac:dyDescent="0.25">
      <c r="A2" s="40">
        <v>1</v>
      </c>
      <c r="B2" s="40">
        <v>2</v>
      </c>
      <c r="C2" s="40">
        <v>3</v>
      </c>
      <c r="D2" s="40">
        <v>4</v>
      </c>
      <c r="E2" s="40">
        <v>5</v>
      </c>
      <c r="F2" s="40">
        <v>6</v>
      </c>
      <c r="G2" s="40">
        <v>7</v>
      </c>
      <c r="I2" s="40">
        <v>9</v>
      </c>
      <c r="R2" s="40">
        <v>18</v>
      </c>
    </row>
    <row r="4" spans="1:48" ht="16.2" thickBot="1" x14ac:dyDescent="0.35">
      <c r="B4" s="41" t="s">
        <v>137</v>
      </c>
      <c r="C4" s="41"/>
      <c r="D4" s="41"/>
      <c r="E4" s="41"/>
      <c r="F4" s="41"/>
      <c r="G4" s="41"/>
      <c r="H4" s="41"/>
      <c r="I4" s="41"/>
      <c r="J4" s="41"/>
      <c r="K4" s="41"/>
      <c r="L4" s="41"/>
      <c r="M4" s="41"/>
      <c r="N4" s="41"/>
      <c r="O4" s="41"/>
      <c r="Q4" s="42"/>
      <c r="R4" s="42" t="s">
        <v>138</v>
      </c>
      <c r="S4" s="42"/>
      <c r="T4" s="42"/>
      <c r="U4" s="42"/>
      <c r="V4" s="42"/>
      <c r="W4" s="42"/>
      <c r="X4" s="42"/>
      <c r="Y4" s="42"/>
      <c r="Z4" s="42"/>
      <c r="AB4" s="42"/>
      <c r="AC4" s="42"/>
      <c r="AD4" s="42"/>
      <c r="AE4" s="42"/>
      <c r="AF4" s="42"/>
      <c r="AG4" s="42"/>
      <c r="AJ4" s="42"/>
      <c r="AM4" s="81" t="s">
        <v>82</v>
      </c>
    </row>
    <row r="5" spans="1:48" ht="15.75" customHeight="1" x14ac:dyDescent="0.25">
      <c r="B5" s="43"/>
      <c r="C5" s="43"/>
      <c r="D5" s="44"/>
      <c r="E5" s="43"/>
      <c r="F5" s="43"/>
      <c r="G5" s="43"/>
      <c r="H5" s="43"/>
      <c r="I5" s="43"/>
      <c r="J5" s="43"/>
      <c r="K5" s="43"/>
      <c r="L5" s="44"/>
      <c r="M5" s="45"/>
      <c r="N5" s="45"/>
      <c r="O5" s="45"/>
      <c r="Q5" s="45"/>
      <c r="R5" s="45"/>
      <c r="S5" s="45"/>
      <c r="T5" s="45"/>
      <c r="U5" s="45"/>
      <c r="V5" s="45"/>
      <c r="W5" s="46"/>
      <c r="X5" s="47"/>
      <c r="Y5" s="46"/>
      <c r="Z5" s="48"/>
      <c r="AB5" s="45"/>
      <c r="AC5" s="45"/>
      <c r="AD5" s="46"/>
      <c r="AE5" s="47"/>
      <c r="AF5" s="46"/>
      <c r="AG5" s="48"/>
      <c r="AM5" s="80"/>
      <c r="AN5" s="80"/>
      <c r="AO5" s="80"/>
    </row>
    <row r="6" spans="1:48" s="49" customFormat="1" ht="24.75" customHeight="1" x14ac:dyDescent="0.25">
      <c r="B6" s="49" t="s">
        <v>141</v>
      </c>
      <c r="C6" s="49" t="s">
        <v>140</v>
      </c>
      <c r="D6" s="49" t="s">
        <v>139</v>
      </c>
      <c r="E6" s="49" t="s">
        <v>142</v>
      </c>
      <c r="F6" s="49" t="s">
        <v>143</v>
      </c>
      <c r="G6" s="49" t="s">
        <v>145</v>
      </c>
      <c r="I6" s="49" t="s">
        <v>144</v>
      </c>
      <c r="R6" s="150" t="s">
        <v>138</v>
      </c>
      <c r="AJ6" s="69"/>
      <c r="AM6" s="69" t="s">
        <v>84</v>
      </c>
      <c r="AN6" s="69" t="s">
        <v>86</v>
      </c>
      <c r="AO6" s="69"/>
      <c r="AP6" s="69" t="s">
        <v>85</v>
      </c>
      <c r="AR6" s="69" t="s">
        <v>87</v>
      </c>
      <c r="AS6" s="69"/>
      <c r="AT6" s="69" t="s">
        <v>90</v>
      </c>
      <c r="AU6" s="69"/>
    </row>
    <row r="7" spans="1:48" x14ac:dyDescent="0.25">
      <c r="A7" s="50">
        <f>[5]Tregion!$A7</f>
        <v>37188</v>
      </c>
      <c r="B7" s="51">
        <f>[5]Tregion!$C7</f>
        <v>27</v>
      </c>
      <c r="C7" s="52">
        <f>[6]Tregion!$C7</f>
        <v>28.25</v>
      </c>
      <c r="D7" s="51">
        <f>[7]Tregion!$C7</f>
        <v>28.3</v>
      </c>
      <c r="E7" s="52">
        <f>[8]Tregion!$C7</f>
        <v>27.35</v>
      </c>
      <c r="F7" s="51">
        <f>[9]Tregion!$C7</f>
        <v>27.41</v>
      </c>
      <c r="G7" s="52">
        <f>[10]Tbasis!$D6</f>
        <v>28</v>
      </c>
      <c r="H7" s="51"/>
      <c r="I7" s="52">
        <f>[11]Tregion!$C7</f>
        <v>27.35</v>
      </c>
      <c r="J7" s="51"/>
      <c r="K7" s="52"/>
      <c r="L7" s="51"/>
      <c r="M7" s="52"/>
      <c r="N7" s="51"/>
      <c r="O7" s="52"/>
      <c r="Q7" s="51"/>
      <c r="R7" s="52">
        <f>[12]Tregion!$C7</f>
        <v>58</v>
      </c>
      <c r="S7" s="53"/>
      <c r="T7" s="52"/>
      <c r="U7" s="54"/>
      <c r="V7" s="55"/>
      <c r="W7" s="54"/>
      <c r="X7" s="52"/>
      <c r="Y7" s="53"/>
      <c r="Z7" s="56"/>
      <c r="AB7" s="53"/>
      <c r="AC7" s="52"/>
      <c r="AD7" s="53"/>
      <c r="AE7" s="52"/>
      <c r="AF7" s="53"/>
      <c r="AG7" s="52"/>
      <c r="AI7" s="50"/>
      <c r="AJ7" s="70"/>
      <c r="AL7" s="50">
        <f>[4]Curves!$A13</f>
        <v>37073</v>
      </c>
      <c r="AM7" s="40">
        <f>[4]Curves!$E13</f>
        <v>9.98</v>
      </c>
      <c r="AN7" s="40">
        <f>AR7+0.1</f>
        <v>0.41800000000000004</v>
      </c>
      <c r="AO7" s="40">
        <f t="shared" ref="AO7:AO38" si="0">AM7+AN7</f>
        <v>10.398</v>
      </c>
      <c r="AP7" s="40">
        <f>[4]Curves!$J13</f>
        <v>0.04</v>
      </c>
      <c r="AQ7" s="40">
        <f t="shared" ref="AQ7:AQ38" si="1">AM7+AP7</f>
        <v>10.02</v>
      </c>
      <c r="AR7" s="40">
        <f>[4]Curves!$K13</f>
        <v>0.318</v>
      </c>
      <c r="AS7" s="40">
        <f t="shared" ref="AS7:AS38" si="2">AM7+AR7</f>
        <v>10.298</v>
      </c>
      <c r="AT7" s="40">
        <f>[4]Curves!$G13</f>
        <v>0.438</v>
      </c>
      <c r="AU7" s="40">
        <f t="shared" ref="AU7:AU38" si="3">AM7+AT7</f>
        <v>10.418000000000001</v>
      </c>
      <c r="AV7" s="50"/>
    </row>
    <row r="8" spans="1:48" x14ac:dyDescent="0.25">
      <c r="A8" s="50">
        <f>[5]Tregion!$A8</f>
        <v>37189</v>
      </c>
      <c r="B8" s="57">
        <f>[5]Tregion!$C8</f>
        <v>27</v>
      </c>
      <c r="C8" s="58">
        <f>[6]Tregion!$C8</f>
        <v>28.25</v>
      </c>
      <c r="D8" s="57">
        <f>[7]Tregion!$C8</f>
        <v>28.3</v>
      </c>
      <c r="E8" s="58">
        <f>[8]Tregion!$C8</f>
        <v>27.35</v>
      </c>
      <c r="F8" s="57">
        <f>[9]Tregion!$C8</f>
        <v>27.41</v>
      </c>
      <c r="G8" s="58">
        <f>[10]Tbasis!$D7</f>
        <v>28</v>
      </c>
      <c r="H8" s="57"/>
      <c r="I8" s="58">
        <f>[11]Tregion!$C8</f>
        <v>27.35</v>
      </c>
      <c r="J8" s="57"/>
      <c r="K8" s="58"/>
      <c r="L8" s="57"/>
      <c r="M8" s="58"/>
      <c r="N8" s="57"/>
      <c r="O8" s="58"/>
      <c r="Q8" s="57"/>
      <c r="R8" s="58">
        <f>[12]Tregion!$C8</f>
        <v>58</v>
      </c>
      <c r="S8" s="59"/>
      <c r="T8" s="58"/>
      <c r="U8" s="60"/>
      <c r="V8" s="61"/>
      <c r="W8" s="60"/>
      <c r="X8" s="58"/>
      <c r="Y8" s="59"/>
      <c r="Z8" s="62"/>
      <c r="AB8" s="59"/>
      <c r="AC8" s="58"/>
      <c r="AD8" s="59"/>
      <c r="AE8" s="58"/>
      <c r="AF8" s="59"/>
      <c r="AG8" s="58"/>
      <c r="AI8" s="50"/>
      <c r="AJ8" s="70"/>
      <c r="AL8" s="50">
        <f>[4]Curves!$A14</f>
        <v>37104</v>
      </c>
      <c r="AM8" s="40">
        <f>[4]Curves!$E14</f>
        <v>6.2930000000000001</v>
      </c>
      <c r="AN8" s="40">
        <f>AR8+0.1</f>
        <v>0.43300000000000005</v>
      </c>
      <c r="AO8" s="40">
        <f t="shared" si="0"/>
        <v>6.726</v>
      </c>
      <c r="AP8" s="40">
        <f>[4]Curves!$J14</f>
        <v>0.1</v>
      </c>
      <c r="AQ8" s="40">
        <f t="shared" si="1"/>
        <v>6.3929999999999998</v>
      </c>
      <c r="AR8" s="40">
        <f>[4]Curves!$K14</f>
        <v>0.33300000000000002</v>
      </c>
      <c r="AS8" s="40">
        <f t="shared" si="2"/>
        <v>6.6260000000000003</v>
      </c>
      <c r="AT8" s="40">
        <f>[4]Curves!$G14</f>
        <v>0.46300000000000002</v>
      </c>
      <c r="AU8" s="40">
        <f t="shared" si="3"/>
        <v>6.7560000000000002</v>
      </c>
    </row>
    <row r="9" spans="1:48" x14ac:dyDescent="0.25">
      <c r="A9" s="50">
        <f>[5]Tregion!$A9</f>
        <v>37190</v>
      </c>
      <c r="B9" s="57">
        <f>[5]Tregion!$C9</f>
        <v>28.25</v>
      </c>
      <c r="C9" s="58">
        <f>[6]Tregion!$C9</f>
        <v>28</v>
      </c>
      <c r="D9" s="57">
        <f>[7]Tregion!$C9</f>
        <v>28</v>
      </c>
      <c r="E9" s="58">
        <f>[8]Tregion!$C9</f>
        <v>28</v>
      </c>
      <c r="F9" s="57">
        <f>[9]Tregion!$C9</f>
        <v>28</v>
      </c>
      <c r="G9" s="58">
        <f>[10]Tbasis!$D8</f>
        <v>29.25</v>
      </c>
      <c r="H9" s="57"/>
      <c r="I9" s="58">
        <f>[11]Tregion!$C9</f>
        <v>27.188000000000002</v>
      </c>
      <c r="J9" s="57"/>
      <c r="K9" s="58"/>
      <c r="L9" s="57"/>
      <c r="M9" s="58"/>
      <c r="N9" s="57"/>
      <c r="O9" s="58"/>
      <c r="Q9" s="57"/>
      <c r="R9" s="58">
        <f>[12]Tregion!$C9</f>
        <v>58</v>
      </c>
      <c r="S9" s="59"/>
      <c r="T9" s="58"/>
      <c r="U9" s="60"/>
      <c r="V9" s="61"/>
      <c r="W9" s="60"/>
      <c r="X9" s="58"/>
      <c r="Y9" s="59"/>
      <c r="Z9" s="62"/>
      <c r="AB9" s="59"/>
      <c r="AC9" s="58"/>
      <c r="AD9" s="59"/>
      <c r="AE9" s="58"/>
      <c r="AF9" s="59"/>
      <c r="AG9" s="58"/>
      <c r="AI9" s="50"/>
      <c r="AJ9" s="70"/>
      <c r="AL9" s="50">
        <f>[4]Curves!$A15</f>
        <v>37135</v>
      </c>
      <c r="AM9" s="40">
        <f>[4]Curves!$E15</f>
        <v>4.9980000000000002</v>
      </c>
      <c r="AN9" s="40">
        <f>AR9+0.1</f>
        <v>0.38500000000000001</v>
      </c>
      <c r="AO9" s="40">
        <f t="shared" si="0"/>
        <v>5.383</v>
      </c>
      <c r="AP9" s="40">
        <f>[4]Curves!$J15</f>
        <v>0.14499999999999999</v>
      </c>
      <c r="AQ9" s="40">
        <f t="shared" si="1"/>
        <v>5.1429999999999998</v>
      </c>
      <c r="AR9" s="40">
        <f>[4]Curves!$K15</f>
        <v>0.28499999999999998</v>
      </c>
      <c r="AS9" s="40">
        <f t="shared" si="2"/>
        <v>5.2830000000000004</v>
      </c>
      <c r="AT9" s="40">
        <f>[4]Curves!$G15</f>
        <v>0.30499999999999999</v>
      </c>
      <c r="AU9" s="40">
        <f t="shared" si="3"/>
        <v>5.3029999999999999</v>
      </c>
    </row>
    <row r="10" spans="1:48" x14ac:dyDescent="0.25">
      <c r="A10" s="50">
        <f>[5]Tregion!$A10</f>
        <v>37191</v>
      </c>
      <c r="B10" s="57">
        <f>[5]Tregion!$C10</f>
        <v>28.25</v>
      </c>
      <c r="C10" s="58">
        <f>[6]Tregion!$C10</f>
        <v>28</v>
      </c>
      <c r="D10" s="57">
        <f>[7]Tregion!$C10</f>
        <v>28</v>
      </c>
      <c r="E10" s="58">
        <f>[8]Tregion!$C10</f>
        <v>28</v>
      </c>
      <c r="F10" s="57">
        <f>[9]Tregion!$C10</f>
        <v>28</v>
      </c>
      <c r="G10" s="58">
        <f>[10]Tbasis!$D9</f>
        <v>29.25</v>
      </c>
      <c r="H10" s="57"/>
      <c r="I10" s="58">
        <f>[11]Tregion!$C10</f>
        <v>25.5</v>
      </c>
      <c r="J10" s="57"/>
      <c r="K10" s="58"/>
      <c r="L10" s="57"/>
      <c r="M10" s="58"/>
      <c r="N10" s="57"/>
      <c r="O10" s="58"/>
      <c r="Q10" s="57"/>
      <c r="R10" s="58">
        <f>[12]Tregion!$C10</f>
        <v>49</v>
      </c>
      <c r="S10" s="59"/>
      <c r="T10" s="58"/>
      <c r="U10" s="60"/>
      <c r="V10" s="61"/>
      <c r="W10" s="60"/>
      <c r="X10" s="58"/>
      <c r="Y10" s="59"/>
      <c r="Z10" s="62"/>
      <c r="AB10" s="59"/>
      <c r="AC10" s="58"/>
      <c r="AD10" s="59"/>
      <c r="AE10" s="58"/>
      <c r="AF10" s="59"/>
      <c r="AG10" s="58"/>
      <c r="AI10" s="50"/>
      <c r="AJ10" s="70"/>
      <c r="AL10" s="50">
        <f>[4]Curves!$A16</f>
        <v>37165</v>
      </c>
      <c r="AM10" s="40">
        <f>[4]Curves!$E16</f>
        <v>5.3840000000000003</v>
      </c>
      <c r="AN10" s="40">
        <f>AR10+0.1</f>
        <v>0.39</v>
      </c>
      <c r="AO10" s="40">
        <f t="shared" si="0"/>
        <v>5.774</v>
      </c>
      <c r="AP10" s="40">
        <f>[4]Curves!$J16</f>
        <v>0.17499999999999999</v>
      </c>
      <c r="AQ10" s="40">
        <f t="shared" si="1"/>
        <v>5.5590000000000002</v>
      </c>
      <c r="AR10" s="40">
        <f>[4]Curves!$K16</f>
        <v>0.28999999999999998</v>
      </c>
      <c r="AS10" s="40">
        <f t="shared" si="2"/>
        <v>5.6740000000000004</v>
      </c>
      <c r="AT10" s="40">
        <f>[4]Curves!$G16</f>
        <v>0.33</v>
      </c>
      <c r="AU10" s="40">
        <f t="shared" si="3"/>
        <v>5.7140000000000004</v>
      </c>
    </row>
    <row r="11" spans="1:48" x14ac:dyDescent="0.25">
      <c r="A11" s="50">
        <f>[5]Tregion!$A11</f>
        <v>37192</v>
      </c>
      <c r="B11" s="57">
        <f>[5]Tregion!$C11</f>
        <v>21.25</v>
      </c>
      <c r="C11" s="58">
        <f>[6]Tregion!$C11</f>
        <v>24</v>
      </c>
      <c r="D11" s="57">
        <f>[7]Tregion!$C11</f>
        <v>24</v>
      </c>
      <c r="E11" s="58">
        <f>[8]Tregion!$C11</f>
        <v>24</v>
      </c>
      <c r="F11" s="57">
        <f>[9]Tregion!$C11</f>
        <v>22.5</v>
      </c>
      <c r="G11" s="58">
        <f>[10]Tbasis!$D10</f>
        <v>22.25</v>
      </c>
      <c r="H11" s="57"/>
      <c r="I11" s="58">
        <f>[11]Tregion!$C11</f>
        <v>27.188000000000002</v>
      </c>
      <c r="J11" s="57"/>
      <c r="K11" s="58"/>
      <c r="L11" s="57"/>
      <c r="M11" s="58"/>
      <c r="N11" s="57"/>
      <c r="O11" s="58"/>
      <c r="Q11" s="57"/>
      <c r="R11" s="58">
        <f>[12]Tregion!$C11</f>
        <v>49</v>
      </c>
      <c r="S11" s="59"/>
      <c r="T11" s="58"/>
      <c r="U11" s="60"/>
      <c r="V11" s="61"/>
      <c r="W11" s="60"/>
      <c r="X11" s="58"/>
      <c r="Y11" s="59"/>
      <c r="Z11" s="62"/>
      <c r="AB11" s="59"/>
      <c r="AC11" s="58"/>
      <c r="AD11" s="59"/>
      <c r="AE11" s="58"/>
      <c r="AF11" s="59"/>
      <c r="AG11" s="58"/>
      <c r="AI11" s="50"/>
      <c r="AJ11" s="70"/>
      <c r="AL11" s="50">
        <f>[4]Curves!$A17</f>
        <v>37196</v>
      </c>
      <c r="AM11" s="40">
        <f>[4]Curves!$E17</f>
        <v>4.891</v>
      </c>
      <c r="AN11" s="40">
        <f>AR11+0.1</f>
        <v>0.51</v>
      </c>
      <c r="AO11" s="40">
        <f t="shared" si="0"/>
        <v>5.4009999999999998</v>
      </c>
      <c r="AP11" s="40">
        <f>[4]Curves!$J17</f>
        <v>0.16</v>
      </c>
      <c r="AQ11" s="40">
        <f t="shared" si="1"/>
        <v>5.0510000000000002</v>
      </c>
      <c r="AR11" s="40">
        <f>[4]Curves!$K17</f>
        <v>0.41</v>
      </c>
      <c r="AS11" s="40">
        <f t="shared" si="2"/>
        <v>5.3010000000000002</v>
      </c>
      <c r="AT11" s="40">
        <f>[4]Curves!$G17</f>
        <v>0.5</v>
      </c>
      <c r="AU11" s="40">
        <f t="shared" si="3"/>
        <v>5.391</v>
      </c>
    </row>
    <row r="12" spans="1:48" x14ac:dyDescent="0.25">
      <c r="A12" s="50">
        <f>[5]Tregion!$A12</f>
        <v>37193</v>
      </c>
      <c r="B12" s="57">
        <f>[5]Tregion!$C12</f>
        <v>28.25</v>
      </c>
      <c r="C12" s="58">
        <f>[6]Tregion!$C12</f>
        <v>28</v>
      </c>
      <c r="D12" s="57">
        <f>[7]Tregion!$C12</f>
        <v>28</v>
      </c>
      <c r="E12" s="58">
        <f>[8]Tregion!$C12</f>
        <v>28</v>
      </c>
      <c r="F12" s="57">
        <f>[9]Tregion!$C12</f>
        <v>28</v>
      </c>
      <c r="G12" s="58">
        <f>[10]Tbasis!$D11</f>
        <v>29.25</v>
      </c>
      <c r="H12" s="57"/>
      <c r="I12" s="58">
        <f>[11]Tregion!$C12</f>
        <v>27.1875</v>
      </c>
      <c r="J12" s="57"/>
      <c r="K12" s="58"/>
      <c r="L12" s="57"/>
      <c r="M12" s="58"/>
      <c r="N12" s="57"/>
      <c r="O12" s="58"/>
      <c r="Q12" s="57"/>
      <c r="R12" s="58">
        <f>[12]Tregion!$C12</f>
        <v>58</v>
      </c>
      <c r="S12" s="59"/>
      <c r="T12" s="58"/>
      <c r="U12" s="60"/>
      <c r="V12" s="61"/>
      <c r="W12" s="60"/>
      <c r="X12" s="58"/>
      <c r="Y12" s="59"/>
      <c r="Z12" s="62"/>
      <c r="AB12" s="59"/>
      <c r="AC12" s="58"/>
      <c r="AD12" s="59"/>
      <c r="AE12" s="58"/>
      <c r="AF12" s="59"/>
      <c r="AG12" s="58"/>
      <c r="AI12" s="50"/>
      <c r="AJ12" s="70"/>
      <c r="AL12" s="50">
        <f>[4]Curves!$A18</f>
        <v>37226</v>
      </c>
      <c r="AM12" s="40">
        <f>[4]Curves!$E18</f>
        <v>3.738</v>
      </c>
      <c r="AN12" s="40">
        <f t="shared" ref="AN12:AN18" si="4">AR12</f>
        <v>0.88</v>
      </c>
      <c r="AO12" s="40">
        <f t="shared" si="0"/>
        <v>4.6180000000000003</v>
      </c>
      <c r="AP12" s="40">
        <f>[4]Curves!$J18</f>
        <v>0.14499999999999999</v>
      </c>
      <c r="AQ12" s="40">
        <f t="shared" si="1"/>
        <v>3.883</v>
      </c>
      <c r="AR12" s="40">
        <f>[4]Curves!$K18</f>
        <v>0.88</v>
      </c>
      <c r="AS12" s="40">
        <f t="shared" si="2"/>
        <v>4.6180000000000003</v>
      </c>
      <c r="AT12" s="40">
        <f>[4]Curves!$G18</f>
        <v>1.2</v>
      </c>
      <c r="AU12" s="40">
        <f t="shared" si="3"/>
        <v>4.9379999999999997</v>
      </c>
    </row>
    <row r="13" spans="1:48" x14ac:dyDescent="0.25">
      <c r="A13" s="50">
        <f>[5]Tregion!$A13</f>
        <v>37194</v>
      </c>
      <c r="B13" s="57">
        <f>[5]Tregion!$C13</f>
        <v>28.25</v>
      </c>
      <c r="C13" s="58">
        <f>[6]Tregion!$C13</f>
        <v>28</v>
      </c>
      <c r="D13" s="57">
        <f>[7]Tregion!$C13</f>
        <v>28</v>
      </c>
      <c r="E13" s="58">
        <f>[8]Tregion!$C13</f>
        <v>28</v>
      </c>
      <c r="F13" s="57">
        <f>[9]Tregion!$C13</f>
        <v>28</v>
      </c>
      <c r="G13" s="58">
        <f>[10]Tbasis!$D12</f>
        <v>29.25</v>
      </c>
      <c r="H13" s="57"/>
      <c r="I13" s="58">
        <f>[11]Tregion!$C13</f>
        <v>27.1875</v>
      </c>
      <c r="J13" s="57"/>
      <c r="K13" s="58"/>
      <c r="L13" s="57"/>
      <c r="M13" s="58"/>
      <c r="N13" s="57"/>
      <c r="O13" s="58"/>
      <c r="Q13" s="57"/>
      <c r="R13" s="58">
        <f>[12]Tregion!$C13</f>
        <v>58</v>
      </c>
      <c r="S13" s="59"/>
      <c r="T13" s="58"/>
      <c r="U13" s="60"/>
      <c r="V13" s="61"/>
      <c r="W13" s="60"/>
      <c r="X13" s="58"/>
      <c r="Y13" s="59"/>
      <c r="Z13" s="62"/>
      <c r="AB13" s="59"/>
      <c r="AC13" s="58"/>
      <c r="AD13" s="59"/>
      <c r="AE13" s="58"/>
      <c r="AF13" s="59"/>
      <c r="AG13" s="58"/>
      <c r="AI13" s="50"/>
      <c r="AJ13" s="70"/>
      <c r="AL13" s="50">
        <f>[4]Curves!$A19</f>
        <v>37257</v>
      </c>
      <c r="AM13" s="40">
        <f>[4]Curves!$E19</f>
        <v>3.1819999999999999</v>
      </c>
      <c r="AN13" s="40">
        <f t="shared" si="4"/>
        <v>1.3049999999999999</v>
      </c>
      <c r="AO13" s="40">
        <f t="shared" si="0"/>
        <v>4.4870000000000001</v>
      </c>
      <c r="AP13" s="40">
        <f>[4]Curves!$J19</f>
        <v>0.04</v>
      </c>
      <c r="AQ13" s="40">
        <f t="shared" si="1"/>
        <v>3.222</v>
      </c>
      <c r="AR13" s="40">
        <f>[4]Curves!$K19</f>
        <v>1.3049999999999999</v>
      </c>
      <c r="AS13" s="40">
        <f t="shared" si="2"/>
        <v>4.4870000000000001</v>
      </c>
      <c r="AT13" s="40">
        <f>[4]Curves!$G19</f>
        <v>2.37</v>
      </c>
      <c r="AU13" s="40">
        <f t="shared" si="3"/>
        <v>5.5519999999999996</v>
      </c>
    </row>
    <row r="14" spans="1:48" x14ac:dyDescent="0.25">
      <c r="A14" s="50">
        <f>[5]Tregion!$A14</f>
        <v>37195</v>
      </c>
      <c r="B14" s="57">
        <f>[5]Tregion!$C14</f>
        <v>28.25</v>
      </c>
      <c r="C14" s="58">
        <f>[6]Tregion!$C14</f>
        <v>28</v>
      </c>
      <c r="D14" s="57">
        <f>[7]Tregion!$C14</f>
        <v>28</v>
      </c>
      <c r="E14" s="58">
        <f>[8]Tregion!$C14</f>
        <v>28</v>
      </c>
      <c r="F14" s="57">
        <f>[9]Tregion!$C14</f>
        <v>28</v>
      </c>
      <c r="G14" s="58">
        <f>[10]Tbasis!$D13</f>
        <v>29.25</v>
      </c>
      <c r="H14" s="57"/>
      <c r="I14" s="58">
        <f>[11]Tregion!$C14</f>
        <v>27.1875</v>
      </c>
      <c r="J14" s="57"/>
      <c r="K14" s="58"/>
      <c r="L14" s="57"/>
      <c r="M14" s="58"/>
      <c r="N14" s="57"/>
      <c r="O14" s="58"/>
      <c r="Q14" s="57"/>
      <c r="R14" s="58">
        <f>[12]Tregion!$C14</f>
        <v>58</v>
      </c>
      <c r="S14" s="59"/>
      <c r="T14" s="58"/>
      <c r="U14" s="60"/>
      <c r="V14" s="61"/>
      <c r="W14" s="60"/>
      <c r="X14" s="58"/>
      <c r="Y14" s="59"/>
      <c r="Z14" s="62"/>
      <c r="AB14" s="59"/>
      <c r="AC14" s="58"/>
      <c r="AD14" s="59"/>
      <c r="AE14" s="58"/>
      <c r="AF14" s="59"/>
      <c r="AG14" s="58"/>
      <c r="AI14" s="50"/>
      <c r="AJ14" s="70"/>
      <c r="AL14" s="50">
        <f>[4]Curves!$A20</f>
        <v>37288</v>
      </c>
      <c r="AM14" s="40">
        <f>[4]Curves!$E20</f>
        <v>3.1670000000000003</v>
      </c>
      <c r="AN14" s="40">
        <f t="shared" si="4"/>
        <v>1.24</v>
      </c>
      <c r="AO14" s="40">
        <f t="shared" si="0"/>
        <v>4.407</v>
      </c>
      <c r="AP14" s="40">
        <f>[4]Curves!$J20</f>
        <v>0.04</v>
      </c>
      <c r="AQ14" s="40">
        <f t="shared" si="1"/>
        <v>3.2070000000000003</v>
      </c>
      <c r="AR14" s="40">
        <f>[4]Curves!$K20</f>
        <v>1.24</v>
      </c>
      <c r="AS14" s="40">
        <f t="shared" si="2"/>
        <v>4.407</v>
      </c>
      <c r="AT14" s="40">
        <f>[4]Curves!$G20</f>
        <v>2.25</v>
      </c>
      <c r="AU14" s="40">
        <f t="shared" si="3"/>
        <v>5.4169999999999998</v>
      </c>
    </row>
    <row r="15" spans="1:48" x14ac:dyDescent="0.25">
      <c r="A15" s="50">
        <f>[5]Tregion!$A15</f>
        <v>37196</v>
      </c>
      <c r="B15" s="57">
        <f>[5]Tregion!$C15</f>
        <v>28</v>
      </c>
      <c r="C15" s="58">
        <f>[6]Tregion!$C15</f>
        <v>29.75</v>
      </c>
      <c r="D15" s="57">
        <f>[7]Tregion!$C15</f>
        <v>29</v>
      </c>
      <c r="E15" s="58">
        <f>[8]Tregion!$C15</f>
        <v>30</v>
      </c>
      <c r="F15" s="57">
        <f>[9]Tregion!$C15</f>
        <v>29</v>
      </c>
      <c r="G15" s="58">
        <f>[10]Tbasis!$D14</f>
        <v>29</v>
      </c>
      <c r="H15" s="57"/>
      <c r="I15" s="58">
        <f>[11]Tregion!$C15</f>
        <v>24.9</v>
      </c>
      <c r="J15" s="57"/>
      <c r="K15" s="58"/>
      <c r="L15" s="57"/>
      <c r="M15" s="58"/>
      <c r="N15" s="57"/>
      <c r="O15" s="58"/>
      <c r="Q15" s="57"/>
      <c r="R15" s="58">
        <f>[12]Tregion!$C15</f>
        <v>52.999996185302734</v>
      </c>
      <c r="S15" s="59"/>
      <c r="T15" s="58"/>
      <c r="U15" s="60"/>
      <c r="V15" s="61"/>
      <c r="W15" s="60"/>
      <c r="X15" s="58"/>
      <c r="Y15" s="59"/>
      <c r="Z15" s="62"/>
      <c r="AB15" s="59"/>
      <c r="AC15" s="58"/>
      <c r="AD15" s="59"/>
      <c r="AE15" s="58"/>
      <c r="AF15" s="59"/>
      <c r="AG15" s="58"/>
      <c r="AI15" s="50"/>
      <c r="AJ15" s="70"/>
      <c r="AL15" s="50">
        <f>[4]Curves!$A21</f>
        <v>37316</v>
      </c>
      <c r="AM15" s="40">
        <f>[4]Curves!$E21</f>
        <v>2.2949999999999999</v>
      </c>
      <c r="AN15" s="40">
        <f t="shared" si="4"/>
        <v>0.62</v>
      </c>
      <c r="AO15" s="40">
        <f t="shared" si="0"/>
        <v>2.915</v>
      </c>
      <c r="AP15" s="40">
        <f>[4]Curves!$J21</f>
        <v>0.04</v>
      </c>
      <c r="AQ15" s="40">
        <f t="shared" si="1"/>
        <v>2.335</v>
      </c>
      <c r="AR15" s="40">
        <f>[4]Curves!$K21</f>
        <v>0.62</v>
      </c>
      <c r="AS15" s="40">
        <f t="shared" si="2"/>
        <v>2.915</v>
      </c>
      <c r="AT15" s="40">
        <f>[4]Curves!$G21</f>
        <v>0.78500000000000003</v>
      </c>
      <c r="AU15" s="40">
        <f t="shared" si="3"/>
        <v>3.08</v>
      </c>
    </row>
    <row r="16" spans="1:48" x14ac:dyDescent="0.25">
      <c r="A16" s="50">
        <f>[5]Tregion!$A16</f>
        <v>37197</v>
      </c>
      <c r="B16" s="57">
        <f>[5]Tregion!$C16</f>
        <v>28</v>
      </c>
      <c r="C16" s="58">
        <f>[6]Tregion!$C16</f>
        <v>29.75</v>
      </c>
      <c r="D16" s="57">
        <f>[7]Tregion!$C16</f>
        <v>29</v>
      </c>
      <c r="E16" s="58">
        <f>[8]Tregion!$C16</f>
        <v>30</v>
      </c>
      <c r="F16" s="57">
        <f>[9]Tregion!$C16</f>
        <v>29</v>
      </c>
      <c r="G16" s="58">
        <f>[10]Tbasis!$D15</f>
        <v>29</v>
      </c>
      <c r="H16" s="57"/>
      <c r="I16" s="58">
        <f>[11]Tregion!$C16</f>
        <v>24.9</v>
      </c>
      <c r="J16" s="57"/>
      <c r="K16" s="58"/>
      <c r="L16" s="57"/>
      <c r="M16" s="58"/>
      <c r="N16" s="57"/>
      <c r="O16" s="58"/>
      <c r="Q16" s="57"/>
      <c r="R16" s="58">
        <f>[12]Tregion!$C16</f>
        <v>52.999996185302734</v>
      </c>
      <c r="S16" s="59"/>
      <c r="T16" s="58"/>
      <c r="U16" s="60"/>
      <c r="V16" s="61"/>
      <c r="W16" s="60"/>
      <c r="X16" s="58"/>
      <c r="Y16" s="59"/>
      <c r="Z16" s="62"/>
      <c r="AB16" s="59"/>
      <c r="AC16" s="58"/>
      <c r="AD16" s="59"/>
      <c r="AE16" s="58"/>
      <c r="AF16" s="59"/>
      <c r="AG16" s="58"/>
      <c r="AI16" s="50"/>
      <c r="AJ16" s="70"/>
      <c r="AL16" s="50">
        <f>[4]Curves!$A22</f>
        <v>37347</v>
      </c>
      <c r="AM16" s="40">
        <f>[4]Curves!$E22</f>
        <v>1.83</v>
      </c>
      <c r="AN16" s="40">
        <f t="shared" si="4"/>
        <v>0.38</v>
      </c>
      <c r="AO16" s="40">
        <f t="shared" si="0"/>
        <v>2.21</v>
      </c>
      <c r="AP16" s="40">
        <f>[4]Curves!$J22</f>
        <v>0.04</v>
      </c>
      <c r="AQ16" s="40">
        <f t="shared" si="1"/>
        <v>1.87</v>
      </c>
      <c r="AR16" s="40">
        <f>[4]Curves!$K22</f>
        <v>0.38</v>
      </c>
      <c r="AS16" s="40">
        <f t="shared" si="2"/>
        <v>2.21</v>
      </c>
      <c r="AT16" s="40">
        <f>[4]Curves!$G22</f>
        <v>0.43</v>
      </c>
      <c r="AU16" s="40">
        <f t="shared" si="3"/>
        <v>2.2600000000000002</v>
      </c>
    </row>
    <row r="17" spans="1:47" x14ac:dyDescent="0.25">
      <c r="A17" s="50">
        <f>[5]Tregion!$A17</f>
        <v>37198</v>
      </c>
      <c r="B17" s="57">
        <f>[5]Tregion!$C17</f>
        <v>28</v>
      </c>
      <c r="C17" s="58">
        <f>[6]Tregion!$C17</f>
        <v>29.75</v>
      </c>
      <c r="D17" s="57">
        <f>[7]Tregion!$C17</f>
        <v>29</v>
      </c>
      <c r="E17" s="58">
        <f>[8]Tregion!$C17</f>
        <v>30</v>
      </c>
      <c r="F17" s="57">
        <f>[9]Tregion!$C17</f>
        <v>29</v>
      </c>
      <c r="G17" s="58">
        <f>[10]Tbasis!$D16</f>
        <v>29</v>
      </c>
      <c r="H17" s="57"/>
      <c r="I17" s="58">
        <f>[11]Tregion!$C17</f>
        <v>24.899999618530298</v>
      </c>
      <c r="J17" s="57"/>
      <c r="K17" s="58"/>
      <c r="L17" s="57"/>
      <c r="M17" s="58"/>
      <c r="N17" s="57"/>
      <c r="O17" s="58"/>
      <c r="Q17" s="57"/>
      <c r="R17" s="58">
        <f>[12]Tregion!$C17</f>
        <v>46.599994354248047</v>
      </c>
      <c r="S17" s="59"/>
      <c r="T17" s="58"/>
      <c r="U17" s="60"/>
      <c r="V17" s="61"/>
      <c r="W17" s="60"/>
      <c r="X17" s="58"/>
      <c r="Y17" s="59"/>
      <c r="Z17" s="62"/>
      <c r="AB17" s="59"/>
      <c r="AC17" s="58"/>
      <c r="AD17" s="59"/>
      <c r="AE17" s="58"/>
      <c r="AF17" s="59"/>
      <c r="AG17" s="58"/>
      <c r="AI17" s="50"/>
      <c r="AJ17" s="70"/>
      <c r="AL17" s="50">
        <f>[4]Curves!$A23</f>
        <v>37377</v>
      </c>
      <c r="AM17" s="40">
        <f>[4]Curves!$E23</f>
        <v>2.681</v>
      </c>
      <c r="AN17" s="40">
        <f t="shared" si="4"/>
        <v>0.33</v>
      </c>
      <c r="AO17" s="40">
        <f t="shared" si="0"/>
        <v>3.0110000000000001</v>
      </c>
      <c r="AP17" s="40">
        <f>[4]Curves!$J23</f>
        <v>0.04</v>
      </c>
      <c r="AQ17" s="40">
        <f t="shared" si="1"/>
        <v>2.7210000000000001</v>
      </c>
      <c r="AR17" s="40">
        <f>[4]Curves!$K23</f>
        <v>0.33</v>
      </c>
      <c r="AS17" s="40">
        <f t="shared" si="2"/>
        <v>3.0110000000000001</v>
      </c>
      <c r="AT17" s="40">
        <f>[4]Curves!$G23</f>
        <v>0.39</v>
      </c>
      <c r="AU17" s="40">
        <f t="shared" si="3"/>
        <v>3.0710000000000002</v>
      </c>
    </row>
    <row r="18" spans="1:47" x14ac:dyDescent="0.25">
      <c r="A18" s="50">
        <f>[5]Tregion!$A18</f>
        <v>37199</v>
      </c>
      <c r="B18" s="57">
        <f>[5]Tregion!$C18</f>
        <v>19</v>
      </c>
      <c r="C18" s="58">
        <f>[6]Tregion!$C18</f>
        <v>24.5</v>
      </c>
      <c r="D18" s="57">
        <f>[7]Tregion!$C18</f>
        <v>24.5</v>
      </c>
      <c r="E18" s="58">
        <f>[8]Tregion!$C18</f>
        <v>24.25</v>
      </c>
      <c r="F18" s="57">
        <f>[9]Tregion!$C18</f>
        <v>21</v>
      </c>
      <c r="G18" s="58">
        <f>[10]Tbasis!$D17</f>
        <v>20</v>
      </c>
      <c r="H18" s="57"/>
      <c r="I18" s="58">
        <f>[11]Tregion!$C18</f>
        <v>20.174999237060501</v>
      </c>
      <c r="J18" s="57"/>
      <c r="K18" s="58"/>
      <c r="L18" s="57"/>
      <c r="M18" s="58"/>
      <c r="N18" s="57"/>
      <c r="O18" s="58"/>
      <c r="Q18" s="57"/>
      <c r="R18" s="58">
        <f>[12]Tregion!$C18</f>
        <v>46.599994354248047</v>
      </c>
      <c r="S18" s="59"/>
      <c r="T18" s="58"/>
      <c r="U18" s="60"/>
      <c r="V18" s="61"/>
      <c r="W18" s="60"/>
      <c r="X18" s="58"/>
      <c r="Y18" s="59"/>
      <c r="Z18" s="62"/>
      <c r="AB18" s="59"/>
      <c r="AC18" s="58"/>
      <c r="AD18" s="59"/>
      <c r="AE18" s="58"/>
      <c r="AF18" s="59"/>
      <c r="AG18" s="58"/>
      <c r="AI18" s="50"/>
      <c r="AJ18" s="70"/>
      <c r="AL18" s="50">
        <f>[4]Curves!$A24</f>
        <v>37408</v>
      </c>
      <c r="AM18" s="40">
        <f>[4]Curves!$E24</f>
        <v>2.9350000000000001</v>
      </c>
      <c r="AN18" s="40">
        <f t="shared" si="4"/>
        <v>0.32</v>
      </c>
      <c r="AO18" s="40">
        <f t="shared" si="0"/>
        <v>3.2549999999999999</v>
      </c>
      <c r="AP18" s="40">
        <f>[4]Curves!$J24</f>
        <v>0.04</v>
      </c>
      <c r="AQ18" s="40">
        <f t="shared" si="1"/>
        <v>2.9750000000000001</v>
      </c>
      <c r="AR18" s="40">
        <f>[4]Curves!$K24</f>
        <v>0.32</v>
      </c>
      <c r="AS18" s="40">
        <f t="shared" si="2"/>
        <v>3.2549999999999999</v>
      </c>
      <c r="AT18" s="40">
        <f>[4]Curves!$G24</f>
        <v>0.37</v>
      </c>
      <c r="AU18" s="40">
        <f t="shared" si="3"/>
        <v>3.3050000000000002</v>
      </c>
    </row>
    <row r="19" spans="1:47" x14ac:dyDescent="0.25">
      <c r="A19" s="50">
        <f>[5]Tregion!$A19</f>
        <v>37200</v>
      </c>
      <c r="B19" s="57">
        <f>[5]Tregion!$C19</f>
        <v>28</v>
      </c>
      <c r="C19" s="58">
        <f>[6]Tregion!$C19</f>
        <v>29.75</v>
      </c>
      <c r="D19" s="57">
        <f>[7]Tregion!$C19</f>
        <v>29</v>
      </c>
      <c r="E19" s="58">
        <f>[8]Tregion!$C19</f>
        <v>30</v>
      </c>
      <c r="F19" s="57">
        <f>[9]Tregion!$C19</f>
        <v>29</v>
      </c>
      <c r="G19" s="58">
        <f>[10]Tbasis!$D18</f>
        <v>29</v>
      </c>
      <c r="H19" s="57"/>
      <c r="I19" s="58">
        <f>[11]Tregion!$C19</f>
        <v>20.174999237060501</v>
      </c>
      <c r="J19" s="57"/>
      <c r="K19" s="58"/>
      <c r="L19" s="57"/>
      <c r="M19" s="58"/>
      <c r="N19" s="57"/>
      <c r="O19" s="58"/>
      <c r="Q19" s="57"/>
      <c r="R19" s="58">
        <f>[12]Tregion!$C19</f>
        <v>52.999996185302734</v>
      </c>
      <c r="S19" s="59"/>
      <c r="T19" s="58"/>
      <c r="U19" s="60"/>
      <c r="V19" s="61"/>
      <c r="W19" s="60"/>
      <c r="X19" s="58"/>
      <c r="Y19" s="59"/>
      <c r="Z19" s="62"/>
      <c r="AB19" s="59"/>
      <c r="AC19" s="58"/>
      <c r="AD19" s="59"/>
      <c r="AE19" s="58"/>
      <c r="AF19" s="59"/>
      <c r="AG19" s="58"/>
      <c r="AI19" s="50"/>
      <c r="AJ19" s="70"/>
      <c r="AL19" s="50">
        <f>[4]Curves!$A25</f>
        <v>37438</v>
      </c>
      <c r="AM19" s="40">
        <f>[4]Curves!$E25</f>
        <v>3.11</v>
      </c>
      <c r="AN19" s="40">
        <f>AR19+0.1</f>
        <v>0.44499999999999995</v>
      </c>
      <c r="AO19" s="40">
        <f t="shared" si="0"/>
        <v>3.5549999999999997</v>
      </c>
      <c r="AP19" s="40">
        <f>[4]Curves!$J25</f>
        <v>0.04</v>
      </c>
      <c r="AQ19" s="40">
        <f t="shared" si="1"/>
        <v>3.15</v>
      </c>
      <c r="AR19" s="40">
        <f>[4]Curves!$K25</f>
        <v>0.34499999999999997</v>
      </c>
      <c r="AS19" s="40">
        <f t="shared" si="2"/>
        <v>3.4550000000000001</v>
      </c>
      <c r="AT19" s="40">
        <f>[4]Curves!$G25</f>
        <v>0.44</v>
      </c>
      <c r="AU19" s="40">
        <f t="shared" si="3"/>
        <v>3.55</v>
      </c>
    </row>
    <row r="20" spans="1:47" x14ac:dyDescent="0.25">
      <c r="A20" s="50">
        <f>[5]Tregion!$A20</f>
        <v>37201</v>
      </c>
      <c r="B20" s="57">
        <f>[5]Tregion!$C20</f>
        <v>28</v>
      </c>
      <c r="C20" s="58">
        <f>[6]Tregion!$C20</f>
        <v>29.75</v>
      </c>
      <c r="D20" s="57">
        <f>[7]Tregion!$C20</f>
        <v>29</v>
      </c>
      <c r="E20" s="58">
        <f>[8]Tregion!$C20</f>
        <v>30</v>
      </c>
      <c r="F20" s="57">
        <f>[9]Tregion!$C20</f>
        <v>29</v>
      </c>
      <c r="G20" s="58">
        <f>[10]Tbasis!$D19</f>
        <v>29</v>
      </c>
      <c r="H20" s="57"/>
      <c r="I20" s="58">
        <f>[11]Tregion!$C20</f>
        <v>20.174999237060501</v>
      </c>
      <c r="J20" s="57"/>
      <c r="K20" s="58"/>
      <c r="L20" s="57"/>
      <c r="M20" s="58"/>
      <c r="N20" s="57"/>
      <c r="O20" s="58"/>
      <c r="Q20" s="57"/>
      <c r="R20" s="58">
        <f>[12]Tregion!$C20</f>
        <v>52.999996185302734</v>
      </c>
      <c r="S20" s="59"/>
      <c r="T20" s="58"/>
      <c r="U20" s="60"/>
      <c r="V20" s="61"/>
      <c r="W20" s="60"/>
      <c r="X20" s="58"/>
      <c r="Y20" s="59"/>
      <c r="Z20" s="62"/>
      <c r="AB20" s="59"/>
      <c r="AC20" s="58"/>
      <c r="AD20" s="59"/>
      <c r="AE20" s="58"/>
      <c r="AF20" s="59"/>
      <c r="AG20" s="58"/>
      <c r="AI20" s="50"/>
      <c r="AJ20" s="70"/>
      <c r="AL20" s="50">
        <f>[4]Curves!$A26</f>
        <v>37469</v>
      </c>
      <c r="AM20" s="40">
        <f>[4]Curves!$E26</f>
        <v>3.117</v>
      </c>
      <c r="AN20" s="40">
        <f>AR20+0.1</f>
        <v>0.44499999999999995</v>
      </c>
      <c r="AO20" s="40">
        <f t="shared" si="0"/>
        <v>3.5619999999999998</v>
      </c>
      <c r="AP20" s="40">
        <f>[4]Curves!$J26</f>
        <v>0.1</v>
      </c>
      <c r="AQ20" s="40">
        <f t="shared" si="1"/>
        <v>3.2170000000000001</v>
      </c>
      <c r="AR20" s="40">
        <f>[4]Curves!$K26</f>
        <v>0.34499999999999997</v>
      </c>
      <c r="AS20" s="40">
        <f t="shared" si="2"/>
        <v>3.4619999999999997</v>
      </c>
      <c r="AT20" s="40">
        <f>[4]Curves!$G26</f>
        <v>0.44</v>
      </c>
      <c r="AU20" s="40">
        <f t="shared" si="3"/>
        <v>3.5569999999999999</v>
      </c>
    </row>
    <row r="21" spans="1:47" x14ac:dyDescent="0.25">
      <c r="A21" s="50">
        <f>[5]Tregion!$A21</f>
        <v>37202</v>
      </c>
      <c r="B21" s="57">
        <f>[5]Tregion!$C21</f>
        <v>28</v>
      </c>
      <c r="C21" s="58">
        <f>[6]Tregion!$C21</f>
        <v>29.75</v>
      </c>
      <c r="D21" s="57">
        <f>[7]Tregion!$C21</f>
        <v>29</v>
      </c>
      <c r="E21" s="58">
        <f>[8]Tregion!$C21</f>
        <v>30</v>
      </c>
      <c r="F21" s="57">
        <f>[9]Tregion!$C21</f>
        <v>29</v>
      </c>
      <c r="G21" s="58">
        <f>[10]Tbasis!$D20</f>
        <v>29</v>
      </c>
      <c r="H21" s="57"/>
      <c r="I21" s="58">
        <f>[11]Tregion!$C21</f>
        <v>20.174999237060501</v>
      </c>
      <c r="J21" s="57"/>
      <c r="K21" s="58"/>
      <c r="L21" s="57"/>
      <c r="M21" s="58"/>
      <c r="N21" s="57"/>
      <c r="O21" s="58"/>
      <c r="Q21" s="57"/>
      <c r="R21" s="58">
        <f>[12]Tregion!$C21</f>
        <v>52.999996185302734</v>
      </c>
      <c r="S21" s="59"/>
      <c r="T21" s="58"/>
      <c r="U21" s="60"/>
      <c r="V21" s="61"/>
      <c r="W21" s="60"/>
      <c r="X21" s="58"/>
      <c r="Y21" s="59"/>
      <c r="Z21" s="62"/>
      <c r="AB21" s="59"/>
      <c r="AC21" s="58"/>
      <c r="AD21" s="59"/>
      <c r="AE21" s="58"/>
      <c r="AF21" s="59"/>
      <c r="AG21" s="58"/>
      <c r="AI21" s="50"/>
      <c r="AJ21" s="70"/>
      <c r="AL21" s="50">
        <f>[4]Curves!$A27</f>
        <v>37500</v>
      </c>
      <c r="AM21" s="40">
        <f>[4]Curves!$E27</f>
        <v>3.0740000000000003</v>
      </c>
      <c r="AN21" s="40">
        <f>AR21+0.1</f>
        <v>0.43000000000000005</v>
      </c>
      <c r="AO21" s="40">
        <f t="shared" si="0"/>
        <v>3.5040000000000004</v>
      </c>
      <c r="AP21" s="40">
        <f>[4]Curves!$J27</f>
        <v>0.13500000000000001</v>
      </c>
      <c r="AQ21" s="40">
        <f t="shared" si="1"/>
        <v>3.2090000000000005</v>
      </c>
      <c r="AR21" s="40">
        <f>[4]Curves!$K27</f>
        <v>0.33</v>
      </c>
      <c r="AS21" s="40">
        <f t="shared" si="2"/>
        <v>3.4040000000000004</v>
      </c>
      <c r="AT21" s="40">
        <f>[4]Curves!$G27</f>
        <v>0.39</v>
      </c>
      <c r="AU21" s="40">
        <f t="shared" si="3"/>
        <v>3.4640000000000004</v>
      </c>
    </row>
    <row r="22" spans="1:47" x14ac:dyDescent="0.25">
      <c r="A22" s="50">
        <f>[5]Tregion!$A22</f>
        <v>37203</v>
      </c>
      <c r="B22" s="57">
        <f>[5]Tregion!$C22</f>
        <v>28</v>
      </c>
      <c r="C22" s="58">
        <f>[6]Tregion!$C22</f>
        <v>29.75</v>
      </c>
      <c r="D22" s="57">
        <f>[7]Tregion!$C22</f>
        <v>29</v>
      </c>
      <c r="E22" s="58">
        <f>[8]Tregion!$C22</f>
        <v>30</v>
      </c>
      <c r="F22" s="57">
        <f>[9]Tregion!$C22</f>
        <v>29</v>
      </c>
      <c r="G22" s="58">
        <f>[10]Tbasis!$D21</f>
        <v>29</v>
      </c>
      <c r="H22" s="57"/>
      <c r="I22" s="58">
        <f>[11]Tregion!$C22</f>
        <v>20.174999237060501</v>
      </c>
      <c r="J22" s="57"/>
      <c r="K22" s="58"/>
      <c r="L22" s="57"/>
      <c r="M22" s="58"/>
      <c r="N22" s="57"/>
      <c r="O22" s="58"/>
      <c r="Q22" s="57"/>
      <c r="R22" s="58">
        <f>[12]Tregion!$C22</f>
        <v>52.999996185302734</v>
      </c>
      <c r="S22" s="59"/>
      <c r="T22" s="58"/>
      <c r="U22" s="60"/>
      <c r="V22" s="61"/>
      <c r="W22" s="60"/>
      <c r="X22" s="58"/>
      <c r="Y22" s="59"/>
      <c r="Z22" s="62"/>
      <c r="AB22" s="59"/>
      <c r="AC22" s="58"/>
      <c r="AD22" s="59"/>
      <c r="AE22" s="58"/>
      <c r="AF22" s="59"/>
      <c r="AG22" s="58"/>
      <c r="AI22" s="50"/>
      <c r="AJ22" s="70"/>
      <c r="AL22" s="50">
        <f>[4]Curves!$A28</f>
        <v>37530</v>
      </c>
      <c r="AM22" s="40">
        <f>[4]Curves!$E28</f>
        <v>2.9820000000000002</v>
      </c>
      <c r="AN22" s="40">
        <f>AR22+0.1</f>
        <v>0.47</v>
      </c>
      <c r="AO22" s="40">
        <f t="shared" si="0"/>
        <v>3.452</v>
      </c>
      <c r="AP22" s="40">
        <f>[4]Curves!$J28</f>
        <v>0.16</v>
      </c>
      <c r="AQ22" s="40">
        <f t="shared" si="1"/>
        <v>3.1420000000000003</v>
      </c>
      <c r="AR22" s="40">
        <f>[4]Curves!$K28</f>
        <v>0.37</v>
      </c>
      <c r="AS22" s="40">
        <f t="shared" si="2"/>
        <v>3.3520000000000003</v>
      </c>
      <c r="AT22" s="40">
        <f>[4]Curves!$G28</f>
        <v>0.41</v>
      </c>
      <c r="AU22" s="40">
        <f t="shared" si="3"/>
        <v>3.3920000000000003</v>
      </c>
    </row>
    <row r="23" spans="1:47" x14ac:dyDescent="0.25">
      <c r="A23" s="50">
        <f>[5]Tregion!$A23</f>
        <v>37204</v>
      </c>
      <c r="B23" s="57">
        <f>[5]Tregion!$C23</f>
        <v>28</v>
      </c>
      <c r="C23" s="58">
        <f>[6]Tregion!$C23</f>
        <v>29.75</v>
      </c>
      <c r="D23" s="57">
        <f>[7]Tregion!$C23</f>
        <v>29</v>
      </c>
      <c r="E23" s="58">
        <f>[8]Tregion!$C23</f>
        <v>30</v>
      </c>
      <c r="F23" s="57">
        <f>[9]Tregion!$C23</f>
        <v>29</v>
      </c>
      <c r="G23" s="58">
        <f>[10]Tbasis!$D22</f>
        <v>29</v>
      </c>
      <c r="H23" s="57"/>
      <c r="I23" s="58">
        <f>[11]Tregion!$C23</f>
        <v>20.174999237060501</v>
      </c>
      <c r="J23" s="57"/>
      <c r="K23" s="58"/>
      <c r="L23" s="57"/>
      <c r="M23" s="58"/>
      <c r="N23" s="57"/>
      <c r="O23" s="58"/>
      <c r="Q23" s="57"/>
      <c r="R23" s="58">
        <f>[12]Tregion!$C23</f>
        <v>52.999996185302734</v>
      </c>
      <c r="S23" s="59"/>
      <c r="T23" s="58"/>
      <c r="U23" s="60"/>
      <c r="V23" s="61"/>
      <c r="W23" s="60"/>
      <c r="X23" s="58"/>
      <c r="Y23" s="59"/>
      <c r="Z23" s="62"/>
      <c r="AB23" s="59"/>
      <c r="AC23" s="58"/>
      <c r="AD23" s="59"/>
      <c r="AE23" s="58"/>
      <c r="AF23" s="59"/>
      <c r="AG23" s="58"/>
      <c r="AI23" s="50"/>
      <c r="AJ23" s="70"/>
      <c r="AL23" s="50">
        <f>[4]Curves!$A29</f>
        <v>37561</v>
      </c>
      <c r="AM23" s="40">
        <f>[4]Curves!$E29</f>
        <v>3.0130000000000003</v>
      </c>
      <c r="AN23" s="40">
        <f>AR23+0.1</f>
        <v>0.64</v>
      </c>
      <c r="AO23" s="40">
        <f t="shared" si="0"/>
        <v>3.6530000000000005</v>
      </c>
      <c r="AP23" s="40">
        <f>[4]Curves!$J29</f>
        <v>0.155</v>
      </c>
      <c r="AQ23" s="40">
        <f t="shared" si="1"/>
        <v>3.1680000000000001</v>
      </c>
      <c r="AR23" s="40">
        <f>[4]Curves!$K29</f>
        <v>0.54</v>
      </c>
      <c r="AS23" s="40">
        <f t="shared" si="2"/>
        <v>3.5530000000000004</v>
      </c>
      <c r="AT23" s="40">
        <f>[4]Curves!$G29</f>
        <v>0.67</v>
      </c>
      <c r="AU23" s="40">
        <f t="shared" si="3"/>
        <v>3.6830000000000003</v>
      </c>
    </row>
    <row r="24" spans="1:47" x14ac:dyDescent="0.25">
      <c r="A24" s="50">
        <f>[5]Tregion!$A24</f>
        <v>37205</v>
      </c>
      <c r="B24" s="57">
        <f>[5]Tregion!$C24</f>
        <v>28</v>
      </c>
      <c r="C24" s="58">
        <f>[6]Tregion!$C24</f>
        <v>29.75</v>
      </c>
      <c r="D24" s="57">
        <f>[7]Tregion!$C24</f>
        <v>29</v>
      </c>
      <c r="E24" s="58">
        <f>[8]Tregion!$C24</f>
        <v>30</v>
      </c>
      <c r="F24" s="57">
        <f>[9]Tregion!$C24</f>
        <v>29</v>
      </c>
      <c r="G24" s="58">
        <f>[10]Tbasis!$D23</f>
        <v>29</v>
      </c>
      <c r="H24" s="57"/>
      <c r="I24" s="58">
        <f>[11]Tregion!$C24</f>
        <v>26</v>
      </c>
      <c r="J24" s="57"/>
      <c r="K24" s="58"/>
      <c r="L24" s="57"/>
      <c r="M24" s="58"/>
      <c r="N24" s="57"/>
      <c r="O24" s="58"/>
      <c r="Q24" s="57"/>
      <c r="R24" s="58">
        <f>[12]Tregion!$C24</f>
        <v>46.599994354248047</v>
      </c>
      <c r="S24" s="59"/>
      <c r="T24" s="58"/>
      <c r="U24" s="60"/>
      <c r="V24" s="61"/>
      <c r="W24" s="60"/>
      <c r="X24" s="58"/>
      <c r="Y24" s="59"/>
      <c r="Z24" s="62"/>
      <c r="AB24" s="59"/>
      <c r="AC24" s="58"/>
      <c r="AD24" s="59"/>
      <c r="AE24" s="58"/>
      <c r="AF24" s="59"/>
      <c r="AG24" s="58"/>
      <c r="AI24" s="50"/>
      <c r="AJ24" s="70"/>
      <c r="AL24" s="50">
        <f>[4]Curves!$A30</f>
        <v>37591</v>
      </c>
      <c r="AM24" s="40">
        <f>[4]Curves!$E30</f>
        <v>3.0630000000000002</v>
      </c>
      <c r="AN24" s="40">
        <f t="shared" ref="AN24:AN30" si="5">AR24</f>
        <v>0.88</v>
      </c>
      <c r="AO24" s="40">
        <f t="shared" si="0"/>
        <v>3.9430000000000001</v>
      </c>
      <c r="AP24" s="40">
        <f>[4]Curves!$J30</f>
        <v>0.15</v>
      </c>
      <c r="AQ24" s="40">
        <f t="shared" si="1"/>
        <v>3.2130000000000001</v>
      </c>
      <c r="AR24" s="40">
        <f>[4]Curves!$K30</f>
        <v>0.88</v>
      </c>
      <c r="AS24" s="40">
        <f t="shared" si="2"/>
        <v>3.9430000000000001</v>
      </c>
      <c r="AT24" s="40">
        <f>[4]Curves!$G30</f>
        <v>1.02</v>
      </c>
      <c r="AU24" s="40">
        <f t="shared" si="3"/>
        <v>4.0830000000000002</v>
      </c>
    </row>
    <row r="25" spans="1:47" x14ac:dyDescent="0.25">
      <c r="A25" s="50">
        <f>[5]Tregion!$A25</f>
        <v>37206</v>
      </c>
      <c r="B25" s="57">
        <f>[5]Tregion!$C25</f>
        <v>19</v>
      </c>
      <c r="C25" s="58">
        <f>[6]Tregion!$C25</f>
        <v>24.5</v>
      </c>
      <c r="D25" s="57">
        <f>[7]Tregion!$C25</f>
        <v>24.5</v>
      </c>
      <c r="E25" s="58">
        <f>[8]Tregion!$C25</f>
        <v>24.25</v>
      </c>
      <c r="F25" s="57">
        <f>[9]Tregion!$C25</f>
        <v>21</v>
      </c>
      <c r="G25" s="58">
        <f>[10]Tbasis!$D24</f>
        <v>20</v>
      </c>
      <c r="H25" s="57"/>
      <c r="I25" s="58">
        <f>[11]Tregion!$C25</f>
        <v>20.174999237060501</v>
      </c>
      <c r="J25" s="57"/>
      <c r="K25" s="58"/>
      <c r="L25" s="57"/>
      <c r="M25" s="58"/>
      <c r="N25" s="57"/>
      <c r="O25" s="58"/>
      <c r="Q25" s="57"/>
      <c r="R25" s="58">
        <f>[12]Tregion!$C25</f>
        <v>46.599994354248047</v>
      </c>
      <c r="S25" s="59"/>
      <c r="T25" s="58"/>
      <c r="U25" s="60"/>
      <c r="V25" s="61"/>
      <c r="W25" s="60"/>
      <c r="X25" s="58"/>
      <c r="Y25" s="59"/>
      <c r="Z25" s="62"/>
      <c r="AB25" s="59"/>
      <c r="AC25" s="58"/>
      <c r="AD25" s="59"/>
      <c r="AE25" s="58"/>
      <c r="AF25" s="59"/>
      <c r="AG25" s="58"/>
      <c r="AI25" s="50"/>
      <c r="AJ25" s="70"/>
      <c r="AL25" s="50">
        <f>[4]Curves!$A31</f>
        <v>37622</v>
      </c>
      <c r="AM25" s="40">
        <f>[4]Curves!$E31</f>
        <v>3.1030000000000002</v>
      </c>
      <c r="AN25" s="40">
        <f t="shared" si="5"/>
        <v>1.1499999999999999</v>
      </c>
      <c r="AO25" s="40">
        <f t="shared" si="0"/>
        <v>4.2530000000000001</v>
      </c>
      <c r="AP25" s="40">
        <f>[4]Curves!$J31</f>
        <v>0.04</v>
      </c>
      <c r="AQ25" s="40">
        <f t="shared" si="1"/>
        <v>3.1430000000000002</v>
      </c>
      <c r="AR25" s="40">
        <f>[4]Curves!$K31</f>
        <v>1.1499999999999999</v>
      </c>
      <c r="AS25" s="40">
        <f t="shared" si="2"/>
        <v>4.2530000000000001</v>
      </c>
      <c r="AT25" s="40">
        <f>[4]Curves!$G31</f>
        <v>1.9</v>
      </c>
      <c r="AU25" s="40">
        <f t="shared" si="3"/>
        <v>5.0030000000000001</v>
      </c>
    </row>
    <row r="26" spans="1:47" x14ac:dyDescent="0.25">
      <c r="A26" s="50">
        <f>[5]Tregion!$A26</f>
        <v>37207</v>
      </c>
      <c r="B26" s="57">
        <f>[5]Tregion!$C26</f>
        <v>28</v>
      </c>
      <c r="C26" s="58">
        <f>[6]Tregion!$C26</f>
        <v>29.75</v>
      </c>
      <c r="D26" s="57">
        <f>[7]Tregion!$C26</f>
        <v>29</v>
      </c>
      <c r="E26" s="58">
        <f>[8]Tregion!$C26</f>
        <v>30</v>
      </c>
      <c r="F26" s="57">
        <f>[9]Tregion!$C26</f>
        <v>29</v>
      </c>
      <c r="G26" s="58">
        <f>[10]Tbasis!$D25</f>
        <v>29</v>
      </c>
      <c r="H26" s="57"/>
      <c r="I26" s="58">
        <f>[11]Tregion!$C26</f>
        <v>20.174999237060501</v>
      </c>
      <c r="J26" s="57"/>
      <c r="K26" s="58"/>
      <c r="L26" s="57"/>
      <c r="M26" s="58"/>
      <c r="N26" s="57"/>
      <c r="O26" s="58"/>
      <c r="Q26" s="57"/>
      <c r="R26" s="58">
        <f>[12]Tregion!$C26</f>
        <v>52.999996185302734</v>
      </c>
      <c r="S26" s="59"/>
      <c r="T26" s="58"/>
      <c r="U26" s="60"/>
      <c r="V26" s="61"/>
      <c r="W26" s="60"/>
      <c r="X26" s="58"/>
      <c r="Y26" s="59"/>
      <c r="Z26" s="62"/>
      <c r="AB26" s="59"/>
      <c r="AC26" s="58"/>
      <c r="AD26" s="59"/>
      <c r="AE26" s="58"/>
      <c r="AF26" s="59"/>
      <c r="AG26" s="58"/>
      <c r="AI26" s="50"/>
      <c r="AJ26" s="70"/>
      <c r="AL26" s="50">
        <f>[4]Curves!$A32</f>
        <v>37653</v>
      </c>
      <c r="AM26" s="40">
        <f>[4]Curves!$E32</f>
        <v>3.145</v>
      </c>
      <c r="AN26" s="40">
        <f t="shared" si="5"/>
        <v>1.1499999999999999</v>
      </c>
      <c r="AO26" s="40">
        <f t="shared" si="0"/>
        <v>4.2949999999999999</v>
      </c>
      <c r="AP26" s="40">
        <f>[4]Curves!$J32</f>
        <v>0.04</v>
      </c>
      <c r="AQ26" s="40">
        <f t="shared" si="1"/>
        <v>3.1850000000000001</v>
      </c>
      <c r="AR26" s="40">
        <f>[4]Curves!$K32</f>
        <v>1.1499999999999999</v>
      </c>
      <c r="AS26" s="40">
        <f t="shared" si="2"/>
        <v>4.2949999999999999</v>
      </c>
      <c r="AT26" s="40">
        <f>[4]Curves!$G32</f>
        <v>1.9</v>
      </c>
      <c r="AU26" s="40">
        <f t="shared" si="3"/>
        <v>5.0449999999999999</v>
      </c>
    </row>
    <row r="27" spans="1:47" x14ac:dyDescent="0.25">
      <c r="A27" s="50">
        <f>[5]Tregion!$A27</f>
        <v>37208</v>
      </c>
      <c r="B27" s="57">
        <f>[5]Tregion!$C27</f>
        <v>28</v>
      </c>
      <c r="C27" s="58">
        <f>[6]Tregion!$C27</f>
        <v>29.75</v>
      </c>
      <c r="D27" s="57">
        <f>[7]Tregion!$C27</f>
        <v>29</v>
      </c>
      <c r="E27" s="58">
        <f>[8]Tregion!$C27</f>
        <v>30</v>
      </c>
      <c r="F27" s="57">
        <f>[9]Tregion!$C27</f>
        <v>29</v>
      </c>
      <c r="G27" s="58">
        <f>[10]Tbasis!$D26</f>
        <v>29</v>
      </c>
      <c r="H27" s="57"/>
      <c r="I27" s="58">
        <f>[11]Tregion!$C27</f>
        <v>20.174999237060501</v>
      </c>
      <c r="J27" s="57"/>
      <c r="K27" s="58"/>
      <c r="L27" s="57"/>
      <c r="M27" s="58"/>
      <c r="N27" s="57"/>
      <c r="O27" s="58"/>
      <c r="Q27" s="57"/>
      <c r="R27" s="58">
        <f>[12]Tregion!$C27</f>
        <v>52.999996185302734</v>
      </c>
      <c r="S27" s="59"/>
      <c r="T27" s="58"/>
      <c r="U27" s="60"/>
      <c r="V27" s="61"/>
      <c r="W27" s="60"/>
      <c r="X27" s="58"/>
      <c r="Y27" s="59"/>
      <c r="Z27" s="62"/>
      <c r="AB27" s="59"/>
      <c r="AC27" s="58"/>
      <c r="AD27" s="59"/>
      <c r="AE27" s="58"/>
      <c r="AF27" s="59"/>
      <c r="AG27" s="58"/>
      <c r="AI27" s="50"/>
      <c r="AJ27" s="70"/>
      <c r="AL27" s="50">
        <f>[4]Curves!$A33</f>
        <v>37681</v>
      </c>
      <c r="AM27" s="40">
        <f>[4]Curves!$E33</f>
        <v>3.145</v>
      </c>
      <c r="AN27" s="40">
        <f t="shared" si="5"/>
        <v>0.65</v>
      </c>
      <c r="AO27" s="40">
        <f t="shared" si="0"/>
        <v>3.7949999999999999</v>
      </c>
      <c r="AP27" s="40">
        <f>[4]Curves!$J33</f>
        <v>0.04</v>
      </c>
      <c r="AQ27" s="40">
        <f t="shared" si="1"/>
        <v>3.1850000000000001</v>
      </c>
      <c r="AR27" s="40">
        <f>[4]Curves!$K33</f>
        <v>0.65</v>
      </c>
      <c r="AS27" s="40">
        <f t="shared" si="2"/>
        <v>3.7949999999999999</v>
      </c>
      <c r="AT27" s="40">
        <f>[4]Curves!$G33</f>
        <v>0.71</v>
      </c>
      <c r="AU27" s="40">
        <f t="shared" si="3"/>
        <v>3.855</v>
      </c>
    </row>
    <row r="28" spans="1:47" x14ac:dyDescent="0.25">
      <c r="A28" s="50">
        <f>[5]Tregion!$A28</f>
        <v>37209</v>
      </c>
      <c r="B28" s="57">
        <f>[5]Tregion!$C28</f>
        <v>28</v>
      </c>
      <c r="C28" s="58">
        <f>[6]Tregion!$C28</f>
        <v>29.75</v>
      </c>
      <c r="D28" s="57">
        <f>[7]Tregion!$C28</f>
        <v>29</v>
      </c>
      <c r="E28" s="58">
        <f>[8]Tregion!$C28</f>
        <v>30</v>
      </c>
      <c r="F28" s="57">
        <f>[9]Tregion!$C28</f>
        <v>29</v>
      </c>
      <c r="G28" s="58">
        <f>[10]Tbasis!$D27</f>
        <v>29</v>
      </c>
      <c r="H28" s="57"/>
      <c r="I28" s="58">
        <f>[11]Tregion!$C28</f>
        <v>20.174999237060501</v>
      </c>
      <c r="J28" s="57"/>
      <c r="K28" s="58"/>
      <c r="L28" s="57"/>
      <c r="M28" s="58"/>
      <c r="N28" s="57"/>
      <c r="O28" s="58"/>
      <c r="Q28" s="57"/>
      <c r="R28" s="58">
        <f>[12]Tregion!$C28</f>
        <v>52.999996185302734</v>
      </c>
      <c r="S28" s="59"/>
      <c r="T28" s="58"/>
      <c r="U28" s="60"/>
      <c r="V28" s="61"/>
      <c r="W28" s="60"/>
      <c r="X28" s="58"/>
      <c r="Y28" s="59"/>
      <c r="Z28" s="62"/>
      <c r="AB28" s="59"/>
      <c r="AC28" s="58"/>
      <c r="AD28" s="59"/>
      <c r="AE28" s="58"/>
      <c r="AF28" s="59"/>
      <c r="AG28" s="58"/>
      <c r="AI28" s="50"/>
      <c r="AJ28" s="70"/>
      <c r="AL28" s="50">
        <f>[4]Curves!$A34</f>
        <v>37712</v>
      </c>
      <c r="AM28" s="40">
        <f>[4]Curves!$E34</f>
        <v>3.1749999999999998</v>
      </c>
      <c r="AN28" s="40">
        <f t="shared" si="5"/>
        <v>0.36</v>
      </c>
      <c r="AO28" s="40">
        <f t="shared" si="0"/>
        <v>3.5349999999999997</v>
      </c>
      <c r="AP28" s="40">
        <f>[4]Curves!$J34</f>
        <v>0.04</v>
      </c>
      <c r="AQ28" s="40">
        <f t="shared" si="1"/>
        <v>3.2149999999999999</v>
      </c>
      <c r="AR28" s="40">
        <f>[4]Curves!$K34</f>
        <v>0.36</v>
      </c>
      <c r="AS28" s="40">
        <f t="shared" si="2"/>
        <v>3.5349999999999997</v>
      </c>
      <c r="AT28" s="40">
        <f>[4]Curves!$G34</f>
        <v>0.38</v>
      </c>
      <c r="AU28" s="40">
        <f t="shared" si="3"/>
        <v>3.5549999999999997</v>
      </c>
    </row>
    <row r="29" spans="1:47" x14ac:dyDescent="0.25">
      <c r="A29" s="50">
        <f>[5]Tregion!$A29</f>
        <v>37210</v>
      </c>
      <c r="B29" s="57">
        <f>[5]Tregion!$C29</f>
        <v>28</v>
      </c>
      <c r="C29" s="58">
        <f>[6]Tregion!$C29</f>
        <v>29.75</v>
      </c>
      <c r="D29" s="57">
        <f>[7]Tregion!$C29</f>
        <v>29</v>
      </c>
      <c r="E29" s="58">
        <f>[8]Tregion!$C29</f>
        <v>30</v>
      </c>
      <c r="F29" s="57">
        <f>[9]Tregion!$C29</f>
        <v>29</v>
      </c>
      <c r="G29" s="58">
        <f>[10]Tbasis!$D28</f>
        <v>29</v>
      </c>
      <c r="H29" s="57"/>
      <c r="I29" s="58">
        <f>[11]Tregion!$C29</f>
        <v>20.174999237060501</v>
      </c>
      <c r="J29" s="57"/>
      <c r="K29" s="58"/>
      <c r="L29" s="57"/>
      <c r="M29" s="58"/>
      <c r="N29" s="57"/>
      <c r="O29" s="58"/>
      <c r="Q29" s="57"/>
      <c r="R29" s="58">
        <f>[12]Tregion!$C29</f>
        <v>52.999996185302734</v>
      </c>
      <c r="S29" s="59"/>
      <c r="T29" s="58"/>
      <c r="U29" s="60"/>
      <c r="V29" s="61"/>
      <c r="W29" s="60"/>
      <c r="X29" s="58"/>
      <c r="Y29" s="59"/>
      <c r="Z29" s="62"/>
      <c r="AB29" s="59"/>
      <c r="AC29" s="58"/>
      <c r="AD29" s="59"/>
      <c r="AE29" s="58"/>
      <c r="AF29" s="59"/>
      <c r="AG29" s="58"/>
      <c r="AI29" s="50"/>
      <c r="AJ29" s="70"/>
      <c r="AL29" s="50">
        <f>[4]Curves!$A35</f>
        <v>37742</v>
      </c>
      <c r="AM29" s="40">
        <f>[4]Curves!$E35</f>
        <v>3.36</v>
      </c>
      <c r="AN29" s="40">
        <f t="shared" si="5"/>
        <v>0.32500000000000001</v>
      </c>
      <c r="AO29" s="40">
        <f t="shared" si="0"/>
        <v>3.6850000000000001</v>
      </c>
      <c r="AP29" s="40">
        <f>[4]Curves!$J35</f>
        <v>0.04</v>
      </c>
      <c r="AQ29" s="40">
        <f t="shared" si="1"/>
        <v>3.4</v>
      </c>
      <c r="AR29" s="40">
        <f>[4]Curves!$K35</f>
        <v>0.32500000000000001</v>
      </c>
      <c r="AS29" s="40">
        <f t="shared" si="2"/>
        <v>3.6850000000000001</v>
      </c>
      <c r="AT29" s="40">
        <f>[4]Curves!$G35</f>
        <v>0.33</v>
      </c>
      <c r="AU29" s="40">
        <f t="shared" si="3"/>
        <v>3.69</v>
      </c>
    </row>
    <row r="30" spans="1:47" x14ac:dyDescent="0.25">
      <c r="A30" s="50">
        <f>[5]Tregion!$A30</f>
        <v>37211</v>
      </c>
      <c r="B30" s="57">
        <f>[5]Tregion!$C30</f>
        <v>28</v>
      </c>
      <c r="C30" s="58">
        <f>[6]Tregion!$C30</f>
        <v>29.75</v>
      </c>
      <c r="D30" s="57">
        <f>[7]Tregion!$C30</f>
        <v>29</v>
      </c>
      <c r="E30" s="58">
        <f>[8]Tregion!$C30</f>
        <v>30</v>
      </c>
      <c r="F30" s="57">
        <f>[9]Tregion!$C30</f>
        <v>29</v>
      </c>
      <c r="G30" s="58">
        <f>[10]Tbasis!$D29</f>
        <v>29</v>
      </c>
      <c r="H30" s="57"/>
      <c r="I30" s="58">
        <f>[11]Tregion!$C30</f>
        <v>20.174999237060501</v>
      </c>
      <c r="J30" s="57"/>
      <c r="K30" s="58"/>
      <c r="L30" s="57"/>
      <c r="M30" s="58"/>
      <c r="N30" s="57"/>
      <c r="O30" s="58"/>
      <c r="Q30" s="57"/>
      <c r="R30" s="58">
        <f>[12]Tregion!$C30</f>
        <v>52.999996185302734</v>
      </c>
      <c r="S30" s="59"/>
      <c r="T30" s="58"/>
      <c r="U30" s="60"/>
      <c r="V30" s="61"/>
      <c r="W30" s="60"/>
      <c r="X30" s="58"/>
      <c r="Y30" s="59"/>
      <c r="Z30" s="62"/>
      <c r="AB30" s="59"/>
      <c r="AC30" s="58"/>
      <c r="AD30" s="59"/>
      <c r="AE30" s="58"/>
      <c r="AF30" s="59"/>
      <c r="AG30" s="58"/>
      <c r="AI30" s="50"/>
      <c r="AJ30" s="70"/>
      <c r="AL30" s="50">
        <f>[4]Curves!$A36</f>
        <v>37773</v>
      </c>
      <c r="AM30" s="40">
        <f>[4]Curves!$E36</f>
        <v>3.57</v>
      </c>
      <c r="AN30" s="40">
        <f t="shared" si="5"/>
        <v>0.33500000000000002</v>
      </c>
      <c r="AO30" s="40">
        <f t="shared" si="0"/>
        <v>3.9049999999999998</v>
      </c>
      <c r="AP30" s="40">
        <f>[4]Curves!$J36</f>
        <v>0.04</v>
      </c>
      <c r="AQ30" s="40">
        <f t="shared" si="1"/>
        <v>3.61</v>
      </c>
      <c r="AR30" s="40">
        <f>[4]Curves!$K36</f>
        <v>0.33500000000000002</v>
      </c>
      <c r="AS30" s="40">
        <f t="shared" si="2"/>
        <v>3.9049999999999998</v>
      </c>
      <c r="AT30" s="40">
        <f>[4]Curves!$G36</f>
        <v>0.37</v>
      </c>
      <c r="AU30" s="40">
        <f t="shared" si="3"/>
        <v>3.94</v>
      </c>
    </row>
    <row r="31" spans="1:47" x14ac:dyDescent="0.25">
      <c r="A31" s="50">
        <f>[5]Tregion!$A31</f>
        <v>37212</v>
      </c>
      <c r="B31" s="57">
        <f>[5]Tregion!$C31</f>
        <v>28</v>
      </c>
      <c r="C31" s="58">
        <f>[6]Tregion!$C31</f>
        <v>29.75</v>
      </c>
      <c r="D31" s="57">
        <f>[7]Tregion!$C31</f>
        <v>29</v>
      </c>
      <c r="E31" s="58">
        <f>[8]Tregion!$C31</f>
        <v>30</v>
      </c>
      <c r="F31" s="57">
        <f>[9]Tregion!$C31</f>
        <v>29</v>
      </c>
      <c r="G31" s="58">
        <f>[10]Tbasis!$D30</f>
        <v>29</v>
      </c>
      <c r="H31" s="57"/>
      <c r="I31" s="58">
        <f>[11]Tregion!$C31</f>
        <v>26</v>
      </c>
      <c r="J31" s="57"/>
      <c r="K31" s="58"/>
      <c r="L31" s="57"/>
      <c r="M31" s="58"/>
      <c r="N31" s="57"/>
      <c r="O31" s="58"/>
      <c r="Q31" s="57"/>
      <c r="R31" s="58">
        <f>[12]Tregion!$C31</f>
        <v>46.599994354248047</v>
      </c>
      <c r="S31" s="59"/>
      <c r="T31" s="58"/>
      <c r="U31" s="60"/>
      <c r="V31" s="61"/>
      <c r="W31" s="60"/>
      <c r="X31" s="58"/>
      <c r="Y31" s="59"/>
      <c r="Z31" s="62"/>
      <c r="AB31" s="59"/>
      <c r="AC31" s="58"/>
      <c r="AD31" s="59"/>
      <c r="AE31" s="58"/>
      <c r="AF31" s="59"/>
      <c r="AG31" s="58"/>
      <c r="AI31" s="50"/>
      <c r="AJ31" s="70"/>
      <c r="AL31" s="50">
        <f>[4]Curves!$A37</f>
        <v>37803</v>
      </c>
      <c r="AM31" s="40">
        <f>[4]Curves!$E37</f>
        <v>3.6949999999999998</v>
      </c>
      <c r="AN31" s="40">
        <f>AR31+0.1</f>
        <v>0.44999999999999996</v>
      </c>
      <c r="AO31" s="40">
        <f t="shared" si="0"/>
        <v>4.1449999999999996</v>
      </c>
      <c r="AP31" s="40">
        <f>[4]Curves!$J37</f>
        <v>0.04</v>
      </c>
      <c r="AQ31" s="40">
        <f t="shared" si="1"/>
        <v>3.7349999999999999</v>
      </c>
      <c r="AR31" s="40">
        <f>[4]Curves!$K37</f>
        <v>0.35</v>
      </c>
      <c r="AS31" s="40">
        <f t="shared" si="2"/>
        <v>4.0449999999999999</v>
      </c>
      <c r="AT31" s="40">
        <f>[4]Curves!$G37</f>
        <v>0.41</v>
      </c>
      <c r="AU31" s="40">
        <f t="shared" si="3"/>
        <v>4.1049999999999995</v>
      </c>
    </row>
    <row r="32" spans="1:47" x14ac:dyDescent="0.25">
      <c r="A32" s="50">
        <f>[5]Tregion!$A32</f>
        <v>37213</v>
      </c>
      <c r="B32" s="57">
        <f>[5]Tregion!$C32</f>
        <v>19</v>
      </c>
      <c r="C32" s="58">
        <f>[6]Tregion!$C32</f>
        <v>24.5</v>
      </c>
      <c r="D32" s="57">
        <f>[7]Tregion!$C32</f>
        <v>24.5</v>
      </c>
      <c r="E32" s="58">
        <f>[8]Tregion!$C32</f>
        <v>24.25</v>
      </c>
      <c r="F32" s="57">
        <f>[9]Tregion!$C32</f>
        <v>21</v>
      </c>
      <c r="G32" s="58">
        <f>[10]Tbasis!$D31</f>
        <v>20</v>
      </c>
      <c r="H32" s="57"/>
      <c r="I32" s="58">
        <f>[11]Tregion!$C32</f>
        <v>20.174999237060501</v>
      </c>
      <c r="J32" s="57"/>
      <c r="K32" s="58"/>
      <c r="L32" s="57"/>
      <c r="M32" s="58"/>
      <c r="N32" s="57"/>
      <c r="O32" s="58"/>
      <c r="Q32" s="57"/>
      <c r="R32" s="58">
        <f>[12]Tregion!$C32</f>
        <v>46.599994354248047</v>
      </c>
      <c r="S32" s="59"/>
      <c r="T32" s="58"/>
      <c r="U32" s="60"/>
      <c r="V32" s="61"/>
      <c r="W32" s="60"/>
      <c r="X32" s="58"/>
      <c r="Y32" s="59"/>
      <c r="Z32" s="62"/>
      <c r="AB32" s="59"/>
      <c r="AC32" s="58"/>
      <c r="AD32" s="59"/>
      <c r="AE32" s="58"/>
      <c r="AF32" s="59"/>
      <c r="AG32" s="58"/>
      <c r="AI32" s="50"/>
      <c r="AJ32" s="70"/>
      <c r="AL32" s="50">
        <f>[4]Curves!$A38</f>
        <v>37834</v>
      </c>
      <c r="AM32" s="40">
        <f>[4]Curves!$E38</f>
        <v>3.613</v>
      </c>
      <c r="AN32" s="40">
        <f>AR32+0.1</f>
        <v>0.44999999999999996</v>
      </c>
      <c r="AO32" s="40">
        <f t="shared" si="0"/>
        <v>4.0629999999999997</v>
      </c>
      <c r="AP32" s="40">
        <f>[4]Curves!$J38</f>
        <v>0.13</v>
      </c>
      <c r="AQ32" s="40">
        <f t="shared" si="1"/>
        <v>3.7429999999999999</v>
      </c>
      <c r="AR32" s="40">
        <f>[4]Curves!$K38</f>
        <v>0.35</v>
      </c>
      <c r="AS32" s="40">
        <f t="shared" si="2"/>
        <v>3.9630000000000001</v>
      </c>
      <c r="AT32" s="40">
        <f>[4]Curves!$G38</f>
        <v>0.41</v>
      </c>
      <c r="AU32" s="40">
        <f t="shared" si="3"/>
        <v>4.0229999999999997</v>
      </c>
    </row>
    <row r="33" spans="1:47" x14ac:dyDescent="0.25">
      <c r="A33" s="50">
        <f>[5]Tregion!$A33</f>
        <v>37214</v>
      </c>
      <c r="B33" s="57">
        <f>[5]Tregion!$C33</f>
        <v>28</v>
      </c>
      <c r="C33" s="58">
        <f>[6]Tregion!$C33</f>
        <v>29.75</v>
      </c>
      <c r="D33" s="57">
        <f>[7]Tregion!$C33</f>
        <v>29</v>
      </c>
      <c r="E33" s="58">
        <f>[8]Tregion!$C33</f>
        <v>30</v>
      </c>
      <c r="F33" s="57">
        <f>[9]Tregion!$C33</f>
        <v>29</v>
      </c>
      <c r="G33" s="58">
        <f>[10]Tbasis!$D32</f>
        <v>29</v>
      </c>
      <c r="H33" s="57"/>
      <c r="I33" s="58">
        <f>[11]Tregion!$C33</f>
        <v>20.174999237060501</v>
      </c>
      <c r="J33" s="57"/>
      <c r="K33" s="58"/>
      <c r="L33" s="57"/>
      <c r="M33" s="58"/>
      <c r="N33" s="57"/>
      <c r="O33" s="58"/>
      <c r="Q33" s="57"/>
      <c r="R33" s="58">
        <f>[12]Tregion!$C33</f>
        <v>52.999996185302734</v>
      </c>
      <c r="S33" s="59"/>
      <c r="T33" s="58"/>
      <c r="U33" s="60"/>
      <c r="V33" s="61"/>
      <c r="W33" s="60"/>
      <c r="X33" s="58"/>
      <c r="Y33" s="59"/>
      <c r="Z33" s="62"/>
      <c r="AB33" s="59"/>
      <c r="AC33" s="58"/>
      <c r="AD33" s="59"/>
      <c r="AE33" s="58"/>
      <c r="AF33" s="59"/>
      <c r="AG33" s="58"/>
      <c r="AI33" s="50"/>
      <c r="AJ33" s="70"/>
      <c r="AL33" s="50">
        <f>[4]Curves!$A39</f>
        <v>37865</v>
      </c>
      <c r="AM33" s="40">
        <f>[4]Curves!$E39</f>
        <v>3.5180000000000002</v>
      </c>
      <c r="AN33" s="40">
        <f>AR33+0.1</f>
        <v>0.41500000000000004</v>
      </c>
      <c r="AO33" s="40">
        <f t="shared" si="0"/>
        <v>3.9330000000000003</v>
      </c>
      <c r="AP33" s="40">
        <f>[4]Curves!$J39</f>
        <v>0.13</v>
      </c>
      <c r="AQ33" s="40">
        <f t="shared" si="1"/>
        <v>3.6480000000000001</v>
      </c>
      <c r="AR33" s="40">
        <f>[4]Curves!$K39</f>
        <v>0.315</v>
      </c>
      <c r="AS33" s="40">
        <f t="shared" si="2"/>
        <v>3.8330000000000002</v>
      </c>
      <c r="AT33" s="40">
        <f>[4]Curves!$G39</f>
        <v>0.36</v>
      </c>
      <c r="AU33" s="40">
        <f t="shared" si="3"/>
        <v>3.8780000000000001</v>
      </c>
    </row>
    <row r="34" spans="1:47" x14ac:dyDescent="0.25">
      <c r="A34" s="50">
        <f>[5]Tregion!$A34</f>
        <v>37215</v>
      </c>
      <c r="B34" s="57">
        <f>[5]Tregion!$C34</f>
        <v>28</v>
      </c>
      <c r="C34" s="58">
        <f>[6]Tregion!$C34</f>
        <v>29.75</v>
      </c>
      <c r="D34" s="57">
        <f>[7]Tregion!$C34</f>
        <v>29</v>
      </c>
      <c r="E34" s="58">
        <f>[8]Tregion!$C34</f>
        <v>30</v>
      </c>
      <c r="F34" s="57">
        <f>[9]Tregion!$C34</f>
        <v>29</v>
      </c>
      <c r="G34" s="58">
        <f>[10]Tbasis!$D33</f>
        <v>29</v>
      </c>
      <c r="H34" s="57"/>
      <c r="I34" s="58">
        <f>[11]Tregion!$C34</f>
        <v>20.174999237060501</v>
      </c>
      <c r="J34" s="57"/>
      <c r="K34" s="58"/>
      <c r="L34" s="57"/>
      <c r="M34" s="58"/>
      <c r="N34" s="57"/>
      <c r="O34" s="58"/>
      <c r="Q34" s="57"/>
      <c r="R34" s="58">
        <f>[12]Tregion!$C34</f>
        <v>52.999996185302734</v>
      </c>
      <c r="S34" s="59"/>
      <c r="T34" s="58"/>
      <c r="U34" s="60"/>
      <c r="V34" s="61"/>
      <c r="W34" s="60"/>
      <c r="X34" s="58"/>
      <c r="Y34" s="59"/>
      <c r="Z34" s="62"/>
      <c r="AB34" s="59"/>
      <c r="AC34" s="58"/>
      <c r="AD34" s="59"/>
      <c r="AE34" s="58"/>
      <c r="AF34" s="59"/>
      <c r="AG34" s="58"/>
      <c r="AI34" s="50"/>
      <c r="AJ34" s="70"/>
      <c r="AL34" s="50">
        <f>[4]Curves!$A40</f>
        <v>37895</v>
      </c>
      <c r="AM34" s="40">
        <f>[4]Curves!$E40</f>
        <v>3.3930000000000002</v>
      </c>
      <c r="AN34" s="40">
        <f>AR34+0.1</f>
        <v>0.45999999999999996</v>
      </c>
      <c r="AO34" s="40">
        <f t="shared" si="0"/>
        <v>3.8530000000000002</v>
      </c>
      <c r="AP34" s="40">
        <f>[4]Curves!$J40</f>
        <v>0.13</v>
      </c>
      <c r="AQ34" s="40">
        <f t="shared" si="1"/>
        <v>3.5230000000000001</v>
      </c>
      <c r="AR34" s="40">
        <f>[4]Curves!$K40</f>
        <v>0.36</v>
      </c>
      <c r="AS34" s="40">
        <f t="shared" si="2"/>
        <v>3.7530000000000001</v>
      </c>
      <c r="AT34" s="40">
        <f>[4]Curves!$G40</f>
        <v>0.4</v>
      </c>
      <c r="AU34" s="40">
        <f t="shared" si="3"/>
        <v>3.7930000000000001</v>
      </c>
    </row>
    <row r="35" spans="1:47" x14ac:dyDescent="0.25">
      <c r="A35" s="50">
        <f>[5]Tregion!$A35</f>
        <v>37216</v>
      </c>
      <c r="B35" s="57">
        <f>[5]Tregion!$C35</f>
        <v>28</v>
      </c>
      <c r="C35" s="58">
        <f>[6]Tregion!$C35</f>
        <v>29.75</v>
      </c>
      <c r="D35" s="57">
        <f>[7]Tregion!$C35</f>
        <v>29</v>
      </c>
      <c r="E35" s="58">
        <f>[8]Tregion!$C35</f>
        <v>30</v>
      </c>
      <c r="F35" s="57">
        <f>[9]Tregion!$C35</f>
        <v>29</v>
      </c>
      <c r="G35" s="58">
        <f>[10]Tbasis!$D34</f>
        <v>29</v>
      </c>
      <c r="H35" s="57"/>
      <c r="I35" s="58">
        <f>[11]Tregion!$C35</f>
        <v>20.174999237060501</v>
      </c>
      <c r="J35" s="57"/>
      <c r="K35" s="58"/>
      <c r="L35" s="57"/>
      <c r="M35" s="58"/>
      <c r="N35" s="57"/>
      <c r="O35" s="58"/>
      <c r="Q35" s="57"/>
      <c r="R35" s="58">
        <f>[12]Tregion!$C35</f>
        <v>52.999996185302734</v>
      </c>
      <c r="S35" s="59"/>
      <c r="T35" s="58"/>
      <c r="U35" s="60"/>
      <c r="V35" s="61"/>
      <c r="W35" s="60"/>
      <c r="X35" s="58"/>
      <c r="Y35" s="59"/>
      <c r="Z35" s="62"/>
      <c r="AB35" s="59"/>
      <c r="AC35" s="58"/>
      <c r="AD35" s="59"/>
      <c r="AE35" s="58"/>
      <c r="AF35" s="59"/>
      <c r="AG35" s="58"/>
      <c r="AI35" s="50"/>
      <c r="AJ35" s="70"/>
      <c r="AL35" s="50">
        <f>[4]Curves!$A41</f>
        <v>37926</v>
      </c>
      <c r="AM35" s="40">
        <f>[4]Curves!$E41</f>
        <v>3.3930000000000002</v>
      </c>
      <c r="AN35" s="40">
        <f>AR35+0.1</f>
        <v>0.56000000000000005</v>
      </c>
      <c r="AO35" s="40">
        <f t="shared" si="0"/>
        <v>3.9530000000000003</v>
      </c>
      <c r="AP35" s="40">
        <f>[4]Curves!$J41</f>
        <v>0.13</v>
      </c>
      <c r="AQ35" s="40">
        <f t="shared" si="1"/>
        <v>3.5230000000000001</v>
      </c>
      <c r="AR35" s="40">
        <f>[4]Curves!$K41</f>
        <v>0.46</v>
      </c>
      <c r="AS35" s="40">
        <f t="shared" si="2"/>
        <v>3.8530000000000002</v>
      </c>
      <c r="AT35" s="40">
        <f>[4]Curves!$G41</f>
        <v>0.72</v>
      </c>
      <c r="AU35" s="40">
        <f t="shared" si="3"/>
        <v>4.1130000000000004</v>
      </c>
    </row>
    <row r="36" spans="1:47" x14ac:dyDescent="0.25">
      <c r="A36" s="50">
        <f>[5]Tregion!$A36</f>
        <v>37217</v>
      </c>
      <c r="B36" s="57">
        <f>[5]Tregion!$C36</f>
        <v>28</v>
      </c>
      <c r="C36" s="58">
        <f>[6]Tregion!$C36</f>
        <v>24.5</v>
      </c>
      <c r="D36" s="57">
        <f>[7]Tregion!$C36</f>
        <v>29</v>
      </c>
      <c r="E36" s="58">
        <f>[8]Tregion!$C36</f>
        <v>30</v>
      </c>
      <c r="F36" s="57">
        <f>[9]Tregion!$C36</f>
        <v>29</v>
      </c>
      <c r="G36" s="58">
        <f>[10]Tbasis!$D35</f>
        <v>29</v>
      </c>
      <c r="H36" s="57"/>
      <c r="I36" s="58">
        <f>[11]Tregion!$C36</f>
        <v>20.174999237060501</v>
      </c>
      <c r="J36" s="57"/>
      <c r="K36" s="58"/>
      <c r="L36" s="57"/>
      <c r="M36" s="58"/>
      <c r="N36" s="57"/>
      <c r="O36" s="58"/>
      <c r="Q36" s="57"/>
      <c r="R36" s="58">
        <f>[12]Tregion!$C36</f>
        <v>46.599994354248047</v>
      </c>
      <c r="S36" s="59"/>
      <c r="T36" s="58"/>
      <c r="U36" s="60"/>
      <c r="V36" s="61"/>
      <c r="W36" s="60"/>
      <c r="X36" s="58"/>
      <c r="Y36" s="59"/>
      <c r="Z36" s="62"/>
      <c r="AB36" s="59"/>
      <c r="AC36" s="58"/>
      <c r="AD36" s="59"/>
      <c r="AE36" s="58"/>
      <c r="AF36" s="59"/>
      <c r="AG36" s="58"/>
      <c r="AI36" s="50"/>
      <c r="AJ36" s="70"/>
      <c r="AL36" s="50">
        <f>[4]Curves!$A42</f>
        <v>37956</v>
      </c>
      <c r="AM36" s="40">
        <f>[4]Curves!$E42</f>
        <v>3.415</v>
      </c>
      <c r="AN36" s="40">
        <f t="shared" ref="AN36:AN42" si="6">AR36</f>
        <v>0.77</v>
      </c>
      <c r="AO36" s="40">
        <f t="shared" si="0"/>
        <v>4.1850000000000005</v>
      </c>
      <c r="AP36" s="40">
        <f>[4]Curves!$J42</f>
        <v>0.13</v>
      </c>
      <c r="AQ36" s="40">
        <f t="shared" si="1"/>
        <v>3.5449999999999999</v>
      </c>
      <c r="AR36" s="40">
        <f>[4]Curves!$K42</f>
        <v>0.77</v>
      </c>
      <c r="AS36" s="40">
        <f t="shared" si="2"/>
        <v>4.1850000000000005</v>
      </c>
      <c r="AT36" s="40">
        <f>[4]Curves!$G42</f>
        <v>0.97</v>
      </c>
      <c r="AU36" s="40">
        <f t="shared" si="3"/>
        <v>4.3849999999999998</v>
      </c>
    </row>
    <row r="37" spans="1:47" x14ac:dyDescent="0.25">
      <c r="A37" s="50">
        <f>[5]Tregion!$A37</f>
        <v>37218</v>
      </c>
      <c r="B37" s="57">
        <f>[5]Tregion!$C37</f>
        <v>28</v>
      </c>
      <c r="C37" s="58">
        <f>[6]Tregion!$C37</f>
        <v>24.5</v>
      </c>
      <c r="D37" s="57">
        <f>[7]Tregion!$C37</f>
        <v>29</v>
      </c>
      <c r="E37" s="58">
        <f>[8]Tregion!$C37</f>
        <v>30</v>
      </c>
      <c r="F37" s="57">
        <f>[9]Tregion!$C37</f>
        <v>29</v>
      </c>
      <c r="G37" s="58">
        <f>[10]Tbasis!$D36</f>
        <v>29</v>
      </c>
      <c r="H37" s="57"/>
      <c r="I37" s="58">
        <f>[11]Tregion!$C37</f>
        <v>20.174999237060501</v>
      </c>
      <c r="J37" s="57"/>
      <c r="K37" s="58"/>
      <c r="L37" s="57"/>
      <c r="M37" s="58"/>
      <c r="N37" s="57"/>
      <c r="O37" s="58"/>
      <c r="Q37" s="57"/>
      <c r="R37" s="58">
        <f>[12]Tregion!$C37</f>
        <v>52.999994354248045</v>
      </c>
      <c r="S37" s="59"/>
      <c r="T37" s="58"/>
      <c r="U37" s="60"/>
      <c r="V37" s="61"/>
      <c r="W37" s="60"/>
      <c r="X37" s="58"/>
      <c r="Y37" s="59"/>
      <c r="Z37" s="62"/>
      <c r="AB37" s="59"/>
      <c r="AC37" s="58"/>
      <c r="AD37" s="59"/>
      <c r="AE37" s="58"/>
      <c r="AF37" s="59"/>
      <c r="AG37" s="58"/>
      <c r="AI37" s="50"/>
      <c r="AJ37" s="70"/>
      <c r="AL37" s="50">
        <f>[4]Curves!$A43</f>
        <v>37987</v>
      </c>
      <c r="AM37" s="40">
        <f>[4]Curves!$E43</f>
        <v>3.44</v>
      </c>
      <c r="AN37" s="40">
        <f t="shared" si="6"/>
        <v>1.04</v>
      </c>
      <c r="AO37" s="40">
        <f t="shared" si="0"/>
        <v>4.4800000000000004</v>
      </c>
      <c r="AP37" s="40">
        <f>[4]Curves!$J43</f>
        <v>3.5000000000000003E-2</v>
      </c>
      <c r="AQ37" s="40">
        <f t="shared" si="1"/>
        <v>3.4750000000000001</v>
      </c>
      <c r="AR37" s="40">
        <f>[4]Curves!$K43</f>
        <v>1.04</v>
      </c>
      <c r="AS37" s="40">
        <f t="shared" si="2"/>
        <v>4.4800000000000004</v>
      </c>
      <c r="AT37" s="40">
        <f>[4]Curves!$G43</f>
        <v>1.6</v>
      </c>
      <c r="AU37" s="40">
        <f t="shared" si="3"/>
        <v>5.04</v>
      </c>
    </row>
    <row r="38" spans="1:47" x14ac:dyDescent="0.25">
      <c r="A38" s="50">
        <f>[5]Tregion!$A38</f>
        <v>37225</v>
      </c>
      <c r="B38" s="57">
        <f>[5]Tregion!$C38</f>
        <v>28</v>
      </c>
      <c r="C38" s="58">
        <f>[6]Tregion!$C38</f>
        <v>29.75</v>
      </c>
      <c r="D38" s="57">
        <f>[7]Tregion!$C38</f>
        <v>29</v>
      </c>
      <c r="E38" s="58">
        <f>[8]Tregion!$C38</f>
        <v>30</v>
      </c>
      <c r="F38" s="57">
        <f>[9]Tregion!$C38</f>
        <v>29</v>
      </c>
      <c r="G38" s="58">
        <f>[10]Tbasis!$D37</f>
        <v>29</v>
      </c>
      <c r="H38" s="57"/>
      <c r="I38" s="58">
        <f>[11]Tregion!$C38</f>
        <v>26</v>
      </c>
      <c r="J38" s="57"/>
      <c r="K38" s="58"/>
      <c r="L38" s="57"/>
      <c r="M38" s="58"/>
      <c r="N38" s="57"/>
      <c r="O38" s="58"/>
      <c r="Q38" s="57"/>
      <c r="R38" s="58">
        <f>[12]Tregion!$C38</f>
        <v>52.999996185302734</v>
      </c>
      <c r="S38" s="59"/>
      <c r="T38" s="58"/>
      <c r="U38" s="60"/>
      <c r="V38" s="61"/>
      <c r="W38" s="60"/>
      <c r="X38" s="58"/>
      <c r="Y38" s="59"/>
      <c r="Z38" s="62"/>
      <c r="AB38" s="59"/>
      <c r="AC38" s="58"/>
      <c r="AD38" s="59"/>
      <c r="AE38" s="58"/>
      <c r="AF38" s="59"/>
      <c r="AG38" s="58"/>
      <c r="AI38" s="50"/>
      <c r="AJ38" s="70"/>
      <c r="AL38" s="50">
        <f>[4]Curves!$A44</f>
        <v>38018</v>
      </c>
      <c r="AM38" s="40">
        <f>[4]Curves!$E44</f>
        <v>3.472</v>
      </c>
      <c r="AN38" s="40">
        <f t="shared" si="6"/>
        <v>1.04</v>
      </c>
      <c r="AO38" s="40">
        <f t="shared" si="0"/>
        <v>4.5120000000000005</v>
      </c>
      <c r="AP38" s="40">
        <f>[4]Curves!$J44</f>
        <v>3.5000000000000003E-2</v>
      </c>
      <c r="AQ38" s="40">
        <f t="shared" si="1"/>
        <v>3.5070000000000001</v>
      </c>
      <c r="AR38" s="40">
        <f>[4]Curves!$K44</f>
        <v>1.04</v>
      </c>
      <c r="AS38" s="40">
        <f t="shared" si="2"/>
        <v>4.5120000000000005</v>
      </c>
      <c r="AT38" s="40">
        <f>[4]Curves!$G44</f>
        <v>1.6</v>
      </c>
      <c r="AU38" s="40">
        <f t="shared" si="3"/>
        <v>5.0720000000000001</v>
      </c>
    </row>
    <row r="39" spans="1:47" x14ac:dyDescent="0.25">
      <c r="A39" s="50">
        <f>[5]Tregion!$A39</f>
        <v>37226</v>
      </c>
      <c r="B39" s="57">
        <f>[5]Tregion!$C39</f>
        <v>33</v>
      </c>
      <c r="C39" s="58">
        <f>[6]Tregion!$C39</f>
        <v>38</v>
      </c>
      <c r="D39" s="57">
        <f>[7]Tregion!$C39</f>
        <v>37.75</v>
      </c>
      <c r="E39" s="58">
        <f>[8]Tregion!$C39</f>
        <v>38</v>
      </c>
      <c r="F39" s="57">
        <f>[9]Tregion!$C39</f>
        <v>34.75</v>
      </c>
      <c r="G39" s="58">
        <f>[10]Tbasis!$D38</f>
        <v>35</v>
      </c>
      <c r="H39" s="57"/>
      <c r="I39" s="58">
        <f>[11]Tregion!$C39</f>
        <v>34.75</v>
      </c>
      <c r="J39" s="57"/>
      <c r="K39" s="58"/>
      <c r="L39" s="57"/>
      <c r="M39" s="58"/>
      <c r="N39" s="57"/>
      <c r="O39" s="58"/>
      <c r="Q39" s="57"/>
      <c r="R39" s="58">
        <f>[12]Tregion!$C39</f>
        <v>60.299999237060547</v>
      </c>
      <c r="S39" s="59"/>
      <c r="T39" s="58"/>
      <c r="U39" s="60"/>
      <c r="V39" s="61"/>
      <c r="W39" s="60"/>
      <c r="X39" s="58"/>
      <c r="Y39" s="59"/>
      <c r="Z39" s="62"/>
      <c r="AB39" s="59"/>
      <c r="AC39" s="58"/>
      <c r="AD39" s="59"/>
      <c r="AE39" s="58"/>
      <c r="AF39" s="59"/>
      <c r="AG39" s="58"/>
      <c r="AI39" s="50"/>
      <c r="AJ39" s="70"/>
      <c r="AL39" s="50">
        <f>[4]Curves!$A45</f>
        <v>38047</v>
      </c>
      <c r="AM39" s="40">
        <f>[4]Curves!$E45</f>
        <v>3.472</v>
      </c>
      <c r="AN39" s="40">
        <f t="shared" si="6"/>
        <v>0.54</v>
      </c>
      <c r="AO39" s="40">
        <f t="shared" ref="AO39:AO70" si="7">AM39+AN39</f>
        <v>4.0120000000000005</v>
      </c>
      <c r="AP39" s="40">
        <f>[4]Curves!$J45</f>
        <v>3.5000000000000003E-2</v>
      </c>
      <c r="AQ39" s="40">
        <f t="shared" ref="AQ39:AQ70" si="8">AM39+AP39</f>
        <v>3.5070000000000001</v>
      </c>
      <c r="AR39" s="40">
        <f>[4]Curves!$K45</f>
        <v>0.54</v>
      </c>
      <c r="AS39" s="40">
        <f t="shared" ref="AS39:AS70" si="9">AM39+AR39</f>
        <v>4.0120000000000005</v>
      </c>
      <c r="AT39" s="40">
        <f>[4]Curves!$G45</f>
        <v>0.71</v>
      </c>
      <c r="AU39" s="40">
        <f t="shared" ref="AU39:AU70" si="10">AM39+AT39</f>
        <v>4.1820000000000004</v>
      </c>
    </row>
    <row r="40" spans="1:47" x14ac:dyDescent="0.25">
      <c r="A40" s="50">
        <f>[5]Tregion!$A40</f>
        <v>37257</v>
      </c>
      <c r="B40" s="57">
        <f>[5]Tregion!$C40</f>
        <v>33.25</v>
      </c>
      <c r="C40" s="58">
        <f>[6]Tregion!$C40</f>
        <v>37.75</v>
      </c>
      <c r="D40" s="57">
        <f>[7]Tregion!$C40</f>
        <v>37.75</v>
      </c>
      <c r="E40" s="58">
        <f>[8]Tregion!$C40</f>
        <v>37.5</v>
      </c>
      <c r="F40" s="57">
        <f>[9]Tregion!$C40</f>
        <v>35</v>
      </c>
      <c r="G40" s="58">
        <f>[10]Tbasis!$D39</f>
        <v>34.75</v>
      </c>
      <c r="H40" s="57"/>
      <c r="I40" s="58">
        <f>[11]Tregion!$C40</f>
        <v>35</v>
      </c>
      <c r="J40" s="57"/>
      <c r="K40" s="58"/>
      <c r="L40" s="57"/>
      <c r="M40" s="58"/>
      <c r="N40" s="57"/>
      <c r="O40" s="58"/>
      <c r="Q40" s="57"/>
      <c r="R40" s="58">
        <f>[12]Tregion!$C40</f>
        <v>62.61851348876953</v>
      </c>
      <c r="S40" s="59"/>
      <c r="T40" s="58"/>
      <c r="U40" s="60"/>
      <c r="V40" s="61"/>
      <c r="W40" s="60"/>
      <c r="X40" s="58"/>
      <c r="Y40" s="59"/>
      <c r="Z40" s="62"/>
      <c r="AB40" s="59"/>
      <c r="AC40" s="58"/>
      <c r="AD40" s="59"/>
      <c r="AE40" s="58"/>
      <c r="AF40" s="59"/>
      <c r="AG40" s="58"/>
      <c r="AI40" s="50"/>
      <c r="AJ40" s="70"/>
      <c r="AL40" s="50">
        <f>[4]Curves!$A46</f>
        <v>38078</v>
      </c>
      <c r="AM40" s="40">
        <f>[4]Curves!$E46</f>
        <v>3.4870000000000001</v>
      </c>
      <c r="AN40" s="40">
        <f t="shared" si="6"/>
        <v>0.36</v>
      </c>
      <c r="AO40" s="40">
        <f t="shared" si="7"/>
        <v>3.847</v>
      </c>
      <c r="AP40" s="40">
        <f>[4]Curves!$J46</f>
        <v>3.5000000000000003E-2</v>
      </c>
      <c r="AQ40" s="40">
        <f t="shared" si="8"/>
        <v>3.5220000000000002</v>
      </c>
      <c r="AR40" s="40">
        <f>[4]Curves!$K46</f>
        <v>0.36</v>
      </c>
      <c r="AS40" s="40">
        <f t="shared" si="9"/>
        <v>3.847</v>
      </c>
      <c r="AT40" s="40">
        <f>[4]Curves!$G46</f>
        <v>0.38</v>
      </c>
      <c r="AU40" s="40">
        <f t="shared" si="10"/>
        <v>3.867</v>
      </c>
    </row>
    <row r="41" spans="1:47" x14ac:dyDescent="0.25">
      <c r="A41" s="50">
        <f>[5]Tregion!$A41</f>
        <v>37288</v>
      </c>
      <c r="B41" s="57">
        <f>[5]Tregion!$C41</f>
        <v>32.75</v>
      </c>
      <c r="C41" s="58">
        <f>[6]Tregion!$C41</f>
        <v>35.65</v>
      </c>
      <c r="D41" s="57">
        <f>[7]Tregion!$C41</f>
        <v>35.75</v>
      </c>
      <c r="E41" s="58">
        <f>[8]Tregion!$C41</f>
        <v>36.25</v>
      </c>
      <c r="F41" s="57">
        <f>[9]Tregion!$C41</f>
        <v>34.25</v>
      </c>
      <c r="G41" s="58">
        <f>[10]Tbasis!$D40</f>
        <v>34</v>
      </c>
      <c r="H41" s="57"/>
      <c r="I41" s="58">
        <f>[11]Tregion!$C41</f>
        <v>34.25</v>
      </c>
      <c r="J41" s="57"/>
      <c r="K41" s="58"/>
      <c r="L41" s="57"/>
      <c r="M41" s="58"/>
      <c r="N41" s="57"/>
      <c r="O41" s="58"/>
      <c r="Q41" s="57"/>
      <c r="R41" s="58">
        <f>[12]Tregion!$C41</f>
        <v>62.334738159179686</v>
      </c>
      <c r="S41" s="59"/>
      <c r="T41" s="58"/>
      <c r="U41" s="60"/>
      <c r="V41" s="61"/>
      <c r="W41" s="60"/>
      <c r="X41" s="58"/>
      <c r="Y41" s="59"/>
      <c r="Z41" s="62"/>
      <c r="AB41" s="59"/>
      <c r="AC41" s="58"/>
      <c r="AD41" s="59"/>
      <c r="AE41" s="58"/>
      <c r="AF41" s="59"/>
      <c r="AG41" s="58"/>
      <c r="AI41" s="50"/>
      <c r="AJ41" s="70"/>
      <c r="AL41" s="50">
        <f>[4]Curves!$A47</f>
        <v>38108</v>
      </c>
      <c r="AM41" s="40">
        <f>[4]Curves!$E47</f>
        <v>3.65</v>
      </c>
      <c r="AN41" s="40">
        <f t="shared" si="6"/>
        <v>0.32500000000000001</v>
      </c>
      <c r="AO41" s="40">
        <f t="shared" si="7"/>
        <v>3.9750000000000001</v>
      </c>
      <c r="AP41" s="40">
        <f>[4]Curves!$J47</f>
        <v>3.5000000000000003E-2</v>
      </c>
      <c r="AQ41" s="40">
        <f t="shared" si="8"/>
        <v>3.6850000000000001</v>
      </c>
      <c r="AR41" s="40">
        <f>[4]Curves!$K47</f>
        <v>0.32500000000000001</v>
      </c>
      <c r="AS41" s="40">
        <f t="shared" si="9"/>
        <v>3.9750000000000001</v>
      </c>
      <c r="AT41" s="40">
        <f>[4]Curves!$G47</f>
        <v>0.33</v>
      </c>
      <c r="AU41" s="40">
        <f t="shared" si="10"/>
        <v>3.98</v>
      </c>
    </row>
    <row r="42" spans="1:47" x14ac:dyDescent="0.25">
      <c r="A42" s="50">
        <f>[5]Tregion!$A42</f>
        <v>37316</v>
      </c>
      <c r="B42" s="57">
        <f>[5]Tregion!$C42</f>
        <v>32</v>
      </c>
      <c r="C42" s="58">
        <f>[6]Tregion!$C42</f>
        <v>32.75</v>
      </c>
      <c r="D42" s="57">
        <f>[7]Tregion!$C42</f>
        <v>32.75</v>
      </c>
      <c r="E42" s="58">
        <f>[8]Tregion!$C42</f>
        <v>35</v>
      </c>
      <c r="F42" s="57">
        <f>[9]Tregion!$C42</f>
        <v>33.5</v>
      </c>
      <c r="G42" s="58">
        <f>[10]Tbasis!$D41</f>
        <v>33.25</v>
      </c>
      <c r="H42" s="57"/>
      <c r="I42" s="58">
        <f>[11]Tregion!$C42</f>
        <v>33.5</v>
      </c>
      <c r="J42" s="57"/>
      <c r="K42" s="58"/>
      <c r="L42" s="57"/>
      <c r="M42" s="58"/>
      <c r="N42" s="57"/>
      <c r="O42" s="58"/>
      <c r="Q42" s="57"/>
      <c r="R42" s="58">
        <f>[12]Tregion!$C42</f>
        <v>60.879052581787107</v>
      </c>
      <c r="S42" s="59"/>
      <c r="T42" s="58"/>
      <c r="U42" s="60"/>
      <c r="V42" s="61"/>
      <c r="W42" s="60"/>
      <c r="X42" s="58"/>
      <c r="Y42" s="59"/>
      <c r="Z42" s="62"/>
      <c r="AB42" s="59"/>
      <c r="AC42" s="58"/>
      <c r="AD42" s="59"/>
      <c r="AE42" s="58"/>
      <c r="AF42" s="59"/>
      <c r="AG42" s="58"/>
      <c r="AI42" s="50"/>
      <c r="AJ42" s="70"/>
      <c r="AL42" s="50">
        <f>[4]Curves!$A48</f>
        <v>38139</v>
      </c>
      <c r="AM42" s="40">
        <f>[4]Curves!$E48</f>
        <v>3.7970000000000002</v>
      </c>
      <c r="AN42" s="40">
        <f t="shared" si="6"/>
        <v>0.33500000000000002</v>
      </c>
      <c r="AO42" s="40">
        <f t="shared" si="7"/>
        <v>4.1320000000000006</v>
      </c>
      <c r="AP42" s="40">
        <f>[4]Curves!$J48</f>
        <v>3.5000000000000003E-2</v>
      </c>
      <c r="AQ42" s="40">
        <f t="shared" si="8"/>
        <v>3.8320000000000003</v>
      </c>
      <c r="AR42" s="40">
        <f>[4]Curves!$K48</f>
        <v>0.33500000000000002</v>
      </c>
      <c r="AS42" s="40">
        <f t="shared" si="9"/>
        <v>4.1320000000000006</v>
      </c>
      <c r="AT42" s="40">
        <f>[4]Curves!$G48</f>
        <v>0.37</v>
      </c>
      <c r="AU42" s="40">
        <f t="shared" si="10"/>
        <v>4.1669999999999998</v>
      </c>
    </row>
    <row r="43" spans="1:47" x14ac:dyDescent="0.25">
      <c r="A43" s="50">
        <f>[5]Tregion!$A43</f>
        <v>37347</v>
      </c>
      <c r="B43" s="57">
        <f>[5]Tregion!$C43</f>
        <v>30.5</v>
      </c>
      <c r="C43" s="58">
        <f>[6]Tregion!$C43</f>
        <v>32.5</v>
      </c>
      <c r="D43" s="57">
        <f>[7]Tregion!$C43</f>
        <v>30.5</v>
      </c>
      <c r="E43" s="58">
        <f>[8]Tregion!$C43</f>
        <v>32.75</v>
      </c>
      <c r="F43" s="57">
        <f>[9]Tregion!$C43</f>
        <v>32.25</v>
      </c>
      <c r="G43" s="58">
        <f>[10]Tbasis!$D42</f>
        <v>32.5</v>
      </c>
      <c r="H43" s="57"/>
      <c r="I43" s="58">
        <f>[11]Tregion!$C43</f>
        <v>32.25</v>
      </c>
      <c r="J43" s="57"/>
      <c r="K43" s="58"/>
      <c r="L43" s="57"/>
      <c r="M43" s="58"/>
      <c r="N43" s="57"/>
      <c r="O43" s="58"/>
      <c r="Q43" s="57"/>
      <c r="R43" s="58">
        <f>[12]Tregion!$C43</f>
        <v>56.414271850585941</v>
      </c>
      <c r="S43" s="59"/>
      <c r="T43" s="58"/>
      <c r="U43" s="60"/>
      <c r="V43" s="61"/>
      <c r="W43" s="60"/>
      <c r="X43" s="58"/>
      <c r="Y43" s="59"/>
      <c r="Z43" s="62"/>
      <c r="AB43" s="59"/>
      <c r="AC43" s="58"/>
      <c r="AD43" s="59"/>
      <c r="AE43" s="58"/>
      <c r="AF43" s="59"/>
      <c r="AG43" s="58"/>
      <c r="AI43" s="50"/>
      <c r="AJ43" s="70"/>
      <c r="AL43" s="50">
        <f>[4]Curves!$A49</f>
        <v>38169</v>
      </c>
      <c r="AM43" s="40">
        <f>[4]Curves!$E49</f>
        <v>3.8370000000000002</v>
      </c>
      <c r="AN43" s="40">
        <f>AR43+0.1</f>
        <v>0.44999999999999996</v>
      </c>
      <c r="AO43" s="40">
        <f t="shared" si="7"/>
        <v>4.2869999999999999</v>
      </c>
      <c r="AP43" s="40">
        <f>[4]Curves!$J49</f>
        <v>3.5000000000000003E-2</v>
      </c>
      <c r="AQ43" s="40">
        <f t="shared" si="8"/>
        <v>3.8720000000000003</v>
      </c>
      <c r="AR43" s="40">
        <f>[4]Curves!$K49</f>
        <v>0.35</v>
      </c>
      <c r="AS43" s="40">
        <f t="shared" si="9"/>
        <v>4.1870000000000003</v>
      </c>
      <c r="AT43" s="40">
        <f>[4]Curves!$G49</f>
        <v>0.41</v>
      </c>
      <c r="AU43" s="40">
        <f t="shared" si="10"/>
        <v>4.2469999999999999</v>
      </c>
    </row>
    <row r="44" spans="1:47" x14ac:dyDescent="0.25">
      <c r="A44" s="50">
        <f>[5]Tregion!$A44</f>
        <v>37377</v>
      </c>
      <c r="B44" s="57">
        <f>[5]Tregion!$C44</f>
        <v>35.5</v>
      </c>
      <c r="C44" s="58">
        <f>[6]Tregion!$C44</f>
        <v>31</v>
      </c>
      <c r="D44" s="57">
        <f>[7]Tregion!$C44</f>
        <v>28.5</v>
      </c>
      <c r="E44" s="58">
        <f>[8]Tregion!$C44</f>
        <v>32.5</v>
      </c>
      <c r="F44" s="57">
        <f>[9]Tregion!$C44</f>
        <v>33.75</v>
      </c>
      <c r="G44" s="58">
        <f>[10]Tbasis!$D43</f>
        <v>38.5</v>
      </c>
      <c r="H44" s="57"/>
      <c r="I44" s="58">
        <f>[11]Tregion!$C44</f>
        <v>32.5</v>
      </c>
      <c r="J44" s="57"/>
      <c r="K44" s="58"/>
      <c r="L44" s="57"/>
      <c r="M44" s="58"/>
      <c r="N44" s="57"/>
      <c r="O44" s="58"/>
      <c r="Q44" s="57"/>
      <c r="R44" s="58">
        <f>[12]Tregion!$C44</f>
        <v>57.119290008544922</v>
      </c>
      <c r="S44" s="59"/>
      <c r="T44" s="58"/>
      <c r="U44" s="60"/>
      <c r="V44" s="61"/>
      <c r="W44" s="60"/>
      <c r="X44" s="58"/>
      <c r="Y44" s="59"/>
      <c r="Z44" s="62"/>
      <c r="AB44" s="59"/>
      <c r="AC44" s="58"/>
      <c r="AD44" s="59"/>
      <c r="AE44" s="58"/>
      <c r="AF44" s="59"/>
      <c r="AG44" s="58"/>
      <c r="AI44" s="50"/>
      <c r="AJ44" s="70"/>
      <c r="AL44" s="50">
        <f>[4]Curves!$A50</f>
        <v>38200</v>
      </c>
      <c r="AM44" s="40">
        <f>[4]Curves!$E50</f>
        <v>3.75</v>
      </c>
      <c r="AN44" s="40">
        <f>AR44+0.1</f>
        <v>0.44999999999999996</v>
      </c>
      <c r="AO44" s="40">
        <f t="shared" si="7"/>
        <v>4.2</v>
      </c>
      <c r="AP44" s="40">
        <f>[4]Curves!$J50</f>
        <v>0.13</v>
      </c>
      <c r="AQ44" s="40">
        <f t="shared" si="8"/>
        <v>3.88</v>
      </c>
      <c r="AR44" s="40">
        <f>[4]Curves!$K50</f>
        <v>0.35</v>
      </c>
      <c r="AS44" s="40">
        <f t="shared" si="9"/>
        <v>4.0999999999999996</v>
      </c>
      <c r="AT44" s="40">
        <f>[4]Curves!$G50</f>
        <v>0.41</v>
      </c>
      <c r="AU44" s="40">
        <f t="shared" si="10"/>
        <v>4.16</v>
      </c>
    </row>
    <row r="45" spans="1:47" x14ac:dyDescent="0.25">
      <c r="A45" s="50">
        <f>[5]Tregion!$A45</f>
        <v>37408</v>
      </c>
      <c r="B45" s="57">
        <f>[5]Tregion!$C45</f>
        <v>43.5</v>
      </c>
      <c r="C45" s="58">
        <f>[6]Tregion!$C45</f>
        <v>32</v>
      </c>
      <c r="D45" s="57">
        <f>[7]Tregion!$C45</f>
        <v>29.5</v>
      </c>
      <c r="E45" s="58">
        <f>[8]Tregion!$C45</f>
        <v>39</v>
      </c>
      <c r="F45" s="57">
        <f>[9]Tregion!$C45</f>
        <v>39.75</v>
      </c>
      <c r="G45" s="58">
        <f>[10]Tbasis!$D44</f>
        <v>48.5</v>
      </c>
      <c r="H45" s="57"/>
      <c r="I45" s="58">
        <f>[11]Tregion!$C45</f>
        <v>39</v>
      </c>
      <c r="J45" s="57"/>
      <c r="K45" s="58"/>
      <c r="L45" s="57"/>
      <c r="M45" s="58"/>
      <c r="N45" s="57"/>
      <c r="O45" s="58"/>
      <c r="Q45" s="57"/>
      <c r="R45" s="58">
        <f>[12]Tregion!$C45</f>
        <v>58.246156146929756</v>
      </c>
      <c r="S45" s="59"/>
      <c r="T45" s="58"/>
      <c r="U45" s="60"/>
      <c r="V45" s="61"/>
      <c r="W45" s="60"/>
      <c r="X45" s="58"/>
      <c r="Y45" s="59"/>
      <c r="Z45" s="62"/>
      <c r="AB45" s="59"/>
      <c r="AC45" s="58"/>
      <c r="AD45" s="59"/>
      <c r="AE45" s="58"/>
      <c r="AF45" s="59"/>
      <c r="AG45" s="58"/>
      <c r="AI45" s="50"/>
      <c r="AJ45" s="70"/>
      <c r="AL45" s="50">
        <f>[4]Curves!$A51</f>
        <v>38231</v>
      </c>
      <c r="AM45" s="40">
        <f>[4]Curves!$E51</f>
        <v>3.6110000000000002</v>
      </c>
      <c r="AN45" s="40">
        <f>AR45+0.1</f>
        <v>0.41500000000000004</v>
      </c>
      <c r="AO45" s="40">
        <f t="shared" si="7"/>
        <v>4.0259999999999998</v>
      </c>
      <c r="AP45" s="40">
        <f>[4]Curves!$J51</f>
        <v>0.13</v>
      </c>
      <c r="AQ45" s="40">
        <f t="shared" si="8"/>
        <v>3.7410000000000001</v>
      </c>
      <c r="AR45" s="40">
        <f>[4]Curves!$K51</f>
        <v>0.315</v>
      </c>
      <c r="AS45" s="40">
        <f t="shared" si="9"/>
        <v>3.9260000000000002</v>
      </c>
      <c r="AT45" s="40">
        <f>[4]Curves!$G51</f>
        <v>0.36</v>
      </c>
      <c r="AU45" s="40">
        <f t="shared" si="10"/>
        <v>3.9710000000000001</v>
      </c>
    </row>
    <row r="46" spans="1:47" x14ac:dyDescent="0.25">
      <c r="A46" s="50">
        <f>[5]Tregion!$A46</f>
        <v>37438</v>
      </c>
      <c r="B46" s="57">
        <f>[5]Tregion!$C46</f>
        <v>52</v>
      </c>
      <c r="C46" s="58">
        <f>[6]Tregion!$C46</f>
        <v>45.5</v>
      </c>
      <c r="D46" s="57">
        <f>[7]Tregion!$C46</f>
        <v>42.5</v>
      </c>
      <c r="E46" s="58">
        <f>[8]Tregion!$C46</f>
        <v>48</v>
      </c>
      <c r="F46" s="57">
        <f>[9]Tregion!$C46</f>
        <v>49</v>
      </c>
      <c r="G46" s="58">
        <f>[10]Tbasis!$D45</f>
        <v>59</v>
      </c>
      <c r="H46" s="57"/>
      <c r="I46" s="58">
        <f>[11]Tregion!$C46</f>
        <v>48</v>
      </c>
      <c r="J46" s="57"/>
      <c r="K46" s="58"/>
      <c r="L46" s="57"/>
      <c r="M46" s="58"/>
      <c r="N46" s="57"/>
      <c r="O46" s="58"/>
      <c r="Q46" s="57"/>
      <c r="R46" s="58">
        <f>[12]Tregion!$C46</f>
        <v>49.288113962351147</v>
      </c>
      <c r="S46" s="59"/>
      <c r="T46" s="58"/>
      <c r="U46" s="60"/>
      <c r="V46" s="61"/>
      <c r="W46" s="60"/>
      <c r="X46" s="58"/>
      <c r="Y46" s="59"/>
      <c r="Z46" s="62"/>
      <c r="AB46" s="59"/>
      <c r="AC46" s="58"/>
      <c r="AD46" s="59"/>
      <c r="AE46" s="58"/>
      <c r="AF46" s="59"/>
      <c r="AG46" s="58"/>
      <c r="AI46" s="50"/>
      <c r="AJ46" s="70"/>
      <c r="AL46" s="50">
        <f>[4]Curves!$A52</f>
        <v>38261</v>
      </c>
      <c r="AM46" s="40">
        <f>[4]Curves!$E52</f>
        <v>3.4570000000000003</v>
      </c>
      <c r="AN46" s="40">
        <f>AR46+0.1</f>
        <v>0.45999999999999996</v>
      </c>
      <c r="AO46" s="40">
        <f t="shared" si="7"/>
        <v>3.9170000000000003</v>
      </c>
      <c r="AP46" s="40">
        <f>[4]Curves!$J52</f>
        <v>0.13</v>
      </c>
      <c r="AQ46" s="40">
        <f t="shared" si="8"/>
        <v>3.5870000000000002</v>
      </c>
      <c r="AR46" s="40">
        <f>[4]Curves!$K52</f>
        <v>0.36</v>
      </c>
      <c r="AS46" s="40">
        <f t="shared" si="9"/>
        <v>3.8170000000000002</v>
      </c>
      <c r="AT46" s="40">
        <f>[4]Curves!$G52</f>
        <v>0.4</v>
      </c>
      <c r="AU46" s="40">
        <f t="shared" si="10"/>
        <v>3.8570000000000002</v>
      </c>
    </row>
    <row r="47" spans="1:47" x14ac:dyDescent="0.25">
      <c r="A47" s="50">
        <f>[5]Tregion!$A47</f>
        <v>37469</v>
      </c>
      <c r="B47" s="57">
        <f>[5]Tregion!$C47</f>
        <v>61</v>
      </c>
      <c r="C47" s="58">
        <f>[6]Tregion!$C47</f>
        <v>52</v>
      </c>
      <c r="D47" s="57">
        <f>[7]Tregion!$C47</f>
        <v>49.5</v>
      </c>
      <c r="E47" s="58">
        <f>[8]Tregion!$C47</f>
        <v>54.25</v>
      </c>
      <c r="F47" s="57">
        <f>[9]Tregion!$C47</f>
        <v>54.75</v>
      </c>
      <c r="G47" s="58">
        <f>[10]Tbasis!$D46</f>
        <v>71</v>
      </c>
      <c r="H47" s="57"/>
      <c r="I47" s="58">
        <f>[11]Tregion!$C47</f>
        <v>54.25</v>
      </c>
      <c r="J47" s="57"/>
      <c r="K47" s="58"/>
      <c r="L47" s="57"/>
      <c r="M47" s="58"/>
      <c r="N47" s="57"/>
      <c r="O47" s="58"/>
      <c r="Q47" s="57"/>
      <c r="R47" s="58">
        <f>[12]Tregion!$C47</f>
        <v>50.073134570462017</v>
      </c>
      <c r="S47" s="59"/>
      <c r="T47" s="58"/>
      <c r="U47" s="60"/>
      <c r="V47" s="61"/>
      <c r="W47" s="60"/>
      <c r="X47" s="58"/>
      <c r="Y47" s="59"/>
      <c r="Z47" s="62"/>
      <c r="AB47" s="59"/>
      <c r="AC47" s="58"/>
      <c r="AD47" s="59"/>
      <c r="AE47" s="58"/>
      <c r="AF47" s="59"/>
      <c r="AG47" s="58"/>
      <c r="AI47" s="50"/>
      <c r="AJ47" s="70"/>
      <c r="AL47" s="50">
        <f>[4]Curves!$A53</f>
        <v>38292</v>
      </c>
      <c r="AM47" s="40">
        <f>[4]Curves!$E53</f>
        <v>3.4620000000000002</v>
      </c>
      <c r="AN47" s="40">
        <f>AR47+0.1</f>
        <v>0.56000000000000005</v>
      </c>
      <c r="AO47" s="40">
        <f t="shared" si="7"/>
        <v>4.0220000000000002</v>
      </c>
      <c r="AP47" s="40">
        <f>[4]Curves!$J53</f>
        <v>0.13</v>
      </c>
      <c r="AQ47" s="40">
        <f t="shared" si="8"/>
        <v>3.5920000000000001</v>
      </c>
      <c r="AR47" s="40">
        <f>[4]Curves!$K53</f>
        <v>0.46</v>
      </c>
      <c r="AS47" s="40">
        <f t="shared" si="9"/>
        <v>3.9220000000000002</v>
      </c>
      <c r="AT47" s="40">
        <f>[4]Curves!$G53</f>
        <v>0.72499999999999998</v>
      </c>
      <c r="AU47" s="40">
        <f t="shared" si="10"/>
        <v>4.1870000000000003</v>
      </c>
    </row>
    <row r="48" spans="1:47" x14ac:dyDescent="0.25">
      <c r="A48" s="50">
        <f>[5]Tregion!$A48</f>
        <v>37500</v>
      </c>
      <c r="B48" s="57">
        <f>[5]Tregion!$C48</f>
        <v>50</v>
      </c>
      <c r="C48" s="58">
        <f>[6]Tregion!$C48</f>
        <v>45.5</v>
      </c>
      <c r="D48" s="57">
        <f>[7]Tregion!$C48</f>
        <v>42</v>
      </c>
      <c r="E48" s="58">
        <f>[8]Tregion!$C48</f>
        <v>47</v>
      </c>
      <c r="F48" s="57">
        <f>[9]Tregion!$C48</f>
        <v>46.25</v>
      </c>
      <c r="G48" s="58">
        <f>[10]Tbasis!$D47</f>
        <v>57</v>
      </c>
      <c r="H48" s="57"/>
      <c r="I48" s="58">
        <f>[11]Tregion!$C48</f>
        <v>46.25</v>
      </c>
      <c r="J48" s="57"/>
      <c r="K48" s="58"/>
      <c r="L48" s="57"/>
      <c r="M48" s="58"/>
      <c r="N48" s="57"/>
      <c r="O48" s="58"/>
      <c r="Q48" s="57"/>
      <c r="R48" s="58">
        <f>[12]Tregion!$C48</f>
        <v>50.073562693388951</v>
      </c>
      <c r="S48" s="59"/>
      <c r="T48" s="58"/>
      <c r="U48" s="60"/>
      <c r="V48" s="61"/>
      <c r="W48" s="60"/>
      <c r="X48" s="58"/>
      <c r="Y48" s="59"/>
      <c r="Z48" s="62"/>
      <c r="AB48" s="59"/>
      <c r="AC48" s="58"/>
      <c r="AD48" s="59"/>
      <c r="AE48" s="58"/>
      <c r="AF48" s="59"/>
      <c r="AG48" s="58"/>
      <c r="AI48" s="50"/>
      <c r="AJ48" s="70"/>
      <c r="AL48" s="50">
        <f>[4]Curves!$A54</f>
        <v>38322</v>
      </c>
      <c r="AM48" s="40">
        <f>[4]Curves!$E54</f>
        <v>3.5</v>
      </c>
      <c r="AN48" s="40">
        <f t="shared" ref="AN48:AN54" si="11">AR48</f>
        <v>0.77</v>
      </c>
      <c r="AO48" s="40">
        <f t="shared" si="7"/>
        <v>4.2699999999999996</v>
      </c>
      <c r="AP48" s="40">
        <f>[4]Curves!$J54</f>
        <v>0.13</v>
      </c>
      <c r="AQ48" s="40">
        <f t="shared" si="8"/>
        <v>3.63</v>
      </c>
      <c r="AR48" s="40">
        <f>[4]Curves!$K54</f>
        <v>0.77</v>
      </c>
      <c r="AS48" s="40">
        <f t="shared" si="9"/>
        <v>4.2699999999999996</v>
      </c>
      <c r="AT48" s="40">
        <f>[4]Curves!$G54</f>
        <v>0.98</v>
      </c>
      <c r="AU48" s="40">
        <f t="shared" si="10"/>
        <v>4.4800000000000004</v>
      </c>
    </row>
    <row r="49" spans="1:47" x14ac:dyDescent="0.25">
      <c r="A49" s="50">
        <f>[5]Tregion!$A49</f>
        <v>37530</v>
      </c>
      <c r="B49" s="57">
        <f>[5]Tregion!$C49</f>
        <v>37</v>
      </c>
      <c r="C49" s="58">
        <f>[6]Tregion!$C49</f>
        <v>38.75</v>
      </c>
      <c r="D49" s="57">
        <f>[7]Tregion!$C49</f>
        <v>38.75</v>
      </c>
      <c r="E49" s="58">
        <f>[8]Tregion!$C49</f>
        <v>39.5</v>
      </c>
      <c r="F49" s="57">
        <f>[9]Tregion!$C49</f>
        <v>38.5</v>
      </c>
      <c r="G49" s="58">
        <f>[10]Tbasis!$D48</f>
        <v>39.5</v>
      </c>
      <c r="H49" s="57"/>
      <c r="I49" s="58">
        <f>[11]Tregion!$C49</f>
        <v>38.5</v>
      </c>
      <c r="J49" s="57"/>
      <c r="K49" s="58"/>
      <c r="L49" s="57"/>
      <c r="M49" s="58"/>
      <c r="N49" s="57"/>
      <c r="O49" s="58"/>
      <c r="Q49" s="57"/>
      <c r="R49" s="58">
        <f>[12]Tregion!$C49</f>
        <v>54.683702850844369</v>
      </c>
      <c r="S49" s="59"/>
      <c r="T49" s="58"/>
      <c r="U49" s="60"/>
      <c r="V49" s="61"/>
      <c r="W49" s="60"/>
      <c r="X49" s="58"/>
      <c r="Y49" s="59"/>
      <c r="Z49" s="62"/>
      <c r="AB49" s="59"/>
      <c r="AC49" s="58"/>
      <c r="AD49" s="59"/>
      <c r="AE49" s="58"/>
      <c r="AF49" s="59"/>
      <c r="AG49" s="58"/>
      <c r="AI49" s="50"/>
      <c r="AJ49" s="70"/>
      <c r="AL49" s="50">
        <f>[4]Curves!$A55</f>
        <v>38353</v>
      </c>
      <c r="AM49" s="40">
        <f>[4]Curves!$E55</f>
        <v>3.5449999999999999</v>
      </c>
      <c r="AN49" s="40">
        <f t="shared" si="11"/>
        <v>1.04</v>
      </c>
      <c r="AO49" s="40">
        <f t="shared" si="7"/>
        <v>4.585</v>
      </c>
      <c r="AP49" s="40">
        <f>[4]Curves!$J55</f>
        <v>4.4999999999999998E-2</v>
      </c>
      <c r="AQ49" s="40">
        <f t="shared" si="8"/>
        <v>3.59</v>
      </c>
      <c r="AR49" s="40">
        <f>[4]Curves!$K55</f>
        <v>1.04</v>
      </c>
      <c r="AS49" s="40">
        <f t="shared" si="9"/>
        <v>4.585</v>
      </c>
      <c r="AT49" s="40">
        <f>[4]Curves!$G55</f>
        <v>1.615</v>
      </c>
      <c r="AU49" s="40">
        <f t="shared" si="10"/>
        <v>5.16</v>
      </c>
    </row>
    <row r="50" spans="1:47" x14ac:dyDescent="0.25">
      <c r="A50" s="50">
        <f>[5]Tregion!$A50</f>
        <v>37561</v>
      </c>
      <c r="B50" s="57">
        <f>[5]Tregion!$C50</f>
        <v>35</v>
      </c>
      <c r="C50" s="58">
        <f>[6]Tregion!$C50</f>
        <v>35.5</v>
      </c>
      <c r="D50" s="57">
        <f>[7]Tregion!$C50</f>
        <v>35.5</v>
      </c>
      <c r="E50" s="58">
        <f>[8]Tregion!$C50</f>
        <v>38.5</v>
      </c>
      <c r="F50" s="57">
        <f>[9]Tregion!$C50</f>
        <v>37.5</v>
      </c>
      <c r="G50" s="58">
        <f>[10]Tbasis!$D49</f>
        <v>37</v>
      </c>
      <c r="H50" s="57"/>
      <c r="I50" s="58">
        <f>[11]Tregion!$C50</f>
        <v>37.5</v>
      </c>
      <c r="J50" s="57"/>
      <c r="K50" s="58"/>
      <c r="L50" s="57"/>
      <c r="M50" s="58"/>
      <c r="N50" s="57"/>
      <c r="O50" s="58"/>
      <c r="Q50" s="57"/>
      <c r="R50" s="58">
        <f>[12]Tregion!$C50</f>
        <v>59.918811377421662</v>
      </c>
      <c r="S50" s="59"/>
      <c r="T50" s="58"/>
      <c r="U50" s="60"/>
      <c r="V50" s="61"/>
      <c r="W50" s="60"/>
      <c r="X50" s="58"/>
      <c r="Y50" s="59"/>
      <c r="Z50" s="62"/>
      <c r="AB50" s="59"/>
      <c r="AC50" s="58"/>
      <c r="AD50" s="59"/>
      <c r="AE50" s="58"/>
      <c r="AF50" s="59"/>
      <c r="AG50" s="58"/>
      <c r="AI50" s="50"/>
      <c r="AJ50" s="70"/>
      <c r="AL50" s="50">
        <f>[4]Curves!$A56</f>
        <v>38384</v>
      </c>
      <c r="AM50" s="40">
        <f>[4]Curves!$E56</f>
        <v>3.5830000000000002</v>
      </c>
      <c r="AN50" s="40">
        <f t="shared" si="11"/>
        <v>1.04</v>
      </c>
      <c r="AO50" s="40">
        <f t="shared" si="7"/>
        <v>4.6230000000000002</v>
      </c>
      <c r="AP50" s="40">
        <f>[4]Curves!$J56</f>
        <v>4.4999999999999998E-2</v>
      </c>
      <c r="AQ50" s="40">
        <f t="shared" si="8"/>
        <v>3.6280000000000001</v>
      </c>
      <c r="AR50" s="40">
        <f>[4]Curves!$K56</f>
        <v>1.04</v>
      </c>
      <c r="AS50" s="40">
        <f t="shared" si="9"/>
        <v>4.6230000000000002</v>
      </c>
      <c r="AT50" s="40">
        <f>[4]Curves!$G56</f>
        <v>1.615</v>
      </c>
      <c r="AU50" s="40">
        <f t="shared" si="10"/>
        <v>5.1980000000000004</v>
      </c>
    </row>
    <row r="51" spans="1:47" x14ac:dyDescent="0.25">
      <c r="A51" s="50">
        <f>[5]Tregion!$A51</f>
        <v>37591</v>
      </c>
      <c r="B51" s="57">
        <f>[5]Tregion!$C51</f>
        <v>36</v>
      </c>
      <c r="C51" s="58">
        <f>[6]Tregion!$C51</f>
        <v>37</v>
      </c>
      <c r="D51" s="57">
        <f>[7]Tregion!$C51</f>
        <v>37</v>
      </c>
      <c r="E51" s="58">
        <f>[8]Tregion!$C51</f>
        <v>40.5</v>
      </c>
      <c r="F51" s="57">
        <f>[9]Tregion!$C51</f>
        <v>39.5</v>
      </c>
      <c r="G51" s="58">
        <f>[10]Tbasis!$D50</f>
        <v>38</v>
      </c>
      <c r="H51" s="57"/>
      <c r="I51" s="58">
        <f>[11]Tregion!$C51</f>
        <v>39.5</v>
      </c>
      <c r="J51" s="57"/>
      <c r="K51" s="58"/>
      <c r="L51" s="57"/>
      <c r="M51" s="58"/>
      <c r="N51" s="57"/>
      <c r="O51" s="58"/>
      <c r="Q51" s="57"/>
      <c r="R51" s="58">
        <f>[12]Tregion!$C51</f>
        <v>64.145190555189927</v>
      </c>
      <c r="S51" s="59"/>
      <c r="T51" s="58"/>
      <c r="U51" s="60"/>
      <c r="V51" s="61"/>
      <c r="W51" s="60"/>
      <c r="X51" s="58"/>
      <c r="Y51" s="59"/>
      <c r="Z51" s="62"/>
      <c r="AB51" s="59"/>
      <c r="AC51" s="58"/>
      <c r="AD51" s="59"/>
      <c r="AE51" s="58"/>
      <c r="AF51" s="59"/>
      <c r="AG51" s="58"/>
      <c r="AI51" s="50"/>
      <c r="AJ51" s="70"/>
      <c r="AL51" s="50">
        <f>[4]Curves!$A57</f>
        <v>38412</v>
      </c>
      <c r="AM51" s="40">
        <f>[4]Curves!$E57</f>
        <v>3.577</v>
      </c>
      <c r="AN51" s="40">
        <f t="shared" si="11"/>
        <v>0.54</v>
      </c>
      <c r="AO51" s="40">
        <f t="shared" si="7"/>
        <v>4.117</v>
      </c>
      <c r="AP51" s="40">
        <f>[4]Curves!$J57</f>
        <v>4.4999999999999998E-2</v>
      </c>
      <c r="AQ51" s="40">
        <f t="shared" si="8"/>
        <v>3.6219999999999999</v>
      </c>
      <c r="AR51" s="40">
        <f>[4]Curves!$K57</f>
        <v>0.54</v>
      </c>
      <c r="AS51" s="40">
        <f t="shared" si="9"/>
        <v>4.117</v>
      </c>
      <c r="AT51" s="40">
        <f>[4]Curves!$G57</f>
        <v>0.71499999999999997</v>
      </c>
      <c r="AU51" s="40">
        <f t="shared" si="10"/>
        <v>4.2919999999999998</v>
      </c>
    </row>
    <row r="52" spans="1:47" x14ac:dyDescent="0.25">
      <c r="A52" s="50">
        <f>[5]Tregion!$A52</f>
        <v>37622</v>
      </c>
      <c r="B52" s="57">
        <f>[5]Tregion!$C52</f>
        <v>36</v>
      </c>
      <c r="C52" s="58">
        <f>[6]Tregion!$C52</f>
        <v>42</v>
      </c>
      <c r="D52" s="57">
        <f>[7]Tregion!$C52</f>
        <v>41.75</v>
      </c>
      <c r="E52" s="58">
        <f>[8]Tregion!$C52</f>
        <v>43.25</v>
      </c>
      <c r="F52" s="57">
        <f>[9]Tregion!$C52</f>
        <v>40.75</v>
      </c>
      <c r="G52" s="58">
        <f>[10]Tbasis!$D51</f>
        <v>38</v>
      </c>
      <c r="H52" s="57"/>
      <c r="I52" s="58">
        <f>[11]Tregion!$C52</f>
        <v>30.75</v>
      </c>
      <c r="J52" s="57"/>
      <c r="K52" s="58"/>
      <c r="L52" s="57"/>
      <c r="M52" s="58"/>
      <c r="N52" s="57"/>
      <c r="O52" s="58"/>
      <c r="Q52" s="57"/>
      <c r="R52" s="58">
        <f>[12]Tregion!$C52</f>
        <v>51.847440935974355</v>
      </c>
      <c r="S52" s="59"/>
      <c r="T52" s="58"/>
      <c r="U52" s="60"/>
      <c r="V52" s="61"/>
      <c r="W52" s="60"/>
      <c r="X52" s="58"/>
      <c r="Y52" s="59"/>
      <c r="Z52" s="62"/>
      <c r="AB52" s="59"/>
      <c r="AC52" s="58"/>
      <c r="AD52" s="59"/>
      <c r="AE52" s="58"/>
      <c r="AF52" s="59"/>
      <c r="AG52" s="58"/>
      <c r="AI52" s="50"/>
      <c r="AJ52" s="70"/>
      <c r="AL52" s="50">
        <f>[4]Curves!$A58</f>
        <v>38443</v>
      </c>
      <c r="AM52" s="40">
        <f>[4]Curves!$E58</f>
        <v>3.577</v>
      </c>
      <c r="AN52" s="40">
        <f t="shared" si="11"/>
        <v>0.36</v>
      </c>
      <c r="AO52" s="40">
        <f t="shared" si="7"/>
        <v>3.9369999999999998</v>
      </c>
      <c r="AP52" s="40">
        <f>[4]Curves!$J58</f>
        <v>4.4999999999999998E-2</v>
      </c>
      <c r="AQ52" s="40">
        <f t="shared" si="8"/>
        <v>3.6219999999999999</v>
      </c>
      <c r="AR52" s="40">
        <f>[4]Curves!$K58</f>
        <v>0.36</v>
      </c>
      <c r="AS52" s="40">
        <f t="shared" si="9"/>
        <v>3.9369999999999998</v>
      </c>
      <c r="AT52" s="40">
        <f>[4]Curves!$G58</f>
        <v>0.38</v>
      </c>
      <c r="AU52" s="40">
        <f t="shared" si="10"/>
        <v>3.9569999999999999</v>
      </c>
    </row>
    <row r="53" spans="1:47" x14ac:dyDescent="0.25">
      <c r="A53" s="50">
        <f>[5]Tregion!$A53</f>
        <v>37653</v>
      </c>
      <c r="B53" s="57">
        <f>[5]Tregion!$C53</f>
        <v>36</v>
      </c>
      <c r="C53" s="58">
        <f>[6]Tregion!$C53</f>
        <v>41.25</v>
      </c>
      <c r="D53" s="57">
        <f>[7]Tregion!$C53</f>
        <v>40.75</v>
      </c>
      <c r="E53" s="58">
        <f>[8]Tregion!$C53</f>
        <v>41.25</v>
      </c>
      <c r="F53" s="57">
        <f>[9]Tregion!$C53</f>
        <v>39.25</v>
      </c>
      <c r="G53" s="58">
        <f>[10]Tbasis!$D52</f>
        <v>38</v>
      </c>
      <c r="H53" s="57"/>
      <c r="I53" s="58">
        <f>[11]Tregion!$C53</f>
        <v>29.25</v>
      </c>
      <c r="J53" s="57"/>
      <c r="K53" s="58"/>
      <c r="L53" s="57"/>
      <c r="M53" s="58"/>
      <c r="N53" s="57"/>
      <c r="O53" s="58"/>
      <c r="Q53" s="57"/>
      <c r="R53" s="58">
        <f>[12]Tregion!$C53</f>
        <v>50.562481183977454</v>
      </c>
      <c r="S53" s="59"/>
      <c r="T53" s="58"/>
      <c r="U53" s="60"/>
      <c r="V53" s="61"/>
      <c r="W53" s="60"/>
      <c r="X53" s="58"/>
      <c r="Y53" s="59"/>
      <c r="Z53" s="62"/>
      <c r="AB53" s="59"/>
      <c r="AC53" s="58"/>
      <c r="AD53" s="59"/>
      <c r="AE53" s="58"/>
      <c r="AF53" s="59"/>
      <c r="AG53" s="58"/>
      <c r="AI53" s="50"/>
      <c r="AJ53" s="70"/>
      <c r="AL53" s="50">
        <f>[4]Curves!$A59</f>
        <v>38473</v>
      </c>
      <c r="AM53" s="40">
        <f>[4]Curves!$E59</f>
        <v>3.7250000000000001</v>
      </c>
      <c r="AN53" s="40">
        <f t="shared" si="11"/>
        <v>0.32500000000000001</v>
      </c>
      <c r="AO53" s="40">
        <f t="shared" si="7"/>
        <v>4.05</v>
      </c>
      <c r="AP53" s="40">
        <f>[4]Curves!$J59</f>
        <v>4.4999999999999998E-2</v>
      </c>
      <c r="AQ53" s="40">
        <f t="shared" si="8"/>
        <v>3.77</v>
      </c>
      <c r="AR53" s="40">
        <f>[4]Curves!$K59</f>
        <v>0.32500000000000001</v>
      </c>
      <c r="AS53" s="40">
        <f t="shared" si="9"/>
        <v>4.05</v>
      </c>
      <c r="AT53" s="40">
        <f>[4]Curves!$G59</f>
        <v>0.33</v>
      </c>
      <c r="AU53" s="40">
        <f t="shared" si="10"/>
        <v>4.0549999999999997</v>
      </c>
    </row>
    <row r="54" spans="1:47" x14ac:dyDescent="0.25">
      <c r="A54" s="50">
        <f>[5]Tregion!$A54</f>
        <v>37681</v>
      </c>
      <c r="B54" s="57">
        <f>[5]Tregion!$C54</f>
        <v>35.5</v>
      </c>
      <c r="C54" s="58">
        <f>[6]Tregion!$C54</f>
        <v>35.75</v>
      </c>
      <c r="D54" s="57">
        <f>[7]Tregion!$C54</f>
        <v>35</v>
      </c>
      <c r="E54" s="58">
        <f>[8]Tregion!$C54</f>
        <v>39.25</v>
      </c>
      <c r="F54" s="57">
        <f>[9]Tregion!$C54</f>
        <v>38.5</v>
      </c>
      <c r="G54" s="58">
        <f>[10]Tbasis!$D53</f>
        <v>37.5</v>
      </c>
      <c r="H54" s="57"/>
      <c r="I54" s="58">
        <f>[11]Tregion!$C54</f>
        <v>28.5</v>
      </c>
      <c r="J54" s="57"/>
      <c r="K54" s="58"/>
      <c r="L54" s="57"/>
      <c r="M54" s="58"/>
      <c r="N54" s="57"/>
      <c r="O54" s="58"/>
      <c r="Q54" s="57"/>
      <c r="R54" s="58">
        <f>[12]Tregion!$C54</f>
        <v>49.073424587239579</v>
      </c>
      <c r="S54" s="59"/>
      <c r="T54" s="58"/>
      <c r="U54" s="60"/>
      <c r="V54" s="61"/>
      <c r="W54" s="60"/>
      <c r="X54" s="58"/>
      <c r="Y54" s="59"/>
      <c r="Z54" s="62"/>
      <c r="AB54" s="59"/>
      <c r="AC54" s="58"/>
      <c r="AD54" s="59"/>
      <c r="AE54" s="58"/>
      <c r="AF54" s="59"/>
      <c r="AG54" s="58"/>
      <c r="AI54" s="50"/>
      <c r="AJ54" s="70"/>
      <c r="AL54" s="50">
        <f>[4]Curves!$A60</f>
        <v>38504</v>
      </c>
      <c r="AM54" s="40">
        <f>[4]Curves!$E60</f>
        <v>3.8770000000000002</v>
      </c>
      <c r="AN54" s="40">
        <f t="shared" si="11"/>
        <v>0.33500000000000002</v>
      </c>
      <c r="AO54" s="40">
        <f t="shared" si="7"/>
        <v>4.2120000000000006</v>
      </c>
      <c r="AP54" s="40">
        <f>[4]Curves!$J60</f>
        <v>4.4999999999999998E-2</v>
      </c>
      <c r="AQ54" s="40">
        <f t="shared" si="8"/>
        <v>3.9220000000000002</v>
      </c>
      <c r="AR54" s="40">
        <f>[4]Curves!$K60</f>
        <v>0.33500000000000002</v>
      </c>
      <c r="AS54" s="40">
        <f t="shared" si="9"/>
        <v>4.2120000000000006</v>
      </c>
      <c r="AT54" s="40">
        <f>[4]Curves!$G60</f>
        <v>0.37</v>
      </c>
      <c r="AU54" s="40">
        <f t="shared" si="10"/>
        <v>4.2469999999999999</v>
      </c>
    </row>
    <row r="55" spans="1:47" x14ac:dyDescent="0.25">
      <c r="A55" s="50">
        <f>[5]Tregion!$A55</f>
        <v>37712</v>
      </c>
      <c r="B55" s="57">
        <f>[5]Tregion!$C55</f>
        <v>35</v>
      </c>
      <c r="C55" s="58">
        <f>[6]Tregion!$C55</f>
        <v>35.5</v>
      </c>
      <c r="D55" s="57">
        <f>[7]Tregion!$C55</f>
        <v>32</v>
      </c>
      <c r="E55" s="58">
        <f>[8]Tregion!$C55</f>
        <v>35.5</v>
      </c>
      <c r="F55" s="57">
        <f>[9]Tregion!$C55</f>
        <v>37.25</v>
      </c>
      <c r="G55" s="58">
        <f>[10]Tbasis!$D54</f>
        <v>37</v>
      </c>
      <c r="H55" s="57"/>
      <c r="I55" s="58">
        <f>[11]Tregion!$C55</f>
        <v>25.5</v>
      </c>
      <c r="J55" s="57"/>
      <c r="K55" s="58"/>
      <c r="L55" s="57"/>
      <c r="M55" s="58"/>
      <c r="N55" s="57"/>
      <c r="O55" s="58"/>
      <c r="Q55" s="57"/>
      <c r="R55" s="58">
        <f>[12]Tregion!$C55</f>
        <v>46.644136380129027</v>
      </c>
      <c r="S55" s="59"/>
      <c r="T55" s="58"/>
      <c r="U55" s="60"/>
      <c r="V55" s="61"/>
      <c r="W55" s="60"/>
      <c r="X55" s="58"/>
      <c r="Y55" s="59"/>
      <c r="Z55" s="62"/>
      <c r="AB55" s="59"/>
      <c r="AC55" s="58"/>
      <c r="AD55" s="59"/>
      <c r="AE55" s="58"/>
      <c r="AF55" s="59"/>
      <c r="AG55" s="58"/>
      <c r="AI55" s="50"/>
      <c r="AJ55" s="70"/>
      <c r="AL55" s="50">
        <f>[4]Curves!$A61</f>
        <v>38534</v>
      </c>
      <c r="AM55" s="40">
        <f>[4]Curves!$E61</f>
        <v>3.9370000000000003</v>
      </c>
      <c r="AN55" s="40">
        <f>AR55+0.1</f>
        <v>0.44999999999999996</v>
      </c>
      <c r="AO55" s="40">
        <f t="shared" si="7"/>
        <v>4.3870000000000005</v>
      </c>
      <c r="AP55" s="40">
        <f>[4]Curves!$J61</f>
        <v>4.4999999999999998E-2</v>
      </c>
      <c r="AQ55" s="40">
        <f t="shared" si="8"/>
        <v>3.9820000000000002</v>
      </c>
      <c r="AR55" s="40">
        <f>[4]Curves!$K61</f>
        <v>0.35</v>
      </c>
      <c r="AS55" s="40">
        <f t="shared" si="9"/>
        <v>4.2869999999999999</v>
      </c>
      <c r="AT55" s="40">
        <f>[4]Curves!$G61</f>
        <v>0.41</v>
      </c>
      <c r="AU55" s="40">
        <f t="shared" si="10"/>
        <v>4.3470000000000004</v>
      </c>
    </row>
    <row r="56" spans="1:47" x14ac:dyDescent="0.25">
      <c r="A56" s="50">
        <f>[5]Tregion!$A56</f>
        <v>37742</v>
      </c>
      <c r="B56" s="57">
        <f>[5]Tregion!$C56</f>
        <v>36</v>
      </c>
      <c r="C56" s="58">
        <f>[6]Tregion!$C56</f>
        <v>32</v>
      </c>
      <c r="D56" s="57">
        <f>[7]Tregion!$C56</f>
        <v>28.5</v>
      </c>
      <c r="E56" s="58">
        <f>[8]Tregion!$C56</f>
        <v>36</v>
      </c>
      <c r="F56" s="57">
        <f>[9]Tregion!$C56</f>
        <v>38</v>
      </c>
      <c r="G56" s="58">
        <f>[10]Tbasis!$D55</f>
        <v>38</v>
      </c>
      <c r="H56" s="57"/>
      <c r="I56" s="58">
        <f>[11]Tregion!$C56</f>
        <v>26</v>
      </c>
      <c r="J56" s="57"/>
      <c r="K56" s="58"/>
      <c r="L56" s="57"/>
      <c r="M56" s="58"/>
      <c r="N56" s="57"/>
      <c r="O56" s="58"/>
      <c r="Q56" s="57"/>
      <c r="R56" s="58">
        <f>[12]Tregion!$C56</f>
        <v>46.64297999388706</v>
      </c>
      <c r="S56" s="59"/>
      <c r="T56" s="58"/>
      <c r="U56" s="60"/>
      <c r="V56" s="61"/>
      <c r="W56" s="60"/>
      <c r="X56" s="58"/>
      <c r="Y56" s="59"/>
      <c r="Z56" s="62"/>
      <c r="AB56" s="59"/>
      <c r="AC56" s="58"/>
      <c r="AD56" s="59"/>
      <c r="AE56" s="58"/>
      <c r="AF56" s="59"/>
      <c r="AG56" s="58"/>
      <c r="AI56" s="50"/>
      <c r="AJ56" s="70"/>
      <c r="AL56" s="50">
        <f>[4]Curves!$A62</f>
        <v>38565</v>
      </c>
      <c r="AM56" s="40">
        <f>[4]Curves!$E62</f>
        <v>3.85</v>
      </c>
      <c r="AN56" s="40">
        <f>AR56+0.1</f>
        <v>0.44999999999999996</v>
      </c>
      <c r="AO56" s="40">
        <f t="shared" si="7"/>
        <v>4.3</v>
      </c>
      <c r="AP56" s="40">
        <f>[4]Curves!$J62</f>
        <v>0.13</v>
      </c>
      <c r="AQ56" s="40">
        <f t="shared" si="8"/>
        <v>3.98</v>
      </c>
      <c r="AR56" s="40">
        <f>[4]Curves!$K62</f>
        <v>0.35</v>
      </c>
      <c r="AS56" s="40">
        <f t="shared" si="9"/>
        <v>4.2</v>
      </c>
      <c r="AT56" s="40">
        <f>[4]Curves!$G62</f>
        <v>0.41</v>
      </c>
      <c r="AU56" s="40">
        <f t="shared" si="10"/>
        <v>4.26</v>
      </c>
    </row>
    <row r="57" spans="1:47" x14ac:dyDescent="0.25">
      <c r="A57" s="50">
        <f>[5]Tregion!$A57</f>
        <v>37773</v>
      </c>
      <c r="B57" s="57">
        <f>[5]Tregion!$C57</f>
        <v>43</v>
      </c>
      <c r="C57" s="58">
        <f>[6]Tregion!$C57</f>
        <v>30.25</v>
      </c>
      <c r="D57" s="57">
        <f>[7]Tregion!$C57</f>
        <v>29.5</v>
      </c>
      <c r="E57" s="58">
        <f>[8]Tregion!$C57</f>
        <v>41</v>
      </c>
      <c r="F57" s="57">
        <f>[9]Tregion!$C57</f>
        <v>42.5</v>
      </c>
      <c r="G57" s="58">
        <f>[10]Tbasis!$D56</f>
        <v>47.5</v>
      </c>
      <c r="H57" s="57"/>
      <c r="I57" s="58">
        <f>[11]Tregion!$C57</f>
        <v>31</v>
      </c>
      <c r="J57" s="57"/>
      <c r="K57" s="58"/>
      <c r="L57" s="57"/>
      <c r="M57" s="58"/>
      <c r="N57" s="57"/>
      <c r="O57" s="58"/>
      <c r="Q57" s="57"/>
      <c r="R57" s="58">
        <f>[12]Tregion!$C57</f>
        <v>46.985866777241341</v>
      </c>
      <c r="S57" s="59"/>
      <c r="T57" s="58"/>
      <c r="U57" s="60"/>
      <c r="V57" s="61"/>
      <c r="W57" s="60"/>
      <c r="X57" s="58"/>
      <c r="Y57" s="59"/>
      <c r="Z57" s="62"/>
      <c r="AB57" s="59"/>
      <c r="AC57" s="58"/>
      <c r="AD57" s="59"/>
      <c r="AE57" s="58"/>
      <c r="AF57" s="59"/>
      <c r="AG57" s="58"/>
      <c r="AI57" s="50"/>
      <c r="AJ57" s="70"/>
      <c r="AL57" s="50">
        <f>[4]Curves!$A63</f>
        <v>38596</v>
      </c>
      <c r="AM57" s="40">
        <f>[4]Curves!$E63</f>
        <v>3.7110000000000003</v>
      </c>
      <c r="AN57" s="40">
        <f>AR57+0.1</f>
        <v>0.41500000000000004</v>
      </c>
      <c r="AO57" s="40">
        <f t="shared" si="7"/>
        <v>4.1260000000000003</v>
      </c>
      <c r="AP57" s="40">
        <f>[4]Curves!$J63</f>
        <v>0.13</v>
      </c>
      <c r="AQ57" s="40">
        <f t="shared" si="8"/>
        <v>3.8410000000000002</v>
      </c>
      <c r="AR57" s="40">
        <f>[4]Curves!$K63</f>
        <v>0.315</v>
      </c>
      <c r="AS57" s="40">
        <f t="shared" si="9"/>
        <v>4.0260000000000007</v>
      </c>
      <c r="AT57" s="40">
        <f>[4]Curves!$G63</f>
        <v>0.36</v>
      </c>
      <c r="AU57" s="40">
        <f t="shared" si="10"/>
        <v>4.0710000000000006</v>
      </c>
    </row>
    <row r="58" spans="1:47" x14ac:dyDescent="0.25">
      <c r="A58" s="50">
        <f>[5]Tregion!$A58</f>
        <v>37803</v>
      </c>
      <c r="B58" s="57">
        <f>[5]Tregion!$C58</f>
        <v>53</v>
      </c>
      <c r="C58" s="58">
        <f>[6]Tregion!$C58</f>
        <v>52.5</v>
      </c>
      <c r="D58" s="57">
        <f>[7]Tregion!$C58</f>
        <v>48</v>
      </c>
      <c r="E58" s="58">
        <f>[8]Tregion!$C58</f>
        <v>51.25</v>
      </c>
      <c r="F58" s="57">
        <f>[9]Tregion!$C58</f>
        <v>57</v>
      </c>
      <c r="G58" s="58">
        <f>[10]Tbasis!$D57</f>
        <v>59</v>
      </c>
      <c r="H58" s="57"/>
      <c r="I58" s="58">
        <f>[11]Tregion!$C58</f>
        <v>41.25</v>
      </c>
      <c r="J58" s="57"/>
      <c r="K58" s="58"/>
      <c r="L58" s="57"/>
      <c r="M58" s="58"/>
      <c r="N58" s="57"/>
      <c r="O58" s="58"/>
      <c r="Q58" s="57"/>
      <c r="R58" s="58">
        <f>[12]Tregion!$C58</f>
        <v>47.375225393398246</v>
      </c>
      <c r="S58" s="59"/>
      <c r="T58" s="58"/>
      <c r="U58" s="60"/>
      <c r="V58" s="61"/>
      <c r="W58" s="60"/>
      <c r="X58" s="58"/>
      <c r="Y58" s="59"/>
      <c r="Z58" s="62"/>
      <c r="AB58" s="59"/>
      <c r="AC58" s="58"/>
      <c r="AD58" s="59"/>
      <c r="AE58" s="58"/>
      <c r="AF58" s="59"/>
      <c r="AG58" s="58"/>
      <c r="AI58" s="50"/>
      <c r="AJ58" s="70"/>
      <c r="AL58" s="50">
        <f>[4]Curves!$A64</f>
        <v>38626</v>
      </c>
      <c r="AM58" s="40">
        <f>[4]Curves!$E64</f>
        <v>3.5570000000000004</v>
      </c>
      <c r="AN58" s="40">
        <f>AR58+0.1</f>
        <v>0.45999999999999996</v>
      </c>
      <c r="AO58" s="40">
        <f t="shared" si="7"/>
        <v>4.0170000000000003</v>
      </c>
      <c r="AP58" s="40">
        <f>[4]Curves!$J64</f>
        <v>0.13</v>
      </c>
      <c r="AQ58" s="40">
        <f t="shared" si="8"/>
        <v>3.6870000000000003</v>
      </c>
      <c r="AR58" s="40">
        <f>[4]Curves!$K64</f>
        <v>0.36</v>
      </c>
      <c r="AS58" s="40">
        <f t="shared" si="9"/>
        <v>3.9170000000000003</v>
      </c>
      <c r="AT58" s="40">
        <f>[4]Curves!$G64</f>
        <v>0.4</v>
      </c>
      <c r="AU58" s="40">
        <f t="shared" si="10"/>
        <v>3.9570000000000003</v>
      </c>
    </row>
    <row r="59" spans="1:47" x14ac:dyDescent="0.25">
      <c r="A59" s="50">
        <f>[5]Tregion!$A59</f>
        <v>37834</v>
      </c>
      <c r="B59" s="57">
        <f>[5]Tregion!$C59</f>
        <v>61</v>
      </c>
      <c r="C59" s="58">
        <f>[6]Tregion!$C59</f>
        <v>59.5</v>
      </c>
      <c r="D59" s="57">
        <f>[7]Tregion!$C59</f>
        <v>56</v>
      </c>
      <c r="E59" s="58">
        <f>[8]Tregion!$C59</f>
        <v>59.75</v>
      </c>
      <c r="F59" s="57">
        <f>[9]Tregion!$C59</f>
        <v>62.75</v>
      </c>
      <c r="G59" s="58">
        <f>[10]Tbasis!$D58</f>
        <v>69</v>
      </c>
      <c r="H59" s="57"/>
      <c r="I59" s="58">
        <f>[11]Tregion!$C59</f>
        <v>49.75</v>
      </c>
      <c r="J59" s="57"/>
      <c r="K59" s="58"/>
      <c r="L59" s="57"/>
      <c r="M59" s="58"/>
      <c r="N59" s="57"/>
      <c r="O59" s="58"/>
      <c r="Q59" s="57"/>
      <c r="R59" s="58">
        <f>[12]Tregion!$C59</f>
        <v>47.873490400110754</v>
      </c>
      <c r="S59" s="59"/>
      <c r="T59" s="58"/>
      <c r="U59" s="60"/>
      <c r="V59" s="61"/>
      <c r="W59" s="60"/>
      <c r="X59" s="58"/>
      <c r="Y59" s="59"/>
      <c r="Z59" s="62"/>
      <c r="AB59" s="59"/>
      <c r="AC59" s="58"/>
      <c r="AD59" s="59"/>
      <c r="AE59" s="58"/>
      <c r="AF59" s="59"/>
      <c r="AG59" s="58"/>
      <c r="AI59" s="50"/>
      <c r="AJ59" s="70"/>
      <c r="AL59" s="50">
        <f>[4]Curves!$A65</f>
        <v>38657</v>
      </c>
      <c r="AM59" s="40">
        <f>[4]Curves!$E65</f>
        <v>3.5620000000000003</v>
      </c>
      <c r="AN59" s="40">
        <f>AR59+0.1</f>
        <v>0.56000000000000005</v>
      </c>
      <c r="AO59" s="40">
        <f t="shared" si="7"/>
        <v>4.1219999999999999</v>
      </c>
      <c r="AP59" s="40">
        <f>[4]Curves!$J65</f>
        <v>0.13</v>
      </c>
      <c r="AQ59" s="40">
        <f t="shared" si="8"/>
        <v>3.6920000000000002</v>
      </c>
      <c r="AR59" s="40">
        <f>[4]Curves!$K65</f>
        <v>0.46</v>
      </c>
      <c r="AS59" s="40">
        <f t="shared" si="9"/>
        <v>4.0220000000000002</v>
      </c>
      <c r="AT59" s="40">
        <f>[4]Curves!$G65</f>
        <v>0.73</v>
      </c>
      <c r="AU59" s="40">
        <f t="shared" si="10"/>
        <v>4.2919999999999998</v>
      </c>
    </row>
    <row r="60" spans="1:47" x14ac:dyDescent="0.25">
      <c r="A60" s="50">
        <f>[5]Tregion!$A60</f>
        <v>37865</v>
      </c>
      <c r="B60" s="57">
        <f>[5]Tregion!$C60</f>
        <v>50.5</v>
      </c>
      <c r="C60" s="58">
        <f>[6]Tregion!$C60</f>
        <v>49.75</v>
      </c>
      <c r="D60" s="57">
        <f>[7]Tregion!$C60</f>
        <v>46.25</v>
      </c>
      <c r="E60" s="58">
        <f>[8]Tregion!$C60</f>
        <v>54.75</v>
      </c>
      <c r="F60" s="57">
        <f>[9]Tregion!$C60</f>
        <v>49.75</v>
      </c>
      <c r="G60" s="58">
        <f>[10]Tbasis!$D59</f>
        <v>56.5</v>
      </c>
      <c r="H60" s="57"/>
      <c r="I60" s="58">
        <f>[11]Tregion!$C60</f>
        <v>39.75</v>
      </c>
      <c r="J60" s="57"/>
      <c r="K60" s="58"/>
      <c r="L60" s="57"/>
      <c r="M60" s="58"/>
      <c r="N60" s="57"/>
      <c r="O60" s="58"/>
      <c r="Q60" s="57"/>
      <c r="R60" s="58">
        <f>[12]Tregion!$C60</f>
        <v>47.870077905534082</v>
      </c>
      <c r="S60" s="59"/>
      <c r="T60" s="58"/>
      <c r="U60" s="60"/>
      <c r="V60" s="61"/>
      <c r="W60" s="60"/>
      <c r="X60" s="58"/>
      <c r="Y60" s="59"/>
      <c r="Z60" s="62"/>
      <c r="AB60" s="59"/>
      <c r="AC60" s="58"/>
      <c r="AD60" s="59"/>
      <c r="AE60" s="58"/>
      <c r="AF60" s="59"/>
      <c r="AG60" s="58"/>
      <c r="AI60" s="50"/>
      <c r="AJ60" s="70"/>
      <c r="AL60" s="50">
        <f>[4]Curves!$A66</f>
        <v>38687</v>
      </c>
      <c r="AM60" s="40">
        <f>[4]Curves!$E66</f>
        <v>3.6</v>
      </c>
      <c r="AN60" s="40">
        <f t="shared" ref="AN60:AN66" si="12">AR60</f>
        <v>0.77</v>
      </c>
      <c r="AO60" s="40">
        <f t="shared" si="7"/>
        <v>4.37</v>
      </c>
      <c r="AP60" s="40">
        <f>[4]Curves!$J66</f>
        <v>0.13</v>
      </c>
      <c r="AQ60" s="40">
        <f t="shared" si="8"/>
        <v>3.73</v>
      </c>
      <c r="AR60" s="40">
        <f>[4]Curves!$K66</f>
        <v>0.77</v>
      </c>
      <c r="AS60" s="40">
        <f t="shared" si="9"/>
        <v>4.37</v>
      </c>
      <c r="AT60" s="40">
        <f>[4]Curves!$G66</f>
        <v>0.98</v>
      </c>
      <c r="AU60" s="40">
        <f t="shared" si="10"/>
        <v>4.58</v>
      </c>
    </row>
    <row r="61" spans="1:47" x14ac:dyDescent="0.25">
      <c r="A61" s="50">
        <f>[5]Tregion!$A61</f>
        <v>37895</v>
      </c>
      <c r="B61" s="57">
        <f>[5]Tregion!$C61</f>
        <v>38</v>
      </c>
      <c r="C61" s="58">
        <f>[6]Tregion!$C61</f>
        <v>40.75</v>
      </c>
      <c r="D61" s="57">
        <f>[7]Tregion!$C61</f>
        <v>40.25</v>
      </c>
      <c r="E61" s="58">
        <f>[8]Tregion!$C61</f>
        <v>40</v>
      </c>
      <c r="F61" s="57">
        <f>[9]Tregion!$C61</f>
        <v>39.5</v>
      </c>
      <c r="G61" s="58">
        <f>[10]Tbasis!$D60</f>
        <v>40.25</v>
      </c>
      <c r="H61" s="57"/>
      <c r="I61" s="58">
        <f>[11]Tregion!$C61</f>
        <v>29.5</v>
      </c>
      <c r="J61" s="57"/>
      <c r="K61" s="58"/>
      <c r="L61" s="57"/>
      <c r="M61" s="58"/>
      <c r="N61" s="57"/>
      <c r="O61" s="58"/>
      <c r="Q61" s="57"/>
      <c r="R61" s="58">
        <f>[12]Tregion!$C61</f>
        <v>48.102055932174821</v>
      </c>
      <c r="S61" s="59"/>
      <c r="T61" s="58"/>
      <c r="U61" s="60"/>
      <c r="V61" s="61"/>
      <c r="W61" s="60"/>
      <c r="X61" s="58"/>
      <c r="Y61" s="59"/>
      <c r="Z61" s="62"/>
      <c r="AB61" s="59"/>
      <c r="AC61" s="58"/>
      <c r="AD61" s="59"/>
      <c r="AE61" s="58"/>
      <c r="AF61" s="59"/>
      <c r="AG61" s="58"/>
      <c r="AI61" s="50"/>
      <c r="AJ61" s="70"/>
      <c r="AL61" s="50">
        <f>[4]Curves!$A67</f>
        <v>38718</v>
      </c>
      <c r="AM61" s="40">
        <f>[4]Curves!$E67</f>
        <v>3.645</v>
      </c>
      <c r="AN61" s="40">
        <f t="shared" si="12"/>
        <v>1.04</v>
      </c>
      <c r="AO61" s="40">
        <f t="shared" si="7"/>
        <v>4.6850000000000005</v>
      </c>
      <c r="AP61" s="40">
        <f>[4]Curves!$J67</f>
        <v>4.4999999999999998E-2</v>
      </c>
      <c r="AQ61" s="40">
        <f t="shared" si="8"/>
        <v>3.69</v>
      </c>
      <c r="AR61" s="40">
        <f>[4]Curves!$K67</f>
        <v>1.04</v>
      </c>
      <c r="AS61" s="40">
        <f t="shared" si="9"/>
        <v>4.6850000000000005</v>
      </c>
      <c r="AT61" s="40">
        <f>[4]Curves!$G67</f>
        <v>1.6</v>
      </c>
      <c r="AU61" s="40">
        <f t="shared" si="10"/>
        <v>5.2450000000000001</v>
      </c>
    </row>
    <row r="62" spans="1:47" x14ac:dyDescent="0.25">
      <c r="A62" s="50">
        <f>[5]Tregion!$A62</f>
        <v>37926</v>
      </c>
      <c r="B62" s="57">
        <f>[5]Tregion!$C62</f>
        <v>37</v>
      </c>
      <c r="C62" s="58">
        <f>[6]Tregion!$C62</f>
        <v>36.5</v>
      </c>
      <c r="D62" s="57">
        <f>[7]Tregion!$C62</f>
        <v>36</v>
      </c>
      <c r="E62" s="58">
        <f>[8]Tregion!$C62</f>
        <v>40</v>
      </c>
      <c r="F62" s="57">
        <f>[9]Tregion!$C62</f>
        <v>39.25</v>
      </c>
      <c r="G62" s="58">
        <f>[10]Tbasis!$D61</f>
        <v>38.75</v>
      </c>
      <c r="H62" s="57"/>
      <c r="I62" s="58">
        <f>[11]Tregion!$C62</f>
        <v>29.25</v>
      </c>
      <c r="J62" s="57"/>
      <c r="K62" s="58"/>
      <c r="L62" s="57"/>
      <c r="M62" s="58"/>
      <c r="N62" s="57"/>
      <c r="O62" s="58"/>
      <c r="Q62" s="57"/>
      <c r="R62" s="58">
        <f>[12]Tregion!$C62</f>
        <v>51.040969498735684</v>
      </c>
      <c r="S62" s="59"/>
      <c r="T62" s="58"/>
      <c r="U62" s="60"/>
      <c r="V62" s="61"/>
      <c r="W62" s="60"/>
      <c r="X62" s="58"/>
      <c r="Y62" s="59"/>
      <c r="Z62" s="62"/>
      <c r="AB62" s="59"/>
      <c r="AC62" s="58"/>
      <c r="AD62" s="59"/>
      <c r="AE62" s="58"/>
      <c r="AF62" s="59"/>
      <c r="AG62" s="58"/>
      <c r="AI62" s="50"/>
      <c r="AJ62" s="70"/>
      <c r="AL62" s="50">
        <f>[4]Curves!$A68</f>
        <v>38749</v>
      </c>
      <c r="AM62" s="40">
        <f>[4]Curves!$E68</f>
        <v>3.6830000000000003</v>
      </c>
      <c r="AN62" s="40">
        <f t="shared" si="12"/>
        <v>1.04</v>
      </c>
      <c r="AO62" s="40">
        <f t="shared" si="7"/>
        <v>4.7230000000000008</v>
      </c>
      <c r="AP62" s="40">
        <f>[4]Curves!$J68</f>
        <v>4.4999999999999998E-2</v>
      </c>
      <c r="AQ62" s="40">
        <f t="shared" si="8"/>
        <v>3.7280000000000002</v>
      </c>
      <c r="AR62" s="40">
        <f>[4]Curves!$K68</f>
        <v>1.04</v>
      </c>
      <c r="AS62" s="40">
        <f t="shared" si="9"/>
        <v>4.7230000000000008</v>
      </c>
      <c r="AT62" s="40">
        <f>[4]Curves!$G68</f>
        <v>1.6</v>
      </c>
      <c r="AU62" s="40">
        <f t="shared" si="10"/>
        <v>5.2830000000000004</v>
      </c>
    </row>
    <row r="63" spans="1:47" x14ac:dyDescent="0.25">
      <c r="A63" s="50">
        <f>[5]Tregion!$A63</f>
        <v>37956</v>
      </c>
      <c r="B63" s="57">
        <f>[5]Tregion!$C63</f>
        <v>36.5</v>
      </c>
      <c r="C63" s="58">
        <f>[6]Tregion!$C63</f>
        <v>37.75</v>
      </c>
      <c r="D63" s="57">
        <f>[7]Tregion!$C63</f>
        <v>37.5</v>
      </c>
      <c r="E63" s="58">
        <f>[8]Tregion!$C63</f>
        <v>43</v>
      </c>
      <c r="F63" s="57">
        <f>[9]Tregion!$C63</f>
        <v>40.5</v>
      </c>
      <c r="G63" s="58">
        <f>[10]Tbasis!$D62</f>
        <v>38</v>
      </c>
      <c r="H63" s="57"/>
      <c r="I63" s="58">
        <f>[11]Tregion!$C63</f>
        <v>30.5</v>
      </c>
      <c r="J63" s="57"/>
      <c r="K63" s="58"/>
      <c r="L63" s="57"/>
      <c r="M63" s="58"/>
      <c r="N63" s="57"/>
      <c r="O63" s="58"/>
      <c r="Q63" s="57"/>
      <c r="R63" s="58">
        <f>[12]Tregion!$C63</f>
        <v>53.330795319627889</v>
      </c>
      <c r="S63" s="59"/>
      <c r="T63" s="58"/>
      <c r="U63" s="60"/>
      <c r="V63" s="61"/>
      <c r="W63" s="60"/>
      <c r="X63" s="58"/>
      <c r="Y63" s="59"/>
      <c r="Z63" s="62"/>
      <c r="AB63" s="59"/>
      <c r="AC63" s="58"/>
      <c r="AD63" s="59"/>
      <c r="AE63" s="58"/>
      <c r="AF63" s="59"/>
      <c r="AG63" s="58"/>
      <c r="AI63" s="50"/>
      <c r="AJ63" s="70"/>
      <c r="AL63" s="50">
        <f>[4]Curves!$A69</f>
        <v>38777</v>
      </c>
      <c r="AM63" s="40">
        <f>[4]Curves!$E69</f>
        <v>3.677</v>
      </c>
      <c r="AN63" s="40">
        <f t="shared" si="12"/>
        <v>0.54</v>
      </c>
      <c r="AO63" s="40">
        <f t="shared" si="7"/>
        <v>4.2170000000000005</v>
      </c>
      <c r="AP63" s="40">
        <f>[4]Curves!$J69</f>
        <v>4.4999999999999998E-2</v>
      </c>
      <c r="AQ63" s="40">
        <f t="shared" si="8"/>
        <v>3.722</v>
      </c>
      <c r="AR63" s="40">
        <f>[4]Curves!$K69</f>
        <v>0.54</v>
      </c>
      <c r="AS63" s="40">
        <f t="shared" si="9"/>
        <v>4.2170000000000005</v>
      </c>
      <c r="AT63" s="40">
        <f>[4]Curves!$G69</f>
        <v>0.72</v>
      </c>
      <c r="AU63" s="40">
        <f t="shared" si="10"/>
        <v>4.3970000000000002</v>
      </c>
    </row>
    <row r="64" spans="1:47" x14ac:dyDescent="0.25">
      <c r="A64" s="50">
        <f>[5]Tregion!$A64</f>
        <v>37987</v>
      </c>
      <c r="B64" s="57">
        <f>[5]Tregion!$C64</f>
        <v>36.700000000000003</v>
      </c>
      <c r="C64" s="58">
        <f>[6]Tregion!$C64</f>
        <v>42.27</v>
      </c>
      <c r="D64" s="57">
        <f>[7]Tregion!$C64</f>
        <v>41.81</v>
      </c>
      <c r="E64" s="58">
        <f>[8]Tregion!$C64</f>
        <v>43.73</v>
      </c>
      <c r="F64" s="57">
        <f>[9]Tregion!$C64</f>
        <v>41.25</v>
      </c>
      <c r="G64" s="58">
        <f>[10]Tbasis!$D63</f>
        <v>38.9</v>
      </c>
      <c r="H64" s="57"/>
      <c r="I64" s="58">
        <f>[11]Tregion!$C64</f>
        <v>21.5</v>
      </c>
      <c r="J64" s="57"/>
      <c r="K64" s="58"/>
      <c r="L64" s="57"/>
      <c r="M64" s="58"/>
      <c r="N64" s="57"/>
      <c r="O64" s="58"/>
      <c r="Q64" s="57"/>
      <c r="R64" s="58">
        <f>[12]Tregion!$C64</f>
        <v>50.091113189690851</v>
      </c>
      <c r="S64" s="59"/>
      <c r="T64" s="58"/>
      <c r="U64" s="60"/>
      <c r="V64" s="61"/>
      <c r="W64" s="60"/>
      <c r="X64" s="58"/>
      <c r="Y64" s="59"/>
      <c r="Z64" s="62"/>
      <c r="AB64" s="59"/>
      <c r="AC64" s="58"/>
      <c r="AD64" s="59"/>
      <c r="AE64" s="58"/>
      <c r="AF64" s="59"/>
      <c r="AG64" s="58"/>
      <c r="AI64" s="50"/>
      <c r="AJ64" s="70"/>
      <c r="AL64" s="50">
        <f>[4]Curves!$A70</f>
        <v>38808</v>
      </c>
      <c r="AM64" s="40">
        <f>[4]Curves!$E70</f>
        <v>3.677</v>
      </c>
      <c r="AN64" s="40">
        <f t="shared" si="12"/>
        <v>0.36</v>
      </c>
      <c r="AO64" s="40">
        <f t="shared" si="7"/>
        <v>4.0369999999999999</v>
      </c>
      <c r="AP64" s="40">
        <f>[4]Curves!$J70</f>
        <v>4.4999999999999998E-2</v>
      </c>
      <c r="AQ64" s="40">
        <f t="shared" si="8"/>
        <v>3.722</v>
      </c>
      <c r="AR64" s="40">
        <f>[4]Curves!$K70</f>
        <v>0.36</v>
      </c>
      <c r="AS64" s="40">
        <f t="shared" si="9"/>
        <v>4.0369999999999999</v>
      </c>
      <c r="AT64" s="40">
        <f>[4]Curves!$G70</f>
        <v>0.38</v>
      </c>
      <c r="AU64" s="40">
        <f t="shared" si="10"/>
        <v>4.0570000000000004</v>
      </c>
    </row>
    <row r="65" spans="1:47" x14ac:dyDescent="0.25">
      <c r="A65" s="50">
        <f>[5]Tregion!$A65</f>
        <v>38018</v>
      </c>
      <c r="B65" s="57">
        <f>[5]Tregion!$C65</f>
        <v>36.700000000000003</v>
      </c>
      <c r="C65" s="58">
        <f>[6]Tregion!$C65</f>
        <v>41.63</v>
      </c>
      <c r="D65" s="57">
        <f>[7]Tregion!$C65</f>
        <v>40.950000000000003</v>
      </c>
      <c r="E65" s="58">
        <f>[8]Tregion!$C65</f>
        <v>42.02</v>
      </c>
      <c r="F65" s="57">
        <f>[9]Tregion!$C65</f>
        <v>39.86</v>
      </c>
      <c r="G65" s="58">
        <f>[10]Tbasis!$D64</f>
        <v>38.9</v>
      </c>
      <c r="H65" s="57"/>
      <c r="I65" s="58">
        <f>[11]Tregion!$C65</f>
        <v>23.25</v>
      </c>
      <c r="J65" s="57"/>
      <c r="K65" s="58"/>
      <c r="L65" s="57"/>
      <c r="M65" s="58"/>
      <c r="N65" s="57"/>
      <c r="O65" s="58"/>
      <c r="Q65" s="57"/>
      <c r="R65" s="58">
        <f>[12]Tregion!$C65</f>
        <v>48.815130240381869</v>
      </c>
      <c r="S65" s="59"/>
      <c r="T65" s="58"/>
      <c r="U65" s="60"/>
      <c r="V65" s="61"/>
      <c r="W65" s="60"/>
      <c r="X65" s="58"/>
      <c r="Y65" s="59"/>
      <c r="Z65" s="62"/>
      <c r="AB65" s="59"/>
      <c r="AC65" s="58"/>
      <c r="AD65" s="59"/>
      <c r="AE65" s="58"/>
      <c r="AF65" s="59"/>
      <c r="AG65" s="58"/>
      <c r="AI65" s="50"/>
      <c r="AJ65" s="70"/>
      <c r="AL65" s="50">
        <f>[4]Curves!$A71</f>
        <v>38838</v>
      </c>
      <c r="AM65" s="40">
        <f>[4]Curves!$E71</f>
        <v>3.8250000000000002</v>
      </c>
      <c r="AN65" s="40">
        <f t="shared" si="12"/>
        <v>0.32500000000000001</v>
      </c>
      <c r="AO65" s="40">
        <f t="shared" si="7"/>
        <v>4.1500000000000004</v>
      </c>
      <c r="AP65" s="40">
        <f>[4]Curves!$J71</f>
        <v>4.4999999999999998E-2</v>
      </c>
      <c r="AQ65" s="40">
        <f t="shared" si="8"/>
        <v>3.87</v>
      </c>
      <c r="AR65" s="40">
        <f>[4]Curves!$K71</f>
        <v>0.32500000000000001</v>
      </c>
      <c r="AS65" s="40">
        <f t="shared" si="9"/>
        <v>4.1500000000000004</v>
      </c>
      <c r="AT65" s="40">
        <f>[4]Curves!$G71</f>
        <v>0.33</v>
      </c>
      <c r="AU65" s="40">
        <f t="shared" si="10"/>
        <v>4.1550000000000002</v>
      </c>
    </row>
    <row r="66" spans="1:47" x14ac:dyDescent="0.25">
      <c r="A66" s="50">
        <f>[5]Tregion!$A66</f>
        <v>38047</v>
      </c>
      <c r="B66" s="57">
        <f>[5]Tregion!$C66</f>
        <v>36.24</v>
      </c>
      <c r="C66" s="58">
        <f>[6]Tregion!$C66</f>
        <v>36.909999999999997</v>
      </c>
      <c r="D66" s="57">
        <f>[7]Tregion!$C66</f>
        <v>36.01</v>
      </c>
      <c r="E66" s="58">
        <f>[8]Tregion!$C66</f>
        <v>40.299999999999997</v>
      </c>
      <c r="F66" s="57">
        <f>[9]Tregion!$C66</f>
        <v>39.229999999999997</v>
      </c>
      <c r="G66" s="58">
        <f>[10]Tbasis!$D65</f>
        <v>38.44</v>
      </c>
      <c r="H66" s="57"/>
      <c r="I66" s="58">
        <f>[11]Tregion!$C66</f>
        <v>22</v>
      </c>
      <c r="J66" s="57"/>
      <c r="K66" s="58"/>
      <c r="L66" s="57"/>
      <c r="M66" s="58"/>
      <c r="N66" s="57"/>
      <c r="O66" s="58"/>
      <c r="Q66" s="57"/>
      <c r="R66" s="58">
        <f>[12]Tregion!$C66</f>
        <v>46.784398831581441</v>
      </c>
      <c r="S66" s="59"/>
      <c r="T66" s="58"/>
      <c r="U66" s="60"/>
      <c r="V66" s="61"/>
      <c r="W66" s="60"/>
      <c r="X66" s="58"/>
      <c r="Y66" s="59"/>
      <c r="Z66" s="62"/>
      <c r="AB66" s="59"/>
      <c r="AC66" s="58"/>
      <c r="AD66" s="59"/>
      <c r="AE66" s="58"/>
      <c r="AF66" s="59"/>
      <c r="AG66" s="58"/>
      <c r="AI66" s="50"/>
      <c r="AJ66" s="70"/>
      <c r="AL66" s="50">
        <f>[4]Curves!$A72</f>
        <v>38869</v>
      </c>
      <c r="AM66" s="40">
        <f>[4]Curves!$E72</f>
        <v>3.9770000000000003</v>
      </c>
      <c r="AN66" s="40">
        <f t="shared" si="12"/>
        <v>0.33500000000000002</v>
      </c>
      <c r="AO66" s="40">
        <f t="shared" si="7"/>
        <v>4.3120000000000003</v>
      </c>
      <c r="AP66" s="40">
        <f>[4]Curves!$J72</f>
        <v>4.4999999999999998E-2</v>
      </c>
      <c r="AQ66" s="40">
        <f t="shared" si="8"/>
        <v>4.0220000000000002</v>
      </c>
      <c r="AR66" s="40">
        <f>[4]Curves!$K72</f>
        <v>0.33500000000000002</v>
      </c>
      <c r="AS66" s="40">
        <f t="shared" si="9"/>
        <v>4.3120000000000003</v>
      </c>
      <c r="AT66" s="40">
        <f>[4]Curves!$G72</f>
        <v>0.37</v>
      </c>
      <c r="AU66" s="40">
        <f t="shared" si="10"/>
        <v>4.3470000000000004</v>
      </c>
    </row>
    <row r="67" spans="1:47" x14ac:dyDescent="0.25">
      <c r="A67" s="50">
        <f>[5]Tregion!$A67</f>
        <v>38078</v>
      </c>
      <c r="B67" s="57">
        <f>[5]Tregion!$C67</f>
        <v>35.78</v>
      </c>
      <c r="C67" s="58">
        <f>[6]Tregion!$C67</f>
        <v>36.700000000000003</v>
      </c>
      <c r="D67" s="57">
        <f>[7]Tregion!$C67</f>
        <v>33.43</v>
      </c>
      <c r="E67" s="58">
        <f>[8]Tregion!$C67</f>
        <v>37.049999999999997</v>
      </c>
      <c r="F67" s="57">
        <f>[9]Tregion!$C67</f>
        <v>38.01</v>
      </c>
      <c r="G67" s="58">
        <f>[10]Tbasis!$D66</f>
        <v>37.979999999999997</v>
      </c>
      <c r="H67" s="57"/>
      <c r="I67" s="58">
        <f>[11]Tregion!$C67</f>
        <v>28.5</v>
      </c>
      <c r="J67" s="57"/>
      <c r="K67" s="58"/>
      <c r="L67" s="57"/>
      <c r="M67" s="58"/>
      <c r="N67" s="57"/>
      <c r="O67" s="58"/>
      <c r="Q67" s="57"/>
      <c r="R67" s="58">
        <f>[12]Tregion!$C67</f>
        <v>44.175869990925555</v>
      </c>
      <c r="S67" s="59"/>
      <c r="T67" s="58"/>
      <c r="U67" s="60"/>
      <c r="V67" s="61"/>
      <c r="W67" s="60"/>
      <c r="X67" s="58"/>
      <c r="Y67" s="59"/>
      <c r="Z67" s="62"/>
      <c r="AB67" s="59"/>
      <c r="AC67" s="58"/>
      <c r="AD67" s="59"/>
      <c r="AE67" s="58"/>
      <c r="AF67" s="59"/>
      <c r="AG67" s="58"/>
      <c r="AI67" s="50"/>
      <c r="AJ67" s="70"/>
      <c r="AL67" s="50">
        <f>[4]Curves!$A73</f>
        <v>38899</v>
      </c>
      <c r="AM67" s="40">
        <f>[4]Curves!$E73</f>
        <v>4.0395000000000003</v>
      </c>
      <c r="AN67" s="40">
        <f>AR67+0.1</f>
        <v>0.44999999999999996</v>
      </c>
      <c r="AO67" s="40">
        <f t="shared" si="7"/>
        <v>4.4895000000000005</v>
      </c>
      <c r="AP67" s="40">
        <f>[4]Curves!$J73</f>
        <v>4.4999999999999998E-2</v>
      </c>
      <c r="AQ67" s="40">
        <f t="shared" si="8"/>
        <v>4.0845000000000002</v>
      </c>
      <c r="AR67" s="40">
        <f>[4]Curves!$K73</f>
        <v>0.35</v>
      </c>
      <c r="AS67" s="40">
        <f t="shared" si="9"/>
        <v>4.3895</v>
      </c>
      <c r="AT67" s="40">
        <f>[4]Curves!$G73</f>
        <v>0.41</v>
      </c>
      <c r="AU67" s="40">
        <f t="shared" si="10"/>
        <v>4.4495000000000005</v>
      </c>
    </row>
    <row r="68" spans="1:47" x14ac:dyDescent="0.25">
      <c r="A68" s="50">
        <f>[5]Tregion!$A68</f>
        <v>38108</v>
      </c>
      <c r="B68" s="57">
        <f>[5]Tregion!$C68</f>
        <v>36.700000000000003</v>
      </c>
      <c r="C68" s="58">
        <f>[6]Tregion!$C68</f>
        <v>33.69</v>
      </c>
      <c r="D68" s="57">
        <f>[7]Tregion!$C68</f>
        <v>30.43</v>
      </c>
      <c r="E68" s="58">
        <f>[8]Tregion!$C68</f>
        <v>37.51</v>
      </c>
      <c r="F68" s="57">
        <f>[9]Tregion!$C68</f>
        <v>38.729999999999997</v>
      </c>
      <c r="G68" s="58">
        <f>[10]Tbasis!$D67</f>
        <v>38.9</v>
      </c>
      <c r="H68" s="57"/>
      <c r="I68" s="58">
        <f>[11]Tregion!$C68</f>
        <v>28</v>
      </c>
      <c r="J68" s="57"/>
      <c r="K68" s="58"/>
      <c r="L68" s="57"/>
      <c r="M68" s="58"/>
      <c r="N68" s="57"/>
      <c r="O68" s="58"/>
      <c r="Q68" s="57"/>
      <c r="R68" s="58">
        <f>[12]Tregion!$C68</f>
        <v>44.243465414035555</v>
      </c>
      <c r="S68" s="59"/>
      <c r="T68" s="58"/>
      <c r="U68" s="60"/>
      <c r="V68" s="61"/>
      <c r="W68" s="60"/>
      <c r="X68" s="58"/>
      <c r="Y68" s="59"/>
      <c r="Z68" s="62"/>
      <c r="AB68" s="59"/>
      <c r="AC68" s="58"/>
      <c r="AD68" s="59"/>
      <c r="AE68" s="58"/>
      <c r="AF68" s="59"/>
      <c r="AG68" s="58"/>
      <c r="AI68" s="50"/>
      <c r="AJ68" s="70"/>
      <c r="AL68" s="50">
        <f>[4]Curves!$A74</f>
        <v>38930</v>
      </c>
      <c r="AM68" s="40">
        <f>[4]Curves!$E74</f>
        <v>3.9525000000000001</v>
      </c>
      <c r="AN68" s="40">
        <f>AR68+0.1</f>
        <v>0.44999999999999996</v>
      </c>
      <c r="AO68" s="40">
        <f t="shared" si="7"/>
        <v>4.4024999999999999</v>
      </c>
      <c r="AP68" s="40">
        <f>[4]Curves!$J74</f>
        <v>0.13</v>
      </c>
      <c r="AQ68" s="40">
        <f t="shared" si="8"/>
        <v>4.0825000000000005</v>
      </c>
      <c r="AR68" s="40">
        <f>[4]Curves!$K74</f>
        <v>0.35</v>
      </c>
      <c r="AS68" s="40">
        <f t="shared" si="9"/>
        <v>4.3025000000000002</v>
      </c>
      <c r="AT68" s="40">
        <f>[4]Curves!$G74</f>
        <v>0.41</v>
      </c>
      <c r="AU68" s="40">
        <f t="shared" si="10"/>
        <v>4.3624999999999998</v>
      </c>
    </row>
    <row r="69" spans="1:47" x14ac:dyDescent="0.25">
      <c r="A69" s="50">
        <f>[5]Tregion!$A69</f>
        <v>38139</v>
      </c>
      <c r="B69" s="57">
        <f>[5]Tregion!$C69</f>
        <v>43.19</v>
      </c>
      <c r="C69" s="58">
        <f>[6]Tregion!$C69</f>
        <v>32.19</v>
      </c>
      <c r="D69" s="57">
        <f>[7]Tregion!$C69</f>
        <v>31.29</v>
      </c>
      <c r="E69" s="58">
        <f>[8]Tregion!$C69</f>
        <v>41.8</v>
      </c>
      <c r="F69" s="57">
        <f>[9]Tregion!$C69</f>
        <v>42.9</v>
      </c>
      <c r="G69" s="58">
        <f>[10]Tbasis!$D68</f>
        <v>47.52</v>
      </c>
      <c r="H69" s="57"/>
      <c r="I69" s="58">
        <f>[11]Tregion!$C69</f>
        <v>35</v>
      </c>
      <c r="J69" s="57"/>
      <c r="K69" s="58"/>
      <c r="L69" s="57"/>
      <c r="M69" s="58"/>
      <c r="N69" s="57"/>
      <c r="O69" s="58"/>
      <c r="Q69" s="57"/>
      <c r="R69" s="58">
        <f>[12]Tregion!$C69</f>
        <v>44.789684512930585</v>
      </c>
      <c r="S69" s="59"/>
      <c r="T69" s="58"/>
      <c r="U69" s="60"/>
      <c r="V69" s="61"/>
      <c r="W69" s="60"/>
      <c r="X69" s="58"/>
      <c r="Y69" s="59"/>
      <c r="Z69" s="62"/>
      <c r="AB69" s="59"/>
      <c r="AC69" s="58"/>
      <c r="AD69" s="59"/>
      <c r="AE69" s="58"/>
      <c r="AF69" s="59"/>
      <c r="AG69" s="58"/>
      <c r="AI69" s="50"/>
      <c r="AJ69" s="70"/>
      <c r="AL69" s="50">
        <f>[4]Curves!$A75</f>
        <v>38961</v>
      </c>
      <c r="AM69" s="40">
        <f>[4]Curves!$E75</f>
        <v>3.8135000000000003</v>
      </c>
      <c r="AN69" s="40">
        <f>AR69+0.1</f>
        <v>0.41500000000000004</v>
      </c>
      <c r="AO69" s="40">
        <f t="shared" si="7"/>
        <v>4.2285000000000004</v>
      </c>
      <c r="AP69" s="40">
        <f>[4]Curves!$J75</f>
        <v>0.13</v>
      </c>
      <c r="AQ69" s="40">
        <f t="shared" si="8"/>
        <v>3.9435000000000002</v>
      </c>
      <c r="AR69" s="40">
        <f>[4]Curves!$K75</f>
        <v>0.315</v>
      </c>
      <c r="AS69" s="40">
        <f t="shared" si="9"/>
        <v>4.1285000000000007</v>
      </c>
      <c r="AT69" s="40">
        <f>[4]Curves!$G75</f>
        <v>0.36</v>
      </c>
      <c r="AU69" s="40">
        <f t="shared" si="10"/>
        <v>4.1735000000000007</v>
      </c>
    </row>
    <row r="70" spans="1:47" x14ac:dyDescent="0.25">
      <c r="A70" s="50">
        <f>[5]Tregion!$A70</f>
        <v>38169</v>
      </c>
      <c r="B70" s="57">
        <f>[5]Tregion!$C70</f>
        <v>52.46</v>
      </c>
      <c r="C70" s="58">
        <f>[6]Tregion!$C70</f>
        <v>51.29</v>
      </c>
      <c r="D70" s="57">
        <f>[7]Tregion!$C70</f>
        <v>47.17</v>
      </c>
      <c r="E70" s="58">
        <f>[8]Tregion!$C70</f>
        <v>50.6</v>
      </c>
      <c r="F70" s="57">
        <f>[9]Tregion!$C70</f>
        <v>56.37</v>
      </c>
      <c r="G70" s="58">
        <f>[10]Tbasis!$D69</f>
        <v>58.06</v>
      </c>
      <c r="H70" s="57"/>
      <c r="I70" s="58">
        <f>[11]Tregion!$C70</f>
        <v>39</v>
      </c>
      <c r="J70" s="57"/>
      <c r="K70" s="58"/>
      <c r="L70" s="57"/>
      <c r="M70" s="58"/>
      <c r="N70" s="57"/>
      <c r="O70" s="58"/>
      <c r="Q70" s="57"/>
      <c r="R70" s="58">
        <f>[12]Tregion!$C70</f>
        <v>45.439524027139178</v>
      </c>
      <c r="S70" s="59"/>
      <c r="T70" s="58"/>
      <c r="U70" s="60"/>
      <c r="V70" s="61"/>
      <c r="W70" s="60"/>
      <c r="X70" s="58"/>
      <c r="Y70" s="59"/>
      <c r="Z70" s="62"/>
      <c r="AB70" s="59"/>
      <c r="AC70" s="58"/>
      <c r="AD70" s="59"/>
      <c r="AE70" s="58"/>
      <c r="AF70" s="59"/>
      <c r="AG70" s="58"/>
      <c r="AI70" s="50"/>
      <c r="AJ70" s="70"/>
      <c r="AL70" s="50">
        <f>[4]Curves!$A76</f>
        <v>38991</v>
      </c>
      <c r="AM70" s="40">
        <f>[4]Curves!$E76</f>
        <v>3.6595</v>
      </c>
      <c r="AN70" s="40">
        <f>AR70+0.1</f>
        <v>0.45999999999999996</v>
      </c>
      <c r="AO70" s="40">
        <f t="shared" si="7"/>
        <v>4.1195000000000004</v>
      </c>
      <c r="AP70" s="40">
        <f>[4]Curves!$J76</f>
        <v>0.13</v>
      </c>
      <c r="AQ70" s="40">
        <f t="shared" si="8"/>
        <v>3.7894999999999999</v>
      </c>
      <c r="AR70" s="40">
        <f>[4]Curves!$K76</f>
        <v>0.36</v>
      </c>
      <c r="AS70" s="40">
        <f t="shared" si="9"/>
        <v>4.0194999999999999</v>
      </c>
      <c r="AT70" s="40">
        <f>[4]Curves!$G76</f>
        <v>0.4</v>
      </c>
      <c r="AU70" s="40">
        <f t="shared" si="10"/>
        <v>4.0594999999999999</v>
      </c>
    </row>
    <row r="71" spans="1:47" x14ac:dyDescent="0.25">
      <c r="A71" s="50">
        <f>[5]Tregion!$A71</f>
        <v>38200</v>
      </c>
      <c r="B71" s="57">
        <f>[5]Tregion!$C71</f>
        <v>59.87</v>
      </c>
      <c r="C71" s="58">
        <f>[6]Tregion!$C71</f>
        <v>57.31</v>
      </c>
      <c r="D71" s="57">
        <f>[7]Tregion!$C71</f>
        <v>54.04</v>
      </c>
      <c r="E71" s="58">
        <f>[8]Tregion!$C71</f>
        <v>57.89</v>
      </c>
      <c r="F71" s="57">
        <f>[9]Tregion!$C71</f>
        <v>61.66</v>
      </c>
      <c r="G71" s="58">
        <f>[10]Tbasis!$D70</f>
        <v>67.17</v>
      </c>
      <c r="H71" s="57"/>
      <c r="I71" s="58">
        <f>[11]Tregion!$C71</f>
        <v>47.75</v>
      </c>
      <c r="J71" s="57"/>
      <c r="K71" s="58"/>
      <c r="L71" s="57"/>
      <c r="M71" s="58"/>
      <c r="N71" s="57"/>
      <c r="O71" s="58"/>
      <c r="Q71" s="57"/>
      <c r="R71" s="58">
        <f>[12]Tregion!$C71</f>
        <v>45.989949212130902</v>
      </c>
      <c r="S71" s="59"/>
      <c r="T71" s="58"/>
      <c r="U71" s="60"/>
      <c r="V71" s="61"/>
      <c r="W71" s="60"/>
      <c r="X71" s="58"/>
      <c r="Y71" s="59"/>
      <c r="Z71" s="62"/>
      <c r="AB71" s="59"/>
      <c r="AC71" s="58"/>
      <c r="AD71" s="59"/>
      <c r="AE71" s="58"/>
      <c r="AF71" s="59"/>
      <c r="AG71" s="58"/>
      <c r="AI71" s="50"/>
      <c r="AJ71" s="70"/>
      <c r="AL71" s="50">
        <f>[4]Curves!$A77</f>
        <v>39022</v>
      </c>
      <c r="AM71" s="40">
        <f>[4]Curves!$E77</f>
        <v>3.6645000000000003</v>
      </c>
      <c r="AN71" s="40">
        <f>AR71+0.1</f>
        <v>0.56000000000000005</v>
      </c>
      <c r="AO71" s="40">
        <f t="shared" ref="AO71:AO102" si="13">AM71+AN71</f>
        <v>4.2245000000000008</v>
      </c>
      <c r="AP71" s="40">
        <f>[4]Curves!$J77</f>
        <v>0.13</v>
      </c>
      <c r="AQ71" s="40">
        <f t="shared" ref="AQ71:AQ102" si="14">AM71+AP71</f>
        <v>3.7945000000000002</v>
      </c>
      <c r="AR71" s="40">
        <f>[4]Curves!$K77</f>
        <v>0.46</v>
      </c>
      <c r="AS71" s="40">
        <f t="shared" ref="AS71:AS102" si="15">AM71+AR71</f>
        <v>4.1245000000000003</v>
      </c>
      <c r="AT71" s="40">
        <f>[4]Curves!$G77</f>
        <v>0.73</v>
      </c>
      <c r="AU71" s="40">
        <f t="shared" ref="AU71:AU102" si="16">AM71+AT71</f>
        <v>4.3945000000000007</v>
      </c>
    </row>
    <row r="72" spans="1:47" x14ac:dyDescent="0.25">
      <c r="A72" s="50">
        <f>[5]Tregion!$A72</f>
        <v>38231</v>
      </c>
      <c r="B72" s="57">
        <f>[5]Tregion!$C72</f>
        <v>50.14</v>
      </c>
      <c r="C72" s="58">
        <f>[6]Tregion!$C72</f>
        <v>48.94</v>
      </c>
      <c r="D72" s="57">
        <f>[7]Tregion!$C72</f>
        <v>45.67</v>
      </c>
      <c r="E72" s="58">
        <f>[8]Tregion!$C72</f>
        <v>53.56</v>
      </c>
      <c r="F72" s="57">
        <f>[9]Tregion!$C72</f>
        <v>49.61</v>
      </c>
      <c r="G72" s="58">
        <f>[10]Tbasis!$D71</f>
        <v>55.74</v>
      </c>
      <c r="H72" s="57"/>
      <c r="I72" s="58">
        <f>[11]Tregion!$C72</f>
        <v>31.5</v>
      </c>
      <c r="J72" s="57"/>
      <c r="K72" s="58"/>
      <c r="L72" s="57"/>
      <c r="M72" s="58"/>
      <c r="N72" s="57"/>
      <c r="O72" s="58"/>
      <c r="Q72" s="57"/>
      <c r="R72" s="58">
        <f>[12]Tregion!$C72</f>
        <v>45.901596893134702</v>
      </c>
      <c r="S72" s="59"/>
      <c r="T72" s="58"/>
      <c r="U72" s="60"/>
      <c r="V72" s="61"/>
      <c r="W72" s="60"/>
      <c r="X72" s="58"/>
      <c r="Y72" s="59"/>
      <c r="Z72" s="62"/>
      <c r="AB72" s="59"/>
      <c r="AC72" s="58"/>
      <c r="AD72" s="59"/>
      <c r="AE72" s="58"/>
      <c r="AF72" s="59"/>
      <c r="AG72" s="58"/>
      <c r="AI72" s="50"/>
      <c r="AJ72" s="70"/>
      <c r="AL72" s="50">
        <f>[4]Curves!$A78</f>
        <v>39052</v>
      </c>
      <c r="AM72" s="40">
        <f>[4]Curves!$E78</f>
        <v>3.7025000000000001</v>
      </c>
      <c r="AN72" s="40">
        <f t="shared" ref="AN72:AN78" si="17">AR72</f>
        <v>0.77</v>
      </c>
      <c r="AO72" s="40">
        <f t="shared" si="13"/>
        <v>4.4725000000000001</v>
      </c>
      <c r="AP72" s="40">
        <f>[4]Curves!$J78</f>
        <v>0.13</v>
      </c>
      <c r="AQ72" s="40">
        <f t="shared" si="14"/>
        <v>3.8325</v>
      </c>
      <c r="AR72" s="40">
        <f>[4]Curves!$K78</f>
        <v>0.77</v>
      </c>
      <c r="AS72" s="40">
        <f t="shared" si="15"/>
        <v>4.4725000000000001</v>
      </c>
      <c r="AT72" s="40">
        <f>[4]Curves!$G78</f>
        <v>0.98</v>
      </c>
      <c r="AU72" s="40">
        <f t="shared" si="16"/>
        <v>4.6825000000000001</v>
      </c>
    </row>
    <row r="73" spans="1:47" x14ac:dyDescent="0.25">
      <c r="A73" s="50">
        <f>[5]Tregion!$A73</f>
        <v>38261</v>
      </c>
      <c r="B73" s="57">
        <f>[5]Tregion!$C73</f>
        <v>38.56</v>
      </c>
      <c r="C73" s="58">
        <f>[6]Tregion!$C73</f>
        <v>41.21</v>
      </c>
      <c r="D73" s="57">
        <f>[7]Tregion!$C73</f>
        <v>40.520000000000003</v>
      </c>
      <c r="E73" s="58">
        <f>[8]Tregion!$C73</f>
        <v>40.659999999999997</v>
      </c>
      <c r="F73" s="57">
        <f>[9]Tregion!$C73</f>
        <v>40.119999999999997</v>
      </c>
      <c r="G73" s="58">
        <f>[10]Tbasis!$D72</f>
        <v>40.97</v>
      </c>
      <c r="H73" s="57"/>
      <c r="I73" s="58">
        <f>[11]Tregion!$C73</f>
        <v>32</v>
      </c>
      <c r="J73" s="57"/>
      <c r="K73" s="58"/>
      <c r="L73" s="57"/>
      <c r="M73" s="58"/>
      <c r="N73" s="57"/>
      <c r="O73" s="58"/>
      <c r="Q73" s="57"/>
      <c r="R73" s="58">
        <f>[12]Tregion!$C73</f>
        <v>45.902849648838057</v>
      </c>
      <c r="S73" s="59"/>
      <c r="T73" s="58"/>
      <c r="U73" s="60"/>
      <c r="V73" s="61"/>
      <c r="W73" s="60"/>
      <c r="X73" s="58"/>
      <c r="Y73" s="59"/>
      <c r="Z73" s="62"/>
      <c r="AB73" s="59"/>
      <c r="AC73" s="58"/>
      <c r="AD73" s="59"/>
      <c r="AE73" s="58"/>
      <c r="AF73" s="59"/>
      <c r="AG73" s="58"/>
      <c r="AI73" s="50"/>
      <c r="AJ73" s="70"/>
      <c r="AL73" s="50">
        <f>[4]Curves!$A79</f>
        <v>39083</v>
      </c>
      <c r="AM73" s="40">
        <f>[4]Curves!$E79</f>
        <v>3.7475000000000001</v>
      </c>
      <c r="AN73" s="40">
        <f t="shared" si="17"/>
        <v>1.04</v>
      </c>
      <c r="AO73" s="40">
        <f t="shared" si="13"/>
        <v>4.7874999999999996</v>
      </c>
      <c r="AP73" s="40">
        <f>[4]Curves!$J79</f>
        <v>4.4999999999999998E-2</v>
      </c>
      <c r="AQ73" s="40">
        <f t="shared" si="14"/>
        <v>3.7925</v>
      </c>
      <c r="AR73" s="40">
        <f>[4]Curves!$K79</f>
        <v>1.04</v>
      </c>
      <c r="AS73" s="40">
        <f t="shared" si="15"/>
        <v>4.7874999999999996</v>
      </c>
      <c r="AT73" s="40">
        <f>[4]Curves!$G79</f>
        <v>1.6</v>
      </c>
      <c r="AU73" s="40">
        <f t="shared" si="16"/>
        <v>5.3475000000000001</v>
      </c>
    </row>
    <row r="74" spans="1:47" x14ac:dyDescent="0.25">
      <c r="A74" s="50">
        <f>[5]Tregion!$A74</f>
        <v>38292</v>
      </c>
      <c r="B74" s="57">
        <f>[5]Tregion!$C74</f>
        <v>37.630000000000003</v>
      </c>
      <c r="C74" s="58">
        <f>[6]Tregion!$C74</f>
        <v>37.57</v>
      </c>
      <c r="D74" s="57">
        <f>[7]Tregion!$C74</f>
        <v>36.869999999999997</v>
      </c>
      <c r="E74" s="58">
        <f>[8]Tregion!$C74</f>
        <v>40.909999999999997</v>
      </c>
      <c r="F74" s="57">
        <f>[9]Tregion!$C74</f>
        <v>39.85</v>
      </c>
      <c r="G74" s="58">
        <f>[10]Tbasis!$D73</f>
        <v>39.61</v>
      </c>
      <c r="H74" s="57"/>
      <c r="I74" s="58">
        <f>[11]Tregion!$C74</f>
        <v>29.75</v>
      </c>
      <c r="J74" s="57"/>
      <c r="K74" s="58"/>
      <c r="L74" s="57"/>
      <c r="M74" s="58"/>
      <c r="N74" s="57"/>
      <c r="O74" s="58"/>
      <c r="Q74" s="57"/>
      <c r="R74" s="58">
        <f>[12]Tregion!$C74</f>
        <v>48.414150797393795</v>
      </c>
      <c r="S74" s="59"/>
      <c r="T74" s="58"/>
      <c r="U74" s="60"/>
      <c r="V74" s="61"/>
      <c r="W74" s="60"/>
      <c r="X74" s="58"/>
      <c r="Y74" s="59"/>
      <c r="Z74" s="62"/>
      <c r="AB74" s="59"/>
      <c r="AC74" s="58"/>
      <c r="AD74" s="59"/>
      <c r="AE74" s="58"/>
      <c r="AF74" s="59"/>
      <c r="AG74" s="58"/>
      <c r="AI74" s="50"/>
      <c r="AJ74" s="70"/>
      <c r="AL74" s="50">
        <f>[4]Curves!$A80</f>
        <v>39114</v>
      </c>
      <c r="AM74" s="40">
        <f>[4]Curves!$E80</f>
        <v>3.7855000000000003</v>
      </c>
      <c r="AN74" s="40">
        <f t="shared" si="17"/>
        <v>1.04</v>
      </c>
      <c r="AO74" s="40">
        <f t="shared" si="13"/>
        <v>4.8254999999999999</v>
      </c>
      <c r="AP74" s="40">
        <f>[4]Curves!$J80</f>
        <v>4.4999999999999998E-2</v>
      </c>
      <c r="AQ74" s="40">
        <f t="shared" si="14"/>
        <v>3.8305000000000002</v>
      </c>
      <c r="AR74" s="40">
        <f>[4]Curves!$K80</f>
        <v>1.04</v>
      </c>
      <c r="AS74" s="40">
        <f t="shared" si="15"/>
        <v>4.8254999999999999</v>
      </c>
      <c r="AT74" s="40">
        <f>[4]Curves!$G80</f>
        <v>1.6</v>
      </c>
      <c r="AU74" s="40">
        <f t="shared" si="16"/>
        <v>5.3855000000000004</v>
      </c>
    </row>
    <row r="75" spans="1:47" x14ac:dyDescent="0.25">
      <c r="A75" s="50">
        <f>[5]Tregion!$A75</f>
        <v>38322</v>
      </c>
      <c r="B75" s="57">
        <f>[5]Tregion!$C75</f>
        <v>37.17</v>
      </c>
      <c r="C75" s="58">
        <f>[6]Tregion!$C75</f>
        <v>38.64</v>
      </c>
      <c r="D75" s="57">
        <f>[7]Tregion!$C75</f>
        <v>38.159999999999997</v>
      </c>
      <c r="E75" s="58">
        <f>[8]Tregion!$C75</f>
        <v>43.8</v>
      </c>
      <c r="F75" s="57">
        <f>[9]Tregion!$C75</f>
        <v>41.04</v>
      </c>
      <c r="G75" s="58">
        <f>[10]Tbasis!$D74</f>
        <v>38.94</v>
      </c>
      <c r="H75" s="57"/>
      <c r="I75" s="58">
        <f>[11]Tregion!$C75</f>
        <v>30.25</v>
      </c>
      <c r="J75" s="57"/>
      <c r="K75" s="58"/>
      <c r="L75" s="57"/>
      <c r="M75" s="58"/>
      <c r="N75" s="57"/>
      <c r="O75" s="58"/>
      <c r="Q75" s="57"/>
      <c r="R75" s="58">
        <f>[12]Tregion!$C75</f>
        <v>50.605564821405828</v>
      </c>
      <c r="S75" s="59"/>
      <c r="T75" s="58"/>
      <c r="U75" s="60"/>
      <c r="V75" s="61"/>
      <c r="W75" s="60"/>
      <c r="X75" s="58"/>
      <c r="Y75" s="59"/>
      <c r="Z75" s="62"/>
      <c r="AB75" s="59"/>
      <c r="AC75" s="58"/>
      <c r="AD75" s="59"/>
      <c r="AE75" s="58"/>
      <c r="AF75" s="59"/>
      <c r="AG75" s="58"/>
      <c r="AI75" s="50"/>
      <c r="AJ75" s="70"/>
      <c r="AL75" s="50">
        <f>[4]Curves!$A81</f>
        <v>39142</v>
      </c>
      <c r="AM75" s="40">
        <f>[4]Curves!$E81</f>
        <v>3.7795000000000001</v>
      </c>
      <c r="AN75" s="40">
        <f t="shared" si="17"/>
        <v>0.54</v>
      </c>
      <c r="AO75" s="40">
        <f t="shared" si="13"/>
        <v>4.3194999999999997</v>
      </c>
      <c r="AP75" s="40">
        <f>[4]Curves!$J81</f>
        <v>4.4999999999999998E-2</v>
      </c>
      <c r="AQ75" s="40">
        <f t="shared" si="14"/>
        <v>3.8245</v>
      </c>
      <c r="AR75" s="40">
        <f>[4]Curves!$K81</f>
        <v>0.54</v>
      </c>
      <c r="AS75" s="40">
        <f t="shared" si="15"/>
        <v>4.3194999999999997</v>
      </c>
      <c r="AT75" s="40">
        <f>[4]Curves!$G81</f>
        <v>0.72</v>
      </c>
      <c r="AU75" s="40">
        <f t="shared" si="16"/>
        <v>4.4995000000000003</v>
      </c>
    </row>
    <row r="76" spans="1:47" x14ac:dyDescent="0.25">
      <c r="A76" s="50">
        <f>[5]Tregion!$A76</f>
        <v>38353</v>
      </c>
      <c r="B76" s="57">
        <f>[5]Tregion!$C76</f>
        <v>36.96</v>
      </c>
      <c r="C76" s="58">
        <f>[6]Tregion!$C76</f>
        <v>42.64</v>
      </c>
      <c r="D76" s="57">
        <f>[7]Tregion!$C76</f>
        <v>41.85</v>
      </c>
      <c r="E76" s="58">
        <f>[8]Tregion!$C76</f>
        <v>44.15</v>
      </c>
      <c r="F76" s="57">
        <f>[9]Tregion!$C76</f>
        <v>41.54</v>
      </c>
      <c r="G76" s="58">
        <f>[10]Tbasis!$D75</f>
        <v>39.28</v>
      </c>
      <c r="H76" s="57"/>
      <c r="I76" s="58">
        <f>[11]Tregion!$C76</f>
        <v>21.5</v>
      </c>
      <c r="J76" s="57"/>
      <c r="K76" s="58"/>
      <c r="L76" s="57"/>
      <c r="M76" s="58"/>
      <c r="N76" s="57"/>
      <c r="O76" s="58"/>
      <c r="Q76" s="57"/>
      <c r="R76" s="58">
        <f>[12]Tregion!$C76</f>
        <v>50.14192926574497</v>
      </c>
      <c r="S76" s="59"/>
      <c r="T76" s="58"/>
      <c r="U76" s="60"/>
      <c r="V76" s="61"/>
      <c r="W76" s="60"/>
      <c r="X76" s="58"/>
      <c r="Y76" s="59"/>
      <c r="Z76" s="62"/>
      <c r="AB76" s="59"/>
      <c r="AC76" s="58"/>
      <c r="AD76" s="59"/>
      <c r="AE76" s="58"/>
      <c r="AF76" s="59"/>
      <c r="AG76" s="58"/>
      <c r="AI76" s="50"/>
      <c r="AJ76" s="70"/>
      <c r="AL76" s="50">
        <f>[4]Curves!$A82</f>
        <v>39173</v>
      </c>
      <c r="AM76" s="40">
        <f>[4]Curves!$E82</f>
        <v>3.7795000000000001</v>
      </c>
      <c r="AN76" s="40">
        <f t="shared" si="17"/>
        <v>0.36</v>
      </c>
      <c r="AO76" s="40">
        <f t="shared" si="13"/>
        <v>4.1395</v>
      </c>
      <c r="AP76" s="40">
        <f>[4]Curves!$J82</f>
        <v>4.4999999999999998E-2</v>
      </c>
      <c r="AQ76" s="40">
        <f t="shared" si="14"/>
        <v>3.8245</v>
      </c>
      <c r="AR76" s="40">
        <f>[4]Curves!$K82</f>
        <v>0.36</v>
      </c>
      <c r="AS76" s="40">
        <f t="shared" si="15"/>
        <v>4.1395</v>
      </c>
      <c r="AT76" s="40">
        <f>[4]Curves!$G82</f>
        <v>0.38</v>
      </c>
      <c r="AU76" s="40">
        <f t="shared" si="16"/>
        <v>4.1595000000000004</v>
      </c>
    </row>
    <row r="77" spans="1:47" x14ac:dyDescent="0.25">
      <c r="A77" s="50">
        <f>[5]Tregion!$A77</f>
        <v>38384</v>
      </c>
      <c r="B77" s="57">
        <f>[5]Tregion!$C77</f>
        <v>36.97</v>
      </c>
      <c r="C77" s="58">
        <f>[6]Tregion!$C77</f>
        <v>42.09</v>
      </c>
      <c r="D77" s="57">
        <f>[7]Tregion!$C77</f>
        <v>41.11</v>
      </c>
      <c r="E77" s="58">
        <f>[8]Tregion!$C77</f>
        <v>42.68</v>
      </c>
      <c r="F77" s="57">
        <f>[9]Tregion!$C77</f>
        <v>40.14</v>
      </c>
      <c r="G77" s="58">
        <f>[10]Tbasis!$D76</f>
        <v>39.29</v>
      </c>
      <c r="H77" s="57"/>
      <c r="I77" s="58">
        <f>[11]Tregion!$C77</f>
        <v>23.25</v>
      </c>
      <c r="J77" s="57"/>
      <c r="K77" s="58"/>
      <c r="L77" s="57"/>
      <c r="M77" s="58"/>
      <c r="N77" s="57"/>
      <c r="O77" s="58"/>
      <c r="Q77" s="57"/>
      <c r="R77" s="58">
        <f>[12]Tregion!$C77</f>
        <v>48.898754032800724</v>
      </c>
      <c r="S77" s="59"/>
      <c r="T77" s="58"/>
      <c r="U77" s="60"/>
      <c r="V77" s="61"/>
      <c r="W77" s="60"/>
      <c r="X77" s="58"/>
      <c r="Y77" s="59"/>
      <c r="Z77" s="62"/>
      <c r="AB77" s="59"/>
      <c r="AC77" s="58"/>
      <c r="AD77" s="59"/>
      <c r="AE77" s="58"/>
      <c r="AF77" s="59"/>
      <c r="AG77" s="58"/>
      <c r="AI77" s="50"/>
      <c r="AJ77" s="70"/>
      <c r="AL77" s="50">
        <f>[4]Curves!$A83</f>
        <v>39203</v>
      </c>
      <c r="AM77" s="40">
        <f>[4]Curves!$E83</f>
        <v>3.9275000000000002</v>
      </c>
      <c r="AN77" s="40">
        <f t="shared" si="17"/>
        <v>0.32500000000000001</v>
      </c>
      <c r="AO77" s="40">
        <f t="shared" si="13"/>
        <v>4.2525000000000004</v>
      </c>
      <c r="AP77" s="40">
        <f>[4]Curves!$J83</f>
        <v>4.4999999999999998E-2</v>
      </c>
      <c r="AQ77" s="40">
        <f t="shared" si="14"/>
        <v>3.9725000000000001</v>
      </c>
      <c r="AR77" s="40">
        <f>[4]Curves!$K83</f>
        <v>0.32500000000000001</v>
      </c>
      <c r="AS77" s="40">
        <f t="shared" si="15"/>
        <v>4.2525000000000004</v>
      </c>
      <c r="AT77" s="40">
        <f>[4]Curves!$G83</f>
        <v>0.33</v>
      </c>
      <c r="AU77" s="40">
        <f t="shared" si="16"/>
        <v>4.2575000000000003</v>
      </c>
    </row>
    <row r="78" spans="1:47" x14ac:dyDescent="0.25">
      <c r="A78" s="50">
        <f>[5]Tregion!$A78</f>
        <v>38412</v>
      </c>
      <c r="B78" s="57">
        <f>[5]Tregion!$C78</f>
        <v>36.5</v>
      </c>
      <c r="C78" s="58">
        <f>[6]Tregion!$C78</f>
        <v>38.04</v>
      </c>
      <c r="D78" s="57">
        <f>[7]Tregion!$C78</f>
        <v>36.880000000000003</v>
      </c>
      <c r="E78" s="58">
        <f>[8]Tregion!$C78</f>
        <v>41.21</v>
      </c>
      <c r="F78" s="57">
        <f>[9]Tregion!$C78</f>
        <v>39.49</v>
      </c>
      <c r="G78" s="58">
        <f>[10]Tbasis!$D77</f>
        <v>38.82</v>
      </c>
      <c r="H78" s="57"/>
      <c r="I78" s="58">
        <f>[11]Tregion!$C78</f>
        <v>22</v>
      </c>
      <c r="J78" s="57"/>
      <c r="K78" s="58"/>
      <c r="L78" s="57"/>
      <c r="M78" s="58"/>
      <c r="N78" s="57"/>
      <c r="O78" s="58"/>
      <c r="Q78" s="57"/>
      <c r="R78" s="58">
        <f>[12]Tregion!$C78</f>
        <v>46.922299334978831</v>
      </c>
      <c r="S78" s="59"/>
      <c r="T78" s="58"/>
      <c r="U78" s="60"/>
      <c r="V78" s="61"/>
      <c r="W78" s="60"/>
      <c r="X78" s="58"/>
      <c r="Y78" s="59"/>
      <c r="Z78" s="62"/>
      <c r="AB78" s="59"/>
      <c r="AC78" s="58"/>
      <c r="AD78" s="59"/>
      <c r="AE78" s="58"/>
      <c r="AF78" s="59"/>
      <c r="AG78" s="58"/>
      <c r="AI78" s="50"/>
      <c r="AJ78" s="70"/>
      <c r="AL78" s="50">
        <f>[4]Curves!$A84</f>
        <v>39234</v>
      </c>
      <c r="AM78" s="40">
        <f>[4]Curves!$E84</f>
        <v>4.0795000000000003</v>
      </c>
      <c r="AN78" s="40">
        <f t="shared" si="17"/>
        <v>0.33500000000000002</v>
      </c>
      <c r="AO78" s="40">
        <f t="shared" si="13"/>
        <v>4.4145000000000003</v>
      </c>
      <c r="AP78" s="40">
        <f>[4]Curves!$J84</f>
        <v>4.4999999999999998E-2</v>
      </c>
      <c r="AQ78" s="40">
        <f t="shared" si="14"/>
        <v>4.1245000000000003</v>
      </c>
      <c r="AR78" s="40">
        <f>[4]Curves!$K84</f>
        <v>0.33500000000000002</v>
      </c>
      <c r="AS78" s="40">
        <f t="shared" si="15"/>
        <v>4.4145000000000003</v>
      </c>
      <c r="AT78" s="40">
        <f>[4]Curves!$G84</f>
        <v>0.37</v>
      </c>
      <c r="AU78" s="40">
        <f t="shared" si="16"/>
        <v>4.4495000000000005</v>
      </c>
    </row>
    <row r="79" spans="1:47" x14ac:dyDescent="0.25">
      <c r="A79" s="50">
        <f>[5]Tregion!$A79</f>
        <v>38443</v>
      </c>
      <c r="B79" s="57">
        <f>[5]Tregion!$C79</f>
        <v>36.03</v>
      </c>
      <c r="C79" s="58">
        <f>[6]Tregion!$C79</f>
        <v>37.86</v>
      </c>
      <c r="D79" s="57">
        <f>[7]Tregion!$C79</f>
        <v>34.67</v>
      </c>
      <c r="E79" s="58">
        <f>[8]Tregion!$C79</f>
        <v>38.39</v>
      </c>
      <c r="F79" s="57">
        <f>[9]Tregion!$C79</f>
        <v>38.270000000000003</v>
      </c>
      <c r="G79" s="58">
        <f>[10]Tbasis!$D78</f>
        <v>38.35</v>
      </c>
      <c r="H79" s="57"/>
      <c r="I79" s="58">
        <f>[11]Tregion!$C79</f>
        <v>27.5</v>
      </c>
      <c r="J79" s="57"/>
      <c r="K79" s="58"/>
      <c r="L79" s="57"/>
      <c r="M79" s="58"/>
      <c r="N79" s="57"/>
      <c r="O79" s="58"/>
      <c r="Q79" s="57"/>
      <c r="R79" s="58">
        <f>[12]Tregion!$C79</f>
        <v>44.172550385101772</v>
      </c>
      <c r="S79" s="59"/>
      <c r="T79" s="58"/>
      <c r="U79" s="60"/>
      <c r="V79" s="61"/>
      <c r="W79" s="60"/>
      <c r="X79" s="58"/>
      <c r="Y79" s="59"/>
      <c r="Z79" s="62"/>
      <c r="AB79" s="59"/>
      <c r="AC79" s="58"/>
      <c r="AD79" s="59"/>
      <c r="AE79" s="58"/>
      <c r="AF79" s="59"/>
      <c r="AG79" s="58"/>
      <c r="AI79" s="50"/>
      <c r="AJ79" s="70"/>
      <c r="AL79" s="50">
        <f>[4]Curves!$A85</f>
        <v>39264</v>
      </c>
      <c r="AM79" s="40">
        <f>[4]Curves!$E85</f>
        <v>4.1444999999999999</v>
      </c>
      <c r="AN79" s="40">
        <f>AR79+0.1</f>
        <v>0.44999999999999996</v>
      </c>
      <c r="AO79" s="40">
        <f t="shared" si="13"/>
        <v>4.5945</v>
      </c>
      <c r="AP79" s="40">
        <f>[4]Curves!$J85</f>
        <v>4.4999999999999998E-2</v>
      </c>
      <c r="AQ79" s="40">
        <f t="shared" si="14"/>
        <v>4.1894999999999998</v>
      </c>
      <c r="AR79" s="40">
        <f>[4]Curves!$K85</f>
        <v>0.35</v>
      </c>
      <c r="AS79" s="40">
        <f t="shared" si="15"/>
        <v>4.4944999999999995</v>
      </c>
      <c r="AT79" s="40">
        <f>[4]Curves!$G85</f>
        <v>0.41</v>
      </c>
      <c r="AU79" s="40">
        <f t="shared" si="16"/>
        <v>4.5545</v>
      </c>
    </row>
    <row r="80" spans="1:47" x14ac:dyDescent="0.25">
      <c r="A80" s="50">
        <f>[5]Tregion!$A80</f>
        <v>38473</v>
      </c>
      <c r="B80" s="57">
        <f>[5]Tregion!$C80</f>
        <v>36.97</v>
      </c>
      <c r="C80" s="58">
        <f>[6]Tregion!$C80</f>
        <v>35.28</v>
      </c>
      <c r="D80" s="57">
        <f>[7]Tregion!$C80</f>
        <v>32.1</v>
      </c>
      <c r="E80" s="58">
        <f>[8]Tregion!$C80</f>
        <v>38.82</v>
      </c>
      <c r="F80" s="57">
        <f>[9]Tregion!$C80</f>
        <v>38.99</v>
      </c>
      <c r="G80" s="58">
        <f>[10]Tbasis!$D79</f>
        <v>39.29</v>
      </c>
      <c r="H80" s="57"/>
      <c r="I80" s="58">
        <f>[11]Tregion!$C80</f>
        <v>27</v>
      </c>
      <c r="J80" s="57"/>
      <c r="K80" s="58"/>
      <c r="L80" s="57"/>
      <c r="M80" s="58"/>
      <c r="N80" s="57"/>
      <c r="O80" s="58"/>
      <c r="Q80" s="57"/>
      <c r="R80" s="58">
        <f>[12]Tregion!$C80</f>
        <v>44.238261179434325</v>
      </c>
      <c r="S80" s="59"/>
      <c r="T80" s="58"/>
      <c r="U80" s="60"/>
      <c r="V80" s="61"/>
      <c r="W80" s="60"/>
      <c r="X80" s="58"/>
      <c r="Y80" s="59"/>
      <c r="Z80" s="62"/>
      <c r="AB80" s="59"/>
      <c r="AC80" s="58"/>
      <c r="AD80" s="59"/>
      <c r="AE80" s="58"/>
      <c r="AF80" s="59"/>
      <c r="AG80" s="58"/>
      <c r="AI80" s="50"/>
      <c r="AJ80" s="70"/>
      <c r="AL80" s="50">
        <f>[4]Curves!$A86</f>
        <v>39295</v>
      </c>
      <c r="AM80" s="40">
        <f>[4]Curves!$E86</f>
        <v>4.0575000000000001</v>
      </c>
      <c r="AN80" s="40">
        <f>AR80+0.1</f>
        <v>0.44999999999999996</v>
      </c>
      <c r="AO80" s="40">
        <f t="shared" si="13"/>
        <v>4.5075000000000003</v>
      </c>
      <c r="AP80" s="40">
        <f>[4]Curves!$J86</f>
        <v>0.13</v>
      </c>
      <c r="AQ80" s="40">
        <f t="shared" si="14"/>
        <v>4.1875</v>
      </c>
      <c r="AR80" s="40">
        <f>[4]Curves!$K86</f>
        <v>0.35</v>
      </c>
      <c r="AS80" s="40">
        <f t="shared" si="15"/>
        <v>4.4074999999999998</v>
      </c>
      <c r="AT80" s="40">
        <f>[4]Curves!$G86</f>
        <v>0.41</v>
      </c>
      <c r="AU80" s="40">
        <f t="shared" si="16"/>
        <v>4.4675000000000002</v>
      </c>
    </row>
    <row r="81" spans="1:47" x14ac:dyDescent="0.25">
      <c r="A81" s="50">
        <f>[5]Tregion!$A81</f>
        <v>38504</v>
      </c>
      <c r="B81" s="57">
        <f>[5]Tregion!$C81</f>
        <v>43.5</v>
      </c>
      <c r="C81" s="58">
        <f>[6]Tregion!$C81</f>
        <v>34</v>
      </c>
      <c r="D81" s="57">
        <f>[7]Tregion!$C81</f>
        <v>32.83</v>
      </c>
      <c r="E81" s="58">
        <f>[8]Tregion!$C81</f>
        <v>42.5</v>
      </c>
      <c r="F81" s="57">
        <f>[9]Tregion!$C81</f>
        <v>43.19</v>
      </c>
      <c r="G81" s="58">
        <f>[10]Tbasis!$D80</f>
        <v>47.63</v>
      </c>
      <c r="H81" s="57"/>
      <c r="I81" s="58">
        <f>[11]Tregion!$C81</f>
        <v>33</v>
      </c>
      <c r="J81" s="57"/>
      <c r="K81" s="58"/>
      <c r="L81" s="57"/>
      <c r="M81" s="58"/>
      <c r="N81" s="57"/>
      <c r="O81" s="58"/>
      <c r="Q81" s="57"/>
      <c r="R81" s="58">
        <f>[12]Tregion!$C81</f>
        <v>44.769713690773308</v>
      </c>
      <c r="S81" s="59"/>
      <c r="T81" s="58"/>
      <c r="U81" s="60"/>
      <c r="V81" s="61"/>
      <c r="W81" s="60"/>
      <c r="X81" s="58"/>
      <c r="Y81" s="59"/>
      <c r="Z81" s="62"/>
      <c r="AB81" s="59"/>
      <c r="AC81" s="58"/>
      <c r="AD81" s="59"/>
      <c r="AE81" s="58"/>
      <c r="AF81" s="59"/>
      <c r="AG81" s="58"/>
      <c r="AI81" s="50"/>
      <c r="AJ81" s="70"/>
      <c r="AL81" s="50">
        <f>[4]Curves!$A87</f>
        <v>39326</v>
      </c>
      <c r="AM81" s="40">
        <f>[4]Curves!$E87</f>
        <v>3.9185000000000003</v>
      </c>
      <c r="AN81" s="40">
        <f>AR81+0.1</f>
        <v>0.41500000000000004</v>
      </c>
      <c r="AO81" s="40">
        <f t="shared" si="13"/>
        <v>4.3335000000000008</v>
      </c>
      <c r="AP81" s="40">
        <f>[4]Curves!$J87</f>
        <v>0.13</v>
      </c>
      <c r="AQ81" s="40">
        <f t="shared" si="14"/>
        <v>4.0485000000000007</v>
      </c>
      <c r="AR81" s="40">
        <f>[4]Curves!$K87</f>
        <v>0.315</v>
      </c>
      <c r="AS81" s="40">
        <f t="shared" si="15"/>
        <v>4.2335000000000003</v>
      </c>
      <c r="AT81" s="40">
        <f>[4]Curves!$G87</f>
        <v>0.36</v>
      </c>
      <c r="AU81" s="40">
        <f t="shared" si="16"/>
        <v>4.2785000000000002</v>
      </c>
    </row>
    <row r="82" spans="1:47" x14ac:dyDescent="0.25">
      <c r="A82" s="50">
        <f>[5]Tregion!$A82</f>
        <v>38534</v>
      </c>
      <c r="B82" s="57">
        <f>[5]Tregion!$C82</f>
        <v>52.83</v>
      </c>
      <c r="C82" s="58">
        <f>[6]Tregion!$C82</f>
        <v>50.43</v>
      </c>
      <c r="D82" s="57">
        <f>[7]Tregion!$C82</f>
        <v>46.46</v>
      </c>
      <c r="E82" s="58">
        <f>[8]Tregion!$C82</f>
        <v>50.03</v>
      </c>
      <c r="F82" s="57">
        <f>[9]Tregion!$C82</f>
        <v>56.75</v>
      </c>
      <c r="G82" s="58">
        <f>[10]Tbasis!$D81</f>
        <v>58.03</v>
      </c>
      <c r="H82" s="57"/>
      <c r="I82" s="58">
        <f>[11]Tregion!$C82</f>
        <v>30</v>
      </c>
      <c r="J82" s="57"/>
      <c r="K82" s="58"/>
      <c r="L82" s="57"/>
      <c r="M82" s="58"/>
      <c r="N82" s="57"/>
      <c r="O82" s="58"/>
      <c r="Q82" s="57"/>
      <c r="R82" s="58">
        <f>[12]Tregion!$C82</f>
        <v>45.402188750834192</v>
      </c>
      <c r="S82" s="59"/>
      <c r="T82" s="58"/>
      <c r="U82" s="60"/>
      <c r="V82" s="61"/>
      <c r="W82" s="60"/>
      <c r="X82" s="58"/>
      <c r="Y82" s="59"/>
      <c r="Z82" s="62"/>
      <c r="AB82" s="59"/>
      <c r="AC82" s="58"/>
      <c r="AD82" s="59"/>
      <c r="AE82" s="58"/>
      <c r="AF82" s="59"/>
      <c r="AG82" s="58"/>
      <c r="AI82" s="50"/>
      <c r="AJ82" s="70"/>
      <c r="AL82" s="50">
        <f>[4]Curves!$A88</f>
        <v>39356</v>
      </c>
      <c r="AM82" s="40">
        <f>[4]Curves!$E88</f>
        <v>3.7645000000000004</v>
      </c>
      <c r="AN82" s="40">
        <f>AR82+0.1</f>
        <v>0.45999999999999996</v>
      </c>
      <c r="AO82" s="40">
        <f t="shared" si="13"/>
        <v>4.2245000000000008</v>
      </c>
      <c r="AP82" s="40">
        <f>[4]Curves!$J88</f>
        <v>0.13</v>
      </c>
      <c r="AQ82" s="40">
        <f t="shared" si="14"/>
        <v>3.8945000000000003</v>
      </c>
      <c r="AR82" s="40">
        <f>[4]Curves!$K88</f>
        <v>0.36</v>
      </c>
      <c r="AS82" s="40">
        <f t="shared" si="15"/>
        <v>4.1245000000000003</v>
      </c>
      <c r="AT82" s="40">
        <f>[4]Curves!$G88</f>
        <v>0.4</v>
      </c>
      <c r="AU82" s="40">
        <f t="shared" si="16"/>
        <v>4.1645000000000003</v>
      </c>
    </row>
    <row r="83" spans="1:47" x14ac:dyDescent="0.25">
      <c r="A83" s="50">
        <f>[5]Tregion!$A83</f>
        <v>38565</v>
      </c>
      <c r="B83" s="57">
        <f>[5]Tregion!$C83</f>
        <v>60.3</v>
      </c>
      <c r="C83" s="58">
        <f>[6]Tregion!$C83</f>
        <v>55.61</v>
      </c>
      <c r="D83" s="57">
        <f>[7]Tregion!$C83</f>
        <v>52.35</v>
      </c>
      <c r="E83" s="58">
        <f>[8]Tregion!$C83</f>
        <v>56.28</v>
      </c>
      <c r="F83" s="57">
        <f>[9]Tregion!$C83</f>
        <v>62.08</v>
      </c>
      <c r="G83" s="58">
        <f>[10]Tbasis!$D82</f>
        <v>66.94</v>
      </c>
      <c r="H83" s="57"/>
      <c r="I83" s="58">
        <f>[11]Tregion!$C83</f>
        <v>38.75</v>
      </c>
      <c r="J83" s="57"/>
      <c r="K83" s="58"/>
      <c r="L83" s="57"/>
      <c r="M83" s="58"/>
      <c r="N83" s="57"/>
      <c r="O83" s="58"/>
      <c r="Q83" s="57"/>
      <c r="R83" s="58">
        <f>[12]Tregion!$C83</f>
        <v>45.937845710275113</v>
      </c>
      <c r="S83" s="59"/>
      <c r="T83" s="58"/>
      <c r="U83" s="60"/>
      <c r="V83" s="61"/>
      <c r="W83" s="60"/>
      <c r="X83" s="58"/>
      <c r="Y83" s="59"/>
      <c r="Z83" s="62"/>
      <c r="AB83" s="59"/>
      <c r="AC83" s="58"/>
      <c r="AD83" s="59"/>
      <c r="AE83" s="58"/>
      <c r="AF83" s="59"/>
      <c r="AG83" s="58"/>
      <c r="AI83" s="50"/>
      <c r="AJ83" s="70"/>
      <c r="AL83" s="50">
        <f>[4]Curves!$A89</f>
        <v>39387</v>
      </c>
      <c r="AM83" s="40">
        <f>[4]Curves!$E89</f>
        <v>3.7695000000000003</v>
      </c>
      <c r="AN83" s="40">
        <f>AR83+0.1</f>
        <v>0.56000000000000005</v>
      </c>
      <c r="AO83" s="40">
        <f t="shared" si="13"/>
        <v>4.3295000000000003</v>
      </c>
      <c r="AP83" s="40">
        <f>[4]Curves!$J89</f>
        <v>0.13</v>
      </c>
      <c r="AQ83" s="40">
        <f t="shared" si="14"/>
        <v>3.8995000000000002</v>
      </c>
      <c r="AR83" s="40">
        <f>[4]Curves!$K89</f>
        <v>0.46</v>
      </c>
      <c r="AS83" s="40">
        <f t="shared" si="15"/>
        <v>4.2295000000000007</v>
      </c>
      <c r="AT83" s="40">
        <f>[4]Curves!$G89</f>
        <v>0.73</v>
      </c>
      <c r="AU83" s="40">
        <f t="shared" si="16"/>
        <v>4.4995000000000003</v>
      </c>
    </row>
    <row r="84" spans="1:47" x14ac:dyDescent="0.25">
      <c r="A84" s="50">
        <f>[5]Tregion!$A84</f>
        <v>38596</v>
      </c>
      <c r="B84" s="57">
        <f>[5]Tregion!$C84</f>
        <v>50.5</v>
      </c>
      <c r="C84" s="58">
        <f>[6]Tregion!$C84</f>
        <v>48.42</v>
      </c>
      <c r="D84" s="57">
        <f>[7]Tregion!$C84</f>
        <v>45.17</v>
      </c>
      <c r="E84" s="58">
        <f>[8]Tregion!$C84</f>
        <v>52.54</v>
      </c>
      <c r="F84" s="57">
        <f>[9]Tregion!$C84</f>
        <v>49.95</v>
      </c>
      <c r="G84" s="58">
        <f>[10]Tbasis!$D83</f>
        <v>55.7</v>
      </c>
      <c r="H84" s="57"/>
      <c r="I84" s="58">
        <f>[11]Tregion!$C84</f>
        <v>25.5</v>
      </c>
      <c r="J84" s="57"/>
      <c r="K84" s="58"/>
      <c r="L84" s="57"/>
      <c r="M84" s="58"/>
      <c r="N84" s="57"/>
      <c r="O84" s="58"/>
      <c r="Q84" s="57"/>
      <c r="R84" s="58">
        <f>[12]Tregion!$C84</f>
        <v>45.852204258089202</v>
      </c>
      <c r="S84" s="59"/>
      <c r="T84" s="58"/>
      <c r="U84" s="60"/>
      <c r="V84" s="61"/>
      <c r="W84" s="60"/>
      <c r="X84" s="58"/>
      <c r="Y84" s="59"/>
      <c r="Z84" s="62"/>
      <c r="AB84" s="59"/>
      <c r="AC84" s="58"/>
      <c r="AD84" s="59"/>
      <c r="AE84" s="58"/>
      <c r="AF84" s="59"/>
      <c r="AG84" s="58"/>
      <c r="AI84" s="50"/>
      <c r="AJ84" s="70"/>
      <c r="AL84" s="50">
        <f>[4]Curves!$A90</f>
        <v>39417</v>
      </c>
      <c r="AM84" s="40">
        <f>[4]Curves!$E90</f>
        <v>3.8075000000000001</v>
      </c>
      <c r="AN84" s="40">
        <f t="shared" ref="AN84:AN90" si="18">AR84</f>
        <v>0.77</v>
      </c>
      <c r="AO84" s="40">
        <f t="shared" si="13"/>
        <v>4.5775000000000006</v>
      </c>
      <c r="AP84" s="40">
        <f>[4]Curves!$J90</f>
        <v>0.13</v>
      </c>
      <c r="AQ84" s="40">
        <f t="shared" si="14"/>
        <v>3.9375</v>
      </c>
      <c r="AR84" s="40">
        <f>[4]Curves!$K90</f>
        <v>0.77</v>
      </c>
      <c r="AS84" s="40">
        <f t="shared" si="15"/>
        <v>4.5775000000000006</v>
      </c>
      <c r="AT84" s="40">
        <f>[4]Curves!$G90</f>
        <v>0.98</v>
      </c>
      <c r="AU84" s="40">
        <f t="shared" si="16"/>
        <v>4.7874999999999996</v>
      </c>
    </row>
    <row r="85" spans="1:47" x14ac:dyDescent="0.25">
      <c r="A85" s="50">
        <f>[5]Tregion!$A85</f>
        <v>38626</v>
      </c>
      <c r="B85" s="57">
        <f>[5]Tregion!$C85</f>
        <v>38.83</v>
      </c>
      <c r="C85" s="58">
        <f>[6]Tregion!$C85</f>
        <v>41.78</v>
      </c>
      <c r="D85" s="57">
        <f>[7]Tregion!$C85</f>
        <v>40.76</v>
      </c>
      <c r="E85" s="58">
        <f>[8]Tregion!$C85</f>
        <v>41.23</v>
      </c>
      <c r="F85" s="57">
        <f>[9]Tregion!$C85</f>
        <v>40.39</v>
      </c>
      <c r="G85" s="58">
        <f>[10]Tbasis!$D84</f>
        <v>41.33</v>
      </c>
      <c r="H85" s="57"/>
      <c r="I85" s="58">
        <f>[11]Tregion!$C85</f>
        <v>29</v>
      </c>
      <c r="J85" s="57"/>
      <c r="K85" s="58"/>
      <c r="L85" s="57"/>
      <c r="M85" s="58"/>
      <c r="N85" s="57"/>
      <c r="O85" s="58"/>
      <c r="Q85" s="57"/>
      <c r="R85" s="58">
        <f>[12]Tregion!$C85</f>
        <v>45.85291308520241</v>
      </c>
      <c r="S85" s="59"/>
      <c r="T85" s="58"/>
      <c r="U85" s="60"/>
      <c r="V85" s="61"/>
      <c r="W85" s="60"/>
      <c r="X85" s="58"/>
      <c r="Y85" s="59"/>
      <c r="Z85" s="62"/>
      <c r="AB85" s="59"/>
      <c r="AC85" s="58"/>
      <c r="AD85" s="59"/>
      <c r="AE85" s="58"/>
      <c r="AF85" s="59"/>
      <c r="AG85" s="58"/>
      <c r="AI85" s="50"/>
      <c r="AJ85" s="70"/>
      <c r="AL85" s="50">
        <f>[4]Curves!$A91</f>
        <v>39448</v>
      </c>
      <c r="AM85" s="40">
        <f>[4]Curves!$E91</f>
        <v>3.8525</v>
      </c>
      <c r="AN85" s="40">
        <f t="shared" si="18"/>
        <v>1.04</v>
      </c>
      <c r="AO85" s="40">
        <f t="shared" si="13"/>
        <v>4.8925000000000001</v>
      </c>
      <c r="AP85" s="40">
        <f>[4]Curves!$J91</f>
        <v>4.4999999999999998E-2</v>
      </c>
      <c r="AQ85" s="40">
        <f t="shared" si="14"/>
        <v>3.8975</v>
      </c>
      <c r="AR85" s="40">
        <f>[4]Curves!$K91</f>
        <v>1.04</v>
      </c>
      <c r="AS85" s="40">
        <f t="shared" si="15"/>
        <v>4.8925000000000001</v>
      </c>
      <c r="AT85" s="40">
        <f>[4]Curves!$G91</f>
        <v>1.6</v>
      </c>
      <c r="AU85" s="40">
        <f t="shared" si="16"/>
        <v>5.4525000000000006</v>
      </c>
    </row>
    <row r="86" spans="1:47" x14ac:dyDescent="0.25">
      <c r="A86" s="50">
        <f>[5]Tregion!$A86</f>
        <v>38657</v>
      </c>
      <c r="B86" s="57">
        <f>[5]Tregion!$C86</f>
        <v>37.9</v>
      </c>
      <c r="C86" s="58">
        <f>[6]Tregion!$C86</f>
        <v>38.64</v>
      </c>
      <c r="D86" s="57">
        <f>[7]Tregion!$C86</f>
        <v>37.630000000000003</v>
      </c>
      <c r="E86" s="58">
        <f>[8]Tregion!$C86</f>
        <v>41.7</v>
      </c>
      <c r="F86" s="57">
        <f>[9]Tregion!$C86</f>
        <v>40.119999999999997</v>
      </c>
      <c r="G86" s="58">
        <f>[10]Tbasis!$D85</f>
        <v>40.04</v>
      </c>
      <c r="H86" s="57"/>
      <c r="I86" s="58">
        <f>[11]Tregion!$C86</f>
        <v>27.25</v>
      </c>
      <c r="J86" s="57"/>
      <c r="K86" s="58"/>
      <c r="L86" s="57"/>
      <c r="M86" s="58"/>
      <c r="N86" s="57"/>
      <c r="O86" s="58"/>
      <c r="Q86" s="57"/>
      <c r="R86" s="58">
        <f>[12]Tregion!$C86</f>
        <v>48.441732849418159</v>
      </c>
      <c r="S86" s="59"/>
      <c r="T86" s="58"/>
      <c r="U86" s="60"/>
      <c r="V86" s="61"/>
      <c r="W86" s="60"/>
      <c r="X86" s="58"/>
      <c r="Y86" s="59"/>
      <c r="Z86" s="62"/>
      <c r="AB86" s="59"/>
      <c r="AC86" s="58"/>
      <c r="AD86" s="59"/>
      <c r="AE86" s="58"/>
      <c r="AF86" s="59"/>
      <c r="AG86" s="58"/>
      <c r="AI86" s="50"/>
      <c r="AJ86" s="70"/>
      <c r="AL86" s="50">
        <f>[4]Curves!$A92</f>
        <v>39479</v>
      </c>
      <c r="AM86" s="40">
        <f>[4]Curves!$E92</f>
        <v>3.8905000000000003</v>
      </c>
      <c r="AN86" s="40">
        <f t="shared" si="18"/>
        <v>1.04</v>
      </c>
      <c r="AO86" s="40">
        <f t="shared" si="13"/>
        <v>4.9305000000000003</v>
      </c>
      <c r="AP86" s="40">
        <f>[4]Curves!$J92</f>
        <v>4.4999999999999998E-2</v>
      </c>
      <c r="AQ86" s="40">
        <f t="shared" si="14"/>
        <v>3.9355000000000002</v>
      </c>
      <c r="AR86" s="40">
        <f>[4]Curves!$K92</f>
        <v>1.04</v>
      </c>
      <c r="AS86" s="40">
        <f t="shared" si="15"/>
        <v>4.9305000000000003</v>
      </c>
      <c r="AT86" s="40">
        <f>[4]Curves!$G92</f>
        <v>1.6</v>
      </c>
      <c r="AU86" s="40">
        <f t="shared" si="16"/>
        <v>5.4905000000000008</v>
      </c>
    </row>
    <row r="87" spans="1:47" x14ac:dyDescent="0.25">
      <c r="A87" s="50">
        <f>[5]Tregion!$A87</f>
        <v>38687</v>
      </c>
      <c r="B87" s="57">
        <f>[5]Tregion!$C87</f>
        <v>37.43</v>
      </c>
      <c r="C87" s="58">
        <f>[6]Tregion!$C87</f>
        <v>39.57</v>
      </c>
      <c r="D87" s="57">
        <f>[7]Tregion!$C87</f>
        <v>38.729999999999997</v>
      </c>
      <c r="E87" s="58">
        <f>[8]Tregion!$C87</f>
        <v>44.5</v>
      </c>
      <c r="F87" s="57">
        <f>[9]Tregion!$C87</f>
        <v>41.32</v>
      </c>
      <c r="G87" s="58">
        <f>[10]Tbasis!$D86</f>
        <v>39.39</v>
      </c>
      <c r="H87" s="57"/>
      <c r="I87" s="58">
        <f>[11]Tregion!$C87</f>
        <v>27.75</v>
      </c>
      <c r="J87" s="57"/>
      <c r="K87" s="58"/>
      <c r="L87" s="57"/>
      <c r="M87" s="58"/>
      <c r="N87" s="57"/>
      <c r="O87" s="58"/>
      <c r="Q87" s="57"/>
      <c r="R87" s="58">
        <f>[12]Tregion!$C87</f>
        <v>50.593324808056465</v>
      </c>
      <c r="S87" s="59"/>
      <c r="T87" s="58"/>
      <c r="U87" s="60"/>
      <c r="V87" s="61"/>
      <c r="W87" s="60"/>
      <c r="X87" s="58"/>
      <c r="Y87" s="59"/>
      <c r="Z87" s="62"/>
      <c r="AB87" s="59"/>
      <c r="AC87" s="58"/>
      <c r="AD87" s="59"/>
      <c r="AE87" s="58"/>
      <c r="AF87" s="59"/>
      <c r="AG87" s="58"/>
      <c r="AI87" s="50"/>
      <c r="AJ87" s="70"/>
      <c r="AL87" s="50">
        <f>[4]Curves!$A93</f>
        <v>39508</v>
      </c>
      <c r="AM87" s="40">
        <f>[4]Curves!$E93</f>
        <v>3.8845000000000001</v>
      </c>
      <c r="AN87" s="40">
        <f t="shared" si="18"/>
        <v>0.54</v>
      </c>
      <c r="AO87" s="40">
        <f t="shared" si="13"/>
        <v>4.4245000000000001</v>
      </c>
      <c r="AP87" s="40">
        <f>[4]Curves!$J93</f>
        <v>4.4999999999999998E-2</v>
      </c>
      <c r="AQ87" s="40">
        <f t="shared" si="14"/>
        <v>3.9295</v>
      </c>
      <c r="AR87" s="40">
        <f>[4]Curves!$K93</f>
        <v>0.54</v>
      </c>
      <c r="AS87" s="40">
        <f t="shared" si="15"/>
        <v>4.4245000000000001</v>
      </c>
      <c r="AT87" s="40">
        <f>[4]Curves!$G93</f>
        <v>0.72</v>
      </c>
      <c r="AU87" s="40">
        <f t="shared" si="16"/>
        <v>4.6044999999999998</v>
      </c>
    </row>
    <row r="88" spans="1:47" x14ac:dyDescent="0.25">
      <c r="A88" s="50">
        <f>[5]Tregion!$A88</f>
        <v>38718</v>
      </c>
      <c r="B88" s="57">
        <f>[5]Tregion!$C88</f>
        <v>37.229999999999997</v>
      </c>
      <c r="C88" s="58">
        <f>[6]Tregion!$C88</f>
        <v>43.34</v>
      </c>
      <c r="D88" s="57">
        <f>[7]Tregion!$C88</f>
        <v>42.08</v>
      </c>
      <c r="E88" s="58">
        <f>[8]Tregion!$C88</f>
        <v>44.49</v>
      </c>
      <c r="F88" s="57">
        <f>[9]Tregion!$C88</f>
        <v>41.82</v>
      </c>
      <c r="G88" s="58">
        <f>[10]Tbasis!$D87</f>
        <v>39.65</v>
      </c>
      <c r="H88" s="57"/>
      <c r="I88" s="58">
        <f>[11]Tregion!$C88</f>
        <v>21.75</v>
      </c>
      <c r="J88" s="57"/>
      <c r="K88" s="58"/>
      <c r="L88" s="57"/>
      <c r="M88" s="58"/>
      <c r="N88" s="57"/>
      <c r="O88" s="58"/>
      <c r="Q88" s="57"/>
      <c r="R88" s="58">
        <f>[12]Tregion!$C88</f>
        <v>46.878958255359045</v>
      </c>
      <c r="S88" s="59"/>
      <c r="T88" s="58"/>
      <c r="U88" s="60"/>
      <c r="V88" s="61"/>
      <c r="W88" s="60"/>
      <c r="X88" s="58"/>
      <c r="Y88" s="59"/>
      <c r="Z88" s="62"/>
      <c r="AB88" s="59"/>
      <c r="AC88" s="58"/>
      <c r="AD88" s="59"/>
      <c r="AE88" s="58"/>
      <c r="AF88" s="59"/>
      <c r="AG88" s="58"/>
      <c r="AI88" s="50"/>
      <c r="AJ88" s="70"/>
      <c r="AL88" s="50">
        <f>[4]Curves!$A94</f>
        <v>39539</v>
      </c>
      <c r="AM88" s="40">
        <f>[4]Curves!$E94</f>
        <v>3.8845000000000001</v>
      </c>
      <c r="AN88" s="40">
        <f t="shared" si="18"/>
        <v>0.36</v>
      </c>
      <c r="AO88" s="40">
        <f t="shared" si="13"/>
        <v>4.2445000000000004</v>
      </c>
      <c r="AP88" s="40">
        <f>[4]Curves!$J94</f>
        <v>4.4999999999999998E-2</v>
      </c>
      <c r="AQ88" s="40">
        <f t="shared" si="14"/>
        <v>3.9295</v>
      </c>
      <c r="AR88" s="40">
        <f>[4]Curves!$K94</f>
        <v>0.36</v>
      </c>
      <c r="AS88" s="40">
        <f t="shared" si="15"/>
        <v>4.2445000000000004</v>
      </c>
      <c r="AT88" s="40">
        <f>[4]Curves!$G94</f>
        <v>0.38</v>
      </c>
      <c r="AU88" s="40">
        <f t="shared" si="16"/>
        <v>4.2645</v>
      </c>
    </row>
    <row r="89" spans="1:47" x14ac:dyDescent="0.25">
      <c r="A89" s="50">
        <f>[5]Tregion!$A89</f>
        <v>38749</v>
      </c>
      <c r="B89" s="57">
        <f>[5]Tregion!$C89</f>
        <v>37.229999999999997</v>
      </c>
      <c r="C89" s="58">
        <f>[6]Tregion!$C89</f>
        <v>42.84</v>
      </c>
      <c r="D89" s="57">
        <f>[7]Tregion!$C89</f>
        <v>41.41</v>
      </c>
      <c r="E89" s="58">
        <f>[8]Tregion!$C89</f>
        <v>43.16</v>
      </c>
      <c r="F89" s="57">
        <f>[9]Tregion!$C89</f>
        <v>40.409999999999997</v>
      </c>
      <c r="G89" s="58">
        <f>[10]Tbasis!$D88</f>
        <v>39.65</v>
      </c>
      <c r="H89" s="57"/>
      <c r="I89" s="58">
        <f>[11]Tregion!$C89</f>
        <v>23.5</v>
      </c>
      <c r="J89" s="57"/>
      <c r="K89" s="58"/>
      <c r="L89" s="57"/>
      <c r="M89" s="58"/>
      <c r="N89" s="57"/>
      <c r="O89" s="58"/>
      <c r="Q89" s="57"/>
      <c r="R89" s="58">
        <f>[12]Tregion!$C89</f>
        <v>45.775321187320039</v>
      </c>
      <c r="S89" s="59"/>
      <c r="T89" s="58"/>
      <c r="U89" s="60"/>
      <c r="V89" s="61"/>
      <c r="W89" s="60"/>
      <c r="X89" s="58"/>
      <c r="Y89" s="59"/>
      <c r="Z89" s="62"/>
      <c r="AB89" s="59"/>
      <c r="AC89" s="58"/>
      <c r="AD89" s="59"/>
      <c r="AE89" s="58"/>
      <c r="AF89" s="59"/>
      <c r="AG89" s="58"/>
      <c r="AI89" s="50"/>
      <c r="AJ89" s="70"/>
      <c r="AL89" s="50">
        <f>[4]Curves!$A95</f>
        <v>39569</v>
      </c>
      <c r="AM89" s="40">
        <f>[4]Curves!$E95</f>
        <v>4.0324999999999998</v>
      </c>
      <c r="AN89" s="40">
        <f t="shared" si="18"/>
        <v>0.32500000000000001</v>
      </c>
      <c r="AO89" s="40">
        <f t="shared" si="13"/>
        <v>4.3574999999999999</v>
      </c>
      <c r="AP89" s="40">
        <f>[4]Curves!$J95</f>
        <v>4.4999999999999998E-2</v>
      </c>
      <c r="AQ89" s="40">
        <f t="shared" si="14"/>
        <v>4.0774999999999997</v>
      </c>
      <c r="AR89" s="40">
        <f>[4]Curves!$K95</f>
        <v>0.32500000000000001</v>
      </c>
      <c r="AS89" s="40">
        <f t="shared" si="15"/>
        <v>4.3574999999999999</v>
      </c>
      <c r="AT89" s="40">
        <f>[4]Curves!$G95</f>
        <v>0.33</v>
      </c>
      <c r="AU89" s="40">
        <f t="shared" si="16"/>
        <v>4.3624999999999998</v>
      </c>
    </row>
    <row r="90" spans="1:47" x14ac:dyDescent="0.25">
      <c r="A90" s="50">
        <f>[5]Tregion!$A90</f>
        <v>38777</v>
      </c>
      <c r="B90" s="57">
        <f>[5]Tregion!$C90</f>
        <v>36.76</v>
      </c>
      <c r="C90" s="58">
        <f>[6]Tregion!$C90</f>
        <v>39.119999999999997</v>
      </c>
      <c r="D90" s="57">
        <f>[7]Tregion!$C90</f>
        <v>37.57</v>
      </c>
      <c r="E90" s="58">
        <f>[8]Tregion!$C90</f>
        <v>41.82</v>
      </c>
      <c r="F90" s="57">
        <f>[9]Tregion!$C90</f>
        <v>39.75</v>
      </c>
      <c r="G90" s="58">
        <f>[10]Tbasis!$D89</f>
        <v>39.18</v>
      </c>
      <c r="H90" s="57"/>
      <c r="I90" s="58">
        <f>[11]Tregion!$C90</f>
        <v>22.25</v>
      </c>
      <c r="J90" s="57"/>
      <c r="K90" s="58"/>
      <c r="L90" s="57"/>
      <c r="M90" s="58"/>
      <c r="N90" s="57"/>
      <c r="O90" s="58"/>
      <c r="Q90" s="57"/>
      <c r="R90" s="58">
        <f>[12]Tregion!$C90</f>
        <v>44.00073557330132</v>
      </c>
      <c r="S90" s="59"/>
      <c r="T90" s="58"/>
      <c r="U90" s="60"/>
      <c r="V90" s="61"/>
      <c r="W90" s="60"/>
      <c r="X90" s="58"/>
      <c r="Y90" s="59"/>
      <c r="Z90" s="62"/>
      <c r="AB90" s="59"/>
      <c r="AC90" s="58"/>
      <c r="AD90" s="59"/>
      <c r="AE90" s="58"/>
      <c r="AF90" s="59"/>
      <c r="AG90" s="58"/>
      <c r="AI90" s="50"/>
      <c r="AJ90" s="70"/>
      <c r="AL90" s="50">
        <f>[4]Curves!$A96</f>
        <v>39600</v>
      </c>
      <c r="AM90" s="40">
        <f>[4]Curves!$E96</f>
        <v>4.1844999999999999</v>
      </c>
      <c r="AN90" s="40">
        <f t="shared" si="18"/>
        <v>0.33500000000000002</v>
      </c>
      <c r="AO90" s="40">
        <f t="shared" si="13"/>
        <v>4.5194999999999999</v>
      </c>
      <c r="AP90" s="40">
        <f>[4]Curves!$J96</f>
        <v>4.4999999999999998E-2</v>
      </c>
      <c r="AQ90" s="40">
        <f t="shared" si="14"/>
        <v>4.2294999999999998</v>
      </c>
      <c r="AR90" s="40">
        <f>[4]Curves!$K96</f>
        <v>0.33500000000000002</v>
      </c>
      <c r="AS90" s="40">
        <f t="shared" si="15"/>
        <v>4.5194999999999999</v>
      </c>
      <c r="AT90" s="40">
        <f>[4]Curves!$G96</f>
        <v>0.37</v>
      </c>
      <c r="AU90" s="40">
        <f t="shared" si="16"/>
        <v>4.5545</v>
      </c>
    </row>
    <row r="91" spans="1:47" x14ac:dyDescent="0.25">
      <c r="A91" s="50">
        <f>[5]Tregion!$A91</f>
        <v>38808</v>
      </c>
      <c r="B91" s="57">
        <f>[5]Tregion!$C91</f>
        <v>36.29</v>
      </c>
      <c r="C91" s="58">
        <f>[6]Tregion!$C91</f>
        <v>38.96</v>
      </c>
      <c r="D91" s="57">
        <f>[7]Tregion!$C91</f>
        <v>35.56</v>
      </c>
      <c r="E91" s="58">
        <f>[8]Tregion!$C91</f>
        <v>39.24</v>
      </c>
      <c r="F91" s="57">
        <f>[9]Tregion!$C91</f>
        <v>38.53</v>
      </c>
      <c r="G91" s="58">
        <f>[10]Tbasis!$D90</f>
        <v>38.71</v>
      </c>
      <c r="H91" s="57"/>
      <c r="I91" s="58">
        <f>[11]Tregion!$C91</f>
        <v>27.75</v>
      </c>
      <c r="J91" s="57"/>
      <c r="K91" s="58"/>
      <c r="L91" s="57"/>
      <c r="M91" s="58"/>
      <c r="N91" s="57"/>
      <c r="O91" s="58"/>
      <c r="Q91" s="57"/>
      <c r="R91" s="58">
        <f>[12]Tregion!$C91</f>
        <v>41.454487387018723</v>
      </c>
      <c r="S91" s="59"/>
      <c r="T91" s="58"/>
      <c r="U91" s="60"/>
      <c r="V91" s="61"/>
      <c r="W91" s="60"/>
      <c r="X91" s="58"/>
      <c r="Y91" s="59"/>
      <c r="Z91" s="62"/>
      <c r="AB91" s="59"/>
      <c r="AC91" s="58"/>
      <c r="AD91" s="59"/>
      <c r="AE91" s="58"/>
      <c r="AF91" s="59"/>
      <c r="AG91" s="58"/>
      <c r="AI91" s="50"/>
      <c r="AJ91" s="70"/>
      <c r="AL91" s="50">
        <f>[4]Curves!$A97</f>
        <v>39630</v>
      </c>
      <c r="AM91" s="40">
        <f>[4]Curves!$E97</f>
        <v>4.2519999999999998</v>
      </c>
      <c r="AN91" s="40">
        <f>AR91+0.1</f>
        <v>0.44999999999999996</v>
      </c>
      <c r="AO91" s="40">
        <f t="shared" si="13"/>
        <v>4.702</v>
      </c>
      <c r="AP91" s="40">
        <f>[4]Curves!$J97</f>
        <v>4.4999999999999998E-2</v>
      </c>
      <c r="AQ91" s="40">
        <f t="shared" si="14"/>
        <v>4.2969999999999997</v>
      </c>
      <c r="AR91" s="40">
        <f>[4]Curves!$K97</f>
        <v>0.35</v>
      </c>
      <c r="AS91" s="40">
        <f t="shared" si="15"/>
        <v>4.6019999999999994</v>
      </c>
      <c r="AT91" s="40">
        <f>[4]Curves!$G97</f>
        <v>0.41</v>
      </c>
      <c r="AU91" s="40">
        <f t="shared" si="16"/>
        <v>4.6619999999999999</v>
      </c>
    </row>
    <row r="92" spans="1:47" x14ac:dyDescent="0.25">
      <c r="A92" s="50">
        <f>[5]Tregion!$A92</f>
        <v>38838</v>
      </c>
      <c r="B92" s="57">
        <f>[5]Tregion!$C92</f>
        <v>37.229999999999997</v>
      </c>
      <c r="C92" s="58">
        <f>[6]Tregion!$C92</f>
        <v>36.6</v>
      </c>
      <c r="D92" s="57">
        <f>[7]Tregion!$C92</f>
        <v>33.22</v>
      </c>
      <c r="E92" s="58">
        <f>[8]Tregion!$C92</f>
        <v>39.659999999999997</v>
      </c>
      <c r="F92" s="57">
        <f>[9]Tregion!$C92</f>
        <v>39.25</v>
      </c>
      <c r="G92" s="58">
        <f>[10]Tbasis!$D91</f>
        <v>39.65</v>
      </c>
      <c r="H92" s="57"/>
      <c r="I92" s="58">
        <f>[11]Tregion!$C92</f>
        <v>27.25</v>
      </c>
      <c r="J92" s="57"/>
      <c r="K92" s="58"/>
      <c r="L92" s="57"/>
      <c r="M92" s="58"/>
      <c r="N92" s="57"/>
      <c r="O92" s="58"/>
      <c r="Q92" s="57"/>
      <c r="R92" s="58">
        <f>[12]Tregion!$C92</f>
        <v>41.534145763515099</v>
      </c>
      <c r="S92" s="59"/>
      <c r="T92" s="58"/>
      <c r="U92" s="60"/>
      <c r="V92" s="61"/>
      <c r="W92" s="60"/>
      <c r="X92" s="58"/>
      <c r="Y92" s="59"/>
      <c r="Z92" s="62"/>
      <c r="AB92" s="59"/>
      <c r="AC92" s="58"/>
      <c r="AD92" s="59"/>
      <c r="AE92" s="58"/>
      <c r="AF92" s="59"/>
      <c r="AG92" s="58"/>
      <c r="AI92" s="50"/>
      <c r="AJ92" s="70"/>
      <c r="AL92" s="50">
        <f>[4]Curves!$A98</f>
        <v>39661</v>
      </c>
      <c r="AM92" s="40">
        <f>[4]Curves!$E98</f>
        <v>4.165</v>
      </c>
      <c r="AN92" s="40">
        <f>AR92+0.1</f>
        <v>0.44999999999999996</v>
      </c>
      <c r="AO92" s="40">
        <f t="shared" si="13"/>
        <v>4.6150000000000002</v>
      </c>
      <c r="AP92" s="40">
        <f>[4]Curves!$J98</f>
        <v>0.13</v>
      </c>
      <c r="AQ92" s="40">
        <f t="shared" si="14"/>
        <v>4.2949999999999999</v>
      </c>
      <c r="AR92" s="40">
        <f>[4]Curves!$K98</f>
        <v>0.35</v>
      </c>
      <c r="AS92" s="40">
        <f t="shared" si="15"/>
        <v>4.5149999999999997</v>
      </c>
      <c r="AT92" s="40">
        <f>[4]Curves!$G98</f>
        <v>0.41</v>
      </c>
      <c r="AU92" s="40">
        <f t="shared" si="16"/>
        <v>4.5750000000000002</v>
      </c>
    </row>
    <row r="93" spans="1:47" x14ac:dyDescent="0.25">
      <c r="A93" s="50">
        <f>[5]Tregion!$A93</f>
        <v>38869</v>
      </c>
      <c r="B93" s="57">
        <f>[5]Tregion!$C93</f>
        <v>43.81</v>
      </c>
      <c r="C93" s="58">
        <f>[6]Tregion!$C93</f>
        <v>35.42</v>
      </c>
      <c r="D93" s="57">
        <f>[7]Tregion!$C93</f>
        <v>33.89</v>
      </c>
      <c r="E93" s="58">
        <f>[8]Tregion!$C93</f>
        <v>42.99</v>
      </c>
      <c r="F93" s="57">
        <f>[9]Tregion!$C93</f>
        <v>43.48</v>
      </c>
      <c r="G93" s="58">
        <f>[10]Tbasis!$D92</f>
        <v>47.77</v>
      </c>
      <c r="H93" s="57"/>
      <c r="I93" s="58">
        <f>[11]Tregion!$C93</f>
        <v>33.25</v>
      </c>
      <c r="J93" s="57"/>
      <c r="K93" s="58"/>
      <c r="L93" s="57"/>
      <c r="M93" s="58"/>
      <c r="N93" s="57"/>
      <c r="O93" s="58"/>
      <c r="Q93" s="57"/>
      <c r="R93" s="58">
        <f>[12]Tregion!$C93</f>
        <v>42.04020908318293</v>
      </c>
      <c r="S93" s="59"/>
      <c r="T93" s="58"/>
      <c r="U93" s="60"/>
      <c r="V93" s="61"/>
      <c r="W93" s="60"/>
      <c r="X93" s="58"/>
      <c r="Y93" s="59"/>
      <c r="Z93" s="62"/>
      <c r="AB93" s="59"/>
      <c r="AC93" s="58"/>
      <c r="AD93" s="59"/>
      <c r="AE93" s="58"/>
      <c r="AF93" s="59"/>
      <c r="AG93" s="58"/>
      <c r="AI93" s="50"/>
      <c r="AJ93" s="70"/>
      <c r="AL93" s="50">
        <f>[4]Curves!$A99</f>
        <v>39692</v>
      </c>
      <c r="AM93" s="40">
        <f>[4]Curves!$E99</f>
        <v>4.0259999999999998</v>
      </c>
      <c r="AN93" s="40">
        <f>AR93+0.1</f>
        <v>0.41500000000000004</v>
      </c>
      <c r="AO93" s="40">
        <f t="shared" si="13"/>
        <v>4.4409999999999998</v>
      </c>
      <c r="AP93" s="40">
        <f>[4]Curves!$J99</f>
        <v>0.13</v>
      </c>
      <c r="AQ93" s="40">
        <f t="shared" si="14"/>
        <v>4.1559999999999997</v>
      </c>
      <c r="AR93" s="40">
        <f>[4]Curves!$K99</f>
        <v>0.315</v>
      </c>
      <c r="AS93" s="40">
        <f t="shared" si="15"/>
        <v>4.3410000000000002</v>
      </c>
      <c r="AT93" s="40">
        <f>[4]Curves!$G99</f>
        <v>0.36</v>
      </c>
      <c r="AU93" s="40">
        <f t="shared" si="16"/>
        <v>4.3860000000000001</v>
      </c>
    </row>
    <row r="94" spans="1:47" x14ac:dyDescent="0.25">
      <c r="A94" s="50">
        <f>[5]Tregion!$A94</f>
        <v>38899</v>
      </c>
      <c r="B94" s="57">
        <f>[5]Tregion!$C94</f>
        <v>53.21</v>
      </c>
      <c r="C94" s="58">
        <f>[6]Tregion!$C94</f>
        <v>50.48</v>
      </c>
      <c r="D94" s="57">
        <f>[7]Tregion!$C94</f>
        <v>46.27</v>
      </c>
      <c r="E94" s="58">
        <f>[8]Tregion!$C94</f>
        <v>49.82</v>
      </c>
      <c r="F94" s="57">
        <f>[9]Tregion!$C94</f>
        <v>57.13</v>
      </c>
      <c r="G94" s="58">
        <f>[10]Tbasis!$D93</f>
        <v>58.07</v>
      </c>
      <c r="H94" s="57"/>
      <c r="I94" s="58">
        <f>[11]Tregion!$C94</f>
        <v>30.25</v>
      </c>
      <c r="J94" s="57"/>
      <c r="K94" s="58"/>
      <c r="L94" s="57"/>
      <c r="M94" s="58"/>
      <c r="N94" s="57"/>
      <c r="O94" s="58"/>
      <c r="Q94" s="57"/>
      <c r="R94" s="58">
        <f>[12]Tregion!$C94</f>
        <v>42.63696130414548</v>
      </c>
      <c r="S94" s="59"/>
      <c r="T94" s="58"/>
      <c r="U94" s="60"/>
      <c r="V94" s="61"/>
      <c r="W94" s="60"/>
      <c r="X94" s="58"/>
      <c r="Y94" s="59"/>
      <c r="Z94" s="62"/>
      <c r="AB94" s="59"/>
      <c r="AC94" s="58"/>
      <c r="AD94" s="59"/>
      <c r="AE94" s="58"/>
      <c r="AF94" s="59"/>
      <c r="AG94" s="58"/>
      <c r="AI94" s="50"/>
      <c r="AJ94" s="70"/>
      <c r="AL94" s="50">
        <f>[4]Curves!$A100</f>
        <v>39722</v>
      </c>
      <c r="AM94" s="40">
        <f>[4]Curves!$E100</f>
        <v>3.8720000000000003</v>
      </c>
      <c r="AN94" s="40">
        <f>AR94+0.1</f>
        <v>0.45999999999999996</v>
      </c>
      <c r="AO94" s="40">
        <f t="shared" si="13"/>
        <v>4.3320000000000007</v>
      </c>
      <c r="AP94" s="40">
        <f>[4]Curves!$J100</f>
        <v>0.13</v>
      </c>
      <c r="AQ94" s="40">
        <f t="shared" si="14"/>
        <v>4.0020000000000007</v>
      </c>
      <c r="AR94" s="40">
        <f>[4]Curves!$K100</f>
        <v>0.36</v>
      </c>
      <c r="AS94" s="40">
        <f t="shared" si="15"/>
        <v>4.2320000000000002</v>
      </c>
      <c r="AT94" s="40">
        <f>[4]Curves!$G100</f>
        <v>0.4</v>
      </c>
      <c r="AU94" s="40">
        <f t="shared" si="16"/>
        <v>4.2720000000000002</v>
      </c>
    </row>
    <row r="95" spans="1:47" x14ac:dyDescent="0.25">
      <c r="A95" s="50">
        <f>[5]Tregion!$A95</f>
        <v>38930</v>
      </c>
      <c r="B95" s="57">
        <f>[5]Tregion!$C95</f>
        <v>60.73</v>
      </c>
      <c r="C95" s="58">
        <f>[6]Tregion!$C95</f>
        <v>55.22</v>
      </c>
      <c r="D95" s="57">
        <f>[7]Tregion!$C95</f>
        <v>51.63</v>
      </c>
      <c r="E95" s="58">
        <f>[8]Tregion!$C95</f>
        <v>55.48</v>
      </c>
      <c r="F95" s="57">
        <f>[9]Tregion!$C95</f>
        <v>62.51</v>
      </c>
      <c r="G95" s="58">
        <f>[10]Tbasis!$D94</f>
        <v>66.81</v>
      </c>
      <c r="H95" s="57"/>
      <c r="I95" s="58">
        <f>[11]Tregion!$C95</f>
        <v>39</v>
      </c>
      <c r="J95" s="57"/>
      <c r="K95" s="58"/>
      <c r="L95" s="57"/>
      <c r="M95" s="58"/>
      <c r="N95" s="57"/>
      <c r="O95" s="58"/>
      <c r="Q95" s="57"/>
      <c r="R95" s="58">
        <f>[12]Tregion!$C95</f>
        <v>43.145105892517904</v>
      </c>
      <c r="S95" s="59"/>
      <c r="T95" s="58"/>
      <c r="U95" s="60"/>
      <c r="V95" s="61"/>
      <c r="W95" s="60"/>
      <c r="X95" s="58"/>
      <c r="Y95" s="59"/>
      <c r="Z95" s="62"/>
      <c r="AB95" s="59"/>
      <c r="AC95" s="58"/>
      <c r="AD95" s="59"/>
      <c r="AE95" s="58"/>
      <c r="AF95" s="59"/>
      <c r="AG95" s="58"/>
      <c r="AI95" s="50"/>
      <c r="AJ95" s="70"/>
      <c r="AL95" s="50">
        <f>[4]Curves!$A101</f>
        <v>39753</v>
      </c>
      <c r="AM95" s="40">
        <f>[4]Curves!$E101</f>
        <v>3.8770000000000002</v>
      </c>
      <c r="AN95" s="40">
        <f>AR95+0.1</f>
        <v>0.56000000000000005</v>
      </c>
      <c r="AO95" s="40">
        <f t="shared" si="13"/>
        <v>4.4370000000000003</v>
      </c>
      <c r="AP95" s="40">
        <f>[4]Curves!$J101</f>
        <v>0.13</v>
      </c>
      <c r="AQ95" s="40">
        <f t="shared" si="14"/>
        <v>4.0070000000000006</v>
      </c>
      <c r="AR95" s="40">
        <f>[4]Curves!$K101</f>
        <v>0.46</v>
      </c>
      <c r="AS95" s="40">
        <f t="shared" si="15"/>
        <v>4.3370000000000006</v>
      </c>
      <c r="AT95" s="40">
        <f>[4]Curves!$G101</f>
        <v>0.73</v>
      </c>
      <c r="AU95" s="40">
        <f t="shared" si="16"/>
        <v>4.6070000000000002</v>
      </c>
    </row>
    <row r="96" spans="1:47" x14ac:dyDescent="0.25">
      <c r="A96" s="50">
        <f>[5]Tregion!$A96</f>
        <v>38961</v>
      </c>
      <c r="B96" s="57">
        <f>[5]Tregion!$C96</f>
        <v>50.86</v>
      </c>
      <c r="C96" s="58">
        <f>[6]Tregion!$C96</f>
        <v>48.63</v>
      </c>
      <c r="D96" s="57">
        <f>[7]Tregion!$C96</f>
        <v>45.11</v>
      </c>
      <c r="E96" s="58">
        <f>[8]Tregion!$C96</f>
        <v>52.07</v>
      </c>
      <c r="F96" s="57">
        <f>[9]Tregion!$C96</f>
        <v>50.29</v>
      </c>
      <c r="G96" s="58">
        <f>[10]Tbasis!$D95</f>
        <v>55.72</v>
      </c>
      <c r="H96" s="57"/>
      <c r="I96" s="58">
        <f>[11]Tregion!$C96</f>
        <v>25.75</v>
      </c>
      <c r="J96" s="57"/>
      <c r="K96" s="58"/>
      <c r="L96" s="57"/>
      <c r="M96" s="58"/>
      <c r="N96" s="57"/>
      <c r="O96" s="58"/>
      <c r="Q96" s="57"/>
      <c r="R96" s="58">
        <f>[12]Tregion!$C96</f>
        <v>43.086627128882562</v>
      </c>
      <c r="S96" s="59"/>
      <c r="T96" s="58"/>
      <c r="U96" s="60"/>
      <c r="V96" s="61"/>
      <c r="W96" s="60"/>
      <c r="X96" s="58"/>
      <c r="Y96" s="59"/>
      <c r="Z96" s="62"/>
      <c r="AB96" s="59"/>
      <c r="AC96" s="58"/>
      <c r="AD96" s="59"/>
      <c r="AE96" s="58"/>
      <c r="AF96" s="59"/>
      <c r="AG96" s="58"/>
      <c r="AI96" s="50"/>
      <c r="AJ96" s="70"/>
      <c r="AL96" s="50">
        <f>[4]Curves!$A102</f>
        <v>39783</v>
      </c>
      <c r="AM96" s="40">
        <f>[4]Curves!$E102</f>
        <v>3.915</v>
      </c>
      <c r="AN96" s="40">
        <f t="shared" ref="AN96:AN102" si="19">AR96</f>
        <v>0.77</v>
      </c>
      <c r="AO96" s="40">
        <f t="shared" si="13"/>
        <v>4.6850000000000005</v>
      </c>
      <c r="AP96" s="40">
        <f>[4]Curves!$J102</f>
        <v>0.13</v>
      </c>
      <c r="AQ96" s="40">
        <f t="shared" si="14"/>
        <v>4.0449999999999999</v>
      </c>
      <c r="AR96" s="40">
        <f>[4]Curves!$K102</f>
        <v>0.77</v>
      </c>
      <c r="AS96" s="40">
        <f t="shared" si="15"/>
        <v>4.6850000000000005</v>
      </c>
      <c r="AT96" s="40">
        <f>[4]Curves!$G102</f>
        <v>0.98</v>
      </c>
      <c r="AU96" s="40">
        <f t="shared" si="16"/>
        <v>4.8949999999999996</v>
      </c>
    </row>
    <row r="97" spans="1:47" x14ac:dyDescent="0.25">
      <c r="A97" s="50">
        <f>[5]Tregion!$A97</f>
        <v>38991</v>
      </c>
      <c r="B97" s="57">
        <f>[5]Tregion!$C97</f>
        <v>39.11</v>
      </c>
      <c r="C97" s="58">
        <f>[6]Tregion!$C97</f>
        <v>42.55</v>
      </c>
      <c r="D97" s="57">
        <f>[7]Tregion!$C97</f>
        <v>41.09</v>
      </c>
      <c r="E97" s="58">
        <f>[8]Tregion!$C97</f>
        <v>41.66</v>
      </c>
      <c r="F97" s="57">
        <f>[9]Tregion!$C97</f>
        <v>40.659999999999997</v>
      </c>
      <c r="G97" s="58">
        <f>[10]Tbasis!$D96</f>
        <v>41.68</v>
      </c>
      <c r="H97" s="57"/>
      <c r="I97" s="58">
        <f>[11]Tregion!$C97</f>
        <v>29.25</v>
      </c>
      <c r="J97" s="57"/>
      <c r="K97" s="58"/>
      <c r="L97" s="57"/>
      <c r="M97" s="58"/>
      <c r="N97" s="57"/>
      <c r="O97" s="58"/>
      <c r="Q97" s="57"/>
      <c r="R97" s="58">
        <f>[12]Tregion!$C97</f>
        <v>43.105533007811225</v>
      </c>
      <c r="S97" s="59"/>
      <c r="T97" s="58"/>
      <c r="U97" s="60"/>
      <c r="V97" s="61"/>
      <c r="W97" s="60"/>
      <c r="X97" s="58"/>
      <c r="Y97" s="59"/>
      <c r="Z97" s="62"/>
      <c r="AB97" s="59"/>
      <c r="AC97" s="58"/>
      <c r="AD97" s="59"/>
      <c r="AE97" s="58"/>
      <c r="AF97" s="59"/>
      <c r="AG97" s="58"/>
      <c r="AI97" s="50"/>
      <c r="AJ97" s="70"/>
      <c r="AL97" s="50">
        <f>[4]Curves!$A103</f>
        <v>39814</v>
      </c>
      <c r="AM97" s="40">
        <f>[4]Curves!$E103</f>
        <v>3.96</v>
      </c>
      <c r="AN97" s="40">
        <f t="shared" si="19"/>
        <v>1.04</v>
      </c>
      <c r="AO97" s="40">
        <f t="shared" si="13"/>
        <v>5</v>
      </c>
      <c r="AP97" s="40">
        <f>[4]Curves!$J103</f>
        <v>4.4999999999999998E-2</v>
      </c>
      <c r="AQ97" s="40">
        <f t="shared" si="14"/>
        <v>4.0049999999999999</v>
      </c>
      <c r="AR97" s="40">
        <f>[4]Curves!$K103</f>
        <v>1.04</v>
      </c>
      <c r="AS97" s="40">
        <f t="shared" si="15"/>
        <v>5</v>
      </c>
      <c r="AT97" s="40">
        <f>[4]Curves!$G103</f>
        <v>1.6</v>
      </c>
      <c r="AU97" s="40">
        <f t="shared" si="16"/>
        <v>5.5600000000000005</v>
      </c>
    </row>
    <row r="98" spans="1:47" x14ac:dyDescent="0.25">
      <c r="A98" s="50">
        <f>[5]Tregion!$A98</f>
        <v>39022</v>
      </c>
      <c r="B98" s="57">
        <f>[5]Tregion!$C98</f>
        <v>38.17</v>
      </c>
      <c r="C98" s="58">
        <f>[6]Tregion!$C98</f>
        <v>39.68</v>
      </c>
      <c r="D98" s="57">
        <f>[7]Tregion!$C98</f>
        <v>38.25</v>
      </c>
      <c r="E98" s="58">
        <f>[8]Tregion!$C98</f>
        <v>42.25</v>
      </c>
      <c r="F98" s="57">
        <f>[9]Tregion!$C98</f>
        <v>40.4</v>
      </c>
      <c r="G98" s="58">
        <f>[10]Tbasis!$D97</f>
        <v>40.43</v>
      </c>
      <c r="H98" s="57"/>
      <c r="I98" s="58">
        <f>[11]Tregion!$C98</f>
        <v>27.5</v>
      </c>
      <c r="J98" s="57"/>
      <c r="K98" s="58"/>
      <c r="L98" s="57"/>
      <c r="M98" s="58"/>
      <c r="N98" s="57"/>
      <c r="O98" s="58"/>
      <c r="Q98" s="57"/>
      <c r="R98" s="58">
        <f>[12]Tregion!$C98</f>
        <v>45.546222512242757</v>
      </c>
      <c r="S98" s="59"/>
      <c r="T98" s="58"/>
      <c r="U98" s="60"/>
      <c r="V98" s="61"/>
      <c r="W98" s="60"/>
      <c r="X98" s="58"/>
      <c r="Y98" s="59"/>
      <c r="Z98" s="62"/>
      <c r="AB98" s="59"/>
      <c r="AC98" s="58"/>
      <c r="AD98" s="59"/>
      <c r="AE98" s="58"/>
      <c r="AF98" s="59"/>
      <c r="AG98" s="58"/>
      <c r="AI98" s="50"/>
      <c r="AJ98" s="70"/>
      <c r="AL98" s="50">
        <f>[4]Curves!$A104</f>
        <v>39845</v>
      </c>
      <c r="AM98" s="40">
        <f>[4]Curves!$E104</f>
        <v>3.9980000000000002</v>
      </c>
      <c r="AN98" s="40">
        <f t="shared" si="19"/>
        <v>1.04</v>
      </c>
      <c r="AO98" s="40">
        <f t="shared" si="13"/>
        <v>5.0380000000000003</v>
      </c>
      <c r="AP98" s="40">
        <f>[4]Curves!$J104</f>
        <v>4.4999999999999998E-2</v>
      </c>
      <c r="AQ98" s="40">
        <f t="shared" si="14"/>
        <v>4.0430000000000001</v>
      </c>
      <c r="AR98" s="40">
        <f>[4]Curves!$K104</f>
        <v>1.04</v>
      </c>
      <c r="AS98" s="40">
        <f t="shared" si="15"/>
        <v>5.0380000000000003</v>
      </c>
      <c r="AT98" s="40">
        <f>[4]Curves!$G104</f>
        <v>1.6</v>
      </c>
      <c r="AU98" s="40">
        <f t="shared" si="16"/>
        <v>5.5980000000000008</v>
      </c>
    </row>
    <row r="99" spans="1:47" x14ac:dyDescent="0.25">
      <c r="A99" s="50">
        <f>[5]Tregion!$A99</f>
        <v>39052</v>
      </c>
      <c r="B99" s="57">
        <f>[5]Tregion!$C99</f>
        <v>37.700000000000003</v>
      </c>
      <c r="C99" s="58">
        <f>[6]Tregion!$C99</f>
        <v>40.53</v>
      </c>
      <c r="D99" s="57">
        <f>[7]Tregion!$C99</f>
        <v>39.26</v>
      </c>
      <c r="E99" s="58">
        <f>[8]Tregion!$C99</f>
        <v>45</v>
      </c>
      <c r="F99" s="57">
        <f>[9]Tregion!$C99</f>
        <v>41.6</v>
      </c>
      <c r="G99" s="58">
        <f>[10]Tbasis!$D98</f>
        <v>39.81</v>
      </c>
      <c r="H99" s="57"/>
      <c r="I99" s="58">
        <f>[11]Tregion!$C99</f>
        <v>28</v>
      </c>
      <c r="J99" s="57"/>
      <c r="K99" s="58"/>
      <c r="L99" s="57"/>
      <c r="M99" s="58"/>
      <c r="N99" s="57"/>
      <c r="O99" s="58"/>
      <c r="Q99" s="57"/>
      <c r="R99" s="58">
        <f>[12]Tregion!$C99</f>
        <v>47.508879214178599</v>
      </c>
      <c r="S99" s="59"/>
      <c r="T99" s="58"/>
      <c r="U99" s="60"/>
      <c r="V99" s="61"/>
      <c r="W99" s="60"/>
      <c r="X99" s="58"/>
      <c r="Y99" s="59"/>
      <c r="Z99" s="62"/>
      <c r="AB99" s="59"/>
      <c r="AC99" s="58"/>
      <c r="AD99" s="59"/>
      <c r="AE99" s="58"/>
      <c r="AF99" s="59"/>
      <c r="AG99" s="58"/>
      <c r="AI99" s="50"/>
      <c r="AJ99" s="70"/>
      <c r="AL99" s="50">
        <f>[4]Curves!$A105</f>
        <v>39873</v>
      </c>
      <c r="AM99" s="40">
        <f>[4]Curves!$E105</f>
        <v>3.992</v>
      </c>
      <c r="AN99" s="40">
        <f t="shared" si="19"/>
        <v>0.54</v>
      </c>
      <c r="AO99" s="40">
        <f t="shared" si="13"/>
        <v>4.532</v>
      </c>
      <c r="AP99" s="40">
        <f>[4]Curves!$J105</f>
        <v>4.4999999999999998E-2</v>
      </c>
      <c r="AQ99" s="40">
        <f t="shared" si="14"/>
        <v>4.0369999999999999</v>
      </c>
      <c r="AR99" s="40">
        <f>[4]Curves!$K105</f>
        <v>0.54</v>
      </c>
      <c r="AS99" s="40">
        <f t="shared" si="15"/>
        <v>4.532</v>
      </c>
      <c r="AT99" s="40">
        <f>[4]Curves!$G105</f>
        <v>0.72</v>
      </c>
      <c r="AU99" s="40">
        <f t="shared" si="16"/>
        <v>4.7119999999999997</v>
      </c>
    </row>
    <row r="100" spans="1:47" x14ac:dyDescent="0.25">
      <c r="A100" s="50">
        <f>[5]Tregion!$A100</f>
        <v>39083</v>
      </c>
      <c r="B100" s="57">
        <f>[5]Tregion!$C100</f>
        <v>37.49</v>
      </c>
      <c r="C100" s="58">
        <f>[6]Tregion!$C100</f>
        <v>44.03</v>
      </c>
      <c r="D100" s="57">
        <f>[7]Tregion!$C100</f>
        <v>42.32</v>
      </c>
      <c r="E100" s="58">
        <f>[8]Tregion!$C100</f>
        <v>44.82</v>
      </c>
      <c r="F100" s="57">
        <f>[9]Tregion!$C100</f>
        <v>42.1</v>
      </c>
      <c r="G100" s="58">
        <f>[10]Tbasis!$D99</f>
        <v>39.94</v>
      </c>
      <c r="H100" s="57"/>
      <c r="I100" s="58">
        <f>[11]Tregion!$C100</f>
        <v>31.1</v>
      </c>
      <c r="J100" s="57"/>
      <c r="K100" s="58"/>
      <c r="L100" s="57"/>
      <c r="M100" s="58"/>
      <c r="N100" s="57"/>
      <c r="O100" s="58"/>
      <c r="Q100" s="57"/>
      <c r="R100" s="58">
        <f>[12]Tregion!$C100</f>
        <v>48.348171811570239</v>
      </c>
      <c r="S100" s="59"/>
      <c r="T100" s="58"/>
      <c r="U100" s="60"/>
      <c r="V100" s="61"/>
      <c r="W100" s="60"/>
      <c r="X100" s="58"/>
      <c r="Y100" s="59"/>
      <c r="Z100" s="62"/>
      <c r="AB100" s="59"/>
      <c r="AC100" s="58"/>
      <c r="AD100" s="59"/>
      <c r="AE100" s="58"/>
      <c r="AF100" s="59"/>
      <c r="AG100" s="58"/>
      <c r="AI100" s="50"/>
      <c r="AJ100" s="70"/>
      <c r="AL100" s="50">
        <f>[4]Curves!$A106</f>
        <v>39904</v>
      </c>
      <c r="AM100" s="40">
        <f>[4]Curves!$E106</f>
        <v>3.992</v>
      </c>
      <c r="AN100" s="40">
        <f t="shared" si="19"/>
        <v>0.36</v>
      </c>
      <c r="AO100" s="40">
        <f t="shared" si="13"/>
        <v>4.3520000000000003</v>
      </c>
      <c r="AP100" s="40">
        <f>[4]Curves!$J106</f>
        <v>4.4999999999999998E-2</v>
      </c>
      <c r="AQ100" s="40">
        <f t="shared" si="14"/>
        <v>4.0369999999999999</v>
      </c>
      <c r="AR100" s="40">
        <f>[4]Curves!$K106</f>
        <v>0.36</v>
      </c>
      <c r="AS100" s="40">
        <f t="shared" si="15"/>
        <v>4.3520000000000003</v>
      </c>
      <c r="AT100" s="40">
        <f>[4]Curves!$G106</f>
        <v>0.38</v>
      </c>
      <c r="AU100" s="40">
        <f t="shared" si="16"/>
        <v>4.3719999999999999</v>
      </c>
    </row>
    <row r="101" spans="1:47" x14ac:dyDescent="0.25">
      <c r="A101" s="50">
        <f>[5]Tregion!$A101</f>
        <v>39114</v>
      </c>
      <c r="B101" s="57">
        <f>[5]Tregion!$C101</f>
        <v>37.49</v>
      </c>
      <c r="C101" s="58">
        <f>[6]Tregion!$C101</f>
        <v>43.58</v>
      </c>
      <c r="D101" s="57">
        <f>[7]Tregion!$C101</f>
        <v>41.72</v>
      </c>
      <c r="E101" s="58">
        <f>[8]Tregion!$C101</f>
        <v>43.62</v>
      </c>
      <c r="F101" s="57">
        <f>[9]Tregion!$C101</f>
        <v>40.68</v>
      </c>
      <c r="G101" s="58">
        <f>[10]Tbasis!$D100</f>
        <v>39.94</v>
      </c>
      <c r="H101" s="57"/>
      <c r="I101" s="58">
        <f>[11]Tregion!$C101</f>
        <v>32.85</v>
      </c>
      <c r="J101" s="57"/>
      <c r="K101" s="58"/>
      <c r="L101" s="57"/>
      <c r="M101" s="58"/>
      <c r="N101" s="57"/>
      <c r="O101" s="58"/>
      <c r="Q101" s="57"/>
      <c r="R101" s="58">
        <f>[12]Tregion!$C101</f>
        <v>47.224827486855851</v>
      </c>
      <c r="S101" s="59"/>
      <c r="T101" s="58"/>
      <c r="U101" s="60"/>
      <c r="V101" s="61"/>
      <c r="W101" s="60"/>
      <c r="X101" s="58"/>
      <c r="Y101" s="59"/>
      <c r="Z101" s="62"/>
      <c r="AB101" s="59"/>
      <c r="AC101" s="58"/>
      <c r="AD101" s="59"/>
      <c r="AE101" s="58"/>
      <c r="AF101" s="59"/>
      <c r="AG101" s="58"/>
      <c r="AI101" s="50"/>
      <c r="AJ101" s="70"/>
      <c r="AL101" s="50">
        <f>[4]Curves!$A107</f>
        <v>39934</v>
      </c>
      <c r="AM101" s="40">
        <f>[4]Curves!$E107</f>
        <v>4.1399999999999997</v>
      </c>
      <c r="AN101" s="40">
        <f t="shared" si="19"/>
        <v>0.32500000000000001</v>
      </c>
      <c r="AO101" s="40">
        <f t="shared" si="13"/>
        <v>4.4649999999999999</v>
      </c>
      <c r="AP101" s="40">
        <f>[4]Curves!$J107</f>
        <v>4.4999999999999998E-2</v>
      </c>
      <c r="AQ101" s="40">
        <f t="shared" si="14"/>
        <v>4.1849999999999996</v>
      </c>
      <c r="AR101" s="40">
        <f>[4]Curves!$K107</f>
        <v>0.32500000000000001</v>
      </c>
      <c r="AS101" s="40">
        <f t="shared" si="15"/>
        <v>4.4649999999999999</v>
      </c>
      <c r="AT101" s="40">
        <f>[4]Curves!$G107</f>
        <v>0.33</v>
      </c>
      <c r="AU101" s="40">
        <f t="shared" si="16"/>
        <v>4.47</v>
      </c>
    </row>
    <row r="102" spans="1:47" x14ac:dyDescent="0.25">
      <c r="A102" s="50">
        <f>[5]Tregion!$A102</f>
        <v>39142</v>
      </c>
      <c r="B102" s="57">
        <f>[5]Tregion!$C102</f>
        <v>37.020000000000003</v>
      </c>
      <c r="C102" s="58">
        <f>[6]Tregion!$C102</f>
        <v>40.18</v>
      </c>
      <c r="D102" s="57">
        <f>[7]Tregion!$C102</f>
        <v>38.22</v>
      </c>
      <c r="E102" s="58">
        <f>[8]Tregion!$C102</f>
        <v>42.41</v>
      </c>
      <c r="F102" s="57">
        <f>[9]Tregion!$C102</f>
        <v>40.01</v>
      </c>
      <c r="G102" s="58">
        <f>[10]Tbasis!$D101</f>
        <v>39.47</v>
      </c>
      <c r="H102" s="57"/>
      <c r="I102" s="58">
        <f>[11]Tregion!$C102</f>
        <v>31.6</v>
      </c>
      <c r="J102" s="57"/>
      <c r="K102" s="58"/>
      <c r="L102" s="57"/>
      <c r="M102" s="58"/>
      <c r="N102" s="57"/>
      <c r="O102" s="58"/>
      <c r="Q102" s="57"/>
      <c r="R102" s="58">
        <f>[12]Tregion!$C102</f>
        <v>45.430035883691602</v>
      </c>
      <c r="S102" s="59"/>
      <c r="T102" s="58"/>
      <c r="U102" s="60"/>
      <c r="V102" s="61"/>
      <c r="W102" s="60"/>
      <c r="X102" s="58"/>
      <c r="Y102" s="59"/>
      <c r="Z102" s="62"/>
      <c r="AB102" s="59"/>
      <c r="AC102" s="58"/>
      <c r="AD102" s="59"/>
      <c r="AE102" s="58"/>
      <c r="AF102" s="59"/>
      <c r="AG102" s="58"/>
      <c r="AI102" s="50"/>
      <c r="AJ102" s="70"/>
      <c r="AL102" s="50">
        <f>[4]Curves!$A108</f>
        <v>39965</v>
      </c>
      <c r="AM102" s="40">
        <f>[4]Curves!$E108</f>
        <v>4.2919999999999998</v>
      </c>
      <c r="AN102" s="40">
        <f t="shared" si="19"/>
        <v>0.33500000000000002</v>
      </c>
      <c r="AO102" s="40">
        <f t="shared" si="13"/>
        <v>4.6269999999999998</v>
      </c>
      <c r="AP102" s="40">
        <f>[4]Curves!$J108</f>
        <v>4.4999999999999998E-2</v>
      </c>
      <c r="AQ102" s="40">
        <f t="shared" si="14"/>
        <v>4.3369999999999997</v>
      </c>
      <c r="AR102" s="40">
        <f>[4]Curves!$K108</f>
        <v>0.33500000000000002</v>
      </c>
      <c r="AS102" s="40">
        <f t="shared" si="15"/>
        <v>4.6269999999999998</v>
      </c>
      <c r="AT102" s="40">
        <f>[4]Curves!$G108</f>
        <v>0.37</v>
      </c>
      <c r="AU102" s="40">
        <f t="shared" si="16"/>
        <v>4.6619999999999999</v>
      </c>
    </row>
    <row r="103" spans="1:47" x14ac:dyDescent="0.25">
      <c r="A103" s="50">
        <f>[5]Tregion!$A103</f>
        <v>39173</v>
      </c>
      <c r="B103" s="57">
        <f>[5]Tregion!$C103</f>
        <v>36.549999999999997</v>
      </c>
      <c r="C103" s="58">
        <f>[6]Tregion!$C103</f>
        <v>40.03</v>
      </c>
      <c r="D103" s="57">
        <f>[7]Tregion!$C103</f>
        <v>36.4</v>
      </c>
      <c r="E103" s="58">
        <f>[8]Tregion!$C103</f>
        <v>40.049999999999997</v>
      </c>
      <c r="F103" s="57">
        <f>[9]Tregion!$C103</f>
        <v>38.79</v>
      </c>
      <c r="G103" s="58">
        <f>[10]Tbasis!$D102</f>
        <v>39.01</v>
      </c>
      <c r="H103" s="57"/>
      <c r="I103" s="58">
        <f>[11]Tregion!$C103</f>
        <v>37.1</v>
      </c>
      <c r="J103" s="57"/>
      <c r="K103" s="58"/>
      <c r="L103" s="57"/>
      <c r="M103" s="58"/>
      <c r="N103" s="57"/>
      <c r="O103" s="58"/>
      <c r="Q103" s="57"/>
      <c r="R103" s="58">
        <f>[12]Tregion!$C103</f>
        <v>42.795940122580426</v>
      </c>
      <c r="S103" s="59"/>
      <c r="T103" s="58"/>
      <c r="U103" s="60"/>
      <c r="V103" s="61"/>
      <c r="W103" s="60"/>
      <c r="X103" s="58"/>
      <c r="Y103" s="59"/>
      <c r="Z103" s="62"/>
      <c r="AB103" s="59"/>
      <c r="AC103" s="58"/>
      <c r="AD103" s="59"/>
      <c r="AE103" s="58"/>
      <c r="AF103" s="59"/>
      <c r="AG103" s="58"/>
      <c r="AI103" s="50"/>
      <c r="AJ103" s="70"/>
      <c r="AL103" s="50">
        <f>[4]Curves!$A109</f>
        <v>39995</v>
      </c>
      <c r="AM103" s="40">
        <f>[4]Curves!$E109</f>
        <v>4.3620000000000001</v>
      </c>
      <c r="AN103" s="40">
        <f>AR103+0.1</f>
        <v>0.44999999999999996</v>
      </c>
      <c r="AO103" s="40">
        <f t="shared" ref="AO103:AO128" si="20">AM103+AN103</f>
        <v>4.8120000000000003</v>
      </c>
      <c r="AP103" s="40">
        <f>[4]Curves!$J109</f>
        <v>4.4999999999999998E-2</v>
      </c>
      <c r="AQ103" s="40">
        <f t="shared" ref="AQ103:AQ128" si="21">AM103+AP103</f>
        <v>4.407</v>
      </c>
      <c r="AR103" s="40">
        <f>[4]Curves!$K109</f>
        <v>0.35</v>
      </c>
      <c r="AS103" s="40">
        <f t="shared" ref="AS103:AS128" si="22">AM103+AR103</f>
        <v>4.7119999999999997</v>
      </c>
      <c r="AT103" s="40">
        <f>[4]Curves!$G109</f>
        <v>0.41</v>
      </c>
      <c r="AU103" s="40">
        <f t="shared" ref="AU103:AU128" si="23">AM103+AT103</f>
        <v>4.7720000000000002</v>
      </c>
    </row>
    <row r="104" spans="1:47" x14ac:dyDescent="0.25">
      <c r="A104" s="50">
        <f>[5]Tregion!$A104</f>
        <v>39203</v>
      </c>
      <c r="B104" s="57">
        <f>[5]Tregion!$C104</f>
        <v>37.49</v>
      </c>
      <c r="C104" s="58">
        <f>[6]Tregion!$C104</f>
        <v>37.869999999999997</v>
      </c>
      <c r="D104" s="57">
        <f>[7]Tregion!$C104</f>
        <v>34.28</v>
      </c>
      <c r="E104" s="58">
        <f>[8]Tregion!$C104</f>
        <v>40.450000000000003</v>
      </c>
      <c r="F104" s="57">
        <f>[9]Tregion!$C104</f>
        <v>39.51</v>
      </c>
      <c r="G104" s="58">
        <f>[10]Tbasis!$D103</f>
        <v>39.94</v>
      </c>
      <c r="H104" s="57"/>
      <c r="I104" s="58">
        <f>[11]Tregion!$C104</f>
        <v>36.6</v>
      </c>
      <c r="J104" s="57"/>
      <c r="K104" s="58"/>
      <c r="L104" s="57"/>
      <c r="M104" s="58"/>
      <c r="N104" s="57"/>
      <c r="O104" s="58"/>
      <c r="Q104" s="57"/>
      <c r="R104" s="58">
        <f>[12]Tregion!$C104</f>
        <v>42.860366027842502</v>
      </c>
      <c r="S104" s="59"/>
      <c r="T104" s="58"/>
      <c r="U104" s="60"/>
      <c r="V104" s="61"/>
      <c r="W104" s="60"/>
      <c r="X104" s="58"/>
      <c r="Y104" s="59"/>
      <c r="Z104" s="62"/>
      <c r="AB104" s="59"/>
      <c r="AC104" s="58"/>
      <c r="AD104" s="59"/>
      <c r="AE104" s="58"/>
      <c r="AF104" s="59"/>
      <c r="AG104" s="58"/>
      <c r="AI104" s="50"/>
      <c r="AJ104" s="70"/>
      <c r="AL104" s="50">
        <f>[4]Curves!$A110</f>
        <v>40026</v>
      </c>
      <c r="AM104" s="40">
        <f>[4]Curves!$E110</f>
        <v>4.2750000000000004</v>
      </c>
      <c r="AN104" s="40">
        <f>AR104+0.1</f>
        <v>0.44999999999999996</v>
      </c>
      <c r="AO104" s="40">
        <f t="shared" si="20"/>
        <v>4.7250000000000005</v>
      </c>
      <c r="AP104" s="40">
        <f>[4]Curves!$J110</f>
        <v>0.13</v>
      </c>
      <c r="AQ104" s="40">
        <f t="shared" si="21"/>
        <v>4.4050000000000002</v>
      </c>
      <c r="AR104" s="40">
        <f>[4]Curves!$K110</f>
        <v>0.35</v>
      </c>
      <c r="AS104" s="40">
        <f t="shared" si="22"/>
        <v>4.625</v>
      </c>
      <c r="AT104" s="40">
        <f>[4]Curves!$G110</f>
        <v>0.41</v>
      </c>
      <c r="AU104" s="40">
        <f t="shared" si="23"/>
        <v>4.6850000000000005</v>
      </c>
    </row>
    <row r="105" spans="1:47" x14ac:dyDescent="0.25">
      <c r="A105" s="50">
        <f>[5]Tregion!$A105</f>
        <v>39234</v>
      </c>
      <c r="B105" s="57">
        <f>[5]Tregion!$C105</f>
        <v>44.12</v>
      </c>
      <c r="C105" s="58">
        <f>[6]Tregion!$C105</f>
        <v>36.79</v>
      </c>
      <c r="D105" s="57">
        <f>[7]Tregion!$C105</f>
        <v>34.89</v>
      </c>
      <c r="E105" s="58">
        <f>[8]Tregion!$C105</f>
        <v>43.47</v>
      </c>
      <c r="F105" s="57">
        <f>[9]Tregion!$C105</f>
        <v>43.77</v>
      </c>
      <c r="G105" s="58">
        <f>[10]Tbasis!$D104</f>
        <v>47.96</v>
      </c>
      <c r="H105" s="57"/>
      <c r="I105" s="58">
        <f>[11]Tregion!$C105</f>
        <v>43.6</v>
      </c>
      <c r="J105" s="57"/>
      <c r="K105" s="58"/>
      <c r="L105" s="57"/>
      <c r="M105" s="58"/>
      <c r="N105" s="57"/>
      <c r="O105" s="58"/>
      <c r="Q105" s="57"/>
      <c r="R105" s="58">
        <f>[12]Tregion!$C105</f>
        <v>43.350830358793189</v>
      </c>
      <c r="S105" s="59"/>
      <c r="T105" s="58"/>
      <c r="U105" s="60"/>
      <c r="V105" s="61"/>
      <c r="W105" s="60"/>
      <c r="X105" s="58"/>
      <c r="Y105" s="59"/>
      <c r="Z105" s="62"/>
      <c r="AB105" s="59"/>
      <c r="AC105" s="58"/>
      <c r="AD105" s="59"/>
      <c r="AE105" s="58"/>
      <c r="AF105" s="59"/>
      <c r="AG105" s="58"/>
      <c r="AI105" s="50"/>
      <c r="AJ105" s="70"/>
      <c r="AL105" s="50">
        <f>[4]Curves!$A111</f>
        <v>40057</v>
      </c>
      <c r="AM105" s="40">
        <f>[4]Curves!$E111</f>
        <v>4.1360000000000001</v>
      </c>
      <c r="AN105" s="40">
        <f>AR105+0.1</f>
        <v>0.41500000000000004</v>
      </c>
      <c r="AO105" s="40">
        <f t="shared" si="20"/>
        <v>4.5510000000000002</v>
      </c>
      <c r="AP105" s="40">
        <f>[4]Curves!$J111</f>
        <v>0.13</v>
      </c>
      <c r="AQ105" s="40">
        <f t="shared" si="21"/>
        <v>4.266</v>
      </c>
      <c r="AR105" s="40">
        <f>[4]Curves!$K111</f>
        <v>0.315</v>
      </c>
      <c r="AS105" s="40">
        <f t="shared" si="22"/>
        <v>4.4510000000000005</v>
      </c>
      <c r="AT105" s="40">
        <f>[4]Curves!$G111</f>
        <v>0.36</v>
      </c>
      <c r="AU105" s="40">
        <f t="shared" si="23"/>
        <v>4.4960000000000004</v>
      </c>
    </row>
    <row r="106" spans="1:47" x14ac:dyDescent="0.25">
      <c r="A106" s="50">
        <f>[5]Tregion!$A106</f>
        <v>39264</v>
      </c>
      <c r="B106" s="57">
        <f>[5]Tregion!$C106</f>
        <v>53.59</v>
      </c>
      <c r="C106" s="58">
        <f>[6]Tregion!$C106</f>
        <v>50.58</v>
      </c>
      <c r="D106" s="57">
        <f>[7]Tregion!$C106</f>
        <v>46.15</v>
      </c>
      <c r="E106" s="58">
        <f>[8]Tregion!$C106</f>
        <v>49.65</v>
      </c>
      <c r="F106" s="57">
        <f>[9]Tregion!$C106</f>
        <v>57.52</v>
      </c>
      <c r="G106" s="58">
        <f>[10]Tbasis!$D105</f>
        <v>58.23</v>
      </c>
      <c r="H106" s="57"/>
      <c r="I106" s="58">
        <f>[11]Tregion!$C106</f>
        <v>50.6</v>
      </c>
      <c r="J106" s="57"/>
      <c r="K106" s="58"/>
      <c r="L106" s="57"/>
      <c r="M106" s="58"/>
      <c r="N106" s="57"/>
      <c r="O106" s="58"/>
      <c r="Q106" s="57"/>
      <c r="R106" s="58">
        <f>[12]Tregion!$C106</f>
        <v>43.931637150975654</v>
      </c>
      <c r="S106" s="59"/>
      <c r="T106" s="58"/>
      <c r="U106" s="60"/>
      <c r="V106" s="61"/>
      <c r="W106" s="60"/>
      <c r="X106" s="58"/>
      <c r="Y106" s="59"/>
      <c r="Z106" s="62"/>
      <c r="AB106" s="59"/>
      <c r="AC106" s="58"/>
      <c r="AD106" s="59"/>
      <c r="AE106" s="58"/>
      <c r="AF106" s="59"/>
      <c r="AG106" s="58"/>
      <c r="AI106" s="50"/>
      <c r="AJ106" s="70"/>
      <c r="AL106" s="50">
        <f>[4]Curves!$A112</f>
        <v>40087</v>
      </c>
      <c r="AM106" s="40">
        <f>[4]Curves!$E112</f>
        <v>3.9820000000000002</v>
      </c>
      <c r="AN106" s="40">
        <f>AR106+0.1</f>
        <v>0.45999999999999996</v>
      </c>
      <c r="AO106" s="40">
        <f t="shared" si="20"/>
        <v>4.4420000000000002</v>
      </c>
      <c r="AP106" s="40">
        <f>[4]Curves!$J112</f>
        <v>0.13</v>
      </c>
      <c r="AQ106" s="40">
        <f t="shared" si="21"/>
        <v>4.1120000000000001</v>
      </c>
      <c r="AR106" s="40">
        <f>[4]Curves!$K112</f>
        <v>0.36</v>
      </c>
      <c r="AS106" s="40">
        <f t="shared" si="22"/>
        <v>4.3420000000000005</v>
      </c>
      <c r="AT106" s="40">
        <f>[4]Curves!$G112</f>
        <v>0.4</v>
      </c>
      <c r="AU106" s="40">
        <f t="shared" si="23"/>
        <v>4.3820000000000006</v>
      </c>
    </row>
    <row r="107" spans="1:47" x14ac:dyDescent="0.25">
      <c r="A107" s="50">
        <f>[5]Tregion!$A107</f>
        <v>39295</v>
      </c>
      <c r="B107" s="57">
        <f>[5]Tregion!$C107</f>
        <v>61.16</v>
      </c>
      <c r="C107" s="58">
        <f>[6]Tregion!$C107</f>
        <v>54.93</v>
      </c>
      <c r="D107" s="57">
        <f>[7]Tregion!$C107</f>
        <v>51.02</v>
      </c>
      <c r="E107" s="58">
        <f>[8]Tregion!$C107</f>
        <v>54.78</v>
      </c>
      <c r="F107" s="57">
        <f>[9]Tregion!$C107</f>
        <v>62.93</v>
      </c>
      <c r="G107" s="58">
        <f>[10]Tbasis!$D106</f>
        <v>66.900000000000006</v>
      </c>
      <c r="H107" s="57"/>
      <c r="I107" s="58">
        <f>[11]Tregion!$C107</f>
        <v>59.35</v>
      </c>
      <c r="J107" s="57"/>
      <c r="K107" s="58"/>
      <c r="L107" s="57"/>
      <c r="M107" s="58"/>
      <c r="N107" s="57"/>
      <c r="O107" s="58"/>
      <c r="Q107" s="57"/>
      <c r="R107" s="58">
        <f>[12]Tregion!$C107</f>
        <v>44.422008049666452</v>
      </c>
      <c r="S107" s="59"/>
      <c r="T107" s="58"/>
      <c r="U107" s="60"/>
      <c r="V107" s="61"/>
      <c r="W107" s="60"/>
      <c r="X107" s="58"/>
      <c r="Y107" s="59"/>
      <c r="Z107" s="62"/>
      <c r="AB107" s="59"/>
      <c r="AC107" s="58"/>
      <c r="AD107" s="59"/>
      <c r="AE107" s="58"/>
      <c r="AF107" s="59"/>
      <c r="AG107" s="58"/>
      <c r="AI107" s="50"/>
      <c r="AJ107" s="70"/>
      <c r="AL107" s="50">
        <f>[4]Curves!$A113</f>
        <v>40118</v>
      </c>
      <c r="AM107" s="40">
        <f>[4]Curves!$E113</f>
        <v>3.9870000000000001</v>
      </c>
      <c r="AN107" s="40">
        <f>AR107+0.1</f>
        <v>0.56000000000000005</v>
      </c>
      <c r="AO107" s="40">
        <f t="shared" si="20"/>
        <v>4.5470000000000006</v>
      </c>
      <c r="AP107" s="40">
        <f>[4]Curves!$J113</f>
        <v>0.13</v>
      </c>
      <c r="AQ107" s="40">
        <f t="shared" si="21"/>
        <v>4.117</v>
      </c>
      <c r="AR107" s="40">
        <f>[4]Curves!$K113</f>
        <v>0.46</v>
      </c>
      <c r="AS107" s="40">
        <f t="shared" si="22"/>
        <v>4.4470000000000001</v>
      </c>
      <c r="AT107" s="40">
        <f>[4]Curves!$G113</f>
        <v>0.73</v>
      </c>
      <c r="AU107" s="40">
        <f t="shared" si="23"/>
        <v>4.7170000000000005</v>
      </c>
    </row>
    <row r="108" spans="1:47" x14ac:dyDescent="0.25">
      <c r="A108" s="50">
        <f>[5]Tregion!$A108</f>
        <v>39326</v>
      </c>
      <c r="B108" s="57">
        <f>[5]Tregion!$C108</f>
        <v>51.22</v>
      </c>
      <c r="C108" s="58">
        <f>[6]Tregion!$C108</f>
        <v>48.89</v>
      </c>
      <c r="D108" s="57">
        <f>[7]Tregion!$C108</f>
        <v>45.09</v>
      </c>
      <c r="E108" s="58">
        <f>[8]Tregion!$C108</f>
        <v>51.67</v>
      </c>
      <c r="F108" s="57">
        <f>[9]Tregion!$C108</f>
        <v>50.63</v>
      </c>
      <c r="G108" s="58">
        <f>[10]Tbasis!$D107</f>
        <v>55.86</v>
      </c>
      <c r="H108" s="57"/>
      <c r="I108" s="58">
        <f>[11]Tregion!$C108</f>
        <v>42.1</v>
      </c>
      <c r="J108" s="57"/>
      <c r="K108" s="58"/>
      <c r="L108" s="57"/>
      <c r="M108" s="58"/>
      <c r="N108" s="57"/>
      <c r="O108" s="58"/>
      <c r="Q108" s="57"/>
      <c r="R108" s="58">
        <f>[12]Tregion!$C108</f>
        <v>44.344227685004491</v>
      </c>
      <c r="S108" s="59"/>
      <c r="T108" s="58"/>
      <c r="U108" s="60"/>
      <c r="V108" s="61"/>
      <c r="W108" s="60"/>
      <c r="X108" s="58"/>
      <c r="Y108" s="59"/>
      <c r="Z108" s="62"/>
      <c r="AB108" s="59"/>
      <c r="AC108" s="58"/>
      <c r="AD108" s="59"/>
      <c r="AE108" s="58"/>
      <c r="AF108" s="59"/>
      <c r="AG108" s="58"/>
      <c r="AI108" s="50"/>
      <c r="AJ108" s="70"/>
      <c r="AL108" s="50">
        <f>[4]Curves!$A114</f>
        <v>40148</v>
      </c>
      <c r="AM108" s="40">
        <f>[4]Curves!$E114</f>
        <v>4.0250000000000004</v>
      </c>
      <c r="AN108" s="40">
        <f t="shared" ref="AN108:AN114" si="24">AR108</f>
        <v>0.77</v>
      </c>
      <c r="AO108" s="40">
        <f t="shared" si="20"/>
        <v>4.7949999999999999</v>
      </c>
      <c r="AP108" s="40">
        <f>[4]Curves!$J114</f>
        <v>0.13</v>
      </c>
      <c r="AQ108" s="40">
        <f t="shared" si="21"/>
        <v>4.1550000000000002</v>
      </c>
      <c r="AR108" s="40">
        <f>[4]Curves!$K114</f>
        <v>0.77</v>
      </c>
      <c r="AS108" s="40">
        <f t="shared" si="22"/>
        <v>4.7949999999999999</v>
      </c>
      <c r="AT108" s="40">
        <f>[4]Curves!$G114</f>
        <v>0.98</v>
      </c>
      <c r="AU108" s="40">
        <f t="shared" si="23"/>
        <v>5.0050000000000008</v>
      </c>
    </row>
    <row r="109" spans="1:47" x14ac:dyDescent="0.25">
      <c r="A109" s="50">
        <f>[5]Tregion!$A109</f>
        <v>39356</v>
      </c>
      <c r="B109" s="57">
        <f>[5]Tregion!$C109</f>
        <v>39.39</v>
      </c>
      <c r="C109" s="58">
        <f>[6]Tregion!$C109</f>
        <v>43.32</v>
      </c>
      <c r="D109" s="57">
        <f>[7]Tregion!$C109</f>
        <v>41.44</v>
      </c>
      <c r="E109" s="58">
        <f>[8]Tregion!$C109</f>
        <v>42.07</v>
      </c>
      <c r="F109" s="57">
        <f>[9]Tregion!$C109</f>
        <v>40.93</v>
      </c>
      <c r="G109" s="58">
        <f>[10]Tbasis!$D108</f>
        <v>41.97</v>
      </c>
      <c r="H109" s="57"/>
      <c r="I109" s="58">
        <f>[11]Tregion!$C109</f>
        <v>41.6</v>
      </c>
      <c r="J109" s="57"/>
      <c r="K109" s="58"/>
      <c r="L109" s="57"/>
      <c r="M109" s="58"/>
      <c r="N109" s="57"/>
      <c r="O109" s="58"/>
      <c r="Q109" s="57"/>
      <c r="R109" s="58">
        <f>[12]Tregion!$C109</f>
        <v>44.343885554862887</v>
      </c>
      <c r="S109" s="59"/>
      <c r="T109" s="58"/>
      <c r="U109" s="60"/>
      <c r="V109" s="61"/>
      <c r="W109" s="60"/>
      <c r="X109" s="58"/>
      <c r="Y109" s="59"/>
      <c r="Z109" s="62"/>
      <c r="AB109" s="59"/>
      <c r="AC109" s="58"/>
      <c r="AD109" s="59"/>
      <c r="AE109" s="58"/>
      <c r="AF109" s="59"/>
      <c r="AG109" s="58"/>
      <c r="AI109" s="50"/>
      <c r="AJ109" s="70"/>
      <c r="AL109" s="50">
        <f>[4]Curves!$A115</f>
        <v>40179</v>
      </c>
      <c r="AM109" s="40">
        <f>[4]Curves!$E115</f>
        <v>4.07</v>
      </c>
      <c r="AN109" s="40">
        <f t="shared" si="24"/>
        <v>1.04</v>
      </c>
      <c r="AO109" s="40">
        <f t="shared" si="20"/>
        <v>5.1100000000000003</v>
      </c>
      <c r="AP109" s="40">
        <f>[4]Curves!$J115</f>
        <v>4.4999999999999998E-2</v>
      </c>
      <c r="AQ109" s="40">
        <f t="shared" si="21"/>
        <v>4.1150000000000002</v>
      </c>
      <c r="AR109" s="40">
        <f>[4]Curves!$K115</f>
        <v>1.04</v>
      </c>
      <c r="AS109" s="40">
        <f t="shared" si="22"/>
        <v>5.1100000000000003</v>
      </c>
      <c r="AT109" s="40">
        <f>[4]Curves!$G115</f>
        <v>1.6</v>
      </c>
      <c r="AU109" s="40">
        <f t="shared" si="23"/>
        <v>5.67</v>
      </c>
    </row>
    <row r="110" spans="1:47" x14ac:dyDescent="0.25">
      <c r="A110" s="50">
        <f>[5]Tregion!$A110</f>
        <v>39387</v>
      </c>
      <c r="B110" s="57">
        <f>[5]Tregion!$C110</f>
        <v>38.44</v>
      </c>
      <c r="C110" s="58">
        <f>[6]Tregion!$C110</f>
        <v>40.700000000000003</v>
      </c>
      <c r="D110" s="57">
        <f>[7]Tregion!$C110</f>
        <v>38.86</v>
      </c>
      <c r="E110" s="58">
        <f>[8]Tregion!$C110</f>
        <v>42.77</v>
      </c>
      <c r="F110" s="57">
        <f>[9]Tregion!$C110</f>
        <v>40.67</v>
      </c>
      <c r="G110" s="58">
        <f>[10]Tbasis!$D109</f>
        <v>40.75</v>
      </c>
      <c r="H110" s="57"/>
      <c r="I110" s="58">
        <f>[11]Tregion!$C110</f>
        <v>39.85</v>
      </c>
      <c r="J110" s="57"/>
      <c r="K110" s="58"/>
      <c r="L110" s="57"/>
      <c r="M110" s="58"/>
      <c r="N110" s="57"/>
      <c r="O110" s="58"/>
      <c r="Q110" s="57"/>
      <c r="R110" s="58">
        <f>[12]Tregion!$C110</f>
        <v>46.770794024552409</v>
      </c>
      <c r="S110" s="59"/>
      <c r="T110" s="58"/>
      <c r="U110" s="60"/>
      <c r="V110" s="61"/>
      <c r="W110" s="60"/>
      <c r="X110" s="58"/>
      <c r="Y110" s="59"/>
      <c r="Z110" s="62"/>
      <c r="AB110" s="59"/>
      <c r="AC110" s="58"/>
      <c r="AD110" s="59"/>
      <c r="AE110" s="58"/>
      <c r="AF110" s="59"/>
      <c r="AG110" s="58"/>
      <c r="AI110" s="50"/>
      <c r="AJ110" s="70"/>
      <c r="AL110" s="50">
        <f>[4]Curves!$A116</f>
        <v>40210</v>
      </c>
      <c r="AM110" s="40">
        <f>[4]Curves!$E116</f>
        <v>4.1080000000000005</v>
      </c>
      <c r="AN110" s="40">
        <f t="shared" si="24"/>
        <v>1.04</v>
      </c>
      <c r="AO110" s="40">
        <f t="shared" si="20"/>
        <v>5.1480000000000006</v>
      </c>
      <c r="AP110" s="40">
        <f>[4]Curves!$J116</f>
        <v>4.4999999999999998E-2</v>
      </c>
      <c r="AQ110" s="40">
        <f t="shared" si="21"/>
        <v>4.1530000000000005</v>
      </c>
      <c r="AR110" s="40">
        <f>[4]Curves!$K116</f>
        <v>1.04</v>
      </c>
      <c r="AS110" s="40">
        <f t="shared" si="22"/>
        <v>5.1480000000000006</v>
      </c>
      <c r="AT110" s="40">
        <f>[4]Curves!$G116</f>
        <v>1.6</v>
      </c>
      <c r="AU110" s="40">
        <f t="shared" si="23"/>
        <v>5.7080000000000002</v>
      </c>
    </row>
    <row r="111" spans="1:47" x14ac:dyDescent="0.25">
      <c r="A111" s="50">
        <f>[5]Tregion!$A111</f>
        <v>39417</v>
      </c>
      <c r="B111" s="57">
        <f>[5]Tregion!$C111</f>
        <v>37.97</v>
      </c>
      <c r="C111" s="58">
        <f>[6]Tregion!$C111</f>
        <v>41.48</v>
      </c>
      <c r="D111" s="57">
        <f>[7]Tregion!$C111</f>
        <v>39.78</v>
      </c>
      <c r="E111" s="58">
        <f>[8]Tregion!$C111</f>
        <v>45.47</v>
      </c>
      <c r="F111" s="57">
        <f>[9]Tregion!$C111</f>
        <v>41.88</v>
      </c>
      <c r="G111" s="58">
        <f>[10]Tbasis!$D110</f>
        <v>40.14</v>
      </c>
      <c r="H111" s="57"/>
      <c r="I111" s="58">
        <f>[11]Tregion!$C111</f>
        <v>40.35</v>
      </c>
      <c r="J111" s="57"/>
      <c r="K111" s="58"/>
      <c r="L111" s="57"/>
      <c r="M111" s="58"/>
      <c r="N111" s="57"/>
      <c r="O111" s="58"/>
      <c r="Q111" s="57"/>
      <c r="R111" s="58">
        <f>[12]Tregion!$C111</f>
        <v>48.732829620488843</v>
      </c>
      <c r="S111" s="59"/>
      <c r="T111" s="58"/>
      <c r="U111" s="60"/>
      <c r="V111" s="61"/>
      <c r="W111" s="60"/>
      <c r="X111" s="58"/>
      <c r="Y111" s="59"/>
      <c r="Z111" s="62"/>
      <c r="AB111" s="59"/>
      <c r="AC111" s="58"/>
      <c r="AD111" s="59"/>
      <c r="AE111" s="58"/>
      <c r="AF111" s="59"/>
      <c r="AG111" s="58"/>
      <c r="AI111" s="50"/>
      <c r="AJ111" s="70"/>
      <c r="AL111" s="50">
        <f>[4]Curves!$A117</f>
        <v>40238</v>
      </c>
      <c r="AM111" s="40">
        <f>[4]Curves!$E117</f>
        <v>4.1020000000000003</v>
      </c>
      <c r="AN111" s="40">
        <f t="shared" si="24"/>
        <v>0.54</v>
      </c>
      <c r="AO111" s="40">
        <f t="shared" si="20"/>
        <v>4.6420000000000003</v>
      </c>
      <c r="AP111" s="40">
        <f>[4]Curves!$J117</f>
        <v>4.4999999999999998E-2</v>
      </c>
      <c r="AQ111" s="40">
        <f t="shared" si="21"/>
        <v>4.1470000000000002</v>
      </c>
      <c r="AR111" s="40">
        <f>[4]Curves!$K117</f>
        <v>0.54</v>
      </c>
      <c r="AS111" s="40">
        <f t="shared" si="22"/>
        <v>4.6420000000000003</v>
      </c>
      <c r="AT111" s="40">
        <f>[4]Curves!$G117</f>
        <v>0.72</v>
      </c>
      <c r="AU111" s="40">
        <f t="shared" si="23"/>
        <v>4.8220000000000001</v>
      </c>
    </row>
    <row r="112" spans="1:47" x14ac:dyDescent="0.25">
      <c r="A112" s="50">
        <f>[5]Tregion!$A112</f>
        <v>39448</v>
      </c>
      <c r="B112" s="57">
        <f>[5]Tregion!$C112</f>
        <v>37.76</v>
      </c>
      <c r="C112" s="58">
        <f>[6]Tregion!$C112</f>
        <v>44.75</v>
      </c>
      <c r="D112" s="57">
        <f>[7]Tregion!$C112</f>
        <v>42.72</v>
      </c>
      <c r="E112" s="58">
        <f>[8]Tregion!$C112</f>
        <v>45.14</v>
      </c>
      <c r="F112" s="57">
        <f>[9]Tregion!$C112</f>
        <v>42.38</v>
      </c>
      <c r="G112" s="58">
        <f>[10]Tbasis!$D111</f>
        <v>40.22</v>
      </c>
      <c r="H112" s="57"/>
      <c r="I112" s="58">
        <f>[11]Tregion!$C112</f>
        <v>31.45</v>
      </c>
      <c r="J112" s="57"/>
      <c r="K112" s="58"/>
      <c r="L112" s="57"/>
      <c r="M112" s="58"/>
      <c r="N112" s="57"/>
      <c r="O112" s="58"/>
      <c r="Q112" s="57"/>
      <c r="R112" s="58">
        <f>[12]Tregion!$C112</f>
        <v>49.603789900261901</v>
      </c>
      <c r="S112" s="59"/>
      <c r="T112" s="58"/>
      <c r="U112" s="60"/>
      <c r="V112" s="61"/>
      <c r="W112" s="60"/>
      <c r="X112" s="58"/>
      <c r="Y112" s="59"/>
      <c r="Z112" s="62"/>
      <c r="AB112" s="59"/>
      <c r="AC112" s="58"/>
      <c r="AD112" s="59"/>
      <c r="AE112" s="58"/>
      <c r="AF112" s="59"/>
      <c r="AG112" s="58"/>
      <c r="AI112" s="50"/>
      <c r="AJ112" s="70"/>
      <c r="AL112" s="50">
        <f>[4]Curves!$A118</f>
        <v>40269</v>
      </c>
      <c r="AM112" s="40">
        <f>[4]Curves!$E118</f>
        <v>4.1020000000000003</v>
      </c>
      <c r="AN112" s="40">
        <f t="shared" si="24"/>
        <v>0.36</v>
      </c>
      <c r="AO112" s="40">
        <f t="shared" si="20"/>
        <v>4.4620000000000006</v>
      </c>
      <c r="AP112" s="40">
        <f>[4]Curves!$J118</f>
        <v>4.4999999999999998E-2</v>
      </c>
      <c r="AQ112" s="40">
        <f t="shared" si="21"/>
        <v>4.1470000000000002</v>
      </c>
      <c r="AR112" s="40">
        <f>[4]Curves!$K118</f>
        <v>0.36</v>
      </c>
      <c r="AS112" s="40">
        <f t="shared" si="22"/>
        <v>4.4620000000000006</v>
      </c>
      <c r="AT112" s="40">
        <f>[4]Curves!$G118</f>
        <v>0.38</v>
      </c>
      <c r="AU112" s="40">
        <f t="shared" si="23"/>
        <v>4.4820000000000002</v>
      </c>
    </row>
    <row r="113" spans="1:47" x14ac:dyDescent="0.25">
      <c r="A113" s="50">
        <f>[5]Tregion!$A113</f>
        <v>39479</v>
      </c>
      <c r="B113" s="57">
        <f>[5]Tregion!$C113</f>
        <v>37.76</v>
      </c>
      <c r="C113" s="58">
        <f>[6]Tregion!$C113</f>
        <v>44.32</v>
      </c>
      <c r="D113" s="57">
        <f>[7]Tregion!$C113</f>
        <v>42.15</v>
      </c>
      <c r="E113" s="58">
        <f>[8]Tregion!$C113</f>
        <v>44.03</v>
      </c>
      <c r="F113" s="57">
        <f>[9]Tregion!$C113</f>
        <v>40.950000000000003</v>
      </c>
      <c r="G113" s="58">
        <f>[10]Tbasis!$D112</f>
        <v>40.22</v>
      </c>
      <c r="H113" s="57"/>
      <c r="I113" s="58">
        <f>[11]Tregion!$C113</f>
        <v>33.200000000000003</v>
      </c>
      <c r="J113" s="57"/>
      <c r="K113" s="58"/>
      <c r="L113" s="57"/>
      <c r="M113" s="58"/>
      <c r="N113" s="57"/>
      <c r="O113" s="58"/>
      <c r="Q113" s="57"/>
      <c r="R113" s="58">
        <f>[12]Tregion!$C113</f>
        <v>48.479967556910452</v>
      </c>
      <c r="S113" s="59"/>
      <c r="T113" s="58"/>
      <c r="U113" s="60"/>
      <c r="V113" s="61"/>
      <c r="W113" s="60"/>
      <c r="X113" s="58"/>
      <c r="Y113" s="59"/>
      <c r="Z113" s="62"/>
      <c r="AB113" s="59"/>
      <c r="AC113" s="58"/>
      <c r="AD113" s="59"/>
      <c r="AE113" s="58"/>
      <c r="AF113" s="59"/>
      <c r="AG113" s="58"/>
      <c r="AI113" s="50"/>
      <c r="AJ113" s="70"/>
      <c r="AL113" s="50">
        <f>[4]Curves!$A119</f>
        <v>40299</v>
      </c>
      <c r="AM113" s="40">
        <f>[4]Curves!$E119</f>
        <v>4.25</v>
      </c>
      <c r="AN113" s="40">
        <f t="shared" si="24"/>
        <v>0.32500000000000001</v>
      </c>
      <c r="AO113" s="40">
        <f t="shared" si="20"/>
        <v>4.5750000000000002</v>
      </c>
      <c r="AP113" s="40">
        <f>[4]Curves!$J119</f>
        <v>4.4999999999999998E-2</v>
      </c>
      <c r="AQ113" s="40">
        <f t="shared" si="21"/>
        <v>4.2949999999999999</v>
      </c>
      <c r="AR113" s="40">
        <f>[4]Curves!$K119</f>
        <v>0.32500000000000001</v>
      </c>
      <c r="AS113" s="40">
        <f t="shared" si="22"/>
        <v>4.5750000000000002</v>
      </c>
      <c r="AT113" s="40">
        <f>[4]Curves!$G119</f>
        <v>0.33</v>
      </c>
      <c r="AU113" s="40">
        <f t="shared" si="23"/>
        <v>4.58</v>
      </c>
    </row>
    <row r="114" spans="1:47" x14ac:dyDescent="0.25">
      <c r="A114" s="50">
        <f>[5]Tregion!$A114</f>
        <v>39508</v>
      </c>
      <c r="B114" s="57">
        <f>[5]Tregion!$C114</f>
        <v>37.28</v>
      </c>
      <c r="C114" s="58">
        <f>[6]Tregion!$C114</f>
        <v>41.14</v>
      </c>
      <c r="D114" s="57">
        <f>[7]Tregion!$C114</f>
        <v>38.9</v>
      </c>
      <c r="E114" s="58">
        <f>[8]Tregion!$C114</f>
        <v>42.91</v>
      </c>
      <c r="F114" s="57">
        <f>[9]Tregion!$C114</f>
        <v>40.28</v>
      </c>
      <c r="G114" s="58">
        <f>[10]Tbasis!$D113</f>
        <v>39.74</v>
      </c>
      <c r="H114" s="57"/>
      <c r="I114" s="58">
        <f>[11]Tregion!$C114</f>
        <v>31.95</v>
      </c>
      <c r="J114" s="57"/>
      <c r="K114" s="58"/>
      <c r="L114" s="57"/>
      <c r="M114" s="58"/>
      <c r="N114" s="57"/>
      <c r="O114" s="58"/>
      <c r="Q114" s="57"/>
      <c r="R114" s="58">
        <f>[12]Tregion!$C114</f>
        <v>46.684813934875571</v>
      </c>
      <c r="S114" s="59"/>
      <c r="T114" s="58"/>
      <c r="U114" s="60"/>
      <c r="V114" s="61"/>
      <c r="W114" s="60"/>
      <c r="X114" s="58"/>
      <c r="Y114" s="59"/>
      <c r="Z114" s="62"/>
      <c r="AB114" s="59"/>
      <c r="AC114" s="58"/>
      <c r="AD114" s="59"/>
      <c r="AE114" s="58"/>
      <c r="AF114" s="59"/>
      <c r="AG114" s="58"/>
      <c r="AI114" s="50"/>
      <c r="AJ114" s="70"/>
      <c r="AL114" s="50">
        <f>[4]Curves!$A120</f>
        <v>40330</v>
      </c>
      <c r="AM114" s="40">
        <f>[4]Curves!$E120</f>
        <v>4.4020000000000001</v>
      </c>
      <c r="AN114" s="40">
        <f t="shared" si="24"/>
        <v>0.33500000000000002</v>
      </c>
      <c r="AO114" s="40">
        <f t="shared" si="20"/>
        <v>4.7370000000000001</v>
      </c>
      <c r="AP114" s="40">
        <f>[4]Curves!$J120</f>
        <v>4.4999999999999998E-2</v>
      </c>
      <c r="AQ114" s="40">
        <f t="shared" si="21"/>
        <v>4.4470000000000001</v>
      </c>
      <c r="AR114" s="40">
        <f>[4]Curves!$K120</f>
        <v>0.33500000000000002</v>
      </c>
      <c r="AS114" s="40">
        <f t="shared" si="22"/>
        <v>4.7370000000000001</v>
      </c>
      <c r="AT114" s="40">
        <f>[4]Curves!$G120</f>
        <v>0.37</v>
      </c>
      <c r="AU114" s="40">
        <f t="shared" si="23"/>
        <v>4.7720000000000002</v>
      </c>
    </row>
    <row r="115" spans="1:47" x14ac:dyDescent="0.25">
      <c r="A115" s="50">
        <f>[5]Tregion!$A115</f>
        <v>39539</v>
      </c>
      <c r="B115" s="57">
        <f>[5]Tregion!$C115</f>
        <v>36.799999999999997</v>
      </c>
      <c r="C115" s="58">
        <f>[6]Tregion!$C115</f>
        <v>41</v>
      </c>
      <c r="D115" s="57">
        <f>[7]Tregion!$C115</f>
        <v>37.21</v>
      </c>
      <c r="E115" s="58">
        <f>[8]Tregion!$C115</f>
        <v>40.71</v>
      </c>
      <c r="F115" s="57">
        <f>[9]Tregion!$C115</f>
        <v>39.049999999999997</v>
      </c>
      <c r="G115" s="58">
        <f>[10]Tbasis!$D114</f>
        <v>39.270000000000003</v>
      </c>
      <c r="H115" s="57"/>
      <c r="I115" s="58">
        <f>[11]Tregion!$C115</f>
        <v>37.450000000000003</v>
      </c>
      <c r="J115" s="57"/>
      <c r="K115" s="58"/>
      <c r="L115" s="57"/>
      <c r="M115" s="58"/>
      <c r="N115" s="57"/>
      <c r="O115" s="58"/>
      <c r="Q115" s="57"/>
      <c r="R115" s="58">
        <f>[12]Tregion!$C115</f>
        <v>43.985892989449013</v>
      </c>
      <c r="S115" s="59"/>
      <c r="T115" s="58"/>
      <c r="U115" s="60"/>
      <c r="V115" s="61"/>
      <c r="W115" s="60"/>
      <c r="X115" s="58"/>
      <c r="Y115" s="59"/>
      <c r="Z115" s="62"/>
      <c r="AB115" s="59"/>
      <c r="AC115" s="58"/>
      <c r="AD115" s="59"/>
      <c r="AE115" s="58"/>
      <c r="AF115" s="59"/>
      <c r="AG115" s="58"/>
      <c r="AI115" s="50"/>
      <c r="AJ115" s="70"/>
      <c r="AL115" s="50">
        <f>[4]Curves!$A121</f>
        <v>40360</v>
      </c>
      <c r="AM115" s="40">
        <f>[4]Curves!$E121</f>
        <v>4.4744999999999999</v>
      </c>
      <c r="AN115" s="40">
        <f>AR115+0.1</f>
        <v>0.44999999999999996</v>
      </c>
      <c r="AO115" s="40">
        <f t="shared" si="20"/>
        <v>4.9245000000000001</v>
      </c>
      <c r="AP115" s="40">
        <f>[4]Curves!$J121</f>
        <v>4.4999999999999998E-2</v>
      </c>
      <c r="AQ115" s="40">
        <f t="shared" si="21"/>
        <v>4.5194999999999999</v>
      </c>
      <c r="AR115" s="40">
        <f>[4]Curves!$K121</f>
        <v>0.35</v>
      </c>
      <c r="AS115" s="40">
        <f t="shared" si="22"/>
        <v>4.8244999999999996</v>
      </c>
      <c r="AT115" s="40">
        <f>[4]Curves!$G121</f>
        <v>0.41</v>
      </c>
      <c r="AU115" s="40">
        <f t="shared" si="23"/>
        <v>4.8845000000000001</v>
      </c>
    </row>
    <row r="116" spans="1:47" x14ac:dyDescent="0.25">
      <c r="A116" s="50">
        <f>[5]Tregion!$A116</f>
        <v>39569</v>
      </c>
      <c r="B116" s="57">
        <f>[5]Tregion!$C116</f>
        <v>37.76</v>
      </c>
      <c r="C116" s="58">
        <f>[6]Tregion!$C116</f>
        <v>38.979999999999997</v>
      </c>
      <c r="D116" s="57">
        <f>[7]Tregion!$C116</f>
        <v>35.229999999999997</v>
      </c>
      <c r="E116" s="58">
        <f>[8]Tregion!$C116</f>
        <v>41.1</v>
      </c>
      <c r="F116" s="57">
        <f>[9]Tregion!$C116</f>
        <v>39.78</v>
      </c>
      <c r="G116" s="58">
        <f>[10]Tbasis!$D115</f>
        <v>40.229999999999997</v>
      </c>
      <c r="H116" s="57"/>
      <c r="I116" s="58">
        <f>[11]Tregion!$C116</f>
        <v>36.950000000000003</v>
      </c>
      <c r="J116" s="57"/>
      <c r="K116" s="58"/>
      <c r="L116" s="57"/>
      <c r="M116" s="58"/>
      <c r="N116" s="57"/>
      <c r="O116" s="58"/>
      <c r="Q116" s="57"/>
      <c r="R116" s="58">
        <f>[12]Tregion!$C116</f>
        <v>44.049822632952576</v>
      </c>
      <c r="S116" s="59"/>
      <c r="T116" s="58"/>
      <c r="U116" s="60"/>
      <c r="V116" s="61"/>
      <c r="W116" s="60"/>
      <c r="X116" s="58"/>
      <c r="Y116" s="59"/>
      <c r="Z116" s="62"/>
      <c r="AB116" s="59"/>
      <c r="AC116" s="58"/>
      <c r="AD116" s="59"/>
      <c r="AE116" s="58"/>
      <c r="AF116" s="59"/>
      <c r="AG116" s="58"/>
      <c r="AI116" s="50"/>
      <c r="AJ116" s="70"/>
      <c r="AL116" s="50">
        <f>[4]Curves!$A122</f>
        <v>40391</v>
      </c>
      <c r="AM116" s="40">
        <f>[4]Curves!$E122</f>
        <v>4.3875000000000002</v>
      </c>
      <c r="AN116" s="40">
        <f>AR116+0.1</f>
        <v>0.44999999999999996</v>
      </c>
      <c r="AO116" s="40">
        <f t="shared" si="20"/>
        <v>4.8375000000000004</v>
      </c>
      <c r="AP116" s="40">
        <f>[4]Curves!$J122</f>
        <v>0.13</v>
      </c>
      <c r="AQ116" s="40">
        <f t="shared" si="21"/>
        <v>4.5175000000000001</v>
      </c>
      <c r="AR116" s="40">
        <f>[4]Curves!$K122</f>
        <v>0.35</v>
      </c>
      <c r="AS116" s="40">
        <f t="shared" si="22"/>
        <v>4.7374999999999998</v>
      </c>
      <c r="AT116" s="40">
        <f>[4]Curves!$G122</f>
        <v>0.41</v>
      </c>
      <c r="AU116" s="40">
        <f t="shared" si="23"/>
        <v>4.7975000000000003</v>
      </c>
    </row>
    <row r="117" spans="1:47" x14ac:dyDescent="0.25">
      <c r="A117" s="50">
        <f>[5]Tregion!$A117</f>
        <v>39600</v>
      </c>
      <c r="B117" s="57">
        <f>[5]Tregion!$C117</f>
        <v>44.43</v>
      </c>
      <c r="C117" s="58">
        <f>[6]Tregion!$C117</f>
        <v>37.97</v>
      </c>
      <c r="D117" s="57">
        <f>[7]Tregion!$C117</f>
        <v>35.799999999999997</v>
      </c>
      <c r="E117" s="58">
        <f>[8]Tregion!$C117</f>
        <v>43.89</v>
      </c>
      <c r="F117" s="57">
        <f>[9]Tregion!$C117</f>
        <v>44.06</v>
      </c>
      <c r="G117" s="58">
        <f>[10]Tbasis!$D116</f>
        <v>48.17</v>
      </c>
      <c r="H117" s="57"/>
      <c r="I117" s="58">
        <f>[11]Tregion!$C117</f>
        <v>43.95</v>
      </c>
      <c r="J117" s="57"/>
      <c r="K117" s="58"/>
      <c r="L117" s="57"/>
      <c r="M117" s="58"/>
      <c r="N117" s="57"/>
      <c r="O117" s="58"/>
      <c r="Q117" s="57"/>
      <c r="R117" s="58">
        <f>[12]Tregion!$C117</f>
        <v>44.539719931754263</v>
      </c>
      <c r="S117" s="59"/>
      <c r="T117" s="58"/>
      <c r="U117" s="60"/>
      <c r="V117" s="61"/>
      <c r="W117" s="60"/>
      <c r="X117" s="58"/>
      <c r="Y117" s="59"/>
      <c r="Z117" s="62"/>
      <c r="AB117" s="59"/>
      <c r="AC117" s="58"/>
      <c r="AD117" s="59"/>
      <c r="AE117" s="58"/>
      <c r="AF117" s="59"/>
      <c r="AG117" s="58"/>
      <c r="AI117" s="50"/>
      <c r="AJ117" s="70"/>
      <c r="AL117" s="50">
        <f>[4]Curves!$A123</f>
        <v>40422</v>
      </c>
      <c r="AM117" s="40">
        <f>[4]Curves!$E123</f>
        <v>4.2484999999999999</v>
      </c>
      <c r="AN117" s="40">
        <f>AR117+0.1</f>
        <v>0.41500000000000004</v>
      </c>
      <c r="AO117" s="40">
        <f t="shared" si="20"/>
        <v>4.6635</v>
      </c>
      <c r="AP117" s="40">
        <f>[4]Curves!$J123</f>
        <v>0.13</v>
      </c>
      <c r="AQ117" s="40">
        <f t="shared" si="21"/>
        <v>4.3784999999999998</v>
      </c>
      <c r="AR117" s="40">
        <f>[4]Curves!$K123</f>
        <v>0.315</v>
      </c>
      <c r="AS117" s="40">
        <f t="shared" si="22"/>
        <v>4.5635000000000003</v>
      </c>
      <c r="AT117" s="40">
        <f>[4]Curves!$G123</f>
        <v>0.36</v>
      </c>
      <c r="AU117" s="40">
        <f t="shared" si="23"/>
        <v>4.6085000000000003</v>
      </c>
    </row>
    <row r="118" spans="1:47" x14ac:dyDescent="0.25">
      <c r="A118" s="50">
        <f>[5]Tregion!$A118</f>
        <v>39630</v>
      </c>
      <c r="B118" s="57">
        <f>[5]Tregion!$C118</f>
        <v>53.96</v>
      </c>
      <c r="C118" s="58">
        <f>[6]Tregion!$C118</f>
        <v>50.88</v>
      </c>
      <c r="D118" s="57">
        <f>[7]Tregion!$C118</f>
        <v>46.28</v>
      </c>
      <c r="E118" s="58">
        <f>[8]Tregion!$C118</f>
        <v>49.62</v>
      </c>
      <c r="F118" s="57">
        <f>[9]Tregion!$C118</f>
        <v>57.9</v>
      </c>
      <c r="G118" s="58">
        <f>[10]Tbasis!$D117</f>
        <v>58.43</v>
      </c>
      <c r="H118" s="57"/>
      <c r="I118" s="58">
        <f>[11]Tregion!$C118</f>
        <v>50.95</v>
      </c>
      <c r="J118" s="57"/>
      <c r="K118" s="58"/>
      <c r="L118" s="57"/>
      <c r="M118" s="58"/>
      <c r="N118" s="57"/>
      <c r="O118" s="58"/>
      <c r="Q118" s="57"/>
      <c r="R118" s="58">
        <f>[12]Tregion!$C118</f>
        <v>45.119952247097061</v>
      </c>
      <c r="S118" s="59"/>
      <c r="T118" s="58"/>
      <c r="U118" s="60"/>
      <c r="V118" s="61"/>
      <c r="W118" s="60"/>
      <c r="X118" s="58"/>
      <c r="Y118" s="59"/>
      <c r="Z118" s="62"/>
      <c r="AB118" s="59"/>
      <c r="AC118" s="58"/>
      <c r="AD118" s="59"/>
      <c r="AE118" s="58"/>
      <c r="AF118" s="59"/>
      <c r="AG118" s="58"/>
      <c r="AI118" s="50"/>
      <c r="AJ118" s="70"/>
      <c r="AL118" s="50">
        <f>[4]Curves!$A124</f>
        <v>40452</v>
      </c>
      <c r="AM118" s="40">
        <f>[4]Curves!$E124</f>
        <v>4.0945</v>
      </c>
      <c r="AN118" s="40">
        <f>AR118+0.1</f>
        <v>0.45999999999999996</v>
      </c>
      <c r="AO118" s="40">
        <f t="shared" si="20"/>
        <v>4.5545</v>
      </c>
      <c r="AP118" s="40">
        <f>[4]Curves!$J124</f>
        <v>0.13</v>
      </c>
      <c r="AQ118" s="40">
        <f t="shared" si="21"/>
        <v>4.2244999999999999</v>
      </c>
      <c r="AR118" s="40">
        <f>[4]Curves!$K124</f>
        <v>0.36</v>
      </c>
      <c r="AS118" s="40">
        <f t="shared" si="22"/>
        <v>4.4545000000000003</v>
      </c>
      <c r="AT118" s="40">
        <f>[4]Curves!$G124</f>
        <v>0.4</v>
      </c>
      <c r="AU118" s="40">
        <f t="shared" si="23"/>
        <v>4.4945000000000004</v>
      </c>
    </row>
    <row r="119" spans="1:47" x14ac:dyDescent="0.25">
      <c r="A119" s="50">
        <f>[5]Tregion!$A119</f>
        <v>39661</v>
      </c>
      <c r="B119" s="57">
        <f>[5]Tregion!$C119</f>
        <v>61.59</v>
      </c>
      <c r="C119" s="58">
        <f>[6]Tregion!$C119</f>
        <v>54.95</v>
      </c>
      <c r="D119" s="57">
        <f>[7]Tregion!$C119</f>
        <v>50.82</v>
      </c>
      <c r="E119" s="58">
        <f>[8]Tregion!$C119</f>
        <v>54.37</v>
      </c>
      <c r="F119" s="57">
        <f>[9]Tregion!$C119</f>
        <v>63.35</v>
      </c>
      <c r="G119" s="58">
        <f>[10]Tbasis!$D118</f>
        <v>67.069999999999993</v>
      </c>
      <c r="H119" s="57"/>
      <c r="I119" s="58">
        <f>[11]Tregion!$C119</f>
        <v>59.7</v>
      </c>
      <c r="J119" s="57"/>
      <c r="K119" s="58"/>
      <c r="L119" s="57"/>
      <c r="M119" s="58"/>
      <c r="N119" s="57"/>
      <c r="O119" s="58"/>
      <c r="Q119" s="57"/>
      <c r="R119" s="58">
        <f>[12]Tregion!$C119</f>
        <v>45.609730934720844</v>
      </c>
      <c r="S119" s="59"/>
      <c r="T119" s="58"/>
      <c r="U119" s="60"/>
      <c r="V119" s="61"/>
      <c r="W119" s="60"/>
      <c r="X119" s="58"/>
      <c r="Y119" s="59"/>
      <c r="Z119" s="62"/>
      <c r="AB119" s="59"/>
      <c r="AC119" s="58"/>
      <c r="AD119" s="59"/>
      <c r="AE119" s="58"/>
      <c r="AF119" s="59"/>
      <c r="AG119" s="58"/>
      <c r="AI119" s="50"/>
      <c r="AJ119" s="70"/>
      <c r="AL119" s="50">
        <f>[4]Curves!$A125</f>
        <v>40483</v>
      </c>
      <c r="AM119" s="40">
        <f>[4]Curves!$E125</f>
        <v>4.0994999999999999</v>
      </c>
      <c r="AN119" s="40">
        <f>AR119+0.1</f>
        <v>0.56000000000000005</v>
      </c>
      <c r="AO119" s="40">
        <f t="shared" si="20"/>
        <v>4.6594999999999995</v>
      </c>
      <c r="AP119" s="40">
        <f>[4]Curves!$J125</f>
        <v>0.13</v>
      </c>
      <c r="AQ119" s="40">
        <f t="shared" si="21"/>
        <v>4.2294999999999998</v>
      </c>
      <c r="AR119" s="40">
        <f>[4]Curves!$K125</f>
        <v>0.46</v>
      </c>
      <c r="AS119" s="40">
        <f t="shared" si="22"/>
        <v>4.5594999999999999</v>
      </c>
      <c r="AT119" s="40">
        <f>[4]Curves!$G125</f>
        <v>0.73</v>
      </c>
      <c r="AU119" s="40">
        <f t="shared" si="23"/>
        <v>4.8294999999999995</v>
      </c>
    </row>
    <row r="120" spans="1:47" x14ac:dyDescent="0.25">
      <c r="A120" s="50">
        <f>[5]Tregion!$A120</f>
        <v>39692</v>
      </c>
      <c r="B120" s="57">
        <f>[5]Tregion!$C120</f>
        <v>51.58</v>
      </c>
      <c r="C120" s="58">
        <f>[6]Tregion!$C120</f>
        <v>49.3</v>
      </c>
      <c r="D120" s="57">
        <f>[7]Tregion!$C120</f>
        <v>45.3</v>
      </c>
      <c r="E120" s="58">
        <f>[8]Tregion!$C120</f>
        <v>51.47</v>
      </c>
      <c r="F120" s="57">
        <f>[9]Tregion!$C120</f>
        <v>50.97</v>
      </c>
      <c r="G120" s="58">
        <f>[10]Tbasis!$D119</f>
        <v>56.05</v>
      </c>
      <c r="H120" s="57"/>
      <c r="I120" s="58">
        <f>[11]Tregion!$C120</f>
        <v>42.45</v>
      </c>
      <c r="J120" s="57"/>
      <c r="K120" s="58"/>
      <c r="L120" s="57"/>
      <c r="M120" s="58"/>
      <c r="N120" s="57"/>
      <c r="O120" s="58"/>
      <c r="Q120" s="57"/>
      <c r="R120" s="58">
        <f>[12]Tregion!$C120</f>
        <v>45.531434738908054</v>
      </c>
      <c r="S120" s="59"/>
      <c r="T120" s="58"/>
      <c r="U120" s="60"/>
      <c r="V120" s="61"/>
      <c r="W120" s="60"/>
      <c r="X120" s="58"/>
      <c r="Y120" s="59"/>
      <c r="Z120" s="62"/>
      <c r="AB120" s="59"/>
      <c r="AC120" s="58"/>
      <c r="AD120" s="59"/>
      <c r="AE120" s="58"/>
      <c r="AF120" s="59"/>
      <c r="AG120" s="58"/>
      <c r="AI120" s="50"/>
      <c r="AJ120" s="70"/>
      <c r="AL120" s="50">
        <f>[4]Curves!$A126</f>
        <v>40513</v>
      </c>
      <c r="AM120" s="40">
        <f>[4]Curves!$E126</f>
        <v>4.1375000000000002</v>
      </c>
      <c r="AN120" s="40">
        <f t="shared" ref="AN120:AN126" si="25">AR120</f>
        <v>0.77</v>
      </c>
      <c r="AO120" s="40">
        <f t="shared" si="20"/>
        <v>4.9075000000000006</v>
      </c>
      <c r="AP120" s="40">
        <f>[4]Curves!$J126</f>
        <v>0.13</v>
      </c>
      <c r="AQ120" s="40">
        <f t="shared" si="21"/>
        <v>4.2675000000000001</v>
      </c>
      <c r="AR120" s="40">
        <f>[4]Curves!$K126</f>
        <v>0.77</v>
      </c>
      <c r="AS120" s="40">
        <f t="shared" si="22"/>
        <v>4.9075000000000006</v>
      </c>
      <c r="AT120" s="40">
        <f>[4]Curves!$G126</f>
        <v>0.98</v>
      </c>
      <c r="AU120" s="40">
        <f t="shared" si="23"/>
        <v>5.1174999999999997</v>
      </c>
    </row>
    <row r="121" spans="1:47" x14ac:dyDescent="0.25">
      <c r="A121" s="50">
        <f>[5]Tregion!$A121</f>
        <v>39722</v>
      </c>
      <c r="B121" s="57">
        <f>[5]Tregion!$C121</f>
        <v>39.659999999999997</v>
      </c>
      <c r="C121" s="58">
        <f>[6]Tregion!$C121</f>
        <v>44.09</v>
      </c>
      <c r="D121" s="57">
        <f>[7]Tregion!$C121</f>
        <v>41.9</v>
      </c>
      <c r="E121" s="58">
        <f>[8]Tregion!$C121</f>
        <v>42.46</v>
      </c>
      <c r="F121" s="57">
        <f>[9]Tregion!$C121</f>
        <v>41.21</v>
      </c>
      <c r="G121" s="58">
        <f>[10]Tbasis!$D120</f>
        <v>42.24</v>
      </c>
      <c r="H121" s="57"/>
      <c r="I121" s="58">
        <f>[11]Tregion!$C121</f>
        <v>41.95</v>
      </c>
      <c r="J121" s="57"/>
      <c r="K121" s="58"/>
      <c r="L121" s="57"/>
      <c r="M121" s="58"/>
      <c r="N121" s="57"/>
      <c r="O121" s="58"/>
      <c r="Q121" s="57"/>
      <c r="R121" s="58">
        <f>[12]Tregion!$C121</f>
        <v>45.530581641686965</v>
      </c>
      <c r="S121" s="59"/>
      <c r="T121" s="58"/>
      <c r="U121" s="60"/>
      <c r="V121" s="61"/>
      <c r="W121" s="60"/>
      <c r="X121" s="58"/>
      <c r="Y121" s="59"/>
      <c r="Z121" s="62"/>
      <c r="AB121" s="59"/>
      <c r="AC121" s="58"/>
      <c r="AD121" s="59"/>
      <c r="AE121" s="58"/>
      <c r="AF121" s="59"/>
      <c r="AG121" s="58"/>
      <c r="AI121" s="50"/>
      <c r="AJ121" s="70"/>
      <c r="AL121" s="50">
        <f>[4]Curves!$A127</f>
        <v>40544</v>
      </c>
      <c r="AM121" s="40">
        <f>[4]Curves!$E127</f>
        <v>4.1825000000000001</v>
      </c>
      <c r="AN121" s="40">
        <f t="shared" si="25"/>
        <v>1.04</v>
      </c>
      <c r="AO121" s="40">
        <f t="shared" si="20"/>
        <v>5.2225000000000001</v>
      </c>
      <c r="AP121" s="40">
        <f>[4]Curves!$J127</f>
        <v>4.4999999999999998E-2</v>
      </c>
      <c r="AQ121" s="40">
        <f t="shared" si="21"/>
        <v>4.2275</v>
      </c>
      <c r="AR121" s="40">
        <f>[4]Curves!$K127</f>
        <v>1.04</v>
      </c>
      <c r="AS121" s="40">
        <f t="shared" si="22"/>
        <v>5.2225000000000001</v>
      </c>
      <c r="AT121" s="40">
        <f>[4]Curves!$G127</f>
        <v>1.6</v>
      </c>
      <c r="AU121" s="40">
        <f t="shared" si="23"/>
        <v>5.7825000000000006</v>
      </c>
    </row>
    <row r="122" spans="1:47" x14ac:dyDescent="0.25">
      <c r="A122" s="50">
        <f>[5]Tregion!$A122</f>
        <v>39753</v>
      </c>
      <c r="B122" s="57">
        <f>[5]Tregion!$C122</f>
        <v>38.71</v>
      </c>
      <c r="C122" s="58">
        <f>[6]Tregion!$C122</f>
        <v>41.63</v>
      </c>
      <c r="D122" s="57">
        <f>[7]Tregion!$C122</f>
        <v>39.5</v>
      </c>
      <c r="E122" s="58">
        <f>[8]Tregion!$C122</f>
        <v>43.23</v>
      </c>
      <c r="F122" s="57">
        <f>[9]Tregion!$C122</f>
        <v>40.94</v>
      </c>
      <c r="G122" s="58">
        <f>[10]Tbasis!$D121</f>
        <v>41.04</v>
      </c>
      <c r="H122" s="57"/>
      <c r="I122" s="58">
        <f>[11]Tregion!$C122</f>
        <v>40.200000000000003</v>
      </c>
      <c r="J122" s="57"/>
      <c r="K122" s="58"/>
      <c r="L122" s="57"/>
      <c r="M122" s="58"/>
      <c r="N122" s="57"/>
      <c r="O122" s="58"/>
      <c r="Q122" s="57"/>
      <c r="R122" s="58">
        <f>[12]Tregion!$C122</f>
        <v>47.767099898001739</v>
      </c>
      <c r="S122" s="59"/>
      <c r="T122" s="58"/>
      <c r="U122" s="60"/>
      <c r="V122" s="61"/>
      <c r="W122" s="60"/>
      <c r="X122" s="58"/>
      <c r="Y122" s="59"/>
      <c r="Z122" s="62"/>
      <c r="AB122" s="59"/>
      <c r="AC122" s="58"/>
      <c r="AD122" s="59"/>
      <c r="AE122" s="58"/>
      <c r="AF122" s="59"/>
      <c r="AG122" s="58"/>
      <c r="AI122" s="50"/>
      <c r="AJ122" s="70"/>
      <c r="AL122" s="50">
        <f>[4]Curves!$A128</f>
        <v>40575</v>
      </c>
      <c r="AM122" s="40">
        <f>[4]Curves!$E128</f>
        <v>4.2205000000000004</v>
      </c>
      <c r="AN122" s="40">
        <f t="shared" si="25"/>
        <v>1.04</v>
      </c>
      <c r="AO122" s="40">
        <f t="shared" si="20"/>
        <v>5.2605000000000004</v>
      </c>
      <c r="AP122" s="40">
        <f>[4]Curves!$J128</f>
        <v>4.4999999999999998E-2</v>
      </c>
      <c r="AQ122" s="40">
        <f t="shared" si="21"/>
        <v>4.2655000000000003</v>
      </c>
      <c r="AR122" s="40">
        <f>[4]Curves!$K128</f>
        <v>1.04</v>
      </c>
      <c r="AS122" s="40">
        <f t="shared" si="22"/>
        <v>5.2605000000000004</v>
      </c>
      <c r="AT122" s="40">
        <f>[4]Curves!$G128</f>
        <v>1.6</v>
      </c>
      <c r="AU122" s="40">
        <f t="shared" si="23"/>
        <v>5.8205000000000009</v>
      </c>
    </row>
    <row r="123" spans="1:47" x14ac:dyDescent="0.25">
      <c r="A123" s="50">
        <f>[5]Tregion!$A123</f>
        <v>39783</v>
      </c>
      <c r="B123" s="57">
        <f>[5]Tregion!$C123</f>
        <v>38.24</v>
      </c>
      <c r="C123" s="58">
        <f>[6]Tregion!$C123</f>
        <v>42.36</v>
      </c>
      <c r="D123" s="57">
        <f>[7]Tregion!$C123</f>
        <v>40.35</v>
      </c>
      <c r="E123" s="58">
        <f>[8]Tregion!$C123</f>
        <v>45.9</v>
      </c>
      <c r="F123" s="57">
        <f>[9]Tregion!$C123</f>
        <v>42.16</v>
      </c>
      <c r="G123" s="58">
        <f>[10]Tbasis!$D122</f>
        <v>40.44</v>
      </c>
      <c r="H123" s="57"/>
      <c r="I123" s="58">
        <f>[11]Tregion!$C123</f>
        <v>40.700000000000003</v>
      </c>
      <c r="J123" s="57"/>
      <c r="K123" s="58"/>
      <c r="L123" s="57"/>
      <c r="M123" s="58"/>
      <c r="N123" s="57"/>
      <c r="O123" s="58"/>
      <c r="Q123" s="57"/>
      <c r="R123" s="58">
        <f>[12]Tregion!$C123</f>
        <v>49.755030375539718</v>
      </c>
      <c r="S123" s="59"/>
      <c r="T123" s="58"/>
      <c r="U123" s="60"/>
      <c r="V123" s="61"/>
      <c r="W123" s="60"/>
      <c r="X123" s="58"/>
      <c r="Y123" s="59"/>
      <c r="Z123" s="62"/>
      <c r="AB123" s="59"/>
      <c r="AC123" s="58"/>
      <c r="AD123" s="59"/>
      <c r="AE123" s="58"/>
      <c r="AF123" s="59"/>
      <c r="AG123" s="58"/>
      <c r="AI123" s="50"/>
      <c r="AJ123" s="70"/>
      <c r="AL123" s="50">
        <f>[4]Curves!$A129</f>
        <v>40603</v>
      </c>
      <c r="AM123" s="40">
        <f>[4]Curves!$E129</f>
        <v>4.2145000000000001</v>
      </c>
      <c r="AN123" s="40">
        <f t="shared" si="25"/>
        <v>0.54</v>
      </c>
      <c r="AO123" s="40">
        <f t="shared" si="20"/>
        <v>4.7545000000000002</v>
      </c>
      <c r="AP123" s="40">
        <f>[4]Curves!$J129</f>
        <v>4.4999999999999998E-2</v>
      </c>
      <c r="AQ123" s="40">
        <f t="shared" si="21"/>
        <v>4.2595000000000001</v>
      </c>
      <c r="AR123" s="40">
        <f>[4]Curves!$K129</f>
        <v>0.54</v>
      </c>
      <c r="AS123" s="40">
        <f t="shared" si="22"/>
        <v>4.7545000000000002</v>
      </c>
      <c r="AT123" s="40">
        <f>[4]Curves!$G129</f>
        <v>0.72</v>
      </c>
      <c r="AU123" s="40">
        <f t="shared" si="23"/>
        <v>4.9344999999999999</v>
      </c>
    </row>
    <row r="124" spans="1:47" x14ac:dyDescent="0.25">
      <c r="A124" s="50">
        <f>[5]Tregion!$A124</f>
        <v>39814</v>
      </c>
      <c r="B124" s="57">
        <f>[5]Tregion!$C124</f>
        <v>38.020000000000003</v>
      </c>
      <c r="C124" s="58">
        <f>[6]Tregion!$C124</f>
        <v>45.45</v>
      </c>
      <c r="D124" s="57">
        <f>[7]Tregion!$C124</f>
        <v>43.12</v>
      </c>
      <c r="E124" s="58">
        <f>[8]Tregion!$C124</f>
        <v>45.51</v>
      </c>
      <c r="F124" s="57">
        <f>[9]Tregion!$C124</f>
        <v>42.67</v>
      </c>
      <c r="G124" s="58">
        <f>[10]Tbasis!$D123</f>
        <v>40.49</v>
      </c>
      <c r="H124" s="57"/>
      <c r="I124" s="58">
        <f>[11]Tregion!$C124</f>
        <v>31.95</v>
      </c>
      <c r="J124" s="57"/>
      <c r="K124" s="58"/>
      <c r="L124" s="57"/>
      <c r="M124" s="58"/>
      <c r="N124" s="57"/>
      <c r="O124" s="58"/>
      <c r="Q124" s="57"/>
      <c r="R124" s="58">
        <f>[12]Tregion!$C124</f>
        <v>50.686757979673501</v>
      </c>
      <c r="S124" s="59"/>
      <c r="T124" s="58"/>
      <c r="U124" s="60"/>
      <c r="V124" s="61"/>
      <c r="W124" s="60"/>
      <c r="X124" s="58"/>
      <c r="Y124" s="59"/>
      <c r="Z124" s="62"/>
      <c r="AB124" s="59"/>
      <c r="AC124" s="58"/>
      <c r="AD124" s="59"/>
      <c r="AE124" s="58"/>
      <c r="AF124" s="59"/>
      <c r="AG124" s="58"/>
      <c r="AI124" s="50"/>
      <c r="AJ124" s="70"/>
      <c r="AL124" s="50">
        <f>[4]Curves!$A130</f>
        <v>40634</v>
      </c>
      <c r="AM124" s="40">
        <f>[4]Curves!$E130</f>
        <v>4.2145000000000001</v>
      </c>
      <c r="AN124" s="40">
        <f t="shared" si="25"/>
        <v>0.36</v>
      </c>
      <c r="AO124" s="40">
        <f t="shared" si="20"/>
        <v>4.5745000000000005</v>
      </c>
      <c r="AP124" s="40">
        <f>[4]Curves!$J130</f>
        <v>4.4999999999999998E-2</v>
      </c>
      <c r="AQ124" s="40">
        <f t="shared" si="21"/>
        <v>4.2595000000000001</v>
      </c>
      <c r="AR124" s="40">
        <f>[4]Curves!$K130</f>
        <v>0.36</v>
      </c>
      <c r="AS124" s="40">
        <f t="shared" si="22"/>
        <v>4.5745000000000005</v>
      </c>
      <c r="AT124" s="40">
        <f>[4]Curves!$G130</f>
        <v>0.38</v>
      </c>
      <c r="AU124" s="40">
        <f t="shared" si="23"/>
        <v>4.5945</v>
      </c>
    </row>
    <row r="125" spans="1:47" x14ac:dyDescent="0.25">
      <c r="A125" s="50">
        <f>[5]Tregion!$A125</f>
        <v>39845</v>
      </c>
      <c r="B125" s="57">
        <f>[5]Tregion!$C125</f>
        <v>38.020000000000003</v>
      </c>
      <c r="C125" s="58">
        <f>[6]Tregion!$C125</f>
        <v>45.05</v>
      </c>
      <c r="D125" s="57">
        <f>[7]Tregion!$C125</f>
        <v>42.6</v>
      </c>
      <c r="E125" s="58">
        <f>[8]Tregion!$C125</f>
        <v>44.48</v>
      </c>
      <c r="F125" s="57">
        <f>[9]Tregion!$C125</f>
        <v>41.23</v>
      </c>
      <c r="G125" s="58">
        <f>[10]Tbasis!$D124</f>
        <v>40.49</v>
      </c>
      <c r="H125" s="57"/>
      <c r="I125" s="58">
        <f>[11]Tregion!$C125</f>
        <v>33.700000000000003</v>
      </c>
      <c r="J125" s="57"/>
      <c r="K125" s="58"/>
      <c r="L125" s="57"/>
      <c r="M125" s="58"/>
      <c r="N125" s="57"/>
      <c r="O125" s="58"/>
      <c r="Q125" s="57"/>
      <c r="R125" s="58">
        <f>[12]Tregion!$C125</f>
        <v>49.589961624165333</v>
      </c>
      <c r="S125" s="59"/>
      <c r="T125" s="58"/>
      <c r="U125" s="60"/>
      <c r="V125" s="61"/>
      <c r="W125" s="60"/>
      <c r="X125" s="58"/>
      <c r="Y125" s="59"/>
      <c r="Z125" s="62"/>
      <c r="AB125" s="59"/>
      <c r="AC125" s="58"/>
      <c r="AD125" s="59"/>
      <c r="AE125" s="58"/>
      <c r="AF125" s="59"/>
      <c r="AG125" s="58"/>
      <c r="AI125" s="50"/>
      <c r="AJ125" s="70"/>
      <c r="AL125" s="50">
        <f>[4]Curves!$A131</f>
        <v>40664</v>
      </c>
      <c r="AM125" s="40">
        <f>[4]Curves!$E131</f>
        <v>4.3624999999999998</v>
      </c>
      <c r="AN125" s="40">
        <f t="shared" si="25"/>
        <v>0.32500000000000001</v>
      </c>
      <c r="AO125" s="40">
        <f t="shared" si="20"/>
        <v>4.6875</v>
      </c>
      <c r="AP125" s="40">
        <f>[4]Curves!$J131</f>
        <v>4.4999999999999998E-2</v>
      </c>
      <c r="AQ125" s="40">
        <f t="shared" si="21"/>
        <v>4.4074999999999998</v>
      </c>
      <c r="AR125" s="40">
        <f>[4]Curves!$K131</f>
        <v>0.32500000000000001</v>
      </c>
      <c r="AS125" s="40">
        <f t="shared" si="22"/>
        <v>4.6875</v>
      </c>
      <c r="AT125" s="40">
        <f>[4]Curves!$G131</f>
        <v>0.33</v>
      </c>
      <c r="AU125" s="40">
        <f t="shared" si="23"/>
        <v>4.6924999999999999</v>
      </c>
    </row>
    <row r="126" spans="1:47" x14ac:dyDescent="0.25">
      <c r="A126" s="50">
        <f>[5]Tregion!$A126</f>
        <v>39873</v>
      </c>
      <c r="B126" s="57">
        <f>[5]Tregion!$C126</f>
        <v>37.54</v>
      </c>
      <c r="C126" s="58">
        <f>[6]Tregion!$C126</f>
        <v>42.08</v>
      </c>
      <c r="D126" s="57">
        <f>[7]Tregion!$C126</f>
        <v>39.57</v>
      </c>
      <c r="E126" s="58">
        <f>[8]Tregion!$C126</f>
        <v>43.44</v>
      </c>
      <c r="F126" s="57">
        <f>[9]Tregion!$C126</f>
        <v>40.54</v>
      </c>
      <c r="G126" s="58">
        <f>[10]Tbasis!$D125</f>
        <v>40.01</v>
      </c>
      <c r="H126" s="57"/>
      <c r="I126" s="58">
        <f>[11]Tregion!$C126</f>
        <v>32.450000000000003</v>
      </c>
      <c r="J126" s="57"/>
      <c r="K126" s="58"/>
      <c r="L126" s="57"/>
      <c r="M126" s="58"/>
      <c r="N126" s="57"/>
      <c r="O126" s="58"/>
      <c r="Q126" s="57"/>
      <c r="R126" s="58">
        <f>[12]Tregion!$C126</f>
        <v>47.81707511268727</v>
      </c>
      <c r="S126" s="59"/>
      <c r="T126" s="58"/>
      <c r="U126" s="60"/>
      <c r="V126" s="61"/>
      <c r="W126" s="60"/>
      <c r="X126" s="58"/>
      <c r="Y126" s="59"/>
      <c r="Z126" s="62"/>
      <c r="AB126" s="59"/>
      <c r="AC126" s="58"/>
      <c r="AD126" s="59"/>
      <c r="AE126" s="58"/>
      <c r="AF126" s="59"/>
      <c r="AG126" s="58"/>
      <c r="AI126" s="50"/>
      <c r="AJ126" s="70"/>
      <c r="AL126" s="50">
        <f>[4]Curves!$A132</f>
        <v>40695</v>
      </c>
      <c r="AM126" s="40">
        <f>[4]Curves!$E132</f>
        <v>4.5145</v>
      </c>
      <c r="AN126" s="40">
        <f t="shared" si="25"/>
        <v>0.33500000000000002</v>
      </c>
      <c r="AO126" s="40">
        <f t="shared" si="20"/>
        <v>4.8494999999999999</v>
      </c>
      <c r="AP126" s="40">
        <f>[4]Curves!$J132</f>
        <v>4.4999999999999998E-2</v>
      </c>
      <c r="AQ126" s="40">
        <f t="shared" si="21"/>
        <v>4.5594999999999999</v>
      </c>
      <c r="AR126" s="40">
        <f>[4]Curves!$K132</f>
        <v>0.33500000000000002</v>
      </c>
      <c r="AS126" s="40">
        <f t="shared" si="22"/>
        <v>4.8494999999999999</v>
      </c>
      <c r="AT126" s="40">
        <f>[4]Curves!$G132</f>
        <v>0.37</v>
      </c>
      <c r="AU126" s="40">
        <f t="shared" si="23"/>
        <v>4.8845000000000001</v>
      </c>
    </row>
    <row r="127" spans="1:47" x14ac:dyDescent="0.25">
      <c r="A127" s="50">
        <f>[5]Tregion!$A127</f>
        <v>39904</v>
      </c>
      <c r="B127" s="57">
        <f>[5]Tregion!$C127</f>
        <v>37.06</v>
      </c>
      <c r="C127" s="58">
        <f>[6]Tregion!$C127</f>
        <v>41.96</v>
      </c>
      <c r="D127" s="57">
        <f>[7]Tregion!$C127</f>
        <v>37.99</v>
      </c>
      <c r="E127" s="58">
        <f>[8]Tregion!$C127</f>
        <v>41.38</v>
      </c>
      <c r="F127" s="57">
        <f>[9]Tregion!$C127</f>
        <v>39.31</v>
      </c>
      <c r="G127" s="58">
        <f>[10]Tbasis!$D126</f>
        <v>39.53</v>
      </c>
      <c r="H127" s="57"/>
      <c r="I127" s="58">
        <f>[11]Tregion!$C127</f>
        <v>38</v>
      </c>
      <c r="J127" s="57"/>
      <c r="K127" s="58"/>
      <c r="L127" s="57"/>
      <c r="M127" s="58"/>
      <c r="N127" s="57"/>
      <c r="O127" s="58"/>
      <c r="Q127" s="57"/>
      <c r="R127" s="58">
        <f>[12]Tregion!$C127</f>
        <v>44.68619152182314</v>
      </c>
      <c r="S127" s="59"/>
      <c r="T127" s="58"/>
      <c r="U127" s="60"/>
      <c r="V127" s="61"/>
      <c r="W127" s="60"/>
      <c r="X127" s="58"/>
      <c r="Y127" s="59"/>
      <c r="Z127" s="62"/>
      <c r="AB127" s="59"/>
      <c r="AC127" s="58"/>
      <c r="AD127" s="59"/>
      <c r="AE127" s="58"/>
      <c r="AF127" s="59"/>
      <c r="AG127" s="58"/>
      <c r="AI127" s="50"/>
      <c r="AJ127" s="70"/>
      <c r="AL127" s="50">
        <f>[4]Curves!$A133</f>
        <v>40725</v>
      </c>
      <c r="AM127" s="40">
        <f>[4]Curves!$E133</f>
        <v>4.5895000000000001</v>
      </c>
      <c r="AN127" s="40">
        <f>AR127+0.1</f>
        <v>0.44999999999999996</v>
      </c>
      <c r="AO127" s="40">
        <f t="shared" si="20"/>
        <v>5.0395000000000003</v>
      </c>
      <c r="AP127" s="40">
        <f>[4]Curves!$J133</f>
        <v>4.4999999999999998E-2</v>
      </c>
      <c r="AQ127" s="40">
        <f t="shared" si="21"/>
        <v>4.6345000000000001</v>
      </c>
      <c r="AR127" s="40">
        <f>[4]Curves!$K133</f>
        <v>0.35</v>
      </c>
      <c r="AS127" s="40">
        <f t="shared" si="22"/>
        <v>4.9394999999999998</v>
      </c>
      <c r="AT127" s="40">
        <f>[4]Curves!$G133</f>
        <v>0.41</v>
      </c>
      <c r="AU127" s="40">
        <f t="shared" si="23"/>
        <v>4.9995000000000003</v>
      </c>
    </row>
    <row r="128" spans="1:47" x14ac:dyDescent="0.25">
      <c r="A128" s="50">
        <f>[5]Tregion!$A128</f>
        <v>39934</v>
      </c>
      <c r="B128" s="57">
        <f>[5]Tregion!$C128</f>
        <v>38.020000000000003</v>
      </c>
      <c r="C128" s="58">
        <f>[6]Tregion!$C128</f>
        <v>40.07</v>
      </c>
      <c r="D128" s="57">
        <f>[7]Tregion!$C128</f>
        <v>36.15</v>
      </c>
      <c r="E128" s="58">
        <f>[8]Tregion!$C128</f>
        <v>41.76</v>
      </c>
      <c r="F128" s="57">
        <f>[9]Tregion!$C128</f>
        <v>40.04</v>
      </c>
      <c r="G128" s="58">
        <f>[10]Tbasis!$D127</f>
        <v>40.49</v>
      </c>
      <c r="H128" s="57"/>
      <c r="I128" s="58">
        <f>[11]Tregion!$C128</f>
        <v>37.5</v>
      </c>
      <c r="J128" s="57"/>
      <c r="K128" s="58"/>
      <c r="L128" s="57"/>
      <c r="M128" s="58"/>
      <c r="N128" s="57"/>
      <c r="O128" s="58"/>
      <c r="Q128" s="57"/>
      <c r="R128" s="58">
        <f>[12]Tregion!$C128</f>
        <v>44.776521187679563</v>
      </c>
      <c r="S128" s="59"/>
      <c r="T128" s="58"/>
      <c r="U128" s="60"/>
      <c r="V128" s="61"/>
      <c r="W128" s="60"/>
      <c r="X128" s="58"/>
      <c r="Y128" s="59"/>
      <c r="Z128" s="62"/>
      <c r="AB128" s="59"/>
      <c r="AC128" s="58"/>
      <c r="AD128" s="59"/>
      <c r="AE128" s="58"/>
      <c r="AF128" s="59"/>
      <c r="AG128" s="58"/>
      <c r="AI128" s="50"/>
      <c r="AJ128" s="70"/>
      <c r="AL128" s="50">
        <f>[4]Curves!$A134</f>
        <v>40756</v>
      </c>
      <c r="AM128" s="40">
        <f>[4]Curves!$E134</f>
        <v>4.5025000000000004</v>
      </c>
      <c r="AN128" s="40">
        <f>AR128+0.1</f>
        <v>0.44999999999999996</v>
      </c>
      <c r="AO128" s="40">
        <f t="shared" si="20"/>
        <v>4.9525000000000006</v>
      </c>
      <c r="AP128" s="40">
        <f>[4]Curves!$J134</f>
        <v>0.13</v>
      </c>
      <c r="AQ128" s="40">
        <f t="shared" si="21"/>
        <v>4.6325000000000003</v>
      </c>
      <c r="AR128" s="40">
        <f>[4]Curves!$K134</f>
        <v>0.35</v>
      </c>
      <c r="AS128" s="40">
        <f t="shared" si="22"/>
        <v>4.8525</v>
      </c>
      <c r="AT128" s="40">
        <f>[4]Curves!$G134</f>
        <v>0.41</v>
      </c>
      <c r="AU128" s="40">
        <f t="shared" si="23"/>
        <v>4.9125000000000005</v>
      </c>
    </row>
    <row r="129" spans="1:38" x14ac:dyDescent="0.25">
      <c r="A129" s="50">
        <f>[5]Tregion!$A129</f>
        <v>39965</v>
      </c>
      <c r="B129" s="57">
        <f>[5]Tregion!$C129</f>
        <v>44.74</v>
      </c>
      <c r="C129" s="58">
        <f>[6]Tregion!$C129</f>
        <v>39.130000000000003</v>
      </c>
      <c r="D129" s="57">
        <f>[7]Tregion!$C129</f>
        <v>36.68</v>
      </c>
      <c r="E129" s="58">
        <f>[8]Tregion!$C129</f>
        <v>44.36</v>
      </c>
      <c r="F129" s="57">
        <f>[9]Tregion!$C129</f>
        <v>44.35</v>
      </c>
      <c r="G129" s="58">
        <f>[10]Tbasis!$D128</f>
        <v>48.39</v>
      </c>
      <c r="H129" s="57"/>
      <c r="I129" s="58">
        <f>[11]Tregion!$C129</f>
        <v>44.5</v>
      </c>
      <c r="J129" s="57"/>
      <c r="K129" s="58"/>
      <c r="L129" s="57"/>
      <c r="M129" s="58"/>
      <c r="N129" s="57"/>
      <c r="O129" s="58"/>
      <c r="Q129" s="57"/>
      <c r="R129" s="58">
        <f>[12]Tregion!$C129</f>
        <v>45.296018230701186</v>
      </c>
      <c r="S129" s="59"/>
      <c r="T129" s="58"/>
      <c r="U129" s="60"/>
      <c r="V129" s="61"/>
      <c r="W129" s="60"/>
      <c r="X129" s="58"/>
      <c r="Y129" s="59"/>
      <c r="Z129" s="62"/>
      <c r="AB129" s="59"/>
      <c r="AC129" s="58"/>
      <c r="AD129" s="59"/>
      <c r="AE129" s="58"/>
      <c r="AF129" s="59"/>
      <c r="AG129" s="58"/>
      <c r="AI129" s="50"/>
      <c r="AJ129" s="70"/>
      <c r="AL129" s="50"/>
    </row>
    <row r="130" spans="1:38" x14ac:dyDescent="0.25">
      <c r="A130" s="50">
        <f>[5]Tregion!$A130</f>
        <v>39995</v>
      </c>
      <c r="B130" s="57">
        <f>[5]Tregion!$C130</f>
        <v>54.34</v>
      </c>
      <c r="C130" s="58">
        <f>[6]Tregion!$C130</f>
        <v>51.21</v>
      </c>
      <c r="D130" s="57">
        <f>[7]Tregion!$C130</f>
        <v>46.44</v>
      </c>
      <c r="E130" s="58">
        <f>[8]Tregion!$C130</f>
        <v>49.67</v>
      </c>
      <c r="F130" s="57">
        <f>[9]Tregion!$C130</f>
        <v>58.28</v>
      </c>
      <c r="G130" s="58">
        <f>[10]Tbasis!$D129</f>
        <v>58.64</v>
      </c>
      <c r="H130" s="57"/>
      <c r="I130" s="58">
        <f>[11]Tregion!$C130</f>
        <v>51.5</v>
      </c>
      <c r="J130" s="57"/>
      <c r="K130" s="58"/>
      <c r="L130" s="57"/>
      <c r="M130" s="58"/>
      <c r="N130" s="57"/>
      <c r="O130" s="58"/>
      <c r="Q130" s="57"/>
      <c r="R130" s="58">
        <f>[12]Tregion!$C130</f>
        <v>45.906539150818318</v>
      </c>
      <c r="S130" s="59"/>
      <c r="T130" s="58"/>
      <c r="U130" s="60"/>
      <c r="V130" s="61"/>
      <c r="W130" s="60"/>
      <c r="X130" s="58"/>
      <c r="Y130" s="59"/>
      <c r="Z130" s="62"/>
      <c r="AB130" s="59"/>
      <c r="AC130" s="58"/>
      <c r="AD130" s="59"/>
      <c r="AE130" s="58"/>
      <c r="AF130" s="59"/>
      <c r="AG130" s="58"/>
      <c r="AI130" s="50"/>
      <c r="AJ130" s="70"/>
      <c r="AL130" s="50"/>
    </row>
    <row r="131" spans="1:38" x14ac:dyDescent="0.25">
      <c r="A131" s="50">
        <f>[5]Tregion!$A131</f>
        <v>40026</v>
      </c>
      <c r="B131" s="57">
        <f>[5]Tregion!$C131</f>
        <v>62.02</v>
      </c>
      <c r="C131" s="58">
        <f>[6]Tregion!$C131</f>
        <v>55.02</v>
      </c>
      <c r="D131" s="57">
        <f>[7]Tregion!$C131</f>
        <v>50.67</v>
      </c>
      <c r="E131" s="58">
        <f>[8]Tregion!$C131</f>
        <v>54.08</v>
      </c>
      <c r="F131" s="57">
        <f>[9]Tregion!$C131</f>
        <v>63.77</v>
      </c>
      <c r="G131" s="58">
        <f>[10]Tbasis!$D130</f>
        <v>67.25</v>
      </c>
      <c r="H131" s="57"/>
      <c r="I131" s="58">
        <f>[11]Tregion!$C131</f>
        <v>60.25</v>
      </c>
      <c r="J131" s="57"/>
      <c r="K131" s="58"/>
      <c r="L131" s="57"/>
      <c r="M131" s="58"/>
      <c r="N131" s="57"/>
      <c r="O131" s="58"/>
      <c r="Q131" s="57"/>
      <c r="R131" s="58">
        <f>[12]Tregion!$C131</f>
        <v>46.428415972212925</v>
      </c>
      <c r="S131" s="59"/>
      <c r="T131" s="58"/>
      <c r="U131" s="60"/>
      <c r="V131" s="61"/>
      <c r="W131" s="60"/>
      <c r="X131" s="58"/>
      <c r="Y131" s="59"/>
      <c r="Z131" s="62"/>
      <c r="AB131" s="59"/>
      <c r="AC131" s="58"/>
      <c r="AD131" s="59"/>
      <c r="AE131" s="58"/>
      <c r="AF131" s="59"/>
      <c r="AG131" s="58"/>
      <c r="AI131" s="50"/>
      <c r="AJ131" s="70"/>
      <c r="AL131" s="50"/>
    </row>
    <row r="132" spans="1:38" x14ac:dyDescent="0.25">
      <c r="A132" s="50">
        <f>[5]Tregion!$A132</f>
        <v>40057</v>
      </c>
      <c r="B132" s="57">
        <f>[5]Tregion!$C132</f>
        <v>51.94</v>
      </c>
      <c r="C132" s="58">
        <f>[6]Tregion!$C132</f>
        <v>49.74</v>
      </c>
      <c r="D132" s="57">
        <f>[7]Tregion!$C132</f>
        <v>45.53</v>
      </c>
      <c r="E132" s="58">
        <f>[8]Tregion!$C132</f>
        <v>51.37</v>
      </c>
      <c r="F132" s="57">
        <f>[9]Tregion!$C132</f>
        <v>51.31</v>
      </c>
      <c r="G132" s="58">
        <f>[10]Tbasis!$D131</f>
        <v>56.25</v>
      </c>
      <c r="H132" s="57"/>
      <c r="I132" s="58">
        <f>[11]Tregion!$C132</f>
        <v>42.95</v>
      </c>
      <c r="J132" s="57"/>
      <c r="K132" s="58"/>
      <c r="L132" s="57"/>
      <c r="M132" s="58"/>
      <c r="N132" s="57"/>
      <c r="O132" s="58"/>
      <c r="Q132" s="57"/>
      <c r="R132" s="58">
        <f>[12]Tregion!$C132</f>
        <v>46.38018588549896</v>
      </c>
      <c r="S132" s="59"/>
      <c r="T132" s="58"/>
      <c r="U132" s="60"/>
      <c r="V132" s="61"/>
      <c r="W132" s="60"/>
      <c r="X132" s="58"/>
      <c r="Y132" s="59"/>
      <c r="Z132" s="62"/>
      <c r="AB132" s="59"/>
      <c r="AC132" s="58"/>
      <c r="AD132" s="59"/>
      <c r="AE132" s="58"/>
      <c r="AF132" s="59"/>
      <c r="AG132" s="58"/>
      <c r="AI132" s="50"/>
      <c r="AJ132" s="70"/>
      <c r="AL132" s="50"/>
    </row>
    <row r="133" spans="1:38" x14ac:dyDescent="0.25">
      <c r="A133" s="50">
        <f>[5]Tregion!$A133</f>
        <v>40087</v>
      </c>
      <c r="B133" s="57">
        <f>[5]Tregion!$C133</f>
        <v>39.94</v>
      </c>
      <c r="C133" s="58">
        <f>[6]Tregion!$C133</f>
        <v>44.87</v>
      </c>
      <c r="D133" s="57">
        <f>[7]Tregion!$C133</f>
        <v>42.37</v>
      </c>
      <c r="E133" s="58">
        <f>[8]Tregion!$C133</f>
        <v>42.88</v>
      </c>
      <c r="F133" s="57">
        <f>[9]Tregion!$C133</f>
        <v>41.48</v>
      </c>
      <c r="G133" s="58">
        <f>[10]Tbasis!$D132</f>
        <v>42.51</v>
      </c>
      <c r="H133" s="57"/>
      <c r="I133" s="58">
        <f>[11]Tregion!$C133</f>
        <v>42.5</v>
      </c>
      <c r="J133" s="57"/>
      <c r="K133" s="58"/>
      <c r="L133" s="57"/>
      <c r="M133" s="58"/>
      <c r="N133" s="57"/>
      <c r="O133" s="58"/>
      <c r="Q133" s="57"/>
      <c r="R133" s="58">
        <f>[12]Tregion!$C133</f>
        <v>46.409410143353618</v>
      </c>
      <c r="S133" s="59"/>
      <c r="T133" s="58"/>
      <c r="U133" s="60"/>
      <c r="V133" s="61"/>
      <c r="W133" s="60"/>
      <c r="X133" s="58"/>
      <c r="Y133" s="59"/>
      <c r="Z133" s="62"/>
      <c r="AB133" s="59"/>
      <c r="AC133" s="58"/>
      <c r="AD133" s="59"/>
      <c r="AE133" s="58"/>
      <c r="AF133" s="59"/>
      <c r="AG133" s="58"/>
      <c r="AI133" s="50"/>
      <c r="AJ133" s="70"/>
      <c r="AL133" s="50"/>
    </row>
    <row r="134" spans="1:38" x14ac:dyDescent="0.25">
      <c r="A134" s="50">
        <f>[5]Tregion!$A134</f>
        <v>40118</v>
      </c>
      <c r="B134" s="57">
        <f>[5]Tregion!$C134</f>
        <v>38.979999999999997</v>
      </c>
      <c r="C134" s="58">
        <f>[6]Tregion!$C134</f>
        <v>42.57</v>
      </c>
      <c r="D134" s="57">
        <f>[7]Tregion!$C134</f>
        <v>40.130000000000003</v>
      </c>
      <c r="E134" s="58">
        <f>[8]Tregion!$C134</f>
        <v>43.73</v>
      </c>
      <c r="F134" s="57">
        <f>[9]Tregion!$C134</f>
        <v>41.22</v>
      </c>
      <c r="G134" s="58">
        <f>[10]Tbasis!$D133</f>
        <v>41.32</v>
      </c>
      <c r="H134" s="57"/>
      <c r="I134" s="58">
        <f>[11]Tregion!$C134</f>
        <v>40.75</v>
      </c>
      <c r="J134" s="57"/>
      <c r="K134" s="58"/>
      <c r="L134" s="57"/>
      <c r="M134" s="58"/>
      <c r="N134" s="57"/>
      <c r="O134" s="58"/>
      <c r="Q134" s="57"/>
      <c r="R134" s="58">
        <f>[12]Tregion!$C134</f>
        <v>49.14442500207678</v>
      </c>
      <c r="S134" s="59"/>
      <c r="T134" s="58"/>
      <c r="U134" s="60"/>
      <c r="V134" s="61"/>
      <c r="W134" s="60"/>
      <c r="X134" s="58"/>
      <c r="Y134" s="59"/>
      <c r="Z134" s="62"/>
      <c r="AB134" s="59"/>
      <c r="AC134" s="58"/>
      <c r="AD134" s="59"/>
      <c r="AE134" s="58"/>
      <c r="AF134" s="59"/>
      <c r="AG134" s="58"/>
      <c r="AI134" s="50"/>
      <c r="AJ134" s="70"/>
      <c r="AL134" s="50"/>
    </row>
    <row r="135" spans="1:38" x14ac:dyDescent="0.25">
      <c r="A135" s="50">
        <f>[5]Tregion!$A135</f>
        <v>40148</v>
      </c>
      <c r="B135" s="57">
        <f>[5]Tregion!$C135</f>
        <v>38.5</v>
      </c>
      <c r="C135" s="58">
        <f>[6]Tregion!$C135</f>
        <v>43.26</v>
      </c>
      <c r="D135" s="57">
        <f>[7]Tregion!$C135</f>
        <v>40.92</v>
      </c>
      <c r="E135" s="58">
        <f>[8]Tregion!$C135</f>
        <v>46.37</v>
      </c>
      <c r="F135" s="57">
        <f>[9]Tregion!$C135</f>
        <v>42.44</v>
      </c>
      <c r="G135" s="58">
        <f>[10]Tbasis!$D134</f>
        <v>40.72</v>
      </c>
      <c r="H135" s="57"/>
      <c r="I135" s="58">
        <f>[11]Tregion!$C135</f>
        <v>41.2</v>
      </c>
      <c r="J135" s="57"/>
      <c r="K135" s="58"/>
      <c r="L135" s="57"/>
      <c r="M135" s="58"/>
      <c r="N135" s="57"/>
      <c r="O135" s="58"/>
      <c r="Q135" s="57"/>
      <c r="R135" s="58">
        <f>[12]Tregion!$C135</f>
        <v>51.153994301179893</v>
      </c>
      <c r="S135" s="59"/>
      <c r="T135" s="58"/>
      <c r="U135" s="60"/>
      <c r="V135" s="61"/>
      <c r="W135" s="60"/>
      <c r="X135" s="58"/>
      <c r="Y135" s="59"/>
      <c r="Z135" s="62"/>
      <c r="AB135" s="59"/>
      <c r="AC135" s="58"/>
      <c r="AD135" s="59"/>
      <c r="AE135" s="58"/>
      <c r="AF135" s="59"/>
      <c r="AG135" s="58"/>
      <c r="AI135" s="50"/>
      <c r="AJ135" s="70"/>
      <c r="AL135" s="50"/>
    </row>
    <row r="136" spans="1:38" x14ac:dyDescent="0.25">
      <c r="A136" s="50">
        <f>[5]Tregion!$A136</f>
        <v>40179</v>
      </c>
      <c r="B136" s="57">
        <f>[5]Tregion!$C136</f>
        <v>38.28</v>
      </c>
      <c r="C136" s="58">
        <f>[6]Tregion!$C136</f>
        <v>46.42</v>
      </c>
      <c r="D136" s="57">
        <f>[7]Tregion!$C136</f>
        <v>43.53</v>
      </c>
      <c r="E136" s="58">
        <f>[8]Tregion!$C136</f>
        <v>45.88</v>
      </c>
      <c r="F136" s="57">
        <f>[9]Tregion!$C136</f>
        <v>42.95</v>
      </c>
      <c r="G136" s="58">
        <f>[10]Tbasis!$D135</f>
        <v>40.700000000000003</v>
      </c>
      <c r="H136" s="57"/>
      <c r="I136" s="58">
        <f>[11]Tregion!$C136</f>
        <v>32.450000000000003</v>
      </c>
      <c r="J136" s="57"/>
      <c r="K136" s="58"/>
      <c r="L136" s="57"/>
      <c r="M136" s="58"/>
      <c r="N136" s="57"/>
      <c r="O136" s="58"/>
      <c r="Q136" s="57"/>
      <c r="R136" s="58">
        <f>[12]Tregion!$C136</f>
        <v>52.132980032429039</v>
      </c>
      <c r="S136" s="59"/>
      <c r="T136" s="58"/>
      <c r="U136" s="60"/>
      <c r="V136" s="61"/>
      <c r="W136" s="60"/>
      <c r="X136" s="58"/>
      <c r="Y136" s="59"/>
      <c r="Z136" s="62"/>
      <c r="AB136" s="59"/>
      <c r="AC136" s="58"/>
      <c r="AD136" s="59"/>
      <c r="AE136" s="58"/>
      <c r="AF136" s="59"/>
      <c r="AG136" s="58"/>
      <c r="AI136" s="50"/>
      <c r="AJ136" s="70"/>
      <c r="AL136" s="50"/>
    </row>
    <row r="137" spans="1:38" x14ac:dyDescent="0.25">
      <c r="A137" s="50">
        <f>[5]Tregion!$A137</f>
        <v>40210</v>
      </c>
      <c r="B137" s="57">
        <f>[5]Tregion!$C137</f>
        <v>38.28</v>
      </c>
      <c r="C137" s="58">
        <f>[6]Tregion!$C137</f>
        <v>46.05</v>
      </c>
      <c r="D137" s="57">
        <f>[7]Tregion!$C137</f>
        <v>43.04</v>
      </c>
      <c r="E137" s="58">
        <f>[8]Tregion!$C137</f>
        <v>44.92</v>
      </c>
      <c r="F137" s="57">
        <f>[9]Tregion!$C137</f>
        <v>41.5</v>
      </c>
      <c r="G137" s="58">
        <f>[10]Tbasis!$D136</f>
        <v>40.700000000000003</v>
      </c>
      <c r="H137" s="57"/>
      <c r="I137" s="58">
        <f>[11]Tregion!$C137</f>
        <v>34.200000000000003</v>
      </c>
      <c r="J137" s="57"/>
      <c r="K137" s="58"/>
      <c r="L137" s="57"/>
      <c r="M137" s="58"/>
      <c r="N137" s="57"/>
      <c r="O137" s="58"/>
      <c r="Q137" s="57"/>
      <c r="R137" s="58">
        <f>[12]Tregion!$C137</f>
        <v>51.036011670326062</v>
      </c>
      <c r="S137" s="59"/>
      <c r="T137" s="58"/>
      <c r="U137" s="60"/>
      <c r="V137" s="61"/>
      <c r="W137" s="60"/>
      <c r="X137" s="58"/>
      <c r="Y137" s="59"/>
      <c r="Z137" s="62"/>
      <c r="AB137" s="59"/>
      <c r="AC137" s="58"/>
      <c r="AD137" s="59"/>
      <c r="AE137" s="58"/>
      <c r="AF137" s="59"/>
      <c r="AG137" s="58"/>
      <c r="AI137" s="50"/>
      <c r="AJ137" s="70"/>
      <c r="AL137" s="50"/>
    </row>
    <row r="138" spans="1:38" x14ac:dyDescent="0.25">
      <c r="A138" s="50">
        <f>[5]Tregion!$A138</f>
        <v>40238</v>
      </c>
      <c r="B138" s="57">
        <f>[5]Tregion!$C138</f>
        <v>37.799999999999997</v>
      </c>
      <c r="C138" s="58">
        <f>[6]Tregion!$C138</f>
        <v>43.25</v>
      </c>
      <c r="D138" s="57">
        <f>[7]Tregion!$C138</f>
        <v>40.22</v>
      </c>
      <c r="E138" s="58">
        <f>[8]Tregion!$C138</f>
        <v>43.97</v>
      </c>
      <c r="F138" s="57">
        <f>[9]Tregion!$C138</f>
        <v>40.799999999999997</v>
      </c>
      <c r="G138" s="58">
        <f>[10]Tbasis!$D137</f>
        <v>40.229999999999997</v>
      </c>
      <c r="H138" s="57"/>
      <c r="I138" s="58">
        <f>[11]Tregion!$C138</f>
        <v>32.950000000000003</v>
      </c>
      <c r="J138" s="57"/>
      <c r="K138" s="58"/>
      <c r="L138" s="57"/>
      <c r="M138" s="58"/>
      <c r="N138" s="57"/>
      <c r="O138" s="58"/>
      <c r="Q138" s="57"/>
      <c r="R138" s="58">
        <f>[12]Tregion!$C138</f>
        <v>49.256751963608899</v>
      </c>
      <c r="S138" s="59"/>
      <c r="T138" s="58"/>
      <c r="U138" s="60"/>
      <c r="V138" s="61"/>
      <c r="W138" s="60"/>
      <c r="X138" s="58"/>
      <c r="Y138" s="59"/>
      <c r="Z138" s="62"/>
      <c r="AB138" s="59"/>
      <c r="AC138" s="58"/>
      <c r="AD138" s="59"/>
      <c r="AE138" s="58"/>
      <c r="AF138" s="59"/>
      <c r="AG138" s="58"/>
      <c r="AI138" s="50"/>
      <c r="AJ138" s="70"/>
      <c r="AL138" s="50"/>
    </row>
    <row r="139" spans="1:38" x14ac:dyDescent="0.25">
      <c r="A139" s="50">
        <f>[5]Tregion!$A139</f>
        <v>40269</v>
      </c>
      <c r="B139" s="57">
        <f>[5]Tregion!$C139</f>
        <v>37.32</v>
      </c>
      <c r="C139" s="58">
        <f>[6]Tregion!$C139</f>
        <v>43.14</v>
      </c>
      <c r="D139" s="57">
        <f>[7]Tregion!$C139</f>
        <v>38.75</v>
      </c>
      <c r="E139" s="58">
        <f>[8]Tregion!$C139</f>
        <v>42.04</v>
      </c>
      <c r="F139" s="57">
        <f>[9]Tregion!$C139</f>
        <v>39.57</v>
      </c>
      <c r="G139" s="58">
        <f>[10]Tbasis!$D138</f>
        <v>39.75</v>
      </c>
      <c r="H139" s="57"/>
      <c r="I139" s="58">
        <f>[11]Tregion!$C139</f>
        <v>38.75</v>
      </c>
      <c r="J139" s="57"/>
      <c r="K139" s="58"/>
      <c r="L139" s="57"/>
      <c r="M139" s="58"/>
      <c r="N139" s="57"/>
      <c r="O139" s="58"/>
      <c r="Q139" s="57"/>
      <c r="R139" s="58">
        <f>[12]Tregion!$C139</f>
        <v>45.652631668963373</v>
      </c>
      <c r="S139" s="59"/>
      <c r="T139" s="58"/>
      <c r="U139" s="60"/>
      <c r="V139" s="61"/>
      <c r="W139" s="60"/>
      <c r="X139" s="58"/>
      <c r="Y139" s="59"/>
      <c r="Z139" s="62"/>
      <c r="AB139" s="59"/>
      <c r="AC139" s="58"/>
      <c r="AD139" s="59"/>
      <c r="AE139" s="58"/>
      <c r="AF139" s="59"/>
      <c r="AG139" s="58"/>
      <c r="AI139" s="50"/>
      <c r="AJ139" s="70"/>
      <c r="AL139" s="50"/>
    </row>
    <row r="140" spans="1:38" x14ac:dyDescent="0.25">
      <c r="A140" s="50">
        <f>[5]Tregion!$A140</f>
        <v>40299</v>
      </c>
      <c r="B140" s="57">
        <f>[5]Tregion!$C140</f>
        <v>38.28</v>
      </c>
      <c r="C140" s="58">
        <f>[6]Tregion!$C140</f>
        <v>41.36</v>
      </c>
      <c r="D140" s="57">
        <f>[7]Tregion!$C140</f>
        <v>37.04</v>
      </c>
      <c r="E140" s="58">
        <f>[8]Tregion!$C140</f>
        <v>42.41</v>
      </c>
      <c r="F140" s="57">
        <f>[9]Tregion!$C140</f>
        <v>40.299999999999997</v>
      </c>
      <c r="G140" s="58">
        <f>[10]Tbasis!$D139</f>
        <v>40.71</v>
      </c>
      <c r="H140" s="57"/>
      <c r="I140" s="58">
        <f>[11]Tregion!$C140</f>
        <v>38.25</v>
      </c>
      <c r="J140" s="57"/>
      <c r="K140" s="58"/>
      <c r="L140" s="57"/>
      <c r="M140" s="58"/>
      <c r="N140" s="57"/>
      <c r="O140" s="58"/>
      <c r="Q140" s="57"/>
      <c r="R140" s="58">
        <f>[12]Tregion!$C140</f>
        <v>45.750332194606372</v>
      </c>
      <c r="S140" s="59"/>
      <c r="T140" s="58"/>
      <c r="U140" s="60"/>
      <c r="V140" s="61"/>
      <c r="W140" s="60"/>
      <c r="X140" s="58"/>
      <c r="Y140" s="59"/>
      <c r="Z140" s="62"/>
      <c r="AB140" s="59"/>
      <c r="AC140" s="58"/>
      <c r="AD140" s="59"/>
      <c r="AE140" s="58"/>
      <c r="AF140" s="59"/>
      <c r="AG140" s="58"/>
      <c r="AI140" s="50"/>
      <c r="AJ140" s="70"/>
      <c r="AL140" s="50"/>
    </row>
    <row r="141" spans="1:38" x14ac:dyDescent="0.25">
      <c r="A141" s="50">
        <f>[5]Tregion!$A141</f>
        <v>40330</v>
      </c>
      <c r="B141" s="57">
        <f>[5]Tregion!$C141</f>
        <v>45.05</v>
      </c>
      <c r="C141" s="58">
        <f>[6]Tregion!$C141</f>
        <v>40.479999999999997</v>
      </c>
      <c r="D141" s="57">
        <f>[7]Tregion!$C141</f>
        <v>37.53</v>
      </c>
      <c r="E141" s="58">
        <f>[8]Tregion!$C141</f>
        <v>44.81</v>
      </c>
      <c r="F141" s="57">
        <f>[9]Tregion!$C141</f>
        <v>44.65</v>
      </c>
      <c r="G141" s="58">
        <f>[10]Tbasis!$D140</f>
        <v>48.55</v>
      </c>
      <c r="H141" s="57"/>
      <c r="I141" s="58">
        <f>[11]Tregion!$C141</f>
        <v>45.25</v>
      </c>
      <c r="J141" s="57"/>
      <c r="K141" s="58"/>
      <c r="L141" s="57"/>
      <c r="M141" s="58"/>
      <c r="N141" s="57"/>
      <c r="O141" s="58"/>
      <c r="Q141" s="57"/>
      <c r="R141" s="58">
        <f>[12]Tregion!$C141</f>
        <v>46.280907126705586</v>
      </c>
      <c r="S141" s="59"/>
      <c r="T141" s="58"/>
      <c r="U141" s="60"/>
      <c r="V141" s="61"/>
      <c r="W141" s="60"/>
      <c r="X141" s="58"/>
      <c r="Y141" s="59"/>
      <c r="Z141" s="62"/>
      <c r="AB141" s="59"/>
      <c r="AC141" s="58"/>
      <c r="AD141" s="59"/>
      <c r="AE141" s="58"/>
      <c r="AF141" s="59"/>
      <c r="AG141" s="58"/>
      <c r="AI141" s="50"/>
      <c r="AJ141" s="70"/>
      <c r="AL141" s="50"/>
    </row>
    <row r="142" spans="1:38" x14ac:dyDescent="0.25">
      <c r="A142" s="50">
        <f>[5]Tregion!$A142</f>
        <v>40360</v>
      </c>
      <c r="B142" s="57">
        <f>[5]Tregion!$C142</f>
        <v>54.72</v>
      </c>
      <c r="C142" s="58">
        <f>[6]Tregion!$C142</f>
        <v>51.84</v>
      </c>
      <c r="D142" s="57">
        <f>[7]Tregion!$C142</f>
        <v>46.62</v>
      </c>
      <c r="E142" s="58">
        <f>[8]Tregion!$C142</f>
        <v>49.74</v>
      </c>
      <c r="F142" s="57">
        <f>[9]Tregion!$C142</f>
        <v>58.66</v>
      </c>
      <c r="G142" s="58">
        <f>[10]Tbasis!$D141</f>
        <v>58.81</v>
      </c>
      <c r="H142" s="57"/>
      <c r="I142" s="58">
        <f>[11]Tregion!$C142</f>
        <v>52.25</v>
      </c>
      <c r="J142" s="57"/>
      <c r="K142" s="58"/>
      <c r="L142" s="57"/>
      <c r="M142" s="58"/>
      <c r="N142" s="57"/>
      <c r="O142" s="58"/>
      <c r="Q142" s="57"/>
      <c r="R142" s="58">
        <f>[12]Tregion!$C142</f>
        <v>46.90317973079015</v>
      </c>
      <c r="S142" s="59"/>
      <c r="T142" s="58"/>
      <c r="U142" s="60"/>
      <c r="V142" s="61"/>
      <c r="W142" s="60"/>
      <c r="X142" s="58"/>
      <c r="Y142" s="59"/>
      <c r="Z142" s="62"/>
      <c r="AB142" s="59"/>
      <c r="AC142" s="58"/>
      <c r="AD142" s="59"/>
      <c r="AE142" s="58"/>
      <c r="AF142" s="59"/>
      <c r="AG142" s="58"/>
      <c r="AI142" s="50"/>
      <c r="AJ142" s="70"/>
      <c r="AL142" s="50"/>
    </row>
    <row r="143" spans="1:38" x14ac:dyDescent="0.25">
      <c r="A143" s="50">
        <f>[5]Tregion!$A143</f>
        <v>40391</v>
      </c>
      <c r="B143" s="57">
        <f>[5]Tregion!$C143</f>
        <v>62.45</v>
      </c>
      <c r="C143" s="58">
        <f>[6]Tregion!$C143</f>
        <v>55.42</v>
      </c>
      <c r="D143" s="57">
        <f>[7]Tregion!$C143</f>
        <v>50.56</v>
      </c>
      <c r="E143" s="58">
        <f>[8]Tregion!$C143</f>
        <v>53.82</v>
      </c>
      <c r="F143" s="57">
        <f>[9]Tregion!$C143</f>
        <v>64.2</v>
      </c>
      <c r="G143" s="58">
        <f>[10]Tbasis!$D142</f>
        <v>67.39</v>
      </c>
      <c r="H143" s="57"/>
      <c r="I143" s="58">
        <f>[11]Tregion!$C143</f>
        <v>61</v>
      </c>
      <c r="J143" s="57"/>
      <c r="K143" s="58"/>
      <c r="L143" s="57"/>
      <c r="M143" s="58"/>
      <c r="N143" s="57"/>
      <c r="O143" s="58"/>
      <c r="Q143" s="57"/>
      <c r="R143" s="58">
        <f>[12]Tregion!$C143</f>
        <v>47.4364781733481</v>
      </c>
      <c r="S143" s="59"/>
      <c r="T143" s="58"/>
      <c r="U143" s="60"/>
      <c r="V143" s="61"/>
      <c r="W143" s="60"/>
      <c r="X143" s="58"/>
      <c r="Y143" s="59"/>
      <c r="Z143" s="62"/>
      <c r="AB143" s="59"/>
      <c r="AC143" s="58"/>
      <c r="AD143" s="59"/>
      <c r="AE143" s="58"/>
      <c r="AF143" s="59"/>
      <c r="AG143" s="58"/>
      <c r="AI143" s="50"/>
      <c r="AJ143" s="70"/>
      <c r="AL143" s="50"/>
    </row>
    <row r="144" spans="1:38" x14ac:dyDescent="0.25">
      <c r="A144" s="50">
        <f>[5]Tregion!$A144</f>
        <v>40422</v>
      </c>
      <c r="B144" s="57">
        <f>[5]Tregion!$C144</f>
        <v>52.3</v>
      </c>
      <c r="C144" s="58">
        <f>[6]Tregion!$C144</f>
        <v>50.46</v>
      </c>
      <c r="D144" s="57">
        <f>[7]Tregion!$C144</f>
        <v>45.77</v>
      </c>
      <c r="E144" s="58">
        <f>[8]Tregion!$C144</f>
        <v>51.29</v>
      </c>
      <c r="F144" s="57">
        <f>[9]Tregion!$C144</f>
        <v>51.65</v>
      </c>
      <c r="G144" s="58">
        <f>[10]Tbasis!$D143</f>
        <v>56.4</v>
      </c>
      <c r="H144" s="57"/>
      <c r="I144" s="58">
        <f>[11]Tregion!$C144</f>
        <v>43.45</v>
      </c>
      <c r="J144" s="57"/>
      <c r="K144" s="58"/>
      <c r="L144" s="57"/>
      <c r="M144" s="58"/>
      <c r="N144" s="57"/>
      <c r="O144" s="58"/>
      <c r="Q144" s="57"/>
      <c r="R144" s="58">
        <f>[12]Tregion!$C144</f>
        <v>47.394998438979123</v>
      </c>
      <c r="S144" s="59"/>
      <c r="T144" s="58"/>
      <c r="U144" s="60"/>
      <c r="V144" s="61"/>
      <c r="W144" s="60"/>
      <c r="X144" s="58"/>
      <c r="Y144" s="59"/>
      <c r="Z144" s="62"/>
      <c r="AB144" s="59"/>
      <c r="AC144" s="58"/>
      <c r="AD144" s="59"/>
      <c r="AE144" s="58"/>
      <c r="AF144" s="59"/>
      <c r="AG144" s="58"/>
      <c r="AI144" s="50"/>
      <c r="AJ144" s="70"/>
      <c r="AL144" s="50"/>
    </row>
    <row r="145" spans="1:38" x14ac:dyDescent="0.25">
      <c r="A145" s="50">
        <f>[5]Tregion!$A145</f>
        <v>40452</v>
      </c>
      <c r="B145" s="57">
        <f>[5]Tregion!$C145</f>
        <v>40.22</v>
      </c>
      <c r="C145" s="58">
        <f>[6]Tregion!$C145</f>
        <v>45.88</v>
      </c>
      <c r="D145" s="57">
        <f>[7]Tregion!$C145</f>
        <v>42.83</v>
      </c>
      <c r="E145" s="58">
        <f>[8]Tregion!$C145</f>
        <v>43.3</v>
      </c>
      <c r="F145" s="57">
        <f>[9]Tregion!$C145</f>
        <v>41.75</v>
      </c>
      <c r="G145" s="58">
        <f>[10]Tbasis!$D144</f>
        <v>42.74</v>
      </c>
      <c r="H145" s="57"/>
      <c r="I145" s="58">
        <f>[11]Tregion!$C145</f>
        <v>43.25</v>
      </c>
      <c r="J145" s="57"/>
      <c r="K145" s="58"/>
      <c r="L145" s="57"/>
      <c r="M145" s="58"/>
      <c r="N145" s="57"/>
      <c r="O145" s="58"/>
      <c r="Q145" s="57"/>
      <c r="R145" s="58">
        <f>[12]Tregion!$C145</f>
        <v>47.431402562495116</v>
      </c>
      <c r="S145" s="59"/>
      <c r="T145" s="58"/>
      <c r="U145" s="60"/>
      <c r="V145" s="61"/>
      <c r="W145" s="60"/>
      <c r="X145" s="58"/>
      <c r="Y145" s="59"/>
      <c r="Z145" s="62"/>
      <c r="AB145" s="59"/>
      <c r="AC145" s="58"/>
      <c r="AD145" s="59"/>
      <c r="AE145" s="58"/>
      <c r="AF145" s="59"/>
      <c r="AG145" s="58"/>
      <c r="AI145" s="50"/>
      <c r="AJ145" s="70"/>
      <c r="AL145" s="50"/>
    </row>
    <row r="146" spans="1:38" x14ac:dyDescent="0.25">
      <c r="A146" s="50">
        <f>[5]Tregion!$A146</f>
        <v>40483</v>
      </c>
      <c r="B146" s="57">
        <f>[5]Tregion!$C146</f>
        <v>39.25</v>
      </c>
      <c r="C146" s="58">
        <f>[6]Tregion!$C146</f>
        <v>43.72</v>
      </c>
      <c r="D146" s="57">
        <f>[7]Tregion!$C146</f>
        <v>40.75</v>
      </c>
      <c r="E146" s="58">
        <f>[8]Tregion!$C146</f>
        <v>44.21</v>
      </c>
      <c r="F146" s="57">
        <f>[9]Tregion!$C146</f>
        <v>41.49</v>
      </c>
      <c r="G146" s="58">
        <f>[10]Tbasis!$D145</f>
        <v>41.56</v>
      </c>
      <c r="H146" s="57"/>
      <c r="I146" s="58">
        <f>[11]Tregion!$C146</f>
        <v>41.5</v>
      </c>
      <c r="J146" s="57"/>
      <c r="K146" s="58"/>
      <c r="L146" s="57"/>
      <c r="M146" s="58"/>
      <c r="N146" s="57"/>
      <c r="O146" s="58"/>
      <c r="Q146" s="57"/>
      <c r="R146" s="58">
        <f>[12]Tregion!$C146</f>
        <v>49.804077674703798</v>
      </c>
      <c r="S146" s="59"/>
      <c r="T146" s="58"/>
      <c r="U146" s="60"/>
      <c r="V146" s="61"/>
      <c r="W146" s="60"/>
      <c r="X146" s="58"/>
      <c r="Y146" s="59"/>
      <c r="Z146" s="62"/>
      <c r="AB146" s="59"/>
      <c r="AC146" s="58"/>
      <c r="AD146" s="59"/>
      <c r="AE146" s="58"/>
      <c r="AF146" s="59"/>
      <c r="AG146" s="58"/>
      <c r="AI146" s="50"/>
      <c r="AJ146" s="70"/>
      <c r="AL146" s="50"/>
    </row>
    <row r="147" spans="1:38" x14ac:dyDescent="0.25">
      <c r="A147" s="50">
        <f>[5]Tregion!$A147</f>
        <v>40513</v>
      </c>
      <c r="B147" s="57">
        <f>[5]Tregion!$C147</f>
        <v>38.770000000000003</v>
      </c>
      <c r="C147" s="58">
        <f>[6]Tregion!$C147</f>
        <v>44.37</v>
      </c>
      <c r="D147" s="57">
        <f>[7]Tregion!$C147</f>
        <v>41.49</v>
      </c>
      <c r="E147" s="58">
        <f>[8]Tregion!$C147</f>
        <v>46.83</v>
      </c>
      <c r="F147" s="57">
        <f>[9]Tregion!$C147</f>
        <v>42.72</v>
      </c>
      <c r="G147" s="58">
        <f>[10]Tbasis!$D146</f>
        <v>40.97</v>
      </c>
      <c r="H147" s="57"/>
      <c r="I147" s="58">
        <f>[11]Tregion!$C147</f>
        <v>41.7</v>
      </c>
      <c r="J147" s="57"/>
      <c r="K147" s="58"/>
      <c r="L147" s="57"/>
      <c r="M147" s="58"/>
      <c r="N147" s="57"/>
      <c r="O147" s="58"/>
      <c r="Q147" s="57"/>
      <c r="R147" s="58">
        <f>[12]Tregion!$C147</f>
        <v>51.838530929884982</v>
      </c>
      <c r="S147" s="59"/>
      <c r="T147" s="58"/>
      <c r="U147" s="60"/>
      <c r="V147" s="61"/>
      <c r="W147" s="60"/>
      <c r="X147" s="58"/>
      <c r="Y147" s="59"/>
      <c r="Z147" s="62"/>
      <c r="AB147" s="59"/>
      <c r="AC147" s="58"/>
      <c r="AD147" s="59"/>
      <c r="AE147" s="58"/>
      <c r="AF147" s="59"/>
      <c r="AG147" s="58"/>
      <c r="AI147" s="50"/>
      <c r="AJ147" s="70"/>
      <c r="AL147" s="50"/>
    </row>
    <row r="148" spans="1:38" x14ac:dyDescent="0.25">
      <c r="A148" s="50">
        <f>[5]Tregion!$A148</f>
        <v>40544</v>
      </c>
      <c r="B148" s="57">
        <f>[5]Tregion!$C148</f>
        <v>38.549999999999997</v>
      </c>
      <c r="C148" s="58">
        <f>[6]Tregion!$C148</f>
        <v>47.39</v>
      </c>
      <c r="D148" s="57">
        <f>[7]Tregion!$C148</f>
        <v>43.94</v>
      </c>
      <c r="E148" s="58">
        <f>[8]Tregion!$C148</f>
        <v>46.25</v>
      </c>
      <c r="F148" s="57">
        <f>[9]Tregion!$C148</f>
        <v>43.23</v>
      </c>
      <c r="G148" s="58">
        <f>[10]Tbasis!$D147</f>
        <v>40.92</v>
      </c>
      <c r="H148" s="57"/>
      <c r="I148" s="58">
        <f>[11]Tregion!$C148</f>
        <v>32.950000000000003</v>
      </c>
      <c r="J148" s="57"/>
      <c r="K148" s="58"/>
      <c r="L148" s="57"/>
      <c r="M148" s="58"/>
      <c r="N148" s="57"/>
      <c r="O148" s="58"/>
      <c r="Q148" s="57"/>
      <c r="R148" s="58">
        <f>[12]Tregion!$C148</f>
        <v>42.813114407899363</v>
      </c>
      <c r="S148" s="59"/>
      <c r="T148" s="58"/>
      <c r="U148" s="60"/>
      <c r="V148" s="61"/>
      <c r="W148" s="60"/>
      <c r="X148" s="58"/>
      <c r="Y148" s="59"/>
      <c r="Z148" s="62"/>
      <c r="AB148" s="59"/>
      <c r="AC148" s="58"/>
      <c r="AD148" s="59"/>
      <c r="AE148" s="58"/>
      <c r="AF148" s="59"/>
      <c r="AG148" s="58"/>
      <c r="AI148" s="50"/>
      <c r="AJ148" s="70"/>
      <c r="AL148" s="50"/>
    </row>
    <row r="149" spans="1:38" x14ac:dyDescent="0.25">
      <c r="A149" s="50">
        <f>[5]Tregion!$A149</f>
        <v>40575</v>
      </c>
      <c r="B149" s="57">
        <f>[5]Tregion!$C149</f>
        <v>38.549999999999997</v>
      </c>
      <c r="C149" s="58">
        <f>[6]Tregion!$C149</f>
        <v>47.04</v>
      </c>
      <c r="D149" s="57">
        <f>[7]Tregion!$C149</f>
        <v>43.49</v>
      </c>
      <c r="E149" s="58">
        <f>[8]Tregion!$C149</f>
        <v>45.36</v>
      </c>
      <c r="F149" s="57">
        <f>[9]Tregion!$C149</f>
        <v>41.77</v>
      </c>
      <c r="G149" s="58">
        <f>[10]Tbasis!$D148</f>
        <v>40.92</v>
      </c>
      <c r="H149" s="57"/>
      <c r="I149" s="58">
        <f>[11]Tregion!$C149</f>
        <v>34.700000000000003</v>
      </c>
      <c r="J149" s="57"/>
      <c r="K149" s="58"/>
      <c r="L149" s="57"/>
      <c r="M149" s="58"/>
      <c r="N149" s="57"/>
      <c r="O149" s="58"/>
      <c r="Q149" s="57"/>
      <c r="R149" s="58">
        <f>[12]Tregion!$C149</f>
        <v>41.886693588691138</v>
      </c>
      <c r="S149" s="59"/>
      <c r="T149" s="58"/>
      <c r="U149" s="60"/>
      <c r="V149" s="61"/>
      <c r="W149" s="60"/>
      <c r="X149" s="58"/>
      <c r="Y149" s="59"/>
      <c r="Z149" s="62"/>
      <c r="AB149" s="59"/>
      <c r="AC149" s="58"/>
      <c r="AD149" s="59"/>
      <c r="AE149" s="58"/>
      <c r="AF149" s="59"/>
      <c r="AG149" s="58"/>
      <c r="AI149" s="50"/>
      <c r="AJ149" s="70"/>
      <c r="AL149" s="50"/>
    </row>
    <row r="150" spans="1:38" x14ac:dyDescent="0.25">
      <c r="A150" s="50">
        <f>[5]Tregion!$A150</f>
        <v>40603</v>
      </c>
      <c r="B150" s="57">
        <f>[5]Tregion!$C150</f>
        <v>38.06</v>
      </c>
      <c r="C150" s="58">
        <f>[6]Tregion!$C150</f>
        <v>44.42</v>
      </c>
      <c r="D150" s="57">
        <f>[7]Tregion!$C150</f>
        <v>40.869999999999997</v>
      </c>
      <c r="E150" s="58">
        <f>[8]Tregion!$C150</f>
        <v>44.48</v>
      </c>
      <c r="F150" s="57">
        <f>[9]Tregion!$C150</f>
        <v>41.06</v>
      </c>
      <c r="G150" s="58">
        <f>[10]Tbasis!$D149</f>
        <v>40.44</v>
      </c>
      <c r="H150" s="57"/>
      <c r="I150" s="58">
        <f>[11]Tregion!$C150</f>
        <v>33.450000000000003</v>
      </c>
      <c r="J150" s="57"/>
      <c r="K150" s="58"/>
      <c r="L150" s="57"/>
      <c r="M150" s="58"/>
      <c r="N150" s="57"/>
      <c r="O150" s="58"/>
      <c r="Q150" s="57"/>
      <c r="R150" s="58">
        <f>[12]Tregion!$C150</f>
        <v>40.389205959307333</v>
      </c>
      <c r="S150" s="59"/>
      <c r="T150" s="58"/>
      <c r="U150" s="60"/>
      <c r="V150" s="61"/>
      <c r="W150" s="60"/>
      <c r="X150" s="58"/>
      <c r="Y150" s="59"/>
      <c r="Z150" s="62"/>
      <c r="AB150" s="59"/>
      <c r="AC150" s="58"/>
      <c r="AD150" s="59"/>
      <c r="AE150" s="58"/>
      <c r="AF150" s="59"/>
      <c r="AG150" s="58"/>
      <c r="AI150" s="50"/>
      <c r="AJ150" s="70"/>
      <c r="AL150" s="50"/>
    </row>
    <row r="151" spans="1:38" x14ac:dyDescent="0.25">
      <c r="A151" s="50">
        <f>[5]Tregion!$A151</f>
        <v>40634</v>
      </c>
      <c r="B151" s="57">
        <f>[5]Tregion!$C151</f>
        <v>37.57</v>
      </c>
      <c r="C151" s="58">
        <f>[6]Tregion!$C151</f>
        <v>44.31</v>
      </c>
      <c r="D151" s="57">
        <f>[7]Tregion!$C151</f>
        <v>39.5</v>
      </c>
      <c r="E151" s="58">
        <f>[8]Tregion!$C151</f>
        <v>42.67</v>
      </c>
      <c r="F151" s="57">
        <f>[9]Tregion!$C151</f>
        <v>39.83</v>
      </c>
      <c r="G151" s="58">
        <f>[10]Tbasis!$D150</f>
        <v>39.950000000000003</v>
      </c>
      <c r="H151" s="57"/>
      <c r="I151" s="58">
        <f>[11]Tregion!$C151</f>
        <v>39.25</v>
      </c>
      <c r="J151" s="57"/>
      <c r="K151" s="58"/>
      <c r="L151" s="57"/>
      <c r="M151" s="58"/>
      <c r="N151" s="57"/>
      <c r="O151" s="58"/>
      <c r="Q151" s="57"/>
      <c r="R151" s="58">
        <f>[12]Tregion!$C151</f>
        <v>37.744671514487742</v>
      </c>
      <c r="S151" s="59"/>
      <c r="T151" s="58"/>
      <c r="U151" s="60"/>
      <c r="V151" s="61"/>
      <c r="W151" s="60"/>
      <c r="X151" s="58"/>
      <c r="Y151" s="59"/>
      <c r="Z151" s="62"/>
      <c r="AB151" s="59"/>
      <c r="AC151" s="58"/>
      <c r="AD151" s="59"/>
      <c r="AE151" s="58"/>
      <c r="AF151" s="59"/>
      <c r="AG151" s="58"/>
      <c r="AI151" s="50"/>
      <c r="AJ151" s="70"/>
      <c r="AL151" s="50"/>
    </row>
    <row r="152" spans="1:38" x14ac:dyDescent="0.25">
      <c r="A152" s="50">
        <f>[5]Tregion!$A152</f>
        <v>40664</v>
      </c>
      <c r="B152" s="57">
        <f>[5]Tregion!$C152</f>
        <v>38.549999999999997</v>
      </c>
      <c r="C152" s="58">
        <f>[6]Tregion!$C152</f>
        <v>42.64</v>
      </c>
      <c r="D152" s="57">
        <f>[7]Tregion!$C152</f>
        <v>37.909999999999997</v>
      </c>
      <c r="E152" s="58">
        <f>[8]Tregion!$C152</f>
        <v>43.03</v>
      </c>
      <c r="F152" s="57">
        <f>[9]Tregion!$C152</f>
        <v>40.56</v>
      </c>
      <c r="G152" s="58">
        <f>[10]Tbasis!$D151</f>
        <v>40.93</v>
      </c>
      <c r="H152" s="57"/>
      <c r="I152" s="58">
        <f>[11]Tregion!$C152</f>
        <v>38.75</v>
      </c>
      <c r="J152" s="57"/>
      <c r="K152" s="58"/>
      <c r="L152" s="57"/>
      <c r="M152" s="58"/>
      <c r="N152" s="57"/>
      <c r="O152" s="58"/>
      <c r="Q152" s="57"/>
      <c r="R152" s="58">
        <f>[12]Tregion!$C152</f>
        <v>37.820969436723942</v>
      </c>
      <c r="S152" s="59"/>
      <c r="T152" s="58"/>
      <c r="U152" s="60"/>
      <c r="V152" s="61"/>
      <c r="W152" s="60"/>
      <c r="X152" s="58"/>
      <c r="Y152" s="59"/>
      <c r="Z152" s="62"/>
      <c r="AB152" s="59"/>
      <c r="AC152" s="58"/>
      <c r="AD152" s="59"/>
      <c r="AE152" s="58"/>
      <c r="AF152" s="59"/>
      <c r="AG152" s="58"/>
      <c r="AI152" s="50"/>
      <c r="AJ152" s="70"/>
      <c r="AL152" s="50"/>
    </row>
    <row r="153" spans="1:38" x14ac:dyDescent="0.25">
      <c r="A153" s="50">
        <f>[5]Tregion!$A153</f>
        <v>40695</v>
      </c>
      <c r="B153" s="57">
        <f>[5]Tregion!$C153</f>
        <v>45.36</v>
      </c>
      <c r="C153" s="58">
        <f>[6]Tregion!$C153</f>
        <v>41.81</v>
      </c>
      <c r="D153" s="57">
        <f>[7]Tregion!$C153</f>
        <v>38.369999999999997</v>
      </c>
      <c r="E153" s="58">
        <f>[8]Tregion!$C153</f>
        <v>45.26</v>
      </c>
      <c r="F153" s="57">
        <f>[9]Tregion!$C153</f>
        <v>44.94</v>
      </c>
      <c r="G153" s="58">
        <f>[10]Tbasis!$D152</f>
        <v>48.72</v>
      </c>
      <c r="H153" s="57"/>
      <c r="I153" s="58">
        <f>[11]Tregion!$C153</f>
        <v>45.75</v>
      </c>
      <c r="J153" s="57"/>
      <c r="K153" s="58"/>
      <c r="L153" s="57"/>
      <c r="M153" s="58"/>
      <c r="N153" s="57"/>
      <c r="O153" s="58"/>
      <c r="Q153" s="57"/>
      <c r="R153" s="58">
        <f>[12]Tregion!$C153</f>
        <v>38.259768192532505</v>
      </c>
      <c r="S153" s="59"/>
      <c r="T153" s="58"/>
      <c r="U153" s="60"/>
      <c r="V153" s="61"/>
      <c r="W153" s="60"/>
      <c r="X153" s="58"/>
      <c r="Y153" s="59"/>
      <c r="Z153" s="62"/>
      <c r="AB153" s="59"/>
      <c r="AC153" s="58"/>
      <c r="AD153" s="59"/>
      <c r="AE153" s="58"/>
      <c r="AF153" s="59"/>
      <c r="AG153" s="58"/>
      <c r="AI153" s="50"/>
      <c r="AJ153" s="70"/>
      <c r="AL153" s="50"/>
    </row>
    <row r="154" spans="1:38" x14ac:dyDescent="0.25">
      <c r="A154" s="50">
        <f>[5]Tregion!$A154</f>
        <v>40725</v>
      </c>
      <c r="B154" s="57">
        <f>[5]Tregion!$C154</f>
        <v>55.09</v>
      </c>
      <c r="C154" s="58">
        <f>[6]Tregion!$C154</f>
        <v>52.49</v>
      </c>
      <c r="D154" s="57">
        <f>[7]Tregion!$C154</f>
        <v>46.83</v>
      </c>
      <c r="E154" s="58">
        <f>[8]Tregion!$C154</f>
        <v>49.83</v>
      </c>
      <c r="F154" s="57">
        <f>[9]Tregion!$C154</f>
        <v>59.05</v>
      </c>
      <c r="G154" s="58">
        <f>[10]Tbasis!$D153</f>
        <v>58.98</v>
      </c>
      <c r="H154" s="57"/>
      <c r="I154" s="58">
        <f>[11]Tregion!$C154</f>
        <v>52.75</v>
      </c>
      <c r="J154" s="57"/>
      <c r="K154" s="58"/>
      <c r="L154" s="57"/>
      <c r="M154" s="58"/>
      <c r="N154" s="57"/>
      <c r="O154" s="58"/>
      <c r="Q154" s="57"/>
      <c r="R154" s="58">
        <f>[12]Tregion!$C154</f>
        <v>38.775451243554876</v>
      </c>
      <c r="S154" s="59"/>
      <c r="T154" s="58"/>
      <c r="U154" s="60"/>
      <c r="V154" s="61"/>
      <c r="W154" s="60"/>
      <c r="X154" s="58"/>
      <c r="Y154" s="59"/>
      <c r="Z154" s="62"/>
      <c r="AB154" s="59"/>
      <c r="AC154" s="58"/>
      <c r="AD154" s="59"/>
      <c r="AE154" s="58"/>
      <c r="AF154" s="59"/>
      <c r="AG154" s="58"/>
      <c r="AI154" s="50"/>
      <c r="AJ154" s="70"/>
      <c r="AL154" s="50"/>
    </row>
    <row r="155" spans="1:38" x14ac:dyDescent="0.25">
      <c r="A155" s="50">
        <f>[5]Tregion!$A155</f>
        <v>40756</v>
      </c>
      <c r="B155" s="57">
        <f>[5]Tregion!$C155</f>
        <v>62.88</v>
      </c>
      <c r="C155" s="58">
        <f>[6]Tregion!$C155</f>
        <v>55.86</v>
      </c>
      <c r="D155" s="57">
        <f>[7]Tregion!$C155</f>
        <v>50.49</v>
      </c>
      <c r="E155" s="58">
        <f>[8]Tregion!$C155</f>
        <v>53.62</v>
      </c>
      <c r="F155" s="57">
        <f>[9]Tregion!$C155</f>
        <v>64.62</v>
      </c>
      <c r="G155" s="58">
        <f>[10]Tbasis!$D154</f>
        <v>67.55</v>
      </c>
      <c r="H155" s="57"/>
      <c r="I155" s="58">
        <f>[11]Tregion!$C155</f>
        <v>61.5</v>
      </c>
      <c r="J155" s="57"/>
      <c r="K155" s="58"/>
      <c r="L155" s="57"/>
      <c r="M155" s="58"/>
      <c r="N155" s="57"/>
      <c r="O155" s="58"/>
      <c r="Q155" s="57"/>
      <c r="R155" s="58">
        <f>[12]Tregion!$C155</f>
        <v>39.216260104720519</v>
      </c>
      <c r="S155" s="59"/>
      <c r="T155" s="58"/>
      <c r="U155" s="60"/>
      <c r="V155" s="61"/>
      <c r="W155" s="60"/>
      <c r="X155" s="58"/>
      <c r="Y155" s="59"/>
      <c r="Z155" s="62"/>
      <c r="AB155" s="59"/>
      <c r="AC155" s="58"/>
      <c r="AD155" s="59"/>
      <c r="AE155" s="58"/>
      <c r="AF155" s="59"/>
      <c r="AG155" s="58"/>
      <c r="AI155" s="50"/>
      <c r="AJ155" s="70"/>
      <c r="AL155" s="50"/>
    </row>
    <row r="156" spans="1:38" x14ac:dyDescent="0.25">
      <c r="A156" s="50">
        <f>[5]Tregion!$A156</f>
        <v>40787</v>
      </c>
      <c r="B156" s="57">
        <f>[5]Tregion!$C156</f>
        <v>52.66</v>
      </c>
      <c r="C156" s="58">
        <f>[6]Tregion!$C156</f>
        <v>51.2</v>
      </c>
      <c r="D156" s="57">
        <f>[7]Tregion!$C156</f>
        <v>46.04</v>
      </c>
      <c r="E156" s="58">
        <f>[8]Tregion!$C156</f>
        <v>51.25</v>
      </c>
      <c r="F156" s="57">
        <f>[9]Tregion!$C156</f>
        <v>51.99</v>
      </c>
      <c r="G156" s="58">
        <f>[10]Tbasis!$D155</f>
        <v>56.56</v>
      </c>
      <c r="H156" s="57"/>
      <c r="I156" s="58">
        <f>[11]Tregion!$C156</f>
        <v>43.95</v>
      </c>
      <c r="J156" s="57"/>
      <c r="K156" s="58"/>
      <c r="L156" s="57"/>
      <c r="M156" s="58"/>
      <c r="N156" s="57"/>
      <c r="O156" s="58"/>
      <c r="Q156" s="57"/>
      <c r="R156" s="58">
        <f>[12]Tregion!$C156</f>
        <v>39.175522044077219</v>
      </c>
      <c r="S156" s="59"/>
      <c r="T156" s="58"/>
      <c r="U156" s="60"/>
      <c r="V156" s="61"/>
      <c r="W156" s="60"/>
      <c r="X156" s="58"/>
      <c r="Y156" s="59"/>
      <c r="Z156" s="62"/>
      <c r="AB156" s="59"/>
      <c r="AC156" s="58"/>
      <c r="AD156" s="59"/>
      <c r="AE156" s="58"/>
      <c r="AF156" s="59"/>
      <c r="AG156" s="58"/>
      <c r="AI156" s="50"/>
      <c r="AJ156" s="70"/>
      <c r="AL156" s="50"/>
    </row>
    <row r="157" spans="1:38" x14ac:dyDescent="0.25">
      <c r="A157" s="50">
        <f>[5]Tregion!$A157</f>
        <v>40817</v>
      </c>
      <c r="B157" s="57">
        <f>[5]Tregion!$C157</f>
        <v>40.5</v>
      </c>
      <c r="C157" s="58">
        <f>[6]Tregion!$C157</f>
        <v>46.89</v>
      </c>
      <c r="D157" s="57">
        <f>[7]Tregion!$C157</f>
        <v>43.3</v>
      </c>
      <c r="E157" s="58">
        <f>[8]Tregion!$C157</f>
        <v>43.72</v>
      </c>
      <c r="F157" s="57">
        <f>[9]Tregion!$C157</f>
        <v>42.02</v>
      </c>
      <c r="G157" s="58">
        <f>[10]Tbasis!$D156</f>
        <v>42.96</v>
      </c>
      <c r="H157" s="57"/>
      <c r="I157" s="58">
        <f>[11]Tregion!$C157</f>
        <v>43.75</v>
      </c>
      <c r="J157" s="57"/>
      <c r="K157" s="58"/>
      <c r="L157" s="57"/>
      <c r="M157" s="58"/>
      <c r="N157" s="57"/>
      <c r="O157" s="58"/>
      <c r="Q157" s="57"/>
      <c r="R157" s="58">
        <f>[12]Tregion!$C157</f>
        <v>39.200206627287677</v>
      </c>
      <c r="S157" s="59"/>
      <c r="T157" s="58"/>
      <c r="U157" s="60"/>
      <c r="V157" s="61"/>
      <c r="W157" s="60"/>
      <c r="X157" s="58"/>
      <c r="Y157" s="59"/>
      <c r="Z157" s="62"/>
      <c r="AB157" s="59"/>
      <c r="AC157" s="58"/>
      <c r="AD157" s="59"/>
      <c r="AE157" s="58"/>
      <c r="AF157" s="59"/>
      <c r="AG157" s="58"/>
      <c r="AI157" s="50"/>
      <c r="AJ157" s="70"/>
      <c r="AL157" s="50"/>
    </row>
    <row r="158" spans="1:38" x14ac:dyDescent="0.25">
      <c r="A158" s="50">
        <f>[5]Tregion!$A158</f>
        <v>40848</v>
      </c>
      <c r="B158" s="57">
        <f>[5]Tregion!$C158</f>
        <v>39.520000000000003</v>
      </c>
      <c r="C158" s="58">
        <f>[6]Tregion!$C158</f>
        <v>44.86</v>
      </c>
      <c r="D158" s="57">
        <f>[7]Tregion!$C158</f>
        <v>41.36</v>
      </c>
      <c r="E158" s="58">
        <f>[8]Tregion!$C158</f>
        <v>44.69</v>
      </c>
      <c r="F158" s="57">
        <f>[9]Tregion!$C158</f>
        <v>41.77</v>
      </c>
      <c r="G158" s="58">
        <f>[10]Tbasis!$D157</f>
        <v>41.79</v>
      </c>
      <c r="H158" s="57"/>
      <c r="I158" s="58">
        <f>[11]Tregion!$C158</f>
        <v>42</v>
      </c>
      <c r="J158" s="57"/>
      <c r="K158" s="58"/>
      <c r="L158" s="57"/>
      <c r="M158" s="58"/>
      <c r="N158" s="57"/>
      <c r="O158" s="58"/>
      <c r="Q158" s="57"/>
      <c r="R158" s="58">
        <f>[12]Tregion!$C158</f>
        <v>41.510366296619395</v>
      </c>
      <c r="S158" s="59"/>
      <c r="T158" s="58"/>
      <c r="U158" s="60"/>
      <c r="V158" s="61"/>
      <c r="W158" s="60"/>
      <c r="X158" s="58"/>
      <c r="Y158" s="59"/>
      <c r="Z158" s="62"/>
      <c r="AB158" s="59"/>
      <c r="AC158" s="58"/>
      <c r="AD158" s="59"/>
      <c r="AE158" s="58"/>
      <c r="AF158" s="59"/>
      <c r="AG158" s="58"/>
      <c r="AI158" s="50"/>
      <c r="AJ158" s="70"/>
      <c r="AL158" s="50"/>
    </row>
    <row r="159" spans="1:38" x14ac:dyDescent="0.25">
      <c r="A159" s="50">
        <f>[5]Tregion!$A159</f>
        <v>40878</v>
      </c>
      <c r="B159" s="57">
        <f>[5]Tregion!$C159</f>
        <v>39.04</v>
      </c>
      <c r="C159" s="58">
        <f>[6]Tregion!$C159</f>
        <v>45.47</v>
      </c>
      <c r="D159" s="57">
        <f>[7]Tregion!$C159</f>
        <v>42.05</v>
      </c>
      <c r="E159" s="58">
        <f>[8]Tregion!$C159</f>
        <v>47.28</v>
      </c>
      <c r="F159" s="57">
        <f>[9]Tregion!$C159</f>
        <v>43</v>
      </c>
      <c r="G159" s="58">
        <f>[10]Tbasis!$D158</f>
        <v>41.2</v>
      </c>
      <c r="H159" s="57"/>
      <c r="I159" s="58">
        <f>[11]Tregion!$C159</f>
        <v>42.2</v>
      </c>
      <c r="J159" s="57"/>
      <c r="K159" s="58"/>
      <c r="L159" s="57"/>
      <c r="M159" s="58"/>
      <c r="N159" s="57"/>
      <c r="O159" s="58"/>
      <c r="Q159" s="57"/>
      <c r="R159" s="58">
        <f>[12]Tregion!$C159</f>
        <v>43.207770584098306</v>
      </c>
      <c r="S159" s="59"/>
      <c r="T159" s="58"/>
      <c r="U159" s="60"/>
      <c r="V159" s="61"/>
      <c r="W159" s="60"/>
      <c r="X159" s="58"/>
      <c r="Y159" s="59"/>
      <c r="Z159" s="62"/>
      <c r="AB159" s="59"/>
      <c r="AC159" s="58"/>
      <c r="AD159" s="59"/>
      <c r="AE159" s="58"/>
      <c r="AF159" s="59"/>
      <c r="AG159" s="58"/>
      <c r="AI159" s="50"/>
      <c r="AJ159" s="70"/>
      <c r="AL159" s="50"/>
    </row>
    <row r="160" spans="1:38" x14ac:dyDescent="0.25">
      <c r="A160" s="50">
        <f>[5]Tregion!$A160</f>
        <v>40909</v>
      </c>
      <c r="B160" s="57">
        <f>[5]Tregion!$C160</f>
        <v>38.81</v>
      </c>
      <c r="C160" s="58">
        <f>[6]Tregion!$C160</f>
        <v>48.36</v>
      </c>
      <c r="D160" s="57">
        <f>[7]Tregion!$C160</f>
        <v>44.37</v>
      </c>
      <c r="E160" s="58">
        <f>[8]Tregion!$C160</f>
        <v>46.62</v>
      </c>
      <c r="F160" s="57">
        <f>[9]Tregion!$C160</f>
        <v>43.51</v>
      </c>
      <c r="G160" s="58">
        <f>[10]Tbasis!$D159</f>
        <v>41.13</v>
      </c>
      <c r="H160" s="57"/>
      <c r="I160" s="58">
        <f>[11]Tregion!$C160</f>
        <v>33.200000000000003</v>
      </c>
      <c r="J160" s="57"/>
      <c r="K160" s="58"/>
      <c r="L160" s="57"/>
      <c r="M160" s="58"/>
      <c r="N160" s="57"/>
      <c r="O160" s="58"/>
      <c r="Q160" s="57"/>
      <c r="R160" s="58">
        <f>[12]Tregion!$C160</f>
        <v>42.813114407899363</v>
      </c>
      <c r="S160" s="59"/>
      <c r="T160" s="58"/>
      <c r="U160" s="60"/>
      <c r="V160" s="61"/>
      <c r="W160" s="60"/>
      <c r="X160" s="58"/>
      <c r="Y160" s="59"/>
      <c r="Z160" s="62"/>
      <c r="AB160" s="59"/>
      <c r="AC160" s="58"/>
      <c r="AD160" s="59"/>
      <c r="AE160" s="58"/>
      <c r="AF160" s="59"/>
      <c r="AG160" s="58"/>
      <c r="AI160" s="50"/>
      <c r="AJ160" s="70"/>
      <c r="AL160" s="50"/>
    </row>
    <row r="161" spans="1:38" ht="12" customHeight="1" x14ac:dyDescent="0.25">
      <c r="A161" s="50">
        <f>[5]Tregion!$A161</f>
        <v>40940</v>
      </c>
      <c r="B161" s="57">
        <f>[5]Tregion!$C161</f>
        <v>38.81</v>
      </c>
      <c r="C161" s="58">
        <f>[6]Tregion!$C161</f>
        <v>48.04</v>
      </c>
      <c r="D161" s="57">
        <f>[7]Tregion!$C161</f>
        <v>43.95</v>
      </c>
      <c r="E161" s="58">
        <f>[8]Tregion!$C161</f>
        <v>45.8</v>
      </c>
      <c r="F161" s="57">
        <f>[9]Tregion!$C161</f>
        <v>42.04</v>
      </c>
      <c r="G161" s="58">
        <f>[10]Tbasis!$D160</f>
        <v>41.13</v>
      </c>
      <c r="H161" s="57"/>
      <c r="I161" s="58">
        <f>[11]Tregion!$C161</f>
        <v>34.950000000000003</v>
      </c>
      <c r="J161" s="57"/>
      <c r="K161" s="58"/>
      <c r="L161" s="57"/>
      <c r="M161" s="58"/>
      <c r="N161" s="57"/>
      <c r="O161" s="58"/>
      <c r="Q161" s="57"/>
      <c r="R161" s="58">
        <f>[12]Tregion!$C161</f>
        <v>41.886693588691138</v>
      </c>
      <c r="S161" s="59"/>
      <c r="T161" s="58"/>
      <c r="U161" s="60"/>
      <c r="V161" s="61"/>
      <c r="W161" s="60"/>
      <c r="X161" s="58"/>
      <c r="Y161" s="59"/>
      <c r="Z161" s="62"/>
      <c r="AB161" s="59"/>
      <c r="AC161" s="58"/>
      <c r="AD161" s="59"/>
      <c r="AE161" s="58"/>
      <c r="AF161" s="59"/>
      <c r="AG161" s="58"/>
      <c r="AI161" s="50"/>
      <c r="AJ161" s="70"/>
      <c r="AL161" s="50"/>
    </row>
    <row r="162" spans="1:38" x14ac:dyDescent="0.25">
      <c r="A162" s="50"/>
    </row>
    <row r="163" spans="1:38" x14ac:dyDescent="0.25">
      <c r="A163" s="50"/>
    </row>
    <row r="164" spans="1:38" x14ac:dyDescent="0.25">
      <c r="A164" s="50"/>
    </row>
    <row r="165" spans="1:38" x14ac:dyDescent="0.25">
      <c r="A165" s="50"/>
    </row>
    <row r="166" spans="1:38" x14ac:dyDescent="0.25">
      <c r="A166" s="50"/>
    </row>
    <row r="167" spans="1:38" x14ac:dyDescent="0.25">
      <c r="A167" s="50"/>
    </row>
    <row r="168" spans="1:38" x14ac:dyDescent="0.25">
      <c r="A168" s="50"/>
    </row>
    <row r="169" spans="1:38" x14ac:dyDescent="0.25">
      <c r="A169" s="50"/>
    </row>
    <row r="170" spans="1:38" x14ac:dyDescent="0.25">
      <c r="A170" s="50"/>
    </row>
    <row r="171" spans="1:38" x14ac:dyDescent="0.25">
      <c r="A171" s="50"/>
    </row>
    <row r="172" spans="1:38" x14ac:dyDescent="0.25">
      <c r="A172" s="50"/>
    </row>
    <row r="173" spans="1:38" x14ac:dyDescent="0.25">
      <c r="A173" s="50"/>
    </row>
    <row r="174" spans="1:38" x14ac:dyDescent="0.25">
      <c r="A174" s="50"/>
    </row>
    <row r="175" spans="1:38" x14ac:dyDescent="0.25">
      <c r="A175" s="50"/>
    </row>
    <row r="176" spans="1:38" x14ac:dyDescent="0.25">
      <c r="A176" s="50"/>
    </row>
    <row r="177" spans="1:1" x14ac:dyDescent="0.25">
      <c r="A177" s="50"/>
    </row>
    <row r="178" spans="1:1" x14ac:dyDescent="0.25">
      <c r="A178" s="50"/>
    </row>
    <row r="179" spans="1:1" x14ac:dyDescent="0.25">
      <c r="A179" s="50"/>
    </row>
    <row r="180" spans="1:1" x14ac:dyDescent="0.25">
      <c r="A180" s="50"/>
    </row>
    <row r="181" spans="1:1" x14ac:dyDescent="0.25">
      <c r="A181" s="50"/>
    </row>
    <row r="182" spans="1:1" x14ac:dyDescent="0.25">
      <c r="A182" s="50"/>
    </row>
    <row r="183" spans="1:1" x14ac:dyDescent="0.25">
      <c r="A183" s="50"/>
    </row>
    <row r="184" spans="1:1" x14ac:dyDescent="0.25">
      <c r="A184" s="50"/>
    </row>
    <row r="185" spans="1:1" x14ac:dyDescent="0.25">
      <c r="A185" s="50"/>
    </row>
    <row r="186" spans="1:1" x14ac:dyDescent="0.25">
      <c r="A186" s="50"/>
    </row>
    <row r="187" spans="1:1" x14ac:dyDescent="0.25">
      <c r="A187" s="50"/>
    </row>
    <row r="188" spans="1:1" x14ac:dyDescent="0.25">
      <c r="A188" s="50"/>
    </row>
    <row r="189" spans="1:1" x14ac:dyDescent="0.25">
      <c r="A189" s="50"/>
    </row>
    <row r="190" spans="1:1" x14ac:dyDescent="0.25">
      <c r="A190" s="50"/>
    </row>
    <row r="191" spans="1:1" x14ac:dyDescent="0.25">
      <c r="A191" s="50"/>
    </row>
    <row r="192" spans="1:1" x14ac:dyDescent="0.25">
      <c r="A192" s="50"/>
    </row>
    <row r="193" spans="1:1" x14ac:dyDescent="0.25">
      <c r="A193" s="50"/>
    </row>
    <row r="194" spans="1:1" x14ac:dyDescent="0.25">
      <c r="A194" s="50"/>
    </row>
    <row r="195" spans="1:1" x14ac:dyDescent="0.25">
      <c r="A195" s="50"/>
    </row>
    <row r="196" spans="1:1" x14ac:dyDescent="0.25">
      <c r="A196" s="50"/>
    </row>
    <row r="197" spans="1:1" x14ac:dyDescent="0.25">
      <c r="A197" s="50"/>
    </row>
    <row r="198" spans="1:1" x14ac:dyDescent="0.25">
      <c r="A198" s="50"/>
    </row>
    <row r="199" spans="1:1" x14ac:dyDescent="0.25">
      <c r="A199" s="50"/>
    </row>
    <row r="200" spans="1:1" x14ac:dyDescent="0.25">
      <c r="A200" s="50"/>
    </row>
    <row r="201" spans="1:1" x14ac:dyDescent="0.25">
      <c r="A201" s="50"/>
    </row>
    <row r="202" spans="1:1" x14ac:dyDescent="0.25">
      <c r="A202" s="50"/>
    </row>
    <row r="203" spans="1:1" x14ac:dyDescent="0.25">
      <c r="A203" s="50"/>
    </row>
    <row r="204" spans="1:1" x14ac:dyDescent="0.25">
      <c r="A204" s="50"/>
    </row>
    <row r="205" spans="1:1" x14ac:dyDescent="0.25">
      <c r="A205" s="50"/>
    </row>
    <row r="206" spans="1:1" x14ac:dyDescent="0.25">
      <c r="A206" s="50"/>
    </row>
    <row r="207" spans="1:1" x14ac:dyDescent="0.25">
      <c r="A207" s="50"/>
    </row>
    <row r="208" spans="1:1" x14ac:dyDescent="0.25">
      <c r="A208" s="50"/>
    </row>
    <row r="209" spans="1:1" x14ac:dyDescent="0.25">
      <c r="A209" s="50"/>
    </row>
    <row r="210" spans="1:1" x14ac:dyDescent="0.25">
      <c r="A210" s="50"/>
    </row>
    <row r="211" spans="1:1" x14ac:dyDescent="0.25">
      <c r="A211" s="50"/>
    </row>
    <row r="212" spans="1:1" x14ac:dyDescent="0.25">
      <c r="A212" s="50"/>
    </row>
    <row r="213" spans="1:1" x14ac:dyDescent="0.25">
      <c r="A213" s="50"/>
    </row>
    <row r="214" spans="1:1" x14ac:dyDescent="0.25">
      <c r="A214" s="50"/>
    </row>
    <row r="215" spans="1:1" x14ac:dyDescent="0.25">
      <c r="A215" s="50"/>
    </row>
    <row r="216" spans="1:1" x14ac:dyDescent="0.25">
      <c r="A216" s="50"/>
    </row>
    <row r="217" spans="1:1" x14ac:dyDescent="0.25">
      <c r="A217" s="50"/>
    </row>
    <row r="218" spans="1:1" x14ac:dyDescent="0.25">
      <c r="A218" s="50"/>
    </row>
    <row r="219" spans="1:1" x14ac:dyDescent="0.25">
      <c r="A219" s="50"/>
    </row>
    <row r="220" spans="1:1" x14ac:dyDescent="0.25">
      <c r="A220" s="50"/>
    </row>
    <row r="221" spans="1:1" x14ac:dyDescent="0.25">
      <c r="A221" s="50"/>
    </row>
    <row r="222" spans="1:1" x14ac:dyDescent="0.25">
      <c r="A222" s="50"/>
    </row>
    <row r="223" spans="1:1" x14ac:dyDescent="0.25">
      <c r="A223" s="50"/>
    </row>
    <row r="224" spans="1:1" x14ac:dyDescent="0.25">
      <c r="A224" s="50"/>
    </row>
    <row r="225" spans="1:1" x14ac:dyDescent="0.25">
      <c r="A225" s="50"/>
    </row>
    <row r="226" spans="1:1" x14ac:dyDescent="0.25">
      <c r="A226" s="50"/>
    </row>
    <row r="227" spans="1:1" x14ac:dyDescent="0.25">
      <c r="A227" s="50"/>
    </row>
    <row r="228" spans="1:1" x14ac:dyDescent="0.25">
      <c r="A228" s="50"/>
    </row>
    <row r="229" spans="1:1" x14ac:dyDescent="0.25">
      <c r="A229" s="50"/>
    </row>
    <row r="230" spans="1:1" x14ac:dyDescent="0.25">
      <c r="A230" s="50"/>
    </row>
    <row r="231" spans="1:1" x14ac:dyDescent="0.25">
      <c r="A231" s="50"/>
    </row>
    <row r="232" spans="1:1" x14ac:dyDescent="0.25">
      <c r="A232" s="50"/>
    </row>
    <row r="233" spans="1:1" x14ac:dyDescent="0.25">
      <c r="A233" s="50"/>
    </row>
    <row r="234" spans="1:1" x14ac:dyDescent="0.25">
      <c r="A234" s="50"/>
    </row>
    <row r="235" spans="1:1" x14ac:dyDescent="0.25">
      <c r="A235" s="50"/>
    </row>
    <row r="236" spans="1:1" x14ac:dyDescent="0.25">
      <c r="A236" s="50"/>
    </row>
    <row r="237" spans="1:1" x14ac:dyDescent="0.25">
      <c r="A237" s="50"/>
    </row>
    <row r="238" spans="1:1" x14ac:dyDescent="0.25">
      <c r="A238" s="50"/>
    </row>
    <row r="239" spans="1:1" x14ac:dyDescent="0.25">
      <c r="A239" s="50"/>
    </row>
    <row r="240" spans="1:1" x14ac:dyDescent="0.25">
      <c r="A240" s="50"/>
    </row>
    <row r="241" spans="1:1" x14ac:dyDescent="0.25">
      <c r="A241" s="50"/>
    </row>
    <row r="242" spans="1:1" x14ac:dyDescent="0.25">
      <c r="A242" s="50"/>
    </row>
    <row r="243" spans="1:1" x14ac:dyDescent="0.25">
      <c r="A243" s="50"/>
    </row>
    <row r="244" spans="1:1" x14ac:dyDescent="0.25">
      <c r="A244" s="50"/>
    </row>
    <row r="245" spans="1:1" x14ac:dyDescent="0.25">
      <c r="A245" s="50"/>
    </row>
    <row r="246" spans="1:1" x14ac:dyDescent="0.25">
      <c r="A246" s="50"/>
    </row>
    <row r="247" spans="1:1" x14ac:dyDescent="0.25">
      <c r="A247" s="50"/>
    </row>
    <row r="248" spans="1:1" x14ac:dyDescent="0.25">
      <c r="A248" s="50"/>
    </row>
    <row r="249" spans="1:1" x14ac:dyDescent="0.25">
      <c r="A249" s="50"/>
    </row>
    <row r="250" spans="1:1" x14ac:dyDescent="0.25">
      <c r="A250" s="50"/>
    </row>
    <row r="251" spans="1:1" x14ac:dyDescent="0.25">
      <c r="A251" s="50"/>
    </row>
    <row r="252" spans="1:1" x14ac:dyDescent="0.25">
      <c r="A252" s="50"/>
    </row>
    <row r="253" spans="1:1" x14ac:dyDescent="0.25">
      <c r="A253" s="50"/>
    </row>
    <row r="254" spans="1:1" x14ac:dyDescent="0.25">
      <c r="A254" s="50"/>
    </row>
    <row r="255" spans="1:1" x14ac:dyDescent="0.25">
      <c r="A255" s="50"/>
    </row>
    <row r="256" spans="1:1" x14ac:dyDescent="0.25">
      <c r="A256" s="50"/>
    </row>
    <row r="257" spans="1:1" x14ac:dyDescent="0.25">
      <c r="A257" s="50"/>
    </row>
    <row r="258" spans="1:1" x14ac:dyDescent="0.25">
      <c r="A258" s="50"/>
    </row>
    <row r="259" spans="1:1" x14ac:dyDescent="0.25">
      <c r="A259" s="50"/>
    </row>
    <row r="260" spans="1:1" x14ac:dyDescent="0.25">
      <c r="A260" s="50"/>
    </row>
    <row r="261" spans="1:1" x14ac:dyDescent="0.25">
      <c r="A261" s="50"/>
    </row>
    <row r="262" spans="1:1" x14ac:dyDescent="0.25">
      <c r="A262" s="50"/>
    </row>
    <row r="263" spans="1:1" x14ac:dyDescent="0.25">
      <c r="A263" s="50"/>
    </row>
    <row r="264" spans="1:1" x14ac:dyDescent="0.25">
      <c r="A264" s="50"/>
    </row>
    <row r="265" spans="1:1" x14ac:dyDescent="0.25">
      <c r="A265" s="50"/>
    </row>
    <row r="266" spans="1:1" x14ac:dyDescent="0.25">
      <c r="A266" s="50"/>
    </row>
    <row r="267" spans="1:1" x14ac:dyDescent="0.25">
      <c r="A267" s="50"/>
    </row>
    <row r="268" spans="1:1" x14ac:dyDescent="0.25">
      <c r="A268" s="50"/>
    </row>
    <row r="269" spans="1:1" x14ac:dyDescent="0.25">
      <c r="A269" s="50"/>
    </row>
    <row r="270" spans="1:1" x14ac:dyDescent="0.25">
      <c r="A270" s="50"/>
    </row>
    <row r="271" spans="1:1" x14ac:dyDescent="0.25">
      <c r="A271" s="50"/>
    </row>
    <row r="272" spans="1:1" x14ac:dyDescent="0.25">
      <c r="A272" s="50"/>
    </row>
    <row r="273" spans="1:1" x14ac:dyDescent="0.25">
      <c r="A273" s="50"/>
    </row>
    <row r="274" spans="1:1" x14ac:dyDescent="0.25">
      <c r="A274" s="50"/>
    </row>
    <row r="275" spans="1:1" x14ac:dyDescent="0.25">
      <c r="A275" s="50"/>
    </row>
    <row r="276" spans="1:1" x14ac:dyDescent="0.25">
      <c r="A276" s="50"/>
    </row>
    <row r="277" spans="1:1" x14ac:dyDescent="0.25">
      <c r="A277" s="50"/>
    </row>
    <row r="278" spans="1:1" x14ac:dyDescent="0.25">
      <c r="A278" s="50"/>
    </row>
    <row r="279" spans="1:1" x14ac:dyDescent="0.25">
      <c r="A279" s="50"/>
    </row>
    <row r="280" spans="1:1" x14ac:dyDescent="0.25">
      <c r="A280" s="50"/>
    </row>
    <row r="281" spans="1:1" x14ac:dyDescent="0.25">
      <c r="A281" s="50"/>
    </row>
    <row r="282" spans="1:1" x14ac:dyDescent="0.25">
      <c r="A282" s="50"/>
    </row>
    <row r="283" spans="1:1" x14ac:dyDescent="0.25">
      <c r="A283" s="50"/>
    </row>
    <row r="284" spans="1:1" x14ac:dyDescent="0.25">
      <c r="A284" s="50"/>
    </row>
    <row r="285" spans="1:1" x14ac:dyDescent="0.25">
      <c r="A285" s="50"/>
    </row>
    <row r="286" spans="1:1" x14ac:dyDescent="0.25">
      <c r="A286" s="50"/>
    </row>
    <row r="287" spans="1:1" x14ac:dyDescent="0.25">
      <c r="A287" s="50"/>
    </row>
    <row r="288" spans="1:1" x14ac:dyDescent="0.25">
      <c r="A288" s="50"/>
    </row>
    <row r="289" spans="1:1" x14ac:dyDescent="0.25">
      <c r="A289" s="50"/>
    </row>
    <row r="290" spans="1:1" x14ac:dyDescent="0.25">
      <c r="A290" s="50"/>
    </row>
    <row r="291" spans="1:1" x14ac:dyDescent="0.25">
      <c r="A291" s="50"/>
    </row>
    <row r="292" spans="1:1" x14ac:dyDescent="0.25">
      <c r="A292" s="50"/>
    </row>
    <row r="293" spans="1:1" x14ac:dyDescent="0.25">
      <c r="A293" s="50"/>
    </row>
    <row r="294" spans="1:1" x14ac:dyDescent="0.25">
      <c r="A294" s="50"/>
    </row>
    <row r="295" spans="1:1" x14ac:dyDescent="0.25">
      <c r="A295" s="50"/>
    </row>
    <row r="296" spans="1:1" x14ac:dyDescent="0.25">
      <c r="A296" s="50"/>
    </row>
    <row r="297" spans="1:1" x14ac:dyDescent="0.25">
      <c r="A297" s="50"/>
    </row>
    <row r="298" spans="1:1" x14ac:dyDescent="0.25">
      <c r="A298" s="50"/>
    </row>
    <row r="299" spans="1:1" x14ac:dyDescent="0.25">
      <c r="A299" s="50"/>
    </row>
    <row r="300" spans="1:1" x14ac:dyDescent="0.25">
      <c r="A300" s="50"/>
    </row>
    <row r="301" spans="1:1" x14ac:dyDescent="0.25">
      <c r="A301" s="50"/>
    </row>
    <row r="302" spans="1:1" x14ac:dyDescent="0.25">
      <c r="A302" s="50"/>
    </row>
    <row r="303" spans="1:1" x14ac:dyDescent="0.25">
      <c r="A303" s="50"/>
    </row>
    <row r="304" spans="1:1" x14ac:dyDescent="0.25">
      <c r="A304" s="50"/>
    </row>
    <row r="305" spans="1:1" x14ac:dyDescent="0.25">
      <c r="A305" s="50"/>
    </row>
    <row r="306" spans="1:1" x14ac:dyDescent="0.25">
      <c r="A306" s="50"/>
    </row>
    <row r="307" spans="1:1" x14ac:dyDescent="0.25">
      <c r="A307" s="50"/>
    </row>
    <row r="308" spans="1:1" x14ac:dyDescent="0.25">
      <c r="A308" s="50"/>
    </row>
    <row r="309" spans="1:1" x14ac:dyDescent="0.25">
      <c r="A309" s="50"/>
    </row>
    <row r="310" spans="1:1" x14ac:dyDescent="0.25">
      <c r="A310" s="50"/>
    </row>
    <row r="311" spans="1:1" x14ac:dyDescent="0.25">
      <c r="A311" s="50"/>
    </row>
    <row r="312" spans="1:1" x14ac:dyDescent="0.25">
      <c r="A312" s="50"/>
    </row>
    <row r="313" spans="1:1" x14ac:dyDescent="0.25">
      <c r="A313" s="50"/>
    </row>
    <row r="314" spans="1:1" x14ac:dyDescent="0.25">
      <c r="A314" s="50"/>
    </row>
    <row r="315" spans="1:1" x14ac:dyDescent="0.25">
      <c r="A315" s="50"/>
    </row>
    <row r="316" spans="1:1" x14ac:dyDescent="0.25">
      <c r="A316" s="50"/>
    </row>
    <row r="317" spans="1:1" x14ac:dyDescent="0.25">
      <c r="A317" s="50"/>
    </row>
    <row r="318" spans="1:1" x14ac:dyDescent="0.25">
      <c r="A318" s="50"/>
    </row>
    <row r="319" spans="1:1" x14ac:dyDescent="0.25">
      <c r="A319" s="50"/>
    </row>
    <row r="320" spans="1:1" x14ac:dyDescent="0.25">
      <c r="A320" s="50"/>
    </row>
    <row r="321" spans="1:1" x14ac:dyDescent="0.25">
      <c r="A321" s="50"/>
    </row>
    <row r="322" spans="1:1" x14ac:dyDescent="0.25">
      <c r="A322" s="50"/>
    </row>
    <row r="323" spans="1:1" x14ac:dyDescent="0.25">
      <c r="A323" s="50"/>
    </row>
    <row r="324" spans="1:1" x14ac:dyDescent="0.25">
      <c r="A324" s="50"/>
    </row>
    <row r="325" spans="1:1" x14ac:dyDescent="0.25">
      <c r="A325" s="50"/>
    </row>
    <row r="326" spans="1:1" x14ac:dyDescent="0.25">
      <c r="A326" s="50"/>
    </row>
    <row r="327" spans="1:1" x14ac:dyDescent="0.25">
      <c r="A327" s="50"/>
    </row>
    <row r="328" spans="1:1" x14ac:dyDescent="0.25">
      <c r="A328" s="50"/>
    </row>
    <row r="329" spans="1:1" x14ac:dyDescent="0.25">
      <c r="A329" s="50"/>
    </row>
    <row r="330" spans="1:1" x14ac:dyDescent="0.25">
      <c r="A330" s="50"/>
    </row>
    <row r="331" spans="1:1" x14ac:dyDescent="0.25">
      <c r="A331" s="50"/>
    </row>
    <row r="332" spans="1:1" x14ac:dyDescent="0.25">
      <c r="A332" s="50"/>
    </row>
    <row r="333" spans="1:1" x14ac:dyDescent="0.25">
      <c r="A333" s="50"/>
    </row>
    <row r="334" spans="1:1" x14ac:dyDescent="0.25">
      <c r="A334" s="50"/>
    </row>
    <row r="335" spans="1:1" x14ac:dyDescent="0.25">
      <c r="A335" s="50"/>
    </row>
    <row r="336" spans="1:1" x14ac:dyDescent="0.25">
      <c r="A336" s="50"/>
    </row>
    <row r="337" spans="1:1" x14ac:dyDescent="0.25">
      <c r="A337" s="50"/>
    </row>
    <row r="338" spans="1:1" x14ac:dyDescent="0.25">
      <c r="A338" s="50"/>
    </row>
    <row r="339" spans="1:1" x14ac:dyDescent="0.25">
      <c r="A339" s="50"/>
    </row>
    <row r="340" spans="1:1" x14ac:dyDescent="0.25">
      <c r="A340" s="50"/>
    </row>
    <row r="341" spans="1:1" x14ac:dyDescent="0.25">
      <c r="A341" s="50"/>
    </row>
    <row r="342" spans="1:1" x14ac:dyDescent="0.25">
      <c r="A342" s="50"/>
    </row>
    <row r="343" spans="1:1" x14ac:dyDescent="0.25">
      <c r="A343" s="50"/>
    </row>
    <row r="344" spans="1:1" x14ac:dyDescent="0.25">
      <c r="A344" s="50"/>
    </row>
    <row r="345" spans="1:1" x14ac:dyDescent="0.25">
      <c r="A345" s="50"/>
    </row>
    <row r="346" spans="1:1" x14ac:dyDescent="0.25">
      <c r="A346" s="50"/>
    </row>
    <row r="347" spans="1:1" x14ac:dyDescent="0.25">
      <c r="A347" s="50"/>
    </row>
    <row r="348" spans="1:1" x14ac:dyDescent="0.25">
      <c r="A348" s="50"/>
    </row>
    <row r="349" spans="1:1" x14ac:dyDescent="0.25">
      <c r="A349" s="50"/>
    </row>
    <row r="350" spans="1:1" x14ac:dyDescent="0.25">
      <c r="A350" s="50"/>
    </row>
    <row r="351" spans="1:1" x14ac:dyDescent="0.25">
      <c r="A351" s="50"/>
    </row>
    <row r="352" spans="1:1" x14ac:dyDescent="0.25">
      <c r="A352" s="50"/>
    </row>
    <row r="353" spans="1:1" x14ac:dyDescent="0.25">
      <c r="A353" s="50"/>
    </row>
    <row r="354" spans="1:1" x14ac:dyDescent="0.25">
      <c r="A354" s="50"/>
    </row>
    <row r="355" spans="1:1" x14ac:dyDescent="0.25">
      <c r="A355" s="50"/>
    </row>
    <row r="356" spans="1:1" x14ac:dyDescent="0.25">
      <c r="A356" s="50"/>
    </row>
    <row r="357" spans="1:1" x14ac:dyDescent="0.25">
      <c r="A357" s="50"/>
    </row>
    <row r="358" spans="1:1" x14ac:dyDescent="0.25">
      <c r="A358" s="50"/>
    </row>
    <row r="359" spans="1:1" x14ac:dyDescent="0.25">
      <c r="A359" s="50"/>
    </row>
    <row r="360" spans="1:1" x14ac:dyDescent="0.25">
      <c r="A360" s="50"/>
    </row>
    <row r="361" spans="1:1" x14ac:dyDescent="0.25">
      <c r="A361" s="50"/>
    </row>
    <row r="362" spans="1:1" x14ac:dyDescent="0.25">
      <c r="A362" s="50"/>
    </row>
    <row r="363" spans="1:1" x14ac:dyDescent="0.25">
      <c r="A363" s="50"/>
    </row>
    <row r="364" spans="1:1" x14ac:dyDescent="0.25">
      <c r="A364" s="50"/>
    </row>
    <row r="365" spans="1:1" x14ac:dyDescent="0.25">
      <c r="A365" s="50"/>
    </row>
    <row r="366" spans="1:1" x14ac:dyDescent="0.25">
      <c r="A366" s="50"/>
    </row>
    <row r="367" spans="1:1" x14ac:dyDescent="0.25">
      <c r="A367" s="50"/>
    </row>
    <row r="368" spans="1:1" x14ac:dyDescent="0.25">
      <c r="A368" s="50"/>
    </row>
    <row r="369" spans="1:1" x14ac:dyDescent="0.25">
      <c r="A369" s="50"/>
    </row>
    <row r="370" spans="1:1" x14ac:dyDescent="0.25">
      <c r="A370" s="50"/>
    </row>
    <row r="371" spans="1:1" x14ac:dyDescent="0.25">
      <c r="A371" s="50"/>
    </row>
    <row r="372" spans="1:1" x14ac:dyDescent="0.25">
      <c r="A372" s="50"/>
    </row>
    <row r="373" spans="1:1" x14ac:dyDescent="0.25">
      <c r="A373" s="50"/>
    </row>
    <row r="374" spans="1:1" x14ac:dyDescent="0.25">
      <c r="A374" s="50"/>
    </row>
    <row r="375" spans="1:1" x14ac:dyDescent="0.25">
      <c r="A375" s="50"/>
    </row>
    <row r="376" spans="1:1" x14ac:dyDescent="0.25">
      <c r="A376" s="50"/>
    </row>
    <row r="377" spans="1:1" x14ac:dyDescent="0.25">
      <c r="A377" s="50"/>
    </row>
    <row r="378" spans="1:1" x14ac:dyDescent="0.25">
      <c r="A378" s="50"/>
    </row>
    <row r="379" spans="1:1" x14ac:dyDescent="0.25">
      <c r="A379" s="50"/>
    </row>
    <row r="380" spans="1:1" x14ac:dyDescent="0.25">
      <c r="A380" s="50"/>
    </row>
    <row r="381" spans="1:1" x14ac:dyDescent="0.25">
      <c r="A381" s="50"/>
    </row>
    <row r="382" spans="1:1" x14ac:dyDescent="0.25">
      <c r="A382" s="50"/>
    </row>
    <row r="383" spans="1:1" x14ac:dyDescent="0.25">
      <c r="A383" s="50"/>
    </row>
    <row r="384" spans="1:1" x14ac:dyDescent="0.25">
      <c r="A384" s="50"/>
    </row>
    <row r="385" spans="1:1" x14ac:dyDescent="0.25">
      <c r="A385" s="50"/>
    </row>
    <row r="386" spans="1:1" x14ac:dyDescent="0.25">
      <c r="A386" s="50"/>
    </row>
    <row r="387" spans="1:1" x14ac:dyDescent="0.25">
      <c r="A387" s="50"/>
    </row>
    <row r="388" spans="1:1" x14ac:dyDescent="0.25">
      <c r="A388" s="50"/>
    </row>
    <row r="389" spans="1:1" x14ac:dyDescent="0.25">
      <c r="A389" s="50"/>
    </row>
    <row r="390" spans="1:1" x14ac:dyDescent="0.25">
      <c r="A390" s="50"/>
    </row>
    <row r="391" spans="1:1" x14ac:dyDescent="0.25">
      <c r="A391" s="50"/>
    </row>
    <row r="392" spans="1:1" x14ac:dyDescent="0.25">
      <c r="A392" s="50"/>
    </row>
    <row r="393" spans="1:1" x14ac:dyDescent="0.25">
      <c r="A393" s="50"/>
    </row>
    <row r="394" spans="1:1" x14ac:dyDescent="0.25">
      <c r="A394" s="50"/>
    </row>
    <row r="395" spans="1:1" x14ac:dyDescent="0.25">
      <c r="A395" s="50"/>
    </row>
    <row r="396" spans="1:1" x14ac:dyDescent="0.25">
      <c r="A396" s="50"/>
    </row>
    <row r="397" spans="1:1" x14ac:dyDescent="0.25">
      <c r="A397" s="50"/>
    </row>
    <row r="398" spans="1:1" x14ac:dyDescent="0.25">
      <c r="A398" s="50"/>
    </row>
    <row r="399" spans="1:1" x14ac:dyDescent="0.25">
      <c r="A399" s="50"/>
    </row>
    <row r="400" spans="1:1" x14ac:dyDescent="0.25">
      <c r="A400" s="50"/>
    </row>
    <row r="401" spans="1:1" x14ac:dyDescent="0.25">
      <c r="A401" s="50"/>
    </row>
    <row r="402" spans="1:1" x14ac:dyDescent="0.25">
      <c r="A402" s="50"/>
    </row>
    <row r="403" spans="1:1" x14ac:dyDescent="0.25">
      <c r="A403" s="50"/>
    </row>
    <row r="404" spans="1:1" x14ac:dyDescent="0.25">
      <c r="A404" s="50"/>
    </row>
    <row r="405" spans="1:1" x14ac:dyDescent="0.25">
      <c r="A405" s="50"/>
    </row>
    <row r="406" spans="1:1" x14ac:dyDescent="0.25">
      <c r="A406" s="50"/>
    </row>
    <row r="407" spans="1:1" x14ac:dyDescent="0.25">
      <c r="A407" s="50"/>
    </row>
    <row r="408" spans="1:1" x14ac:dyDescent="0.25">
      <c r="A408" s="50"/>
    </row>
    <row r="409" spans="1:1" x14ac:dyDescent="0.25">
      <c r="A409" s="50"/>
    </row>
    <row r="410" spans="1:1" x14ac:dyDescent="0.25">
      <c r="A410" s="50"/>
    </row>
    <row r="411" spans="1:1" x14ac:dyDescent="0.25">
      <c r="A411" s="50"/>
    </row>
    <row r="412" spans="1:1" x14ac:dyDescent="0.25">
      <c r="A412" s="50"/>
    </row>
    <row r="413" spans="1:1" x14ac:dyDescent="0.25">
      <c r="A413" s="50"/>
    </row>
    <row r="414" spans="1:1" x14ac:dyDescent="0.25">
      <c r="A414" s="50"/>
    </row>
    <row r="415" spans="1:1" x14ac:dyDescent="0.25">
      <c r="A415" s="50"/>
    </row>
    <row r="416" spans="1:1" x14ac:dyDescent="0.25">
      <c r="A416" s="50"/>
    </row>
    <row r="417" spans="1:1" x14ac:dyDescent="0.25">
      <c r="A417" s="50"/>
    </row>
    <row r="418" spans="1:1" x14ac:dyDescent="0.25">
      <c r="A418" s="50"/>
    </row>
    <row r="419" spans="1:1" x14ac:dyDescent="0.25">
      <c r="A419" s="50"/>
    </row>
    <row r="420" spans="1:1" x14ac:dyDescent="0.25">
      <c r="A420" s="50"/>
    </row>
    <row r="421" spans="1:1" x14ac:dyDescent="0.25">
      <c r="A421" s="50"/>
    </row>
    <row r="422" spans="1:1" x14ac:dyDescent="0.25">
      <c r="A422" s="50"/>
    </row>
    <row r="423" spans="1:1" x14ac:dyDescent="0.25">
      <c r="A423" s="50"/>
    </row>
    <row r="424" spans="1:1" x14ac:dyDescent="0.25">
      <c r="A424" s="50"/>
    </row>
    <row r="425" spans="1:1" x14ac:dyDescent="0.25">
      <c r="A425" s="50"/>
    </row>
    <row r="426" spans="1:1" x14ac:dyDescent="0.25">
      <c r="A426" s="50"/>
    </row>
    <row r="427" spans="1:1" x14ac:dyDescent="0.25">
      <c r="A427" s="50"/>
    </row>
    <row r="428" spans="1:1" x14ac:dyDescent="0.25">
      <c r="A428" s="50"/>
    </row>
    <row r="429" spans="1:1" x14ac:dyDescent="0.25">
      <c r="A429" s="50"/>
    </row>
    <row r="430" spans="1:1" x14ac:dyDescent="0.25">
      <c r="A430" s="50"/>
    </row>
    <row r="431" spans="1:1" x14ac:dyDescent="0.25">
      <c r="A431" s="50"/>
    </row>
    <row r="432" spans="1:1" x14ac:dyDescent="0.25">
      <c r="A432" s="50"/>
    </row>
    <row r="433" spans="1:1" x14ac:dyDescent="0.25">
      <c r="A433" s="50"/>
    </row>
    <row r="434" spans="1:1" x14ac:dyDescent="0.25">
      <c r="A434" s="50"/>
    </row>
    <row r="435" spans="1:1" x14ac:dyDescent="0.25">
      <c r="A435" s="50"/>
    </row>
    <row r="436" spans="1:1" x14ac:dyDescent="0.25">
      <c r="A436" s="50"/>
    </row>
    <row r="437" spans="1:1" x14ac:dyDescent="0.25">
      <c r="A437" s="50"/>
    </row>
    <row r="438" spans="1:1" x14ac:dyDescent="0.25">
      <c r="A438" s="50"/>
    </row>
    <row r="439" spans="1:1" x14ac:dyDescent="0.25">
      <c r="A439" s="50"/>
    </row>
    <row r="440" spans="1:1" x14ac:dyDescent="0.25">
      <c r="A440" s="50"/>
    </row>
    <row r="441" spans="1:1" x14ac:dyDescent="0.25">
      <c r="A441" s="50"/>
    </row>
    <row r="442" spans="1:1" x14ac:dyDescent="0.25">
      <c r="A442" s="50"/>
    </row>
    <row r="443" spans="1:1" x14ac:dyDescent="0.25">
      <c r="A443" s="50"/>
    </row>
    <row r="444" spans="1:1" x14ac:dyDescent="0.25">
      <c r="A444" s="50"/>
    </row>
    <row r="445" spans="1:1" x14ac:dyDescent="0.25">
      <c r="A445" s="50"/>
    </row>
    <row r="446" spans="1:1" x14ac:dyDescent="0.25">
      <c r="A446" s="50"/>
    </row>
    <row r="447" spans="1:1" x14ac:dyDescent="0.25">
      <c r="A447" s="50"/>
    </row>
    <row r="448" spans="1:1" x14ac:dyDescent="0.25">
      <c r="A448" s="50"/>
    </row>
    <row r="449" spans="1:1" x14ac:dyDescent="0.25">
      <c r="A449" s="50"/>
    </row>
    <row r="450" spans="1:1" x14ac:dyDescent="0.25">
      <c r="A450" s="50"/>
    </row>
    <row r="451" spans="1:1" x14ac:dyDescent="0.25">
      <c r="A451" s="50"/>
    </row>
    <row r="452" spans="1:1" x14ac:dyDescent="0.25">
      <c r="A452" s="50"/>
    </row>
    <row r="453" spans="1:1" x14ac:dyDescent="0.25">
      <c r="A453" s="50"/>
    </row>
    <row r="454" spans="1:1" x14ac:dyDescent="0.25">
      <c r="A454" s="50"/>
    </row>
    <row r="455" spans="1:1" x14ac:dyDescent="0.25">
      <c r="A455" s="50"/>
    </row>
    <row r="456" spans="1:1" x14ac:dyDescent="0.25">
      <c r="A456" s="50"/>
    </row>
    <row r="457" spans="1:1" x14ac:dyDescent="0.25">
      <c r="A457" s="50"/>
    </row>
    <row r="458" spans="1:1" x14ac:dyDescent="0.25">
      <c r="A458" s="50"/>
    </row>
    <row r="459" spans="1:1" x14ac:dyDescent="0.25">
      <c r="A459" s="50"/>
    </row>
    <row r="460" spans="1:1" x14ac:dyDescent="0.25">
      <c r="A460" s="50"/>
    </row>
    <row r="461" spans="1:1" x14ac:dyDescent="0.25">
      <c r="A461" s="50"/>
    </row>
    <row r="462" spans="1:1" x14ac:dyDescent="0.25">
      <c r="A462" s="50"/>
    </row>
    <row r="463" spans="1:1" x14ac:dyDescent="0.25">
      <c r="A463" s="50"/>
    </row>
    <row r="464" spans="1:1" x14ac:dyDescent="0.25">
      <c r="A464" s="50"/>
    </row>
    <row r="465" spans="1:1" x14ac:dyDescent="0.25">
      <c r="A465" s="50"/>
    </row>
    <row r="466" spans="1:1" x14ac:dyDescent="0.25">
      <c r="A466" s="50"/>
    </row>
    <row r="467" spans="1:1" x14ac:dyDescent="0.25">
      <c r="A467" s="50"/>
    </row>
    <row r="468" spans="1:1" x14ac:dyDescent="0.25">
      <c r="A468" s="50"/>
    </row>
    <row r="469" spans="1:1" x14ac:dyDescent="0.25">
      <c r="A469" s="50"/>
    </row>
    <row r="470" spans="1:1" x14ac:dyDescent="0.25">
      <c r="A470" s="50"/>
    </row>
    <row r="471" spans="1:1" x14ac:dyDescent="0.25">
      <c r="A471" s="50"/>
    </row>
    <row r="472" spans="1:1" x14ac:dyDescent="0.25">
      <c r="A472" s="50"/>
    </row>
    <row r="473" spans="1:1" x14ac:dyDescent="0.25">
      <c r="A473" s="50"/>
    </row>
    <row r="474" spans="1:1" x14ac:dyDescent="0.25">
      <c r="A474" s="50"/>
    </row>
    <row r="475" spans="1:1" x14ac:dyDescent="0.25">
      <c r="A475" s="50"/>
    </row>
    <row r="476" spans="1:1" x14ac:dyDescent="0.25">
      <c r="A476" s="50"/>
    </row>
    <row r="477" spans="1:1" x14ac:dyDescent="0.25">
      <c r="A477" s="50"/>
    </row>
    <row r="478" spans="1:1" x14ac:dyDescent="0.25">
      <c r="A478" s="50"/>
    </row>
    <row r="479" spans="1:1" x14ac:dyDescent="0.25">
      <c r="A479" s="50"/>
    </row>
    <row r="480" spans="1:1" x14ac:dyDescent="0.25">
      <c r="A480" s="50"/>
    </row>
    <row r="481" spans="1:1" x14ac:dyDescent="0.25">
      <c r="A481" s="50"/>
    </row>
    <row r="482" spans="1:1" x14ac:dyDescent="0.25">
      <c r="A482" s="50"/>
    </row>
    <row r="483" spans="1:1" x14ac:dyDescent="0.25">
      <c r="A483" s="50"/>
    </row>
    <row r="484" spans="1:1" x14ac:dyDescent="0.25">
      <c r="A484" s="50"/>
    </row>
    <row r="485" spans="1:1" x14ac:dyDescent="0.25">
      <c r="A485" s="50"/>
    </row>
    <row r="486" spans="1:1" x14ac:dyDescent="0.25">
      <c r="A486" s="50"/>
    </row>
    <row r="487" spans="1:1" x14ac:dyDescent="0.25">
      <c r="A487" s="50"/>
    </row>
    <row r="488" spans="1:1" x14ac:dyDescent="0.25">
      <c r="A488" s="50"/>
    </row>
    <row r="489" spans="1:1" x14ac:dyDescent="0.25">
      <c r="A489" s="50"/>
    </row>
    <row r="490" spans="1:1" x14ac:dyDescent="0.25">
      <c r="A490" s="50"/>
    </row>
    <row r="491" spans="1:1" x14ac:dyDescent="0.25">
      <c r="A491" s="50"/>
    </row>
    <row r="492" spans="1:1" x14ac:dyDescent="0.25">
      <c r="A492" s="50"/>
    </row>
    <row r="493" spans="1:1" x14ac:dyDescent="0.25">
      <c r="A493" s="50"/>
    </row>
    <row r="494" spans="1:1" x14ac:dyDescent="0.25">
      <c r="A494" s="50"/>
    </row>
    <row r="495" spans="1:1" x14ac:dyDescent="0.25">
      <c r="A495" s="50"/>
    </row>
    <row r="496" spans="1:1" x14ac:dyDescent="0.25">
      <c r="A496" s="50"/>
    </row>
    <row r="497" spans="1:1" x14ac:dyDescent="0.25">
      <c r="A497" s="50"/>
    </row>
    <row r="498" spans="1:1" x14ac:dyDescent="0.25">
      <c r="A498" s="50"/>
    </row>
    <row r="499" spans="1:1" x14ac:dyDescent="0.25">
      <c r="A499" s="50"/>
    </row>
    <row r="500" spans="1:1" x14ac:dyDescent="0.25">
      <c r="A500" s="50"/>
    </row>
    <row r="501" spans="1:1" x14ac:dyDescent="0.25">
      <c r="A501" s="50"/>
    </row>
    <row r="502" spans="1:1" x14ac:dyDescent="0.25">
      <c r="A502" s="50"/>
    </row>
    <row r="503" spans="1:1" x14ac:dyDescent="0.25">
      <c r="A503" s="50"/>
    </row>
    <row r="504" spans="1:1" x14ac:dyDescent="0.25">
      <c r="A504" s="50"/>
    </row>
    <row r="505" spans="1:1" x14ac:dyDescent="0.25">
      <c r="A505" s="50"/>
    </row>
    <row r="506" spans="1:1" x14ac:dyDescent="0.25">
      <c r="A506" s="50"/>
    </row>
    <row r="507" spans="1:1" x14ac:dyDescent="0.25">
      <c r="A507" s="50"/>
    </row>
    <row r="508" spans="1:1" x14ac:dyDescent="0.25">
      <c r="A508" s="50"/>
    </row>
    <row r="509" spans="1:1" x14ac:dyDescent="0.25">
      <c r="A509" s="50"/>
    </row>
    <row r="510" spans="1:1" x14ac:dyDescent="0.25">
      <c r="A510" s="50"/>
    </row>
    <row r="511" spans="1:1" x14ac:dyDescent="0.25">
      <c r="A511" s="50"/>
    </row>
    <row r="512" spans="1:1" x14ac:dyDescent="0.25">
      <c r="A512" s="50"/>
    </row>
    <row r="513" spans="1:1" x14ac:dyDescent="0.25">
      <c r="A513" s="50"/>
    </row>
    <row r="514" spans="1:1" x14ac:dyDescent="0.25">
      <c r="A514" s="50"/>
    </row>
    <row r="515" spans="1:1" x14ac:dyDescent="0.25">
      <c r="A515" s="50"/>
    </row>
    <row r="516" spans="1:1" x14ac:dyDescent="0.25">
      <c r="A516" s="50"/>
    </row>
    <row r="517" spans="1:1" x14ac:dyDescent="0.25">
      <c r="A517" s="50"/>
    </row>
    <row r="518" spans="1:1" x14ac:dyDescent="0.25">
      <c r="A518" s="50"/>
    </row>
    <row r="519" spans="1:1" x14ac:dyDescent="0.25">
      <c r="A519" s="50"/>
    </row>
    <row r="520" spans="1:1" x14ac:dyDescent="0.25">
      <c r="A520" s="50"/>
    </row>
    <row r="521" spans="1:1" x14ac:dyDescent="0.25">
      <c r="A521" s="50"/>
    </row>
    <row r="522" spans="1:1" x14ac:dyDescent="0.25">
      <c r="A522" s="50"/>
    </row>
    <row r="523" spans="1:1" x14ac:dyDescent="0.25">
      <c r="A523" s="50"/>
    </row>
    <row r="524" spans="1:1" x14ac:dyDescent="0.25">
      <c r="A524" s="50"/>
    </row>
    <row r="525" spans="1:1" x14ac:dyDescent="0.25">
      <c r="A525" s="50"/>
    </row>
    <row r="526" spans="1:1" x14ac:dyDescent="0.25">
      <c r="A526" s="50"/>
    </row>
    <row r="527" spans="1:1" x14ac:dyDescent="0.25">
      <c r="A527" s="50"/>
    </row>
    <row r="528" spans="1:1" x14ac:dyDescent="0.25">
      <c r="A528" s="50"/>
    </row>
    <row r="529" spans="1:1" x14ac:dyDescent="0.25">
      <c r="A529" s="50"/>
    </row>
    <row r="530" spans="1:1" x14ac:dyDescent="0.25">
      <c r="A530" s="50"/>
    </row>
    <row r="531" spans="1:1" x14ac:dyDescent="0.25">
      <c r="A531" s="50"/>
    </row>
    <row r="532" spans="1:1" x14ac:dyDescent="0.25">
      <c r="A532" s="50"/>
    </row>
    <row r="533" spans="1:1" x14ac:dyDescent="0.25">
      <c r="A533" s="50"/>
    </row>
    <row r="534" spans="1:1" x14ac:dyDescent="0.25">
      <c r="A534" s="50"/>
    </row>
    <row r="535" spans="1:1" x14ac:dyDescent="0.25">
      <c r="A535" s="50"/>
    </row>
    <row r="536" spans="1:1" x14ac:dyDescent="0.25">
      <c r="A536" s="50"/>
    </row>
    <row r="537" spans="1:1" x14ac:dyDescent="0.25">
      <c r="A537" s="50"/>
    </row>
    <row r="538" spans="1:1" x14ac:dyDescent="0.25">
      <c r="A538" s="50"/>
    </row>
    <row r="539" spans="1:1" x14ac:dyDescent="0.25">
      <c r="A539" s="50"/>
    </row>
    <row r="540" spans="1:1" x14ac:dyDescent="0.25">
      <c r="A540" s="50"/>
    </row>
    <row r="541" spans="1:1" x14ac:dyDescent="0.25">
      <c r="A541" s="50"/>
    </row>
    <row r="542" spans="1:1" x14ac:dyDescent="0.25">
      <c r="A542" s="50"/>
    </row>
    <row r="543" spans="1:1" x14ac:dyDescent="0.25">
      <c r="A543" s="50"/>
    </row>
    <row r="544" spans="1:1" x14ac:dyDescent="0.25">
      <c r="A544" s="50"/>
    </row>
    <row r="545" spans="1:1" x14ac:dyDescent="0.25">
      <c r="A545" s="50"/>
    </row>
    <row r="546" spans="1:1" x14ac:dyDescent="0.25">
      <c r="A546" s="50"/>
    </row>
    <row r="547" spans="1:1" x14ac:dyDescent="0.25">
      <c r="A547" s="50"/>
    </row>
    <row r="548" spans="1:1" x14ac:dyDescent="0.25">
      <c r="A548" s="50"/>
    </row>
    <row r="549" spans="1:1" x14ac:dyDescent="0.25">
      <c r="A549" s="50"/>
    </row>
    <row r="550" spans="1:1" x14ac:dyDescent="0.25">
      <c r="A550" s="50"/>
    </row>
    <row r="551" spans="1:1" x14ac:dyDescent="0.25">
      <c r="A551" s="50"/>
    </row>
    <row r="552" spans="1:1" x14ac:dyDescent="0.25">
      <c r="A552" s="50"/>
    </row>
    <row r="553" spans="1:1" x14ac:dyDescent="0.25">
      <c r="A553" s="50"/>
    </row>
    <row r="554" spans="1:1" x14ac:dyDescent="0.25">
      <c r="A554" s="50"/>
    </row>
    <row r="555" spans="1:1" x14ac:dyDescent="0.25">
      <c r="A555" s="50"/>
    </row>
    <row r="556" spans="1:1" x14ac:dyDescent="0.25">
      <c r="A556" s="50"/>
    </row>
    <row r="557" spans="1:1" x14ac:dyDescent="0.25">
      <c r="A557" s="50"/>
    </row>
    <row r="558" spans="1:1" x14ac:dyDescent="0.25">
      <c r="A558" s="50"/>
    </row>
    <row r="559" spans="1:1" x14ac:dyDescent="0.25">
      <c r="A559" s="50"/>
    </row>
    <row r="560" spans="1:1" x14ac:dyDescent="0.25">
      <c r="A560" s="50"/>
    </row>
    <row r="561" spans="1:1" x14ac:dyDescent="0.25">
      <c r="A561" s="50"/>
    </row>
    <row r="562" spans="1:1" x14ac:dyDescent="0.25">
      <c r="A562" s="50"/>
    </row>
    <row r="563" spans="1:1" x14ac:dyDescent="0.25">
      <c r="A563" s="50"/>
    </row>
    <row r="564" spans="1:1" x14ac:dyDescent="0.25">
      <c r="A564" s="50"/>
    </row>
    <row r="565" spans="1:1" x14ac:dyDescent="0.25">
      <c r="A565" s="50"/>
    </row>
    <row r="566" spans="1:1" x14ac:dyDescent="0.25">
      <c r="A566" s="50"/>
    </row>
    <row r="567" spans="1:1" x14ac:dyDescent="0.25">
      <c r="A567" s="50"/>
    </row>
    <row r="568" spans="1:1" x14ac:dyDescent="0.25">
      <c r="A568" s="50"/>
    </row>
    <row r="569" spans="1:1" x14ac:dyDescent="0.25">
      <c r="A569" s="50"/>
    </row>
    <row r="570" spans="1:1" x14ac:dyDescent="0.25">
      <c r="A570" s="50"/>
    </row>
    <row r="571" spans="1:1" x14ac:dyDescent="0.25">
      <c r="A571" s="50"/>
    </row>
    <row r="572" spans="1:1" x14ac:dyDescent="0.25">
      <c r="A572" s="50"/>
    </row>
    <row r="573" spans="1:1" x14ac:dyDescent="0.25">
      <c r="A573" s="50"/>
    </row>
    <row r="574" spans="1:1" x14ac:dyDescent="0.25">
      <c r="A574" s="50"/>
    </row>
    <row r="575" spans="1:1" x14ac:dyDescent="0.25">
      <c r="A575" s="50"/>
    </row>
    <row r="576" spans="1:1" x14ac:dyDescent="0.25">
      <c r="A576" s="50"/>
    </row>
    <row r="577" spans="1:1" x14ac:dyDescent="0.25">
      <c r="A577" s="50"/>
    </row>
    <row r="578" spans="1:1" x14ac:dyDescent="0.25">
      <c r="A578" s="50"/>
    </row>
    <row r="579" spans="1:1" x14ac:dyDescent="0.25">
      <c r="A579" s="50"/>
    </row>
    <row r="580" spans="1:1" x14ac:dyDescent="0.25">
      <c r="A580" s="50"/>
    </row>
    <row r="581" spans="1:1" x14ac:dyDescent="0.25">
      <c r="A581" s="50"/>
    </row>
    <row r="582" spans="1:1" x14ac:dyDescent="0.25">
      <c r="A582" s="50"/>
    </row>
    <row r="583" spans="1:1" x14ac:dyDescent="0.25">
      <c r="A583" s="50"/>
    </row>
    <row r="584" spans="1:1" x14ac:dyDescent="0.25">
      <c r="A584" s="50"/>
    </row>
    <row r="585" spans="1:1" x14ac:dyDescent="0.25">
      <c r="A585" s="50"/>
    </row>
    <row r="586" spans="1:1" x14ac:dyDescent="0.25">
      <c r="A586" s="50"/>
    </row>
    <row r="587" spans="1:1" x14ac:dyDescent="0.25">
      <c r="A587" s="50"/>
    </row>
    <row r="588" spans="1:1" x14ac:dyDescent="0.25">
      <c r="A588" s="50"/>
    </row>
    <row r="589" spans="1:1" x14ac:dyDescent="0.25">
      <c r="A589" s="50"/>
    </row>
    <row r="590" spans="1:1" x14ac:dyDescent="0.25">
      <c r="A590" s="50"/>
    </row>
    <row r="591" spans="1:1" x14ac:dyDescent="0.25">
      <c r="A591" s="50"/>
    </row>
    <row r="592" spans="1:1" x14ac:dyDescent="0.25">
      <c r="A592" s="50"/>
    </row>
    <row r="593" spans="1:1" x14ac:dyDescent="0.25">
      <c r="A593" s="50"/>
    </row>
    <row r="594" spans="1:1" x14ac:dyDescent="0.25">
      <c r="A594" s="50"/>
    </row>
    <row r="595" spans="1:1" x14ac:dyDescent="0.25">
      <c r="A595" s="50"/>
    </row>
    <row r="596" spans="1:1" x14ac:dyDescent="0.25">
      <c r="A596" s="50"/>
    </row>
    <row r="597" spans="1:1" x14ac:dyDescent="0.25">
      <c r="A597" s="50"/>
    </row>
    <row r="598" spans="1:1" x14ac:dyDescent="0.25">
      <c r="A598" s="50"/>
    </row>
    <row r="599" spans="1:1" x14ac:dyDescent="0.25">
      <c r="A599" s="50"/>
    </row>
    <row r="600" spans="1:1" x14ac:dyDescent="0.25">
      <c r="A600" s="50"/>
    </row>
    <row r="601" spans="1:1" x14ac:dyDescent="0.25">
      <c r="A601" s="50"/>
    </row>
    <row r="602" spans="1:1" x14ac:dyDescent="0.25">
      <c r="A602" s="50"/>
    </row>
    <row r="603" spans="1:1" x14ac:dyDescent="0.25">
      <c r="A603" s="50"/>
    </row>
    <row r="604" spans="1:1" x14ac:dyDescent="0.25">
      <c r="A604" s="50"/>
    </row>
    <row r="605" spans="1:1" x14ac:dyDescent="0.25">
      <c r="A605" s="50"/>
    </row>
    <row r="606" spans="1:1" x14ac:dyDescent="0.25">
      <c r="A606" s="50"/>
    </row>
    <row r="607" spans="1:1" x14ac:dyDescent="0.25">
      <c r="A607" s="50"/>
    </row>
    <row r="608" spans="1:1" x14ac:dyDescent="0.25">
      <c r="A608" s="50"/>
    </row>
    <row r="609" spans="1:1" x14ac:dyDescent="0.25">
      <c r="A609" s="50"/>
    </row>
    <row r="610" spans="1:1" x14ac:dyDescent="0.25">
      <c r="A610" s="50"/>
    </row>
    <row r="611" spans="1:1" x14ac:dyDescent="0.25">
      <c r="A611" s="50"/>
    </row>
    <row r="612" spans="1:1" x14ac:dyDescent="0.25">
      <c r="A612" s="50"/>
    </row>
    <row r="613" spans="1:1" x14ac:dyDescent="0.25">
      <c r="A613" s="50"/>
    </row>
    <row r="614" spans="1:1" x14ac:dyDescent="0.25">
      <c r="A614" s="50"/>
    </row>
    <row r="615" spans="1:1" x14ac:dyDescent="0.25">
      <c r="A615" s="50"/>
    </row>
    <row r="616" spans="1:1" x14ac:dyDescent="0.25">
      <c r="A616" s="50"/>
    </row>
    <row r="617" spans="1:1" x14ac:dyDescent="0.25">
      <c r="A617" s="50"/>
    </row>
    <row r="618" spans="1:1" x14ac:dyDescent="0.25">
      <c r="A618" s="50"/>
    </row>
    <row r="619" spans="1:1" x14ac:dyDescent="0.25">
      <c r="A619" s="50"/>
    </row>
    <row r="620" spans="1:1" x14ac:dyDescent="0.25">
      <c r="A620" s="50"/>
    </row>
    <row r="621" spans="1:1" x14ac:dyDescent="0.25">
      <c r="A621" s="50"/>
    </row>
    <row r="622" spans="1:1" x14ac:dyDescent="0.25">
      <c r="A622" s="50"/>
    </row>
    <row r="623" spans="1:1" x14ac:dyDescent="0.25">
      <c r="A623" s="50"/>
    </row>
    <row r="624" spans="1:1" x14ac:dyDescent="0.25">
      <c r="A624" s="50"/>
    </row>
    <row r="625" spans="1:1" x14ac:dyDescent="0.25">
      <c r="A625" s="50"/>
    </row>
    <row r="626" spans="1:1" x14ac:dyDescent="0.25">
      <c r="A626" s="50"/>
    </row>
    <row r="627" spans="1:1" x14ac:dyDescent="0.25">
      <c r="A627" s="50"/>
    </row>
    <row r="628" spans="1:1" x14ac:dyDescent="0.25">
      <c r="A628" s="50"/>
    </row>
    <row r="629" spans="1:1" x14ac:dyDescent="0.25">
      <c r="A629" s="50"/>
    </row>
    <row r="630" spans="1:1" x14ac:dyDescent="0.25">
      <c r="A630" s="50"/>
    </row>
    <row r="631" spans="1:1" x14ac:dyDescent="0.25">
      <c r="A631" s="50"/>
    </row>
    <row r="632" spans="1:1" x14ac:dyDescent="0.25">
      <c r="A632" s="50"/>
    </row>
    <row r="633" spans="1:1" x14ac:dyDescent="0.25">
      <c r="A633" s="50"/>
    </row>
    <row r="634" spans="1:1" x14ac:dyDescent="0.25">
      <c r="A634" s="50"/>
    </row>
    <row r="635" spans="1:1" x14ac:dyDescent="0.25">
      <c r="A635" s="50"/>
    </row>
    <row r="636" spans="1:1" x14ac:dyDescent="0.25">
      <c r="A636" s="50"/>
    </row>
    <row r="637" spans="1:1" x14ac:dyDescent="0.25">
      <c r="A637" s="50"/>
    </row>
    <row r="638" spans="1:1" x14ac:dyDescent="0.25">
      <c r="A638" s="50"/>
    </row>
    <row r="639" spans="1:1" x14ac:dyDescent="0.25">
      <c r="A639" s="50"/>
    </row>
    <row r="640" spans="1:1" x14ac:dyDescent="0.25">
      <c r="A640" s="50"/>
    </row>
    <row r="641" spans="1:1" x14ac:dyDescent="0.25">
      <c r="A641" s="50"/>
    </row>
    <row r="642" spans="1:1" x14ac:dyDescent="0.25">
      <c r="A642" s="50"/>
    </row>
    <row r="643" spans="1:1" x14ac:dyDescent="0.25">
      <c r="A643" s="50"/>
    </row>
    <row r="644" spans="1:1" x14ac:dyDescent="0.25">
      <c r="A644" s="50"/>
    </row>
    <row r="645" spans="1:1" x14ac:dyDescent="0.25">
      <c r="A645" s="50"/>
    </row>
    <row r="646" spans="1:1" x14ac:dyDescent="0.25">
      <c r="A646" s="50"/>
    </row>
    <row r="647" spans="1:1" x14ac:dyDescent="0.25">
      <c r="A647" s="50"/>
    </row>
    <row r="648" spans="1:1" x14ac:dyDescent="0.25">
      <c r="A648" s="50"/>
    </row>
    <row r="649" spans="1:1" x14ac:dyDescent="0.25">
      <c r="A649" s="50"/>
    </row>
    <row r="650" spans="1:1" x14ac:dyDescent="0.25">
      <c r="A650" s="50"/>
    </row>
    <row r="651" spans="1:1" x14ac:dyDescent="0.25">
      <c r="A651" s="50"/>
    </row>
    <row r="652" spans="1:1" x14ac:dyDescent="0.25">
      <c r="A652" s="50"/>
    </row>
    <row r="653" spans="1:1" x14ac:dyDescent="0.25">
      <c r="A653" s="50"/>
    </row>
    <row r="654" spans="1:1" x14ac:dyDescent="0.25">
      <c r="A654" s="50"/>
    </row>
    <row r="655" spans="1:1" x14ac:dyDescent="0.25">
      <c r="A655" s="50"/>
    </row>
    <row r="656" spans="1:1" x14ac:dyDescent="0.25">
      <c r="A656" s="50"/>
    </row>
    <row r="657" spans="1:1" x14ac:dyDescent="0.25">
      <c r="A657" s="50"/>
    </row>
    <row r="658" spans="1:1" x14ac:dyDescent="0.25">
      <c r="A658" s="50"/>
    </row>
    <row r="659" spans="1:1" x14ac:dyDescent="0.25">
      <c r="A659" s="50"/>
    </row>
    <row r="660" spans="1:1" x14ac:dyDescent="0.25">
      <c r="A660" s="50"/>
    </row>
    <row r="661" spans="1:1" x14ac:dyDescent="0.25">
      <c r="A661" s="50"/>
    </row>
    <row r="662" spans="1:1" x14ac:dyDescent="0.25">
      <c r="A662" s="50"/>
    </row>
    <row r="663" spans="1:1" x14ac:dyDescent="0.25">
      <c r="A663" s="50"/>
    </row>
    <row r="664" spans="1:1" x14ac:dyDescent="0.25">
      <c r="A664" s="50"/>
    </row>
    <row r="665" spans="1:1" x14ac:dyDescent="0.25">
      <c r="A665" s="50"/>
    </row>
    <row r="666" spans="1:1" x14ac:dyDescent="0.25">
      <c r="A666" s="50"/>
    </row>
    <row r="667" spans="1:1" x14ac:dyDescent="0.25">
      <c r="A667" s="50"/>
    </row>
    <row r="668" spans="1:1" x14ac:dyDescent="0.25">
      <c r="A668" s="50"/>
    </row>
    <row r="669" spans="1:1" x14ac:dyDescent="0.25">
      <c r="A669" s="50"/>
    </row>
    <row r="670" spans="1:1" x14ac:dyDescent="0.25">
      <c r="A670" s="50"/>
    </row>
    <row r="671" spans="1:1" x14ac:dyDescent="0.25">
      <c r="A671" s="50"/>
    </row>
    <row r="672" spans="1:1" x14ac:dyDescent="0.25">
      <c r="A672" s="50"/>
    </row>
    <row r="673" spans="1:1" x14ac:dyDescent="0.25">
      <c r="A673" s="50"/>
    </row>
    <row r="674" spans="1:1" x14ac:dyDescent="0.25">
      <c r="A674" s="50"/>
    </row>
    <row r="675" spans="1:1" x14ac:dyDescent="0.25">
      <c r="A675" s="50"/>
    </row>
    <row r="676" spans="1:1" x14ac:dyDescent="0.25">
      <c r="A676" s="50"/>
    </row>
    <row r="677" spans="1:1" x14ac:dyDescent="0.25">
      <c r="A677" s="50"/>
    </row>
    <row r="678" spans="1:1" x14ac:dyDescent="0.25">
      <c r="A678" s="50"/>
    </row>
    <row r="679" spans="1:1" x14ac:dyDescent="0.25">
      <c r="A679" s="50"/>
    </row>
    <row r="680" spans="1:1" x14ac:dyDescent="0.25">
      <c r="A680" s="50"/>
    </row>
    <row r="681" spans="1:1" x14ac:dyDescent="0.25">
      <c r="A681" s="50"/>
    </row>
    <row r="682" spans="1:1" x14ac:dyDescent="0.25">
      <c r="A682" s="50"/>
    </row>
    <row r="683" spans="1:1" x14ac:dyDescent="0.25">
      <c r="A683" s="50"/>
    </row>
    <row r="684" spans="1:1" x14ac:dyDescent="0.25">
      <c r="A684" s="50"/>
    </row>
    <row r="685" spans="1:1" x14ac:dyDescent="0.25">
      <c r="A685" s="50"/>
    </row>
    <row r="686" spans="1:1" x14ac:dyDescent="0.25">
      <c r="A686" s="50"/>
    </row>
    <row r="687" spans="1:1" x14ac:dyDescent="0.25">
      <c r="A687" s="50"/>
    </row>
    <row r="688" spans="1:1" x14ac:dyDescent="0.25">
      <c r="A688" s="50"/>
    </row>
    <row r="689" spans="1:1" x14ac:dyDescent="0.25">
      <c r="A689" s="50"/>
    </row>
    <row r="690" spans="1:1" x14ac:dyDescent="0.25">
      <c r="A690" s="50"/>
    </row>
    <row r="691" spans="1:1" x14ac:dyDescent="0.25">
      <c r="A691" s="50"/>
    </row>
    <row r="692" spans="1:1" x14ac:dyDescent="0.25">
      <c r="A692" s="50"/>
    </row>
    <row r="693" spans="1:1" x14ac:dyDescent="0.25">
      <c r="A693" s="50"/>
    </row>
    <row r="694" spans="1:1" x14ac:dyDescent="0.25">
      <c r="A694" s="50"/>
    </row>
    <row r="695" spans="1:1" x14ac:dyDescent="0.25">
      <c r="A695" s="50"/>
    </row>
    <row r="696" spans="1:1" x14ac:dyDescent="0.25">
      <c r="A696" s="50"/>
    </row>
    <row r="697" spans="1:1" x14ac:dyDescent="0.25">
      <c r="A697" s="50"/>
    </row>
    <row r="698" spans="1:1" x14ac:dyDescent="0.25">
      <c r="A698" s="50"/>
    </row>
    <row r="699" spans="1:1" x14ac:dyDescent="0.25">
      <c r="A699" s="50"/>
    </row>
    <row r="700" spans="1:1" x14ac:dyDescent="0.25">
      <c r="A700" s="50"/>
    </row>
    <row r="701" spans="1:1" x14ac:dyDescent="0.25">
      <c r="A701" s="50"/>
    </row>
    <row r="702" spans="1:1" x14ac:dyDescent="0.25">
      <c r="A702" s="50"/>
    </row>
    <row r="703" spans="1:1" x14ac:dyDescent="0.25">
      <c r="A703" s="50"/>
    </row>
    <row r="704" spans="1:1" x14ac:dyDescent="0.25">
      <c r="A704" s="50"/>
    </row>
    <row r="705" spans="1:1" x14ac:dyDescent="0.25">
      <c r="A705" s="50"/>
    </row>
    <row r="706" spans="1:1" x14ac:dyDescent="0.25">
      <c r="A706" s="50"/>
    </row>
    <row r="707" spans="1:1" x14ac:dyDescent="0.25">
      <c r="A707" s="50"/>
    </row>
    <row r="708" spans="1:1" x14ac:dyDescent="0.25">
      <c r="A708" s="50"/>
    </row>
    <row r="709" spans="1:1" x14ac:dyDescent="0.25">
      <c r="A709" s="50"/>
    </row>
    <row r="710" spans="1:1" x14ac:dyDescent="0.25">
      <c r="A710" s="50"/>
    </row>
    <row r="711" spans="1:1" x14ac:dyDescent="0.25">
      <c r="A711" s="50"/>
    </row>
    <row r="712" spans="1:1" x14ac:dyDescent="0.25">
      <c r="A712" s="50"/>
    </row>
    <row r="713" spans="1:1" x14ac:dyDescent="0.25">
      <c r="A713" s="50"/>
    </row>
    <row r="714" spans="1:1" x14ac:dyDescent="0.25">
      <c r="A714" s="50"/>
    </row>
    <row r="715" spans="1:1" x14ac:dyDescent="0.25">
      <c r="A715" s="50"/>
    </row>
    <row r="716" spans="1:1" x14ac:dyDescent="0.25">
      <c r="A716" s="50"/>
    </row>
    <row r="717" spans="1:1" x14ac:dyDescent="0.25">
      <c r="A717" s="50"/>
    </row>
    <row r="718" spans="1:1" x14ac:dyDescent="0.25">
      <c r="A718" s="50"/>
    </row>
    <row r="719" spans="1:1" x14ac:dyDescent="0.25">
      <c r="A719" s="50"/>
    </row>
    <row r="720" spans="1:1" x14ac:dyDescent="0.25">
      <c r="A720" s="50"/>
    </row>
    <row r="721" spans="1:1" x14ac:dyDescent="0.25">
      <c r="A721" s="50"/>
    </row>
    <row r="722" spans="1:1" x14ac:dyDescent="0.25">
      <c r="A722" s="50"/>
    </row>
    <row r="723" spans="1:1" x14ac:dyDescent="0.25">
      <c r="A723" s="50"/>
    </row>
    <row r="724" spans="1:1" x14ac:dyDescent="0.25">
      <c r="A724" s="50"/>
    </row>
    <row r="725" spans="1:1" x14ac:dyDescent="0.25">
      <c r="A725" s="50"/>
    </row>
    <row r="726" spans="1:1" x14ac:dyDescent="0.25">
      <c r="A726" s="50"/>
    </row>
    <row r="727" spans="1:1" x14ac:dyDescent="0.25">
      <c r="A727" s="50"/>
    </row>
    <row r="728" spans="1:1" x14ac:dyDescent="0.25">
      <c r="A728" s="50"/>
    </row>
    <row r="729" spans="1:1" x14ac:dyDescent="0.25">
      <c r="A729" s="50"/>
    </row>
    <row r="730" spans="1:1" x14ac:dyDescent="0.25">
      <c r="A730" s="50"/>
    </row>
    <row r="731" spans="1:1" x14ac:dyDescent="0.25">
      <c r="A731" s="50"/>
    </row>
    <row r="732" spans="1:1" x14ac:dyDescent="0.25">
      <c r="A732" s="50"/>
    </row>
    <row r="733" spans="1:1" x14ac:dyDescent="0.25">
      <c r="A733" s="50"/>
    </row>
    <row r="734" spans="1:1" x14ac:dyDescent="0.25">
      <c r="A734" s="50"/>
    </row>
    <row r="735" spans="1:1" x14ac:dyDescent="0.25">
      <c r="A735" s="50"/>
    </row>
    <row r="736" spans="1:1" x14ac:dyDescent="0.25">
      <c r="A736" s="50"/>
    </row>
    <row r="737" spans="1:1" x14ac:dyDescent="0.25">
      <c r="A737" s="50"/>
    </row>
    <row r="738" spans="1:1" x14ac:dyDescent="0.25">
      <c r="A738" s="50"/>
    </row>
    <row r="739" spans="1:1" x14ac:dyDescent="0.25">
      <c r="A739" s="50"/>
    </row>
    <row r="740" spans="1:1" x14ac:dyDescent="0.25">
      <c r="A740" s="50"/>
    </row>
    <row r="741" spans="1:1" x14ac:dyDescent="0.25">
      <c r="A741" s="50"/>
    </row>
    <row r="742" spans="1:1" x14ac:dyDescent="0.25">
      <c r="A742" s="50"/>
    </row>
    <row r="743" spans="1:1" x14ac:dyDescent="0.25">
      <c r="A743" s="50"/>
    </row>
    <row r="744" spans="1:1" x14ac:dyDescent="0.25">
      <c r="A744" s="50"/>
    </row>
    <row r="745" spans="1:1" x14ac:dyDescent="0.25">
      <c r="A745" s="50"/>
    </row>
    <row r="746" spans="1:1" x14ac:dyDescent="0.25">
      <c r="A746" s="50"/>
    </row>
    <row r="747" spans="1:1" x14ac:dyDescent="0.25">
      <c r="A747" s="50"/>
    </row>
    <row r="748" spans="1:1" x14ac:dyDescent="0.25">
      <c r="A748" s="50"/>
    </row>
    <row r="749" spans="1:1" x14ac:dyDescent="0.25">
      <c r="A749" s="50"/>
    </row>
    <row r="750" spans="1:1" x14ac:dyDescent="0.25">
      <c r="A750" s="50"/>
    </row>
    <row r="751" spans="1:1" x14ac:dyDescent="0.25">
      <c r="A751" s="50"/>
    </row>
    <row r="752" spans="1:1" x14ac:dyDescent="0.25">
      <c r="A752" s="50"/>
    </row>
    <row r="753" spans="1:1" x14ac:dyDescent="0.25">
      <c r="A753" s="50"/>
    </row>
    <row r="754" spans="1:1" x14ac:dyDescent="0.25">
      <c r="A754" s="50"/>
    </row>
    <row r="755" spans="1:1" x14ac:dyDescent="0.25">
      <c r="A755" s="50"/>
    </row>
    <row r="756" spans="1:1" x14ac:dyDescent="0.25">
      <c r="A756" s="50"/>
    </row>
    <row r="757" spans="1:1" x14ac:dyDescent="0.25">
      <c r="A757" s="50"/>
    </row>
    <row r="758" spans="1:1" x14ac:dyDescent="0.25">
      <c r="A758" s="50"/>
    </row>
    <row r="759" spans="1:1" x14ac:dyDescent="0.25">
      <c r="A759" s="50"/>
    </row>
    <row r="760" spans="1:1" x14ac:dyDescent="0.25">
      <c r="A760" s="50"/>
    </row>
    <row r="761" spans="1:1" x14ac:dyDescent="0.25">
      <c r="A761" s="50"/>
    </row>
    <row r="762" spans="1:1" x14ac:dyDescent="0.25">
      <c r="A762" s="50"/>
    </row>
    <row r="763" spans="1:1" x14ac:dyDescent="0.25">
      <c r="A763" s="50"/>
    </row>
    <row r="764" spans="1:1" x14ac:dyDescent="0.25">
      <c r="A764" s="50"/>
    </row>
    <row r="765" spans="1:1" x14ac:dyDescent="0.25">
      <c r="A765" s="50"/>
    </row>
    <row r="766" spans="1:1" x14ac:dyDescent="0.25">
      <c r="A766" s="50"/>
    </row>
    <row r="767" spans="1:1" x14ac:dyDescent="0.25">
      <c r="A767" s="50"/>
    </row>
    <row r="768" spans="1:1" x14ac:dyDescent="0.25">
      <c r="A768" s="50"/>
    </row>
    <row r="769" spans="1:1" x14ac:dyDescent="0.25">
      <c r="A769" s="50"/>
    </row>
    <row r="770" spans="1:1" x14ac:dyDescent="0.25">
      <c r="A770" s="50"/>
    </row>
    <row r="771" spans="1:1" x14ac:dyDescent="0.25">
      <c r="A771" s="50"/>
    </row>
    <row r="772" spans="1:1" x14ac:dyDescent="0.25">
      <c r="A772" s="50"/>
    </row>
    <row r="773" spans="1:1" x14ac:dyDescent="0.25">
      <c r="A773" s="50"/>
    </row>
    <row r="774" spans="1:1" x14ac:dyDescent="0.25">
      <c r="A774" s="50"/>
    </row>
    <row r="775" spans="1:1" x14ac:dyDescent="0.25">
      <c r="A775" s="50"/>
    </row>
    <row r="776" spans="1:1" x14ac:dyDescent="0.25">
      <c r="A776" s="50"/>
    </row>
    <row r="777" spans="1:1" x14ac:dyDescent="0.25">
      <c r="A777" s="50"/>
    </row>
    <row r="778" spans="1:1" x14ac:dyDescent="0.25">
      <c r="A778" s="50"/>
    </row>
    <row r="779" spans="1:1" x14ac:dyDescent="0.25">
      <c r="A779" s="50"/>
    </row>
    <row r="780" spans="1:1" x14ac:dyDescent="0.25">
      <c r="A780" s="50"/>
    </row>
    <row r="781" spans="1:1" x14ac:dyDescent="0.25">
      <c r="A781" s="50"/>
    </row>
    <row r="782" spans="1:1" x14ac:dyDescent="0.25">
      <c r="A782" s="50"/>
    </row>
    <row r="783" spans="1:1" x14ac:dyDescent="0.25">
      <c r="A783" s="50"/>
    </row>
    <row r="784" spans="1:1" x14ac:dyDescent="0.25">
      <c r="A784" s="50"/>
    </row>
    <row r="785" spans="1:1" x14ac:dyDescent="0.25">
      <c r="A785" s="50"/>
    </row>
    <row r="786" spans="1:1" x14ac:dyDescent="0.25">
      <c r="A786" s="50"/>
    </row>
    <row r="787" spans="1:1" x14ac:dyDescent="0.25">
      <c r="A787" s="50"/>
    </row>
    <row r="788" spans="1:1" x14ac:dyDescent="0.25">
      <c r="A788" s="50"/>
    </row>
    <row r="789" spans="1:1" x14ac:dyDescent="0.25">
      <c r="A789" s="50"/>
    </row>
    <row r="790" spans="1:1" x14ac:dyDescent="0.25">
      <c r="A790" s="50"/>
    </row>
    <row r="791" spans="1:1" x14ac:dyDescent="0.25">
      <c r="A791" s="50"/>
    </row>
    <row r="792" spans="1:1" x14ac:dyDescent="0.25">
      <c r="A792" s="50"/>
    </row>
    <row r="793" spans="1:1" x14ac:dyDescent="0.25">
      <c r="A793" s="50"/>
    </row>
    <row r="794" spans="1:1" x14ac:dyDescent="0.25">
      <c r="A794" s="50"/>
    </row>
    <row r="795" spans="1:1" x14ac:dyDescent="0.25">
      <c r="A795" s="50"/>
    </row>
    <row r="796" spans="1:1" x14ac:dyDescent="0.25">
      <c r="A796" s="50"/>
    </row>
    <row r="797" spans="1:1" x14ac:dyDescent="0.25">
      <c r="A797" s="50"/>
    </row>
    <row r="798" spans="1:1" x14ac:dyDescent="0.25">
      <c r="A798" s="50"/>
    </row>
    <row r="799" spans="1:1" x14ac:dyDescent="0.25">
      <c r="A799" s="50"/>
    </row>
    <row r="800" spans="1:1" x14ac:dyDescent="0.25">
      <c r="A800" s="50"/>
    </row>
    <row r="801" spans="1:1" x14ac:dyDescent="0.25">
      <c r="A801" s="50"/>
    </row>
    <row r="802" spans="1:1" x14ac:dyDescent="0.25">
      <c r="A802" s="50"/>
    </row>
    <row r="803" spans="1:1" x14ac:dyDescent="0.25">
      <c r="A803" s="50"/>
    </row>
    <row r="804" spans="1:1" x14ac:dyDescent="0.25">
      <c r="A804" s="50"/>
    </row>
    <row r="805" spans="1:1" x14ac:dyDescent="0.25">
      <c r="A805" s="50"/>
    </row>
    <row r="806" spans="1:1" x14ac:dyDescent="0.25">
      <c r="A806" s="50"/>
    </row>
    <row r="807" spans="1:1" x14ac:dyDescent="0.25">
      <c r="A807" s="50"/>
    </row>
    <row r="808" spans="1:1" x14ac:dyDescent="0.25">
      <c r="A808" s="50"/>
    </row>
    <row r="809" spans="1:1" x14ac:dyDescent="0.25">
      <c r="A809" s="50"/>
    </row>
    <row r="810" spans="1:1" x14ac:dyDescent="0.25">
      <c r="A810" s="50"/>
    </row>
    <row r="811" spans="1:1" x14ac:dyDescent="0.25">
      <c r="A811" s="50"/>
    </row>
    <row r="812" spans="1:1" x14ac:dyDescent="0.25">
      <c r="A812" s="50"/>
    </row>
    <row r="813" spans="1:1" x14ac:dyDescent="0.25">
      <c r="A813" s="50"/>
    </row>
    <row r="814" spans="1:1" x14ac:dyDescent="0.25">
      <c r="A814" s="50"/>
    </row>
    <row r="815" spans="1:1" x14ac:dyDescent="0.25">
      <c r="A815" s="50"/>
    </row>
    <row r="816" spans="1:1" x14ac:dyDescent="0.25">
      <c r="A816" s="50"/>
    </row>
    <row r="817" spans="1:1" x14ac:dyDescent="0.25">
      <c r="A817" s="50"/>
    </row>
    <row r="818" spans="1:1" x14ac:dyDescent="0.25">
      <c r="A818" s="50"/>
    </row>
    <row r="819" spans="1:1" x14ac:dyDescent="0.25">
      <c r="A819" s="50"/>
    </row>
    <row r="820" spans="1:1" x14ac:dyDescent="0.25">
      <c r="A820" s="50"/>
    </row>
    <row r="821" spans="1:1" x14ac:dyDescent="0.25">
      <c r="A821" s="50"/>
    </row>
    <row r="822" spans="1:1" x14ac:dyDescent="0.25">
      <c r="A822" s="50"/>
    </row>
    <row r="823" spans="1:1" x14ac:dyDescent="0.25">
      <c r="A823" s="50"/>
    </row>
    <row r="824" spans="1:1" x14ac:dyDescent="0.25">
      <c r="A824" s="50"/>
    </row>
    <row r="825" spans="1:1" x14ac:dyDescent="0.25">
      <c r="A825" s="50"/>
    </row>
    <row r="826" spans="1:1" x14ac:dyDescent="0.25">
      <c r="A826" s="50"/>
    </row>
    <row r="827" spans="1:1" x14ac:dyDescent="0.25">
      <c r="A827" s="50"/>
    </row>
    <row r="828" spans="1:1" x14ac:dyDescent="0.25">
      <c r="A828" s="50"/>
    </row>
    <row r="829" spans="1:1" x14ac:dyDescent="0.25">
      <c r="A829" s="50"/>
    </row>
    <row r="830" spans="1:1" x14ac:dyDescent="0.25">
      <c r="A830" s="50"/>
    </row>
    <row r="831" spans="1:1" x14ac:dyDescent="0.25">
      <c r="A831" s="50"/>
    </row>
    <row r="832" spans="1:1" x14ac:dyDescent="0.25">
      <c r="A832" s="50"/>
    </row>
    <row r="833" spans="1:1" x14ac:dyDescent="0.25">
      <c r="A833" s="50"/>
    </row>
    <row r="834" spans="1:1" x14ac:dyDescent="0.25">
      <c r="A834" s="50"/>
    </row>
    <row r="835" spans="1:1" x14ac:dyDescent="0.25">
      <c r="A835" s="50"/>
    </row>
    <row r="836" spans="1:1" x14ac:dyDescent="0.25">
      <c r="A836" s="50"/>
    </row>
    <row r="837" spans="1:1" x14ac:dyDescent="0.25">
      <c r="A837" s="50"/>
    </row>
    <row r="838" spans="1:1" x14ac:dyDescent="0.25">
      <c r="A838" s="50"/>
    </row>
    <row r="839" spans="1:1" x14ac:dyDescent="0.25">
      <c r="A839" s="50"/>
    </row>
    <row r="840" spans="1:1" x14ac:dyDescent="0.25">
      <c r="A840" s="50"/>
    </row>
    <row r="841" spans="1:1" x14ac:dyDescent="0.25">
      <c r="A841" s="50"/>
    </row>
    <row r="842" spans="1:1" x14ac:dyDescent="0.25">
      <c r="A842" s="50"/>
    </row>
    <row r="843" spans="1:1" x14ac:dyDescent="0.25">
      <c r="A843" s="50"/>
    </row>
    <row r="844" spans="1:1" x14ac:dyDescent="0.25">
      <c r="A844" s="50"/>
    </row>
    <row r="845" spans="1:1" x14ac:dyDescent="0.25">
      <c r="A845" s="50"/>
    </row>
    <row r="846" spans="1:1" x14ac:dyDescent="0.25">
      <c r="A846" s="50"/>
    </row>
    <row r="847" spans="1:1" x14ac:dyDescent="0.25">
      <c r="A847" s="50"/>
    </row>
    <row r="848" spans="1:1" x14ac:dyDescent="0.25">
      <c r="A848" s="50"/>
    </row>
    <row r="849" spans="1:1" x14ac:dyDescent="0.25">
      <c r="A849" s="50"/>
    </row>
    <row r="850" spans="1:1" x14ac:dyDescent="0.25">
      <c r="A850" s="50"/>
    </row>
    <row r="851" spans="1:1" x14ac:dyDescent="0.25">
      <c r="A851" s="50"/>
    </row>
    <row r="852" spans="1:1" x14ac:dyDescent="0.25">
      <c r="A852" s="50"/>
    </row>
    <row r="853" spans="1:1" x14ac:dyDescent="0.25">
      <c r="A853" s="50"/>
    </row>
    <row r="854" spans="1:1" x14ac:dyDescent="0.25">
      <c r="A854" s="50"/>
    </row>
    <row r="855" spans="1:1" x14ac:dyDescent="0.25">
      <c r="A855" s="50"/>
    </row>
    <row r="856" spans="1:1" x14ac:dyDescent="0.25">
      <c r="A856" s="50"/>
    </row>
    <row r="857" spans="1:1" x14ac:dyDescent="0.25">
      <c r="A857" s="50"/>
    </row>
    <row r="858" spans="1:1" x14ac:dyDescent="0.25">
      <c r="A858" s="50"/>
    </row>
    <row r="859" spans="1:1" x14ac:dyDescent="0.25">
      <c r="A859" s="50"/>
    </row>
    <row r="860" spans="1:1" x14ac:dyDescent="0.25">
      <c r="A860" s="50"/>
    </row>
    <row r="861" spans="1:1" x14ac:dyDescent="0.25">
      <c r="A861" s="50"/>
    </row>
    <row r="862" spans="1:1" x14ac:dyDescent="0.25">
      <c r="A862" s="50"/>
    </row>
    <row r="863" spans="1:1" x14ac:dyDescent="0.25">
      <c r="A863" s="50"/>
    </row>
    <row r="864" spans="1:1" x14ac:dyDescent="0.25">
      <c r="A864" s="50"/>
    </row>
    <row r="865" spans="1:1" x14ac:dyDescent="0.25">
      <c r="A865" s="50"/>
    </row>
    <row r="866" spans="1:1" x14ac:dyDescent="0.25">
      <c r="A866" s="50"/>
    </row>
    <row r="867" spans="1:1" x14ac:dyDescent="0.25">
      <c r="A867" s="50"/>
    </row>
    <row r="868" spans="1:1" x14ac:dyDescent="0.25">
      <c r="A868" s="50"/>
    </row>
    <row r="869" spans="1:1" x14ac:dyDescent="0.25">
      <c r="A869" s="50"/>
    </row>
    <row r="870" spans="1:1" x14ac:dyDescent="0.25">
      <c r="A870" s="50"/>
    </row>
    <row r="871" spans="1:1" x14ac:dyDescent="0.25">
      <c r="A871" s="50"/>
    </row>
    <row r="872" spans="1:1" x14ac:dyDescent="0.25">
      <c r="A872" s="50"/>
    </row>
    <row r="873" spans="1:1" x14ac:dyDescent="0.25">
      <c r="A873" s="50"/>
    </row>
    <row r="874" spans="1:1" x14ac:dyDescent="0.25">
      <c r="A874" s="50"/>
    </row>
    <row r="875" spans="1:1" x14ac:dyDescent="0.25">
      <c r="A875" s="50"/>
    </row>
    <row r="876" spans="1:1" x14ac:dyDescent="0.25">
      <c r="A876" s="50"/>
    </row>
    <row r="877" spans="1:1" x14ac:dyDescent="0.25">
      <c r="A877" s="50"/>
    </row>
    <row r="878" spans="1:1" x14ac:dyDescent="0.25">
      <c r="A878" s="50"/>
    </row>
    <row r="879" spans="1:1" x14ac:dyDescent="0.25">
      <c r="A879" s="50"/>
    </row>
    <row r="880" spans="1:1" x14ac:dyDescent="0.25">
      <c r="A880" s="50"/>
    </row>
    <row r="881" spans="1:1" x14ac:dyDescent="0.25">
      <c r="A881" s="50"/>
    </row>
    <row r="882" spans="1:1" x14ac:dyDescent="0.25">
      <c r="A882" s="50"/>
    </row>
    <row r="883" spans="1:1" x14ac:dyDescent="0.25">
      <c r="A883" s="50"/>
    </row>
    <row r="884" spans="1:1" x14ac:dyDescent="0.25">
      <c r="A884" s="50"/>
    </row>
    <row r="885" spans="1:1" x14ac:dyDescent="0.25">
      <c r="A885" s="50"/>
    </row>
    <row r="886" spans="1:1" x14ac:dyDescent="0.25">
      <c r="A886" s="50"/>
    </row>
    <row r="887" spans="1:1" x14ac:dyDescent="0.25">
      <c r="A887" s="50"/>
    </row>
    <row r="888" spans="1:1" x14ac:dyDescent="0.25">
      <c r="A888" s="50"/>
    </row>
    <row r="889" spans="1:1" x14ac:dyDescent="0.25">
      <c r="A889" s="50"/>
    </row>
    <row r="890" spans="1:1" x14ac:dyDescent="0.25">
      <c r="A890" s="50"/>
    </row>
    <row r="891" spans="1:1" x14ac:dyDescent="0.25">
      <c r="A891" s="50"/>
    </row>
    <row r="892" spans="1:1" x14ac:dyDescent="0.25">
      <c r="A892" s="50"/>
    </row>
    <row r="893" spans="1:1" x14ac:dyDescent="0.25">
      <c r="A893" s="50"/>
    </row>
    <row r="894" spans="1:1" x14ac:dyDescent="0.25">
      <c r="A894" s="50"/>
    </row>
    <row r="895" spans="1:1" x14ac:dyDescent="0.25">
      <c r="A895" s="50"/>
    </row>
    <row r="896" spans="1:1" x14ac:dyDescent="0.25">
      <c r="A896" s="50"/>
    </row>
    <row r="897" spans="1:1" x14ac:dyDescent="0.25">
      <c r="A897" s="50"/>
    </row>
    <row r="898" spans="1:1" x14ac:dyDescent="0.25">
      <c r="A898" s="50"/>
    </row>
    <row r="899" spans="1:1" x14ac:dyDescent="0.25">
      <c r="A899" s="50"/>
    </row>
    <row r="900" spans="1:1" x14ac:dyDescent="0.25">
      <c r="A900" s="50"/>
    </row>
    <row r="901" spans="1:1" x14ac:dyDescent="0.25">
      <c r="A901" s="50"/>
    </row>
    <row r="902" spans="1:1" x14ac:dyDescent="0.25">
      <c r="A902" s="50"/>
    </row>
    <row r="903" spans="1:1" x14ac:dyDescent="0.25">
      <c r="A903" s="50"/>
    </row>
    <row r="904" spans="1:1" x14ac:dyDescent="0.25">
      <c r="A904" s="50"/>
    </row>
    <row r="905" spans="1:1" x14ac:dyDescent="0.25">
      <c r="A905" s="50"/>
    </row>
    <row r="906" spans="1:1" x14ac:dyDescent="0.25">
      <c r="A906" s="50"/>
    </row>
    <row r="907" spans="1:1" x14ac:dyDescent="0.25">
      <c r="A907" s="50"/>
    </row>
    <row r="908" spans="1:1" x14ac:dyDescent="0.25">
      <c r="A908" s="50"/>
    </row>
    <row r="909" spans="1:1" x14ac:dyDescent="0.25">
      <c r="A909" s="50"/>
    </row>
    <row r="910" spans="1:1" x14ac:dyDescent="0.25">
      <c r="A910" s="50"/>
    </row>
    <row r="911" spans="1:1" x14ac:dyDescent="0.25">
      <c r="A911" s="50"/>
    </row>
    <row r="912" spans="1:1" x14ac:dyDescent="0.25">
      <c r="A912" s="50"/>
    </row>
    <row r="913" spans="1:1" x14ac:dyDescent="0.25">
      <c r="A913" s="50"/>
    </row>
    <row r="914" spans="1:1" x14ac:dyDescent="0.25">
      <c r="A914" s="50"/>
    </row>
    <row r="915" spans="1:1" x14ac:dyDescent="0.25">
      <c r="A915" s="50"/>
    </row>
    <row r="916" spans="1:1" x14ac:dyDescent="0.25">
      <c r="A916" s="50"/>
    </row>
    <row r="917" spans="1:1" x14ac:dyDescent="0.25">
      <c r="A917" s="50"/>
    </row>
    <row r="918" spans="1:1" x14ac:dyDescent="0.25">
      <c r="A918" s="50"/>
    </row>
    <row r="919" spans="1:1" x14ac:dyDescent="0.25">
      <c r="A919" s="50"/>
    </row>
    <row r="920" spans="1:1" x14ac:dyDescent="0.25">
      <c r="A920" s="50"/>
    </row>
    <row r="921" spans="1:1" x14ac:dyDescent="0.25">
      <c r="A921" s="50"/>
    </row>
    <row r="922" spans="1:1" x14ac:dyDescent="0.25">
      <c r="A922" s="50"/>
    </row>
    <row r="923" spans="1:1" x14ac:dyDescent="0.25">
      <c r="A923" s="50"/>
    </row>
    <row r="924" spans="1:1" x14ac:dyDescent="0.25">
      <c r="A924" s="50"/>
    </row>
    <row r="925" spans="1:1" x14ac:dyDescent="0.25">
      <c r="A925" s="50"/>
    </row>
    <row r="926" spans="1:1" x14ac:dyDescent="0.25">
      <c r="A926" s="50"/>
    </row>
    <row r="927" spans="1:1" x14ac:dyDescent="0.25">
      <c r="A927" s="50"/>
    </row>
    <row r="928" spans="1:1" x14ac:dyDescent="0.25">
      <c r="A928" s="50"/>
    </row>
    <row r="929" spans="1:1" x14ac:dyDescent="0.25">
      <c r="A929" s="50"/>
    </row>
    <row r="930" spans="1:1" x14ac:dyDescent="0.25">
      <c r="A930" s="50"/>
    </row>
    <row r="931" spans="1:1" x14ac:dyDescent="0.25">
      <c r="A931" s="50"/>
    </row>
    <row r="932" spans="1:1" x14ac:dyDescent="0.25">
      <c r="A932" s="50"/>
    </row>
    <row r="933" spans="1:1" x14ac:dyDescent="0.25">
      <c r="A933" s="50"/>
    </row>
    <row r="934" spans="1:1" x14ac:dyDescent="0.25">
      <c r="A934" s="50"/>
    </row>
    <row r="935" spans="1:1" x14ac:dyDescent="0.25">
      <c r="A935" s="50"/>
    </row>
    <row r="936" spans="1:1" x14ac:dyDescent="0.25">
      <c r="A936" s="50"/>
    </row>
    <row r="937" spans="1:1" x14ac:dyDescent="0.25">
      <c r="A937" s="50"/>
    </row>
    <row r="938" spans="1:1" x14ac:dyDescent="0.25">
      <c r="A938" s="50"/>
    </row>
    <row r="939" spans="1:1" x14ac:dyDescent="0.25">
      <c r="A939" s="50"/>
    </row>
    <row r="940" spans="1:1" x14ac:dyDescent="0.25">
      <c r="A940" s="50"/>
    </row>
    <row r="941" spans="1:1" x14ac:dyDescent="0.25">
      <c r="A941" s="50"/>
    </row>
    <row r="942" spans="1:1" x14ac:dyDescent="0.25">
      <c r="A942" s="50"/>
    </row>
    <row r="943" spans="1:1" x14ac:dyDescent="0.25">
      <c r="A943" s="50"/>
    </row>
    <row r="944" spans="1:1" x14ac:dyDescent="0.25">
      <c r="A944" s="50"/>
    </row>
    <row r="945" spans="1:1" x14ac:dyDescent="0.25">
      <c r="A945" s="50"/>
    </row>
    <row r="946" spans="1:1" x14ac:dyDescent="0.25">
      <c r="A946" s="50"/>
    </row>
    <row r="947" spans="1:1" x14ac:dyDescent="0.25">
      <c r="A947" s="50"/>
    </row>
    <row r="948" spans="1:1" x14ac:dyDescent="0.25">
      <c r="A948" s="50"/>
    </row>
    <row r="949" spans="1:1" x14ac:dyDescent="0.25">
      <c r="A949" s="50"/>
    </row>
    <row r="950" spans="1:1" x14ac:dyDescent="0.25">
      <c r="A950" s="50"/>
    </row>
    <row r="951" spans="1:1" x14ac:dyDescent="0.25">
      <c r="A951" s="50"/>
    </row>
    <row r="952" spans="1:1" x14ac:dyDescent="0.25">
      <c r="A952" s="50"/>
    </row>
    <row r="953" spans="1:1" x14ac:dyDescent="0.25">
      <c r="A953" s="50"/>
    </row>
    <row r="954" spans="1:1" x14ac:dyDescent="0.25">
      <c r="A954" s="50"/>
    </row>
    <row r="955" spans="1:1" x14ac:dyDescent="0.25">
      <c r="A955" s="50"/>
    </row>
    <row r="956" spans="1:1" x14ac:dyDescent="0.25">
      <c r="A956" s="50"/>
    </row>
    <row r="957" spans="1:1" x14ac:dyDescent="0.25">
      <c r="A957" s="50"/>
    </row>
    <row r="958" spans="1:1" x14ac:dyDescent="0.25">
      <c r="A958" s="50"/>
    </row>
    <row r="959" spans="1:1" x14ac:dyDescent="0.25">
      <c r="A959" s="50"/>
    </row>
    <row r="960" spans="1:1" x14ac:dyDescent="0.25">
      <c r="A960" s="50"/>
    </row>
    <row r="961" spans="1:1" x14ac:dyDescent="0.25">
      <c r="A961" s="50"/>
    </row>
    <row r="962" spans="1:1" x14ac:dyDescent="0.25">
      <c r="A962" s="50"/>
    </row>
    <row r="963" spans="1:1" x14ac:dyDescent="0.25">
      <c r="A963" s="50"/>
    </row>
    <row r="964" spans="1:1" x14ac:dyDescent="0.25">
      <c r="A964" s="50"/>
    </row>
    <row r="965" spans="1:1" x14ac:dyDescent="0.25">
      <c r="A965" s="50"/>
    </row>
    <row r="966" spans="1:1" x14ac:dyDescent="0.25">
      <c r="A966" s="50"/>
    </row>
    <row r="967" spans="1:1" x14ac:dyDescent="0.25">
      <c r="A967" s="50"/>
    </row>
    <row r="968" spans="1:1" x14ac:dyDescent="0.25">
      <c r="A968" s="50"/>
    </row>
    <row r="969" spans="1:1" x14ac:dyDescent="0.25">
      <c r="A969" s="50"/>
    </row>
    <row r="970" spans="1:1" x14ac:dyDescent="0.25">
      <c r="A970" s="50"/>
    </row>
    <row r="971" spans="1:1" x14ac:dyDescent="0.25">
      <c r="A971" s="50"/>
    </row>
    <row r="972" spans="1:1" x14ac:dyDescent="0.25">
      <c r="A972" s="50"/>
    </row>
    <row r="973" spans="1:1" x14ac:dyDescent="0.25">
      <c r="A973" s="50"/>
    </row>
    <row r="974" spans="1:1" x14ac:dyDescent="0.25">
      <c r="A974" s="50"/>
    </row>
    <row r="975" spans="1:1" x14ac:dyDescent="0.25">
      <c r="A975" s="50"/>
    </row>
    <row r="976" spans="1:1" x14ac:dyDescent="0.25">
      <c r="A976" s="50"/>
    </row>
    <row r="977" spans="1:1" x14ac:dyDescent="0.25">
      <c r="A977" s="50"/>
    </row>
    <row r="978" spans="1:1" x14ac:dyDescent="0.25">
      <c r="A978" s="50"/>
    </row>
    <row r="979" spans="1:1" x14ac:dyDescent="0.25">
      <c r="A979" s="50"/>
    </row>
    <row r="980" spans="1:1" x14ac:dyDescent="0.25">
      <c r="A980" s="50"/>
    </row>
    <row r="981" spans="1:1" x14ac:dyDescent="0.25">
      <c r="A981" s="50"/>
    </row>
    <row r="982" spans="1:1" x14ac:dyDescent="0.25">
      <c r="A982" s="50"/>
    </row>
    <row r="983" spans="1:1" x14ac:dyDescent="0.25">
      <c r="A983" s="50"/>
    </row>
    <row r="984" spans="1:1" x14ac:dyDescent="0.25">
      <c r="A984" s="50"/>
    </row>
    <row r="985" spans="1:1" x14ac:dyDescent="0.25">
      <c r="A985" s="50"/>
    </row>
    <row r="986" spans="1:1" x14ac:dyDescent="0.25">
      <c r="A986" s="50"/>
    </row>
    <row r="987" spans="1:1" x14ac:dyDescent="0.25">
      <c r="A987" s="50"/>
    </row>
    <row r="988" spans="1:1" x14ac:dyDescent="0.25">
      <c r="A988" s="50"/>
    </row>
    <row r="989" spans="1:1" x14ac:dyDescent="0.25">
      <c r="A989" s="50"/>
    </row>
    <row r="990" spans="1:1" x14ac:dyDescent="0.25">
      <c r="A990" s="50"/>
    </row>
    <row r="991" spans="1:1" x14ac:dyDescent="0.25">
      <c r="A991" s="50"/>
    </row>
    <row r="992" spans="1:1" x14ac:dyDescent="0.25">
      <c r="A992" s="50"/>
    </row>
    <row r="993" spans="1:1" x14ac:dyDescent="0.25">
      <c r="A993" s="50"/>
    </row>
    <row r="994" spans="1:1" x14ac:dyDescent="0.25">
      <c r="A994" s="50"/>
    </row>
    <row r="995" spans="1:1" x14ac:dyDescent="0.25">
      <c r="A995" s="50"/>
    </row>
    <row r="996" spans="1:1" x14ac:dyDescent="0.25">
      <c r="A996" s="50"/>
    </row>
    <row r="997" spans="1:1" x14ac:dyDescent="0.25">
      <c r="A997" s="50"/>
    </row>
    <row r="998" spans="1:1" x14ac:dyDescent="0.25">
      <c r="A998" s="50"/>
    </row>
    <row r="999" spans="1:1" x14ac:dyDescent="0.25">
      <c r="A999" s="50"/>
    </row>
    <row r="1000" spans="1:1" x14ac:dyDescent="0.25">
      <c r="A1000" s="50"/>
    </row>
    <row r="1001" spans="1:1" x14ac:dyDescent="0.25">
      <c r="A1001" s="50"/>
    </row>
    <row r="1002" spans="1:1" x14ac:dyDescent="0.25">
      <c r="A1002" s="50"/>
    </row>
    <row r="1003" spans="1:1" x14ac:dyDescent="0.25">
      <c r="A1003" s="50"/>
    </row>
    <row r="1004" spans="1:1" x14ac:dyDescent="0.25">
      <c r="A1004" s="50"/>
    </row>
    <row r="1005" spans="1:1" x14ac:dyDescent="0.25">
      <c r="A1005" s="50"/>
    </row>
    <row r="1006" spans="1:1" x14ac:dyDescent="0.25">
      <c r="A1006" s="50"/>
    </row>
    <row r="1007" spans="1:1" x14ac:dyDescent="0.25">
      <c r="A1007" s="50"/>
    </row>
    <row r="1008" spans="1:1" x14ac:dyDescent="0.25">
      <c r="A1008" s="50"/>
    </row>
    <row r="1009" spans="1:1" x14ac:dyDescent="0.25">
      <c r="A1009" s="50"/>
    </row>
    <row r="1010" spans="1:1" x14ac:dyDescent="0.25">
      <c r="A1010" s="50"/>
    </row>
    <row r="1011" spans="1:1" x14ac:dyDescent="0.25">
      <c r="A1011" s="50"/>
    </row>
    <row r="1012" spans="1:1" x14ac:dyDescent="0.25">
      <c r="A1012" s="50"/>
    </row>
    <row r="1013" spans="1:1" x14ac:dyDescent="0.25">
      <c r="A1013" s="50"/>
    </row>
    <row r="1014" spans="1:1" x14ac:dyDescent="0.25">
      <c r="A1014" s="50"/>
    </row>
    <row r="1015" spans="1:1" x14ac:dyDescent="0.25">
      <c r="A1015" s="50"/>
    </row>
    <row r="1016" spans="1:1" x14ac:dyDescent="0.25">
      <c r="A1016" s="50"/>
    </row>
    <row r="1017" spans="1:1" x14ac:dyDescent="0.25">
      <c r="A1017" s="50"/>
    </row>
    <row r="1018" spans="1:1" x14ac:dyDescent="0.25">
      <c r="A1018" s="50"/>
    </row>
    <row r="1019" spans="1:1" x14ac:dyDescent="0.25">
      <c r="A1019" s="50"/>
    </row>
    <row r="1020" spans="1:1" x14ac:dyDescent="0.25">
      <c r="A1020" s="50"/>
    </row>
    <row r="1021" spans="1:1" x14ac:dyDescent="0.25">
      <c r="A1021" s="50"/>
    </row>
    <row r="1022" spans="1:1" x14ac:dyDescent="0.25">
      <c r="A1022" s="50"/>
    </row>
    <row r="1023" spans="1:1" x14ac:dyDescent="0.25">
      <c r="A1023" s="50"/>
    </row>
    <row r="1024" spans="1:1" x14ac:dyDescent="0.25">
      <c r="A1024" s="50"/>
    </row>
    <row r="1025" spans="1:1" x14ac:dyDescent="0.25">
      <c r="A1025" s="50"/>
    </row>
    <row r="1026" spans="1:1" x14ac:dyDescent="0.25">
      <c r="A1026" s="50"/>
    </row>
    <row r="1027" spans="1:1" x14ac:dyDescent="0.25">
      <c r="A1027" s="50"/>
    </row>
    <row r="1028" spans="1:1" x14ac:dyDescent="0.25">
      <c r="A1028" s="50"/>
    </row>
    <row r="1029" spans="1:1" x14ac:dyDescent="0.25">
      <c r="A1029" s="50"/>
    </row>
    <row r="1030" spans="1:1" x14ac:dyDescent="0.25">
      <c r="A1030" s="50"/>
    </row>
    <row r="1031" spans="1:1" x14ac:dyDescent="0.25">
      <c r="A1031" s="50"/>
    </row>
    <row r="1032" spans="1:1" x14ac:dyDescent="0.25">
      <c r="A1032" s="50"/>
    </row>
    <row r="1033" spans="1:1" x14ac:dyDescent="0.25">
      <c r="A1033" s="50"/>
    </row>
    <row r="1034" spans="1:1" x14ac:dyDescent="0.25">
      <c r="A1034" s="50"/>
    </row>
    <row r="1035" spans="1:1" x14ac:dyDescent="0.25">
      <c r="A1035" s="50"/>
    </row>
    <row r="1036" spans="1:1" x14ac:dyDescent="0.25">
      <c r="A1036" s="50"/>
    </row>
    <row r="1037" spans="1:1" x14ac:dyDescent="0.25">
      <c r="A1037" s="50"/>
    </row>
    <row r="1038" spans="1:1" x14ac:dyDescent="0.25">
      <c r="A1038" s="50"/>
    </row>
    <row r="1039" spans="1:1" x14ac:dyDescent="0.25">
      <c r="A1039" s="50"/>
    </row>
    <row r="1040" spans="1:1" x14ac:dyDescent="0.25">
      <c r="A1040" s="50"/>
    </row>
    <row r="1041" spans="1:1" x14ac:dyDescent="0.25">
      <c r="A1041" s="50"/>
    </row>
    <row r="1042" spans="1:1" x14ac:dyDescent="0.25">
      <c r="A1042" s="50"/>
    </row>
    <row r="1043" spans="1:1" x14ac:dyDescent="0.25">
      <c r="A1043" s="50"/>
    </row>
    <row r="1044" spans="1:1" x14ac:dyDescent="0.25">
      <c r="A1044" s="50"/>
    </row>
    <row r="1045" spans="1:1" x14ac:dyDescent="0.25">
      <c r="A1045" s="50"/>
    </row>
    <row r="1046" spans="1:1" x14ac:dyDescent="0.25">
      <c r="A1046" s="50"/>
    </row>
    <row r="1047" spans="1:1" x14ac:dyDescent="0.25">
      <c r="A1047" s="50"/>
    </row>
    <row r="1048" spans="1:1" x14ac:dyDescent="0.25">
      <c r="A1048" s="50"/>
    </row>
    <row r="1049" spans="1:1" x14ac:dyDescent="0.25">
      <c r="A1049" s="50"/>
    </row>
    <row r="1050" spans="1:1" x14ac:dyDescent="0.25">
      <c r="A1050" s="50"/>
    </row>
    <row r="1051" spans="1:1" x14ac:dyDescent="0.25">
      <c r="A1051" s="50"/>
    </row>
    <row r="1052" spans="1:1" x14ac:dyDescent="0.25">
      <c r="A1052" s="50"/>
    </row>
    <row r="1053" spans="1:1" x14ac:dyDescent="0.25">
      <c r="A1053" s="50"/>
    </row>
    <row r="1054" spans="1:1" x14ac:dyDescent="0.25">
      <c r="A1054" s="50"/>
    </row>
    <row r="1055" spans="1:1" x14ac:dyDescent="0.25">
      <c r="A1055" s="50"/>
    </row>
    <row r="1056" spans="1:1" x14ac:dyDescent="0.25">
      <c r="A1056" s="50"/>
    </row>
    <row r="1057" spans="1:1" x14ac:dyDescent="0.25">
      <c r="A1057" s="50"/>
    </row>
    <row r="1058" spans="1:1" x14ac:dyDescent="0.25">
      <c r="A1058" s="50"/>
    </row>
    <row r="1059" spans="1:1" x14ac:dyDescent="0.25">
      <c r="A1059" s="50"/>
    </row>
    <row r="1060" spans="1:1" x14ac:dyDescent="0.25">
      <c r="A1060" s="50"/>
    </row>
    <row r="1061" spans="1:1" x14ac:dyDescent="0.25">
      <c r="A1061" s="50"/>
    </row>
    <row r="1062" spans="1:1" x14ac:dyDescent="0.25">
      <c r="A1062" s="50"/>
    </row>
    <row r="1063" spans="1:1" x14ac:dyDescent="0.25">
      <c r="A1063" s="50"/>
    </row>
    <row r="1064" spans="1:1" x14ac:dyDescent="0.25">
      <c r="A1064" s="50"/>
    </row>
    <row r="1065" spans="1:1" x14ac:dyDescent="0.25">
      <c r="A1065" s="50"/>
    </row>
    <row r="1066" spans="1:1" x14ac:dyDescent="0.25">
      <c r="A1066" s="50"/>
    </row>
    <row r="1067" spans="1:1" x14ac:dyDescent="0.25">
      <c r="A1067" s="50"/>
    </row>
    <row r="1068" spans="1:1" x14ac:dyDescent="0.25">
      <c r="A1068" s="50"/>
    </row>
    <row r="1069" spans="1:1" x14ac:dyDescent="0.25">
      <c r="A1069" s="50"/>
    </row>
    <row r="1070" spans="1:1" x14ac:dyDescent="0.25">
      <c r="A1070" s="50"/>
    </row>
    <row r="1071" spans="1:1" x14ac:dyDescent="0.25">
      <c r="A1071" s="50"/>
    </row>
    <row r="1072" spans="1:1" x14ac:dyDescent="0.25">
      <c r="A1072" s="50"/>
    </row>
    <row r="1073" spans="1:1" x14ac:dyDescent="0.25">
      <c r="A1073" s="50"/>
    </row>
    <row r="1074" spans="1:1" x14ac:dyDescent="0.25">
      <c r="A1074" s="50"/>
    </row>
    <row r="1075" spans="1:1" x14ac:dyDescent="0.25">
      <c r="A1075" s="50"/>
    </row>
    <row r="1076" spans="1:1" x14ac:dyDescent="0.25">
      <c r="A1076" s="50"/>
    </row>
    <row r="1077" spans="1:1" x14ac:dyDescent="0.25">
      <c r="A1077" s="50"/>
    </row>
    <row r="1078" spans="1:1" x14ac:dyDescent="0.25">
      <c r="A1078" s="50"/>
    </row>
    <row r="1079" spans="1:1" x14ac:dyDescent="0.25">
      <c r="A1079" s="50"/>
    </row>
    <row r="1080" spans="1:1" x14ac:dyDescent="0.25">
      <c r="A1080" s="50"/>
    </row>
    <row r="1081" spans="1:1" x14ac:dyDescent="0.25">
      <c r="A1081" s="50"/>
    </row>
    <row r="1082" spans="1:1" x14ac:dyDescent="0.25">
      <c r="A1082" s="50"/>
    </row>
    <row r="1083" spans="1:1" x14ac:dyDescent="0.25">
      <c r="A1083" s="50"/>
    </row>
    <row r="1084" spans="1:1" x14ac:dyDescent="0.25">
      <c r="A1084" s="50"/>
    </row>
    <row r="1085" spans="1:1" x14ac:dyDescent="0.25">
      <c r="A1085" s="50"/>
    </row>
    <row r="1086" spans="1:1" x14ac:dyDescent="0.25">
      <c r="A1086" s="50"/>
    </row>
    <row r="1087" spans="1:1" x14ac:dyDescent="0.25">
      <c r="A1087" s="50"/>
    </row>
    <row r="1088" spans="1:1" x14ac:dyDescent="0.25">
      <c r="A1088" s="50"/>
    </row>
    <row r="1089" spans="1:1" x14ac:dyDescent="0.25">
      <c r="A1089" s="50"/>
    </row>
    <row r="1090" spans="1:1" x14ac:dyDescent="0.25">
      <c r="A1090" s="50"/>
    </row>
    <row r="1091" spans="1:1" x14ac:dyDescent="0.25">
      <c r="A1091" s="50"/>
    </row>
    <row r="1092" spans="1:1" x14ac:dyDescent="0.25">
      <c r="A1092" s="50"/>
    </row>
    <row r="1093" spans="1:1" x14ac:dyDescent="0.25">
      <c r="A1093" s="50"/>
    </row>
    <row r="1094" spans="1:1" x14ac:dyDescent="0.25">
      <c r="A1094" s="50"/>
    </row>
    <row r="1095" spans="1:1" x14ac:dyDescent="0.25">
      <c r="A1095" s="50"/>
    </row>
    <row r="1096" spans="1:1" x14ac:dyDescent="0.25">
      <c r="A1096" s="50"/>
    </row>
    <row r="1097" spans="1:1" x14ac:dyDescent="0.25">
      <c r="A1097" s="50"/>
    </row>
    <row r="1098" spans="1:1" x14ac:dyDescent="0.25">
      <c r="A1098" s="50"/>
    </row>
    <row r="1099" spans="1:1" x14ac:dyDescent="0.25">
      <c r="A1099" s="50"/>
    </row>
    <row r="1100" spans="1:1" x14ac:dyDescent="0.25">
      <c r="A1100" s="50"/>
    </row>
    <row r="1101" spans="1:1" x14ac:dyDescent="0.25">
      <c r="A1101" s="50"/>
    </row>
    <row r="1102" spans="1:1" x14ac:dyDescent="0.25">
      <c r="A1102" s="50"/>
    </row>
    <row r="1103" spans="1:1" x14ac:dyDescent="0.25">
      <c r="A1103" s="50"/>
    </row>
    <row r="1104" spans="1:1" x14ac:dyDescent="0.25">
      <c r="A1104" s="50"/>
    </row>
    <row r="1105" spans="1:1" x14ac:dyDescent="0.25">
      <c r="A1105" s="50"/>
    </row>
    <row r="1106" spans="1:1" x14ac:dyDescent="0.25">
      <c r="A1106" s="50"/>
    </row>
    <row r="1107" spans="1:1" x14ac:dyDescent="0.25">
      <c r="A1107" s="50"/>
    </row>
    <row r="1108" spans="1:1" x14ac:dyDescent="0.25">
      <c r="A1108" s="50"/>
    </row>
    <row r="1109" spans="1:1" x14ac:dyDescent="0.25">
      <c r="A1109" s="50"/>
    </row>
    <row r="1110" spans="1:1" x14ac:dyDescent="0.25">
      <c r="A1110" s="50"/>
    </row>
    <row r="1111" spans="1:1" x14ac:dyDescent="0.25">
      <c r="A1111" s="50"/>
    </row>
    <row r="1112" spans="1:1" x14ac:dyDescent="0.25">
      <c r="A1112" s="50"/>
    </row>
    <row r="1113" spans="1:1" x14ac:dyDescent="0.25">
      <c r="A1113" s="50"/>
    </row>
    <row r="1114" spans="1:1" x14ac:dyDescent="0.25">
      <c r="A1114" s="50"/>
    </row>
    <row r="1115" spans="1:1" x14ac:dyDescent="0.25">
      <c r="A1115" s="50"/>
    </row>
    <row r="1116" spans="1:1" x14ac:dyDescent="0.25">
      <c r="A1116" s="50"/>
    </row>
    <row r="1117" spans="1:1" x14ac:dyDescent="0.25">
      <c r="A1117" s="50"/>
    </row>
    <row r="1118" spans="1:1" x14ac:dyDescent="0.25">
      <c r="A1118" s="50"/>
    </row>
    <row r="1119" spans="1:1" x14ac:dyDescent="0.25">
      <c r="A1119" s="50"/>
    </row>
    <row r="1120" spans="1:1" x14ac:dyDescent="0.25">
      <c r="A1120" s="50"/>
    </row>
    <row r="1121" spans="1:1" x14ac:dyDescent="0.25">
      <c r="A1121" s="50"/>
    </row>
    <row r="1122" spans="1:1" x14ac:dyDescent="0.25">
      <c r="A1122" s="50"/>
    </row>
    <row r="1123" spans="1:1" x14ac:dyDescent="0.25">
      <c r="A1123" s="50"/>
    </row>
    <row r="1124" spans="1:1" x14ac:dyDescent="0.25">
      <c r="A1124" s="50"/>
    </row>
    <row r="1125" spans="1:1" x14ac:dyDescent="0.25">
      <c r="A1125" s="50"/>
    </row>
    <row r="1126" spans="1:1" x14ac:dyDescent="0.25">
      <c r="A1126" s="50"/>
    </row>
    <row r="1127" spans="1:1" x14ac:dyDescent="0.25">
      <c r="A1127" s="50"/>
    </row>
    <row r="1128" spans="1:1" x14ac:dyDescent="0.25">
      <c r="A1128" s="50"/>
    </row>
    <row r="1129" spans="1:1" x14ac:dyDescent="0.25">
      <c r="A1129" s="50"/>
    </row>
    <row r="1130" spans="1:1" x14ac:dyDescent="0.25">
      <c r="A1130" s="50"/>
    </row>
    <row r="1131" spans="1:1" x14ac:dyDescent="0.25">
      <c r="A1131" s="50"/>
    </row>
    <row r="1132" spans="1:1" x14ac:dyDescent="0.25">
      <c r="A1132" s="50"/>
    </row>
    <row r="1133" spans="1:1" x14ac:dyDescent="0.25">
      <c r="A1133" s="50"/>
    </row>
    <row r="1134" spans="1:1" x14ac:dyDescent="0.25">
      <c r="A1134" s="50"/>
    </row>
    <row r="1135" spans="1:1" x14ac:dyDescent="0.25">
      <c r="A1135" s="50"/>
    </row>
    <row r="1136" spans="1:1" x14ac:dyDescent="0.25">
      <c r="A1136" s="50"/>
    </row>
    <row r="1137" spans="1:1" x14ac:dyDescent="0.25">
      <c r="A1137" s="50"/>
    </row>
    <row r="1138" spans="1:1" x14ac:dyDescent="0.25">
      <c r="A1138" s="50"/>
    </row>
    <row r="1139" spans="1:1" x14ac:dyDescent="0.25">
      <c r="A1139" s="50"/>
    </row>
    <row r="1140" spans="1:1" x14ac:dyDescent="0.25">
      <c r="A1140" s="50"/>
    </row>
    <row r="1141" spans="1:1" x14ac:dyDescent="0.25">
      <c r="A1141" s="50"/>
    </row>
    <row r="1142" spans="1:1" x14ac:dyDescent="0.25">
      <c r="A1142" s="50"/>
    </row>
    <row r="1143" spans="1:1" x14ac:dyDescent="0.25">
      <c r="A1143" s="50"/>
    </row>
    <row r="1144" spans="1:1" x14ac:dyDescent="0.25">
      <c r="A1144" s="50"/>
    </row>
    <row r="1145" spans="1:1" x14ac:dyDescent="0.25">
      <c r="A1145" s="50"/>
    </row>
    <row r="1146" spans="1:1" x14ac:dyDescent="0.25">
      <c r="A1146" s="50"/>
    </row>
    <row r="1147" spans="1:1" x14ac:dyDescent="0.25">
      <c r="A1147" s="50"/>
    </row>
    <row r="1148" spans="1:1" x14ac:dyDescent="0.25">
      <c r="A1148" s="50"/>
    </row>
    <row r="1149" spans="1:1" x14ac:dyDescent="0.25">
      <c r="A1149" s="50"/>
    </row>
    <row r="1150" spans="1:1" x14ac:dyDescent="0.25">
      <c r="A1150" s="50"/>
    </row>
    <row r="1151" spans="1:1" x14ac:dyDescent="0.25">
      <c r="A1151" s="50"/>
    </row>
    <row r="1152" spans="1:1" x14ac:dyDescent="0.25">
      <c r="A1152" s="50"/>
    </row>
    <row r="1153" spans="1:1" x14ac:dyDescent="0.25">
      <c r="A1153" s="50"/>
    </row>
    <row r="1154" spans="1:1" x14ac:dyDescent="0.25">
      <c r="A1154" s="50"/>
    </row>
    <row r="1155" spans="1:1" x14ac:dyDescent="0.25">
      <c r="A1155" s="50"/>
    </row>
    <row r="1156" spans="1:1" x14ac:dyDescent="0.25">
      <c r="A1156" s="50"/>
    </row>
    <row r="1157" spans="1:1" x14ac:dyDescent="0.25">
      <c r="A1157" s="50"/>
    </row>
    <row r="1158" spans="1:1" x14ac:dyDescent="0.25">
      <c r="A1158" s="50"/>
    </row>
    <row r="1159" spans="1:1" x14ac:dyDescent="0.25">
      <c r="A1159" s="50"/>
    </row>
    <row r="1160" spans="1:1" x14ac:dyDescent="0.25">
      <c r="A1160" s="50"/>
    </row>
    <row r="1161" spans="1:1" x14ac:dyDescent="0.25">
      <c r="A1161" s="50"/>
    </row>
    <row r="1162" spans="1:1" x14ac:dyDescent="0.25">
      <c r="A1162" s="50"/>
    </row>
    <row r="1163" spans="1:1" x14ac:dyDescent="0.25">
      <c r="A1163" s="50"/>
    </row>
    <row r="1164" spans="1:1" x14ac:dyDescent="0.25">
      <c r="A1164" s="50"/>
    </row>
    <row r="1165" spans="1:1" x14ac:dyDescent="0.25">
      <c r="A1165" s="50"/>
    </row>
    <row r="1166" spans="1:1" x14ac:dyDescent="0.25">
      <c r="A1166" s="50"/>
    </row>
    <row r="1167" spans="1:1" x14ac:dyDescent="0.25">
      <c r="A1167" s="50"/>
    </row>
    <row r="1168" spans="1:1" x14ac:dyDescent="0.25">
      <c r="A1168" s="50"/>
    </row>
    <row r="1169" spans="1:1" x14ac:dyDescent="0.25">
      <c r="A1169" s="50"/>
    </row>
    <row r="1170" spans="1:1" x14ac:dyDescent="0.25">
      <c r="A1170" s="50"/>
    </row>
    <row r="1171" spans="1:1" x14ac:dyDescent="0.25">
      <c r="A1171" s="50"/>
    </row>
    <row r="1172" spans="1:1" x14ac:dyDescent="0.25">
      <c r="A1172" s="50"/>
    </row>
    <row r="1173" spans="1:1" x14ac:dyDescent="0.25">
      <c r="A1173" s="50"/>
    </row>
    <row r="1174" spans="1:1" x14ac:dyDescent="0.25">
      <c r="A1174" s="50"/>
    </row>
    <row r="1175" spans="1:1" x14ac:dyDescent="0.25">
      <c r="A1175" s="50"/>
    </row>
    <row r="1176" spans="1:1" x14ac:dyDescent="0.25">
      <c r="A1176" s="50"/>
    </row>
    <row r="1177" spans="1:1" x14ac:dyDescent="0.25">
      <c r="A1177" s="50"/>
    </row>
    <row r="1178" spans="1:1" x14ac:dyDescent="0.25">
      <c r="A1178" s="50"/>
    </row>
    <row r="1179" spans="1:1" x14ac:dyDescent="0.25">
      <c r="A1179" s="50"/>
    </row>
    <row r="1180" spans="1:1" x14ac:dyDescent="0.25">
      <c r="A1180" s="50"/>
    </row>
    <row r="1181" spans="1:1" x14ac:dyDescent="0.25">
      <c r="A1181" s="50"/>
    </row>
    <row r="1182" spans="1:1" x14ac:dyDescent="0.25">
      <c r="A1182" s="50"/>
    </row>
    <row r="1183" spans="1:1" x14ac:dyDescent="0.25">
      <c r="A1183" s="50"/>
    </row>
    <row r="1184" spans="1:1" x14ac:dyDescent="0.25">
      <c r="A1184" s="50"/>
    </row>
    <row r="1185" spans="1:1" x14ac:dyDescent="0.25">
      <c r="A1185" s="50"/>
    </row>
    <row r="1186" spans="1:1" x14ac:dyDescent="0.25">
      <c r="A1186" s="50"/>
    </row>
    <row r="1187" spans="1:1" x14ac:dyDescent="0.25">
      <c r="A1187" s="50"/>
    </row>
    <row r="1188" spans="1:1" x14ac:dyDescent="0.25">
      <c r="A1188" s="50"/>
    </row>
    <row r="1189" spans="1:1" x14ac:dyDescent="0.25">
      <c r="A1189" s="50"/>
    </row>
    <row r="1190" spans="1:1" x14ac:dyDescent="0.25">
      <c r="A1190" s="50"/>
    </row>
    <row r="1191" spans="1:1" x14ac:dyDescent="0.25">
      <c r="A1191" s="50"/>
    </row>
    <row r="1192" spans="1:1" x14ac:dyDescent="0.25">
      <c r="A1192" s="50"/>
    </row>
    <row r="1193" spans="1:1" x14ac:dyDescent="0.25">
      <c r="A1193" s="50"/>
    </row>
    <row r="1194" spans="1:1" x14ac:dyDescent="0.25">
      <c r="A1194" s="50"/>
    </row>
    <row r="1195" spans="1:1" x14ac:dyDescent="0.25">
      <c r="A1195" s="50"/>
    </row>
    <row r="1196" spans="1:1" x14ac:dyDescent="0.25">
      <c r="A1196" s="50"/>
    </row>
    <row r="1197" spans="1:1" x14ac:dyDescent="0.25">
      <c r="A1197" s="50"/>
    </row>
    <row r="1198" spans="1:1" x14ac:dyDescent="0.25">
      <c r="A1198" s="50"/>
    </row>
    <row r="1199" spans="1:1" x14ac:dyDescent="0.25">
      <c r="A1199" s="50"/>
    </row>
    <row r="1200" spans="1:1" x14ac:dyDescent="0.25">
      <c r="A1200" s="50"/>
    </row>
    <row r="1201" spans="1:1" x14ac:dyDescent="0.25">
      <c r="A1201" s="50"/>
    </row>
    <row r="1202" spans="1:1" x14ac:dyDescent="0.25">
      <c r="A1202" s="50"/>
    </row>
    <row r="1203" spans="1:1" x14ac:dyDescent="0.25">
      <c r="A1203" s="50"/>
    </row>
    <row r="1204" spans="1:1" x14ac:dyDescent="0.25">
      <c r="A1204" s="50"/>
    </row>
    <row r="1205" spans="1:1" x14ac:dyDescent="0.25">
      <c r="A1205" s="50"/>
    </row>
    <row r="1206" spans="1:1" x14ac:dyDescent="0.25">
      <c r="A1206" s="50"/>
    </row>
    <row r="1207" spans="1:1" x14ac:dyDescent="0.25">
      <c r="A1207" s="50"/>
    </row>
    <row r="1208" spans="1:1" x14ac:dyDescent="0.25">
      <c r="A1208" s="50"/>
    </row>
    <row r="1209" spans="1:1" x14ac:dyDescent="0.25">
      <c r="A1209" s="50"/>
    </row>
    <row r="1210" spans="1:1" x14ac:dyDescent="0.25">
      <c r="A1210" s="50"/>
    </row>
    <row r="1211" spans="1:1" x14ac:dyDescent="0.25">
      <c r="A1211" s="50"/>
    </row>
    <row r="1212" spans="1:1" x14ac:dyDescent="0.25">
      <c r="A1212" s="50"/>
    </row>
    <row r="1213" spans="1:1" x14ac:dyDescent="0.25">
      <c r="A1213" s="50"/>
    </row>
    <row r="1214" spans="1:1" x14ac:dyDescent="0.25">
      <c r="A1214" s="50"/>
    </row>
    <row r="1215" spans="1:1" x14ac:dyDescent="0.25">
      <c r="A1215" s="50"/>
    </row>
    <row r="1216" spans="1:1" x14ac:dyDescent="0.25">
      <c r="A1216" s="50"/>
    </row>
    <row r="1217" spans="1:1" x14ac:dyDescent="0.25">
      <c r="A1217" s="50"/>
    </row>
    <row r="1218" spans="1:1" x14ac:dyDescent="0.25">
      <c r="A1218" s="50"/>
    </row>
    <row r="1219" spans="1:1" x14ac:dyDescent="0.25">
      <c r="A1219" s="50"/>
    </row>
    <row r="1220" spans="1:1" x14ac:dyDescent="0.25">
      <c r="A1220" s="50"/>
    </row>
    <row r="1221" spans="1:1" x14ac:dyDescent="0.25">
      <c r="A1221" s="50"/>
    </row>
    <row r="1222" spans="1:1" x14ac:dyDescent="0.25">
      <c r="A1222" s="50"/>
    </row>
    <row r="1223" spans="1:1" x14ac:dyDescent="0.25">
      <c r="A1223" s="50"/>
    </row>
    <row r="1224" spans="1:1" x14ac:dyDescent="0.25">
      <c r="A1224" s="50"/>
    </row>
    <row r="1225" spans="1:1" x14ac:dyDescent="0.25">
      <c r="A1225" s="50"/>
    </row>
    <row r="1226" spans="1:1" x14ac:dyDescent="0.25">
      <c r="A1226" s="50"/>
    </row>
    <row r="1227" spans="1:1" x14ac:dyDescent="0.25">
      <c r="A1227" s="50"/>
    </row>
    <row r="1228" spans="1:1" x14ac:dyDescent="0.25">
      <c r="A1228" s="50"/>
    </row>
    <row r="1229" spans="1:1" x14ac:dyDescent="0.25">
      <c r="A1229" s="50"/>
    </row>
    <row r="1230" spans="1:1" x14ac:dyDescent="0.25">
      <c r="A1230" s="50"/>
    </row>
    <row r="1231" spans="1:1" x14ac:dyDescent="0.25">
      <c r="A1231" s="50"/>
    </row>
    <row r="1232" spans="1:1" x14ac:dyDescent="0.25">
      <c r="A1232" s="50"/>
    </row>
    <row r="1233" spans="1:1" x14ac:dyDescent="0.25">
      <c r="A1233" s="50"/>
    </row>
    <row r="1234" spans="1:1" x14ac:dyDescent="0.25">
      <c r="A1234" s="50"/>
    </row>
    <row r="1235" spans="1:1" x14ac:dyDescent="0.25">
      <c r="A1235" s="50"/>
    </row>
    <row r="1236" spans="1:1" x14ac:dyDescent="0.25">
      <c r="A1236" s="50"/>
    </row>
    <row r="1237" spans="1:1" x14ac:dyDescent="0.25">
      <c r="A1237" s="50"/>
    </row>
    <row r="1238" spans="1:1" x14ac:dyDescent="0.25">
      <c r="A1238" s="50"/>
    </row>
    <row r="1239" spans="1:1" x14ac:dyDescent="0.25">
      <c r="A1239" s="50"/>
    </row>
    <row r="1240" spans="1:1" x14ac:dyDescent="0.25">
      <c r="A1240" s="50"/>
    </row>
    <row r="1241" spans="1:1" x14ac:dyDescent="0.25">
      <c r="A1241" s="50"/>
    </row>
    <row r="1242" spans="1:1" x14ac:dyDescent="0.25">
      <c r="A1242" s="50"/>
    </row>
    <row r="1243" spans="1:1" x14ac:dyDescent="0.25">
      <c r="A1243" s="50"/>
    </row>
    <row r="1244" spans="1:1" x14ac:dyDescent="0.25">
      <c r="A1244" s="50"/>
    </row>
    <row r="1245" spans="1:1" x14ac:dyDescent="0.25">
      <c r="A1245" s="50"/>
    </row>
    <row r="1246" spans="1:1" x14ac:dyDescent="0.25">
      <c r="A1246" s="50"/>
    </row>
    <row r="1247" spans="1:1" x14ac:dyDescent="0.25">
      <c r="A1247" s="50"/>
    </row>
    <row r="1248" spans="1:1" x14ac:dyDescent="0.25">
      <c r="A1248" s="50"/>
    </row>
    <row r="1249" spans="1:1" x14ac:dyDescent="0.25">
      <c r="A1249" s="50"/>
    </row>
    <row r="1250" spans="1:1" x14ac:dyDescent="0.25">
      <c r="A1250" s="50"/>
    </row>
    <row r="1251" spans="1:1" x14ac:dyDescent="0.25">
      <c r="A1251" s="50"/>
    </row>
    <row r="1252" spans="1:1" x14ac:dyDescent="0.25">
      <c r="A1252" s="50"/>
    </row>
    <row r="1253" spans="1:1" x14ac:dyDescent="0.25">
      <c r="A1253" s="50"/>
    </row>
    <row r="1254" spans="1:1" x14ac:dyDescent="0.25">
      <c r="A1254" s="50"/>
    </row>
    <row r="1255" spans="1:1" x14ac:dyDescent="0.25">
      <c r="A1255" s="50"/>
    </row>
    <row r="1256" spans="1:1" x14ac:dyDescent="0.25">
      <c r="A1256" s="50"/>
    </row>
    <row r="1257" spans="1:1" x14ac:dyDescent="0.25">
      <c r="A1257" s="50"/>
    </row>
    <row r="1258" spans="1:1" x14ac:dyDescent="0.25">
      <c r="A1258" s="50"/>
    </row>
    <row r="1259" spans="1:1" x14ac:dyDescent="0.25">
      <c r="A1259" s="50"/>
    </row>
    <row r="1260" spans="1:1" x14ac:dyDescent="0.25">
      <c r="A1260" s="50"/>
    </row>
    <row r="1261" spans="1:1" x14ac:dyDescent="0.25">
      <c r="A1261" s="50"/>
    </row>
    <row r="1262" spans="1:1" x14ac:dyDescent="0.25">
      <c r="A1262" s="50"/>
    </row>
    <row r="1263" spans="1:1" x14ac:dyDescent="0.25">
      <c r="A1263" s="50"/>
    </row>
    <row r="1264" spans="1:1" x14ac:dyDescent="0.25">
      <c r="A1264" s="50"/>
    </row>
    <row r="1265" spans="1:1" x14ac:dyDescent="0.25">
      <c r="A1265" s="50"/>
    </row>
    <row r="1266" spans="1:1" x14ac:dyDescent="0.25">
      <c r="A1266" s="50"/>
    </row>
    <row r="1267" spans="1:1" x14ac:dyDescent="0.25">
      <c r="A1267" s="50"/>
    </row>
    <row r="1268" spans="1:1" x14ac:dyDescent="0.25">
      <c r="A1268" s="50"/>
    </row>
    <row r="1269" spans="1:1" x14ac:dyDescent="0.25">
      <c r="A1269" s="50"/>
    </row>
    <row r="1270" spans="1:1" x14ac:dyDescent="0.25">
      <c r="A1270" s="50"/>
    </row>
    <row r="1271" spans="1:1" x14ac:dyDescent="0.25">
      <c r="A1271" s="50"/>
    </row>
    <row r="1272" spans="1:1" x14ac:dyDescent="0.25">
      <c r="A1272" s="50"/>
    </row>
    <row r="1273" spans="1:1" x14ac:dyDescent="0.25">
      <c r="A1273" s="50"/>
    </row>
    <row r="1274" spans="1:1" x14ac:dyDescent="0.25">
      <c r="A1274" s="50"/>
    </row>
    <row r="1275" spans="1:1" x14ac:dyDescent="0.25">
      <c r="A1275" s="50"/>
    </row>
    <row r="1276" spans="1:1" x14ac:dyDescent="0.25">
      <c r="A1276" s="50"/>
    </row>
    <row r="1277" spans="1:1" x14ac:dyDescent="0.25">
      <c r="A1277" s="50"/>
    </row>
    <row r="1278" spans="1:1" x14ac:dyDescent="0.25">
      <c r="A1278" s="50"/>
    </row>
    <row r="1279" spans="1:1" x14ac:dyDescent="0.25">
      <c r="A1279" s="50"/>
    </row>
    <row r="1280" spans="1:1" x14ac:dyDescent="0.25">
      <c r="A1280" s="50"/>
    </row>
    <row r="1281" spans="1:1" x14ac:dyDescent="0.25">
      <c r="A1281" s="50"/>
    </row>
    <row r="1282" spans="1:1" x14ac:dyDescent="0.25">
      <c r="A1282" s="50"/>
    </row>
    <row r="1283" spans="1:1" x14ac:dyDescent="0.25">
      <c r="A1283" s="50"/>
    </row>
    <row r="1284" spans="1:1" x14ac:dyDescent="0.25">
      <c r="A1284" s="50"/>
    </row>
    <row r="1285" spans="1:1" x14ac:dyDescent="0.25">
      <c r="A1285" s="50"/>
    </row>
    <row r="1286" spans="1:1" x14ac:dyDescent="0.25">
      <c r="A1286" s="50"/>
    </row>
    <row r="1287" spans="1:1" x14ac:dyDescent="0.25">
      <c r="A1287" s="50"/>
    </row>
    <row r="1288" spans="1:1" x14ac:dyDescent="0.25">
      <c r="A1288" s="50"/>
    </row>
    <row r="1289" spans="1:1" x14ac:dyDescent="0.25">
      <c r="A1289" s="50"/>
    </row>
    <row r="1290" spans="1:1" x14ac:dyDescent="0.25">
      <c r="A1290" s="50"/>
    </row>
    <row r="1291" spans="1:1" x14ac:dyDescent="0.25">
      <c r="A1291" s="50"/>
    </row>
    <row r="1292" spans="1:1" x14ac:dyDescent="0.25">
      <c r="A1292" s="50"/>
    </row>
    <row r="1293" spans="1:1" x14ac:dyDescent="0.25">
      <c r="A1293" s="50"/>
    </row>
    <row r="1294" spans="1:1" x14ac:dyDescent="0.25">
      <c r="A1294" s="50"/>
    </row>
    <row r="1295" spans="1:1" x14ac:dyDescent="0.25">
      <c r="A1295" s="50"/>
    </row>
    <row r="1296" spans="1:1" x14ac:dyDescent="0.25">
      <c r="A1296" s="50"/>
    </row>
    <row r="1297" spans="1:1" x14ac:dyDescent="0.25">
      <c r="A1297" s="50"/>
    </row>
    <row r="1298" spans="1:1" x14ac:dyDescent="0.25">
      <c r="A1298" s="50"/>
    </row>
    <row r="1299" spans="1:1" x14ac:dyDescent="0.25">
      <c r="A1299" s="50"/>
    </row>
    <row r="1300" spans="1:1" x14ac:dyDescent="0.25">
      <c r="A1300" s="50"/>
    </row>
    <row r="1301" spans="1:1" x14ac:dyDescent="0.25">
      <c r="A1301" s="50"/>
    </row>
    <row r="1302" spans="1:1" x14ac:dyDescent="0.25">
      <c r="A1302" s="50"/>
    </row>
    <row r="1303" spans="1:1" x14ac:dyDescent="0.25">
      <c r="A1303" s="50"/>
    </row>
    <row r="1304" spans="1:1" x14ac:dyDescent="0.25">
      <c r="A1304" s="50"/>
    </row>
    <row r="1305" spans="1:1" x14ac:dyDescent="0.25">
      <c r="A1305" s="50"/>
    </row>
    <row r="1306" spans="1:1" x14ac:dyDescent="0.25">
      <c r="A1306" s="50"/>
    </row>
    <row r="1307" spans="1:1" x14ac:dyDescent="0.25">
      <c r="A1307" s="50"/>
    </row>
    <row r="1308" spans="1:1" x14ac:dyDescent="0.25">
      <c r="A1308" s="50"/>
    </row>
    <row r="1309" spans="1:1" x14ac:dyDescent="0.25">
      <c r="A1309" s="50"/>
    </row>
    <row r="1310" spans="1:1" x14ac:dyDescent="0.25">
      <c r="A1310" s="50"/>
    </row>
    <row r="1311" spans="1:1" x14ac:dyDescent="0.25">
      <c r="A1311" s="50"/>
    </row>
    <row r="1312" spans="1:1" x14ac:dyDescent="0.25">
      <c r="A1312" s="50"/>
    </row>
    <row r="1313" spans="1:1" x14ac:dyDescent="0.25">
      <c r="A1313" s="50"/>
    </row>
    <row r="1314" spans="1:1" x14ac:dyDescent="0.25">
      <c r="A1314" s="50"/>
    </row>
    <row r="1315" spans="1:1" x14ac:dyDescent="0.25">
      <c r="A1315" s="50"/>
    </row>
    <row r="1316" spans="1:1" x14ac:dyDescent="0.25">
      <c r="A1316" s="50"/>
    </row>
    <row r="1317" spans="1:1" x14ac:dyDescent="0.25">
      <c r="A1317" s="50"/>
    </row>
    <row r="1318" spans="1:1" x14ac:dyDescent="0.25">
      <c r="A1318" s="50"/>
    </row>
    <row r="1319" spans="1:1" x14ac:dyDescent="0.25">
      <c r="A1319" s="50"/>
    </row>
    <row r="1320" spans="1:1" x14ac:dyDescent="0.25">
      <c r="A1320" s="50"/>
    </row>
    <row r="1321" spans="1:1" x14ac:dyDescent="0.25">
      <c r="A1321" s="50"/>
    </row>
    <row r="1322" spans="1:1" x14ac:dyDescent="0.25">
      <c r="A1322" s="50"/>
    </row>
    <row r="1323" spans="1:1" x14ac:dyDescent="0.25">
      <c r="A1323" s="50"/>
    </row>
    <row r="1324" spans="1:1" x14ac:dyDescent="0.25">
      <c r="A1324" s="50"/>
    </row>
    <row r="1325" spans="1:1" x14ac:dyDescent="0.25">
      <c r="A1325" s="50"/>
    </row>
    <row r="1326" spans="1:1" x14ac:dyDescent="0.25">
      <c r="A1326" s="50"/>
    </row>
    <row r="1327" spans="1:1" x14ac:dyDescent="0.25">
      <c r="A1327" s="50"/>
    </row>
    <row r="1328" spans="1:1" x14ac:dyDescent="0.25">
      <c r="A1328" s="50"/>
    </row>
    <row r="1329" spans="1:1" x14ac:dyDescent="0.25">
      <c r="A1329" s="50"/>
    </row>
    <row r="1330" spans="1:1" x14ac:dyDescent="0.25">
      <c r="A1330" s="50"/>
    </row>
    <row r="1331" spans="1:1" x14ac:dyDescent="0.25">
      <c r="A1331" s="50"/>
    </row>
    <row r="1332" spans="1:1" x14ac:dyDescent="0.25">
      <c r="A1332" s="50"/>
    </row>
    <row r="1333" spans="1:1" x14ac:dyDescent="0.25">
      <c r="A1333" s="50"/>
    </row>
    <row r="1334" spans="1:1" x14ac:dyDescent="0.25">
      <c r="A1334" s="50"/>
    </row>
    <row r="1335" spans="1:1" x14ac:dyDescent="0.25">
      <c r="A1335" s="50"/>
    </row>
    <row r="1336" spans="1:1" x14ac:dyDescent="0.25">
      <c r="A1336" s="50"/>
    </row>
    <row r="1337" spans="1:1" x14ac:dyDescent="0.25">
      <c r="A1337" s="50"/>
    </row>
    <row r="1338" spans="1:1" x14ac:dyDescent="0.25">
      <c r="A1338" s="50"/>
    </row>
    <row r="1339" spans="1:1" x14ac:dyDescent="0.25">
      <c r="A1339" s="50"/>
    </row>
    <row r="1340" spans="1:1" x14ac:dyDescent="0.25">
      <c r="A1340" s="50"/>
    </row>
    <row r="1341" spans="1:1" x14ac:dyDescent="0.25">
      <c r="A1341" s="50"/>
    </row>
    <row r="1342" spans="1:1" x14ac:dyDescent="0.25">
      <c r="A1342" s="50"/>
    </row>
    <row r="1343" spans="1:1" x14ac:dyDescent="0.25">
      <c r="A1343" s="50"/>
    </row>
    <row r="1344" spans="1:1" x14ac:dyDescent="0.25">
      <c r="A1344" s="50"/>
    </row>
    <row r="1345" spans="1:1" x14ac:dyDescent="0.25">
      <c r="A1345" s="50"/>
    </row>
    <row r="1346" spans="1:1" x14ac:dyDescent="0.25">
      <c r="A1346" s="50"/>
    </row>
    <row r="1347" spans="1:1" x14ac:dyDescent="0.25">
      <c r="A1347" s="50"/>
    </row>
    <row r="1348" spans="1:1" x14ac:dyDescent="0.25">
      <c r="A1348" s="50"/>
    </row>
    <row r="1349" spans="1:1" x14ac:dyDescent="0.25">
      <c r="A1349" s="50"/>
    </row>
    <row r="1350" spans="1:1" x14ac:dyDescent="0.25">
      <c r="A1350" s="50"/>
    </row>
    <row r="1351" spans="1:1" x14ac:dyDescent="0.25">
      <c r="A1351" s="50"/>
    </row>
    <row r="1352" spans="1:1" x14ac:dyDescent="0.25">
      <c r="A1352" s="50"/>
    </row>
    <row r="1353" spans="1:1" x14ac:dyDescent="0.25">
      <c r="A1353" s="50"/>
    </row>
    <row r="1354" spans="1:1" x14ac:dyDescent="0.25">
      <c r="A1354" s="50"/>
    </row>
    <row r="1355" spans="1:1" x14ac:dyDescent="0.25">
      <c r="A1355" s="50"/>
    </row>
    <row r="1356" spans="1:1" x14ac:dyDescent="0.25">
      <c r="A1356" s="50"/>
    </row>
    <row r="1357" spans="1:1" x14ac:dyDescent="0.25">
      <c r="A1357" s="50"/>
    </row>
    <row r="1358" spans="1:1" x14ac:dyDescent="0.25">
      <c r="A1358" s="50"/>
    </row>
    <row r="1359" spans="1:1" x14ac:dyDescent="0.25">
      <c r="A1359" s="50"/>
    </row>
    <row r="1360" spans="1:1" x14ac:dyDescent="0.25">
      <c r="A1360" s="50"/>
    </row>
    <row r="1361" spans="1:1" x14ac:dyDescent="0.25">
      <c r="A1361" s="50"/>
    </row>
    <row r="1362" spans="1:1" x14ac:dyDescent="0.25">
      <c r="A1362" s="50"/>
    </row>
    <row r="1363" spans="1:1" x14ac:dyDescent="0.25">
      <c r="A1363" s="50"/>
    </row>
    <row r="1364" spans="1:1" x14ac:dyDescent="0.25">
      <c r="A1364" s="50"/>
    </row>
    <row r="1365" spans="1:1" x14ac:dyDescent="0.25">
      <c r="A1365" s="50"/>
    </row>
    <row r="1366" spans="1:1" x14ac:dyDescent="0.25">
      <c r="A1366" s="50"/>
    </row>
    <row r="1367" spans="1:1" x14ac:dyDescent="0.25">
      <c r="A1367" s="50"/>
    </row>
    <row r="1368" spans="1:1" x14ac:dyDescent="0.25">
      <c r="A1368" s="50"/>
    </row>
    <row r="1369" spans="1:1" x14ac:dyDescent="0.25">
      <c r="A1369" s="50"/>
    </row>
    <row r="1370" spans="1:1" x14ac:dyDescent="0.25">
      <c r="A1370" s="50"/>
    </row>
    <row r="1371" spans="1:1" x14ac:dyDescent="0.25">
      <c r="A1371" s="50"/>
    </row>
    <row r="1372" spans="1:1" x14ac:dyDescent="0.25">
      <c r="A1372" s="50"/>
    </row>
    <row r="1373" spans="1:1" x14ac:dyDescent="0.25">
      <c r="A1373" s="50"/>
    </row>
    <row r="1374" spans="1:1" x14ac:dyDescent="0.25">
      <c r="A1374" s="50"/>
    </row>
    <row r="1375" spans="1:1" x14ac:dyDescent="0.25">
      <c r="A1375" s="50"/>
    </row>
    <row r="1376" spans="1:1" x14ac:dyDescent="0.25">
      <c r="A1376" s="50"/>
    </row>
    <row r="1377" spans="1:1" x14ac:dyDescent="0.25">
      <c r="A1377" s="50"/>
    </row>
    <row r="1378" spans="1:1" x14ac:dyDescent="0.25">
      <c r="A1378" s="50"/>
    </row>
    <row r="1379" spans="1:1" x14ac:dyDescent="0.25">
      <c r="A1379" s="50"/>
    </row>
    <row r="1380" spans="1:1" x14ac:dyDescent="0.25">
      <c r="A1380" s="50"/>
    </row>
    <row r="1381" spans="1:1" x14ac:dyDescent="0.25">
      <c r="A1381" s="50"/>
    </row>
    <row r="1382" spans="1:1" x14ac:dyDescent="0.25">
      <c r="A1382" s="50"/>
    </row>
    <row r="1383" spans="1:1" x14ac:dyDescent="0.25">
      <c r="A1383" s="50"/>
    </row>
    <row r="1384" spans="1:1" x14ac:dyDescent="0.25">
      <c r="A1384" s="50"/>
    </row>
    <row r="1385" spans="1:1" x14ac:dyDescent="0.25">
      <c r="A1385" s="50"/>
    </row>
    <row r="1386" spans="1:1" x14ac:dyDescent="0.25">
      <c r="A1386" s="50"/>
    </row>
    <row r="1387" spans="1:1" x14ac:dyDescent="0.25">
      <c r="A1387" s="50"/>
    </row>
    <row r="1388" spans="1:1" x14ac:dyDescent="0.25">
      <c r="A1388" s="50"/>
    </row>
    <row r="1389" spans="1:1" x14ac:dyDescent="0.25">
      <c r="A1389" s="50"/>
    </row>
    <row r="1390" spans="1:1" x14ac:dyDescent="0.25">
      <c r="A1390" s="50"/>
    </row>
    <row r="1391" spans="1:1" x14ac:dyDescent="0.25">
      <c r="A1391" s="50"/>
    </row>
    <row r="1392" spans="1:1" x14ac:dyDescent="0.25">
      <c r="A1392" s="50"/>
    </row>
    <row r="1393" spans="1:1" x14ac:dyDescent="0.25">
      <c r="A1393" s="50"/>
    </row>
    <row r="1394" spans="1:1" x14ac:dyDescent="0.25">
      <c r="A1394" s="50"/>
    </row>
    <row r="1395" spans="1:1" x14ac:dyDescent="0.25">
      <c r="A1395" s="50"/>
    </row>
    <row r="1396" spans="1:1" x14ac:dyDescent="0.25">
      <c r="A1396" s="50"/>
    </row>
    <row r="1397" spans="1:1" x14ac:dyDescent="0.25">
      <c r="A1397" s="50"/>
    </row>
    <row r="1398" spans="1:1" x14ac:dyDescent="0.25">
      <c r="A1398" s="50"/>
    </row>
    <row r="1399" spans="1:1" x14ac:dyDescent="0.25">
      <c r="A1399" s="50"/>
    </row>
    <row r="1400" spans="1:1" x14ac:dyDescent="0.25">
      <c r="A1400" s="50"/>
    </row>
    <row r="1401" spans="1:1" x14ac:dyDescent="0.25">
      <c r="A1401" s="50"/>
    </row>
    <row r="1402" spans="1:1" x14ac:dyDescent="0.25">
      <c r="A1402" s="50"/>
    </row>
    <row r="1403" spans="1:1" x14ac:dyDescent="0.25">
      <c r="A1403" s="50"/>
    </row>
    <row r="1404" spans="1:1" x14ac:dyDescent="0.25">
      <c r="A1404" s="50"/>
    </row>
    <row r="1405" spans="1:1" x14ac:dyDescent="0.25">
      <c r="A1405" s="50"/>
    </row>
    <row r="1406" spans="1:1" x14ac:dyDescent="0.25">
      <c r="A1406" s="50"/>
    </row>
    <row r="1407" spans="1:1" x14ac:dyDescent="0.25">
      <c r="A1407" s="50"/>
    </row>
    <row r="1408" spans="1:1" x14ac:dyDescent="0.25">
      <c r="A1408" s="50"/>
    </row>
    <row r="1409" spans="1:1" x14ac:dyDescent="0.25">
      <c r="A1409" s="50"/>
    </row>
    <row r="1410" spans="1:1" x14ac:dyDescent="0.25">
      <c r="A1410" s="50"/>
    </row>
    <row r="1411" spans="1:1" x14ac:dyDescent="0.25">
      <c r="A1411" s="50"/>
    </row>
    <row r="1412" spans="1:1" x14ac:dyDescent="0.25">
      <c r="A1412" s="50"/>
    </row>
    <row r="1413" spans="1:1" x14ac:dyDescent="0.25">
      <c r="A1413" s="50"/>
    </row>
    <row r="1414" spans="1:1" x14ac:dyDescent="0.25">
      <c r="A1414" s="50"/>
    </row>
    <row r="1415" spans="1:1" x14ac:dyDescent="0.25">
      <c r="A1415" s="50"/>
    </row>
    <row r="1416" spans="1:1" x14ac:dyDescent="0.25">
      <c r="A1416" s="50"/>
    </row>
    <row r="1417" spans="1:1" x14ac:dyDescent="0.25">
      <c r="A1417" s="50"/>
    </row>
    <row r="1418" spans="1:1" x14ac:dyDescent="0.25">
      <c r="A1418" s="50"/>
    </row>
    <row r="1419" spans="1:1" x14ac:dyDescent="0.25">
      <c r="A1419" s="50"/>
    </row>
    <row r="1420" spans="1:1" x14ac:dyDescent="0.25">
      <c r="A1420" s="50"/>
    </row>
    <row r="1421" spans="1:1" x14ac:dyDescent="0.25">
      <c r="A1421" s="50"/>
    </row>
    <row r="1422" spans="1:1" x14ac:dyDescent="0.25">
      <c r="A1422" s="50"/>
    </row>
    <row r="1423" spans="1:1" x14ac:dyDescent="0.25">
      <c r="A1423" s="50"/>
    </row>
    <row r="1424" spans="1:1" x14ac:dyDescent="0.25">
      <c r="A1424" s="50"/>
    </row>
    <row r="1425" spans="1:1" x14ac:dyDescent="0.25">
      <c r="A1425" s="50"/>
    </row>
    <row r="1426" spans="1:1" x14ac:dyDescent="0.25">
      <c r="A1426" s="50"/>
    </row>
    <row r="1427" spans="1:1" x14ac:dyDescent="0.25">
      <c r="A1427" s="50"/>
    </row>
    <row r="1428" spans="1:1" x14ac:dyDescent="0.25">
      <c r="A1428" s="50"/>
    </row>
    <row r="1429" spans="1:1" x14ac:dyDescent="0.25">
      <c r="A1429" s="50"/>
    </row>
    <row r="1430" spans="1:1" x14ac:dyDescent="0.25">
      <c r="A1430" s="50"/>
    </row>
    <row r="1431" spans="1:1" x14ac:dyDescent="0.25">
      <c r="A1431" s="50"/>
    </row>
    <row r="1432" spans="1:1" x14ac:dyDescent="0.25">
      <c r="A1432" s="50"/>
    </row>
    <row r="1433" spans="1:1" x14ac:dyDescent="0.25">
      <c r="A1433" s="50"/>
    </row>
    <row r="1434" spans="1:1" x14ac:dyDescent="0.25">
      <c r="A1434" s="50"/>
    </row>
    <row r="1435" spans="1:1" x14ac:dyDescent="0.25">
      <c r="A1435" s="50"/>
    </row>
    <row r="1436" spans="1:1" x14ac:dyDescent="0.25">
      <c r="A1436" s="50"/>
    </row>
    <row r="1437" spans="1:1" x14ac:dyDescent="0.25">
      <c r="A1437" s="50"/>
    </row>
    <row r="1438" spans="1:1" x14ac:dyDescent="0.25">
      <c r="A1438" s="50"/>
    </row>
    <row r="1439" spans="1:1" x14ac:dyDescent="0.25">
      <c r="A1439" s="50"/>
    </row>
    <row r="1440" spans="1:1" x14ac:dyDescent="0.25">
      <c r="A1440" s="50"/>
    </row>
    <row r="1441" spans="1:1" x14ac:dyDescent="0.25">
      <c r="A1441" s="50"/>
    </row>
    <row r="1442" spans="1:1" x14ac:dyDescent="0.25">
      <c r="A1442" s="50"/>
    </row>
    <row r="1443" spans="1:1" x14ac:dyDescent="0.25">
      <c r="A1443" s="50"/>
    </row>
    <row r="1444" spans="1:1" x14ac:dyDescent="0.25">
      <c r="A1444" s="50"/>
    </row>
    <row r="1445" spans="1:1" x14ac:dyDescent="0.25">
      <c r="A1445" s="50"/>
    </row>
    <row r="1446" spans="1:1" x14ac:dyDescent="0.25">
      <c r="A1446" s="50"/>
    </row>
    <row r="1447" spans="1:1" x14ac:dyDescent="0.25">
      <c r="A1447" s="50"/>
    </row>
    <row r="1448" spans="1:1" x14ac:dyDescent="0.25">
      <c r="A1448" s="50"/>
    </row>
    <row r="1449" spans="1:1" x14ac:dyDescent="0.25">
      <c r="A1449" s="50"/>
    </row>
    <row r="1450" spans="1:1" x14ac:dyDescent="0.25">
      <c r="A1450" s="50"/>
    </row>
    <row r="1451" spans="1:1" x14ac:dyDescent="0.25">
      <c r="A1451" s="50"/>
    </row>
    <row r="1452" spans="1:1" x14ac:dyDescent="0.25">
      <c r="A1452" s="50"/>
    </row>
    <row r="1453" spans="1:1" x14ac:dyDescent="0.25">
      <c r="A1453" s="50"/>
    </row>
    <row r="1454" spans="1:1" x14ac:dyDescent="0.25">
      <c r="A1454" s="50"/>
    </row>
    <row r="1455" spans="1:1" x14ac:dyDescent="0.25">
      <c r="A1455" s="50"/>
    </row>
    <row r="1456" spans="1:1" x14ac:dyDescent="0.25">
      <c r="A1456" s="50"/>
    </row>
    <row r="1457" spans="1:1" x14ac:dyDescent="0.25">
      <c r="A1457" s="50"/>
    </row>
    <row r="1458" spans="1:1" x14ac:dyDescent="0.25">
      <c r="A1458" s="50"/>
    </row>
    <row r="1459" spans="1:1" x14ac:dyDescent="0.25">
      <c r="A1459" s="50"/>
    </row>
    <row r="1460" spans="1:1" x14ac:dyDescent="0.25">
      <c r="A1460" s="50"/>
    </row>
    <row r="1461" spans="1:1" x14ac:dyDescent="0.25">
      <c r="A1461" s="50"/>
    </row>
    <row r="1462" spans="1:1" x14ac:dyDescent="0.25">
      <c r="A1462" s="50"/>
    </row>
    <row r="1463" spans="1:1" x14ac:dyDescent="0.25">
      <c r="A1463" s="50"/>
    </row>
    <row r="1464" spans="1:1" x14ac:dyDescent="0.25">
      <c r="A1464" s="50"/>
    </row>
    <row r="1465" spans="1:1" x14ac:dyDescent="0.25">
      <c r="A1465" s="50"/>
    </row>
    <row r="1466" spans="1:1" x14ac:dyDescent="0.25">
      <c r="A1466" s="50"/>
    </row>
    <row r="1467" spans="1:1" x14ac:dyDescent="0.25">
      <c r="A1467" s="50"/>
    </row>
    <row r="1468" spans="1:1" x14ac:dyDescent="0.25">
      <c r="A1468" s="50"/>
    </row>
    <row r="1469" spans="1:1" x14ac:dyDescent="0.25">
      <c r="A1469" s="50"/>
    </row>
    <row r="1470" spans="1:1" x14ac:dyDescent="0.25">
      <c r="A1470" s="50"/>
    </row>
    <row r="1471" spans="1:1" x14ac:dyDescent="0.25">
      <c r="A1471" s="50"/>
    </row>
    <row r="1472" spans="1:1" x14ac:dyDescent="0.25">
      <c r="A1472" s="50"/>
    </row>
    <row r="1473" spans="1:1" x14ac:dyDescent="0.25">
      <c r="A1473" s="50"/>
    </row>
    <row r="1474" spans="1:1" x14ac:dyDescent="0.25">
      <c r="A1474" s="50"/>
    </row>
    <row r="1475" spans="1:1" x14ac:dyDescent="0.25">
      <c r="A1475" s="50"/>
    </row>
    <row r="1476" spans="1:1" x14ac:dyDescent="0.25">
      <c r="A1476" s="50"/>
    </row>
    <row r="1477" spans="1:1" x14ac:dyDescent="0.25">
      <c r="A1477" s="50"/>
    </row>
    <row r="1478" spans="1:1" x14ac:dyDescent="0.25">
      <c r="A1478" s="50"/>
    </row>
    <row r="1479" spans="1:1" x14ac:dyDescent="0.25">
      <c r="A1479" s="50"/>
    </row>
    <row r="1480" spans="1:1" x14ac:dyDescent="0.25">
      <c r="A1480" s="50"/>
    </row>
    <row r="1481" spans="1:1" x14ac:dyDescent="0.25">
      <c r="A1481" s="50"/>
    </row>
    <row r="1482" spans="1:1" x14ac:dyDescent="0.25">
      <c r="A1482" s="50"/>
    </row>
    <row r="1483" spans="1:1" x14ac:dyDescent="0.25">
      <c r="A1483" s="50"/>
    </row>
    <row r="1484" spans="1:1" x14ac:dyDescent="0.25">
      <c r="A1484" s="50"/>
    </row>
    <row r="1485" spans="1:1" x14ac:dyDescent="0.25">
      <c r="A1485" s="50"/>
    </row>
    <row r="1486" spans="1:1" x14ac:dyDescent="0.25">
      <c r="A1486" s="50"/>
    </row>
    <row r="1487" spans="1:1" x14ac:dyDescent="0.25">
      <c r="A1487" s="50"/>
    </row>
    <row r="1488" spans="1:1" x14ac:dyDescent="0.25">
      <c r="A1488" s="50"/>
    </row>
    <row r="1489" spans="1:1" x14ac:dyDescent="0.25">
      <c r="A1489" s="50"/>
    </row>
    <row r="1490" spans="1:1" x14ac:dyDescent="0.25">
      <c r="A1490" s="50"/>
    </row>
    <row r="1491" spans="1:1" x14ac:dyDescent="0.25">
      <c r="A1491" s="50"/>
    </row>
    <row r="1492" spans="1:1" x14ac:dyDescent="0.25">
      <c r="A1492" s="50"/>
    </row>
    <row r="1493" spans="1:1" x14ac:dyDescent="0.25">
      <c r="A1493" s="50"/>
    </row>
    <row r="1494" spans="1:1" x14ac:dyDescent="0.25">
      <c r="A1494" s="50"/>
    </row>
    <row r="1495" spans="1:1" x14ac:dyDescent="0.25">
      <c r="A1495" s="50"/>
    </row>
    <row r="1496" spans="1:1" x14ac:dyDescent="0.25">
      <c r="A1496" s="50"/>
    </row>
    <row r="1497" spans="1:1" x14ac:dyDescent="0.25">
      <c r="A1497" s="50"/>
    </row>
    <row r="1498" spans="1:1" x14ac:dyDescent="0.25">
      <c r="A1498" s="50"/>
    </row>
    <row r="1499" spans="1:1" x14ac:dyDescent="0.25">
      <c r="A1499" s="50"/>
    </row>
    <row r="1500" spans="1:1" x14ac:dyDescent="0.25">
      <c r="A1500" s="50"/>
    </row>
    <row r="1501" spans="1:1" x14ac:dyDescent="0.25">
      <c r="A1501" s="50"/>
    </row>
    <row r="1502" spans="1:1" x14ac:dyDescent="0.25">
      <c r="A1502" s="50"/>
    </row>
    <row r="1503" spans="1:1" x14ac:dyDescent="0.25">
      <c r="A1503" s="50"/>
    </row>
    <row r="1504" spans="1:1" x14ac:dyDescent="0.25">
      <c r="A1504" s="50"/>
    </row>
    <row r="1505" spans="1:1" x14ac:dyDescent="0.25">
      <c r="A1505" s="50"/>
    </row>
    <row r="1506" spans="1:1" x14ac:dyDescent="0.25">
      <c r="A1506" s="50"/>
    </row>
    <row r="1507" spans="1:1" x14ac:dyDescent="0.25">
      <c r="A1507" s="50"/>
    </row>
    <row r="1508" spans="1:1" x14ac:dyDescent="0.25">
      <c r="A1508" s="50"/>
    </row>
    <row r="1509" spans="1:1" x14ac:dyDescent="0.25">
      <c r="A1509" s="50"/>
    </row>
    <row r="1510" spans="1:1" x14ac:dyDescent="0.25">
      <c r="A1510" s="50"/>
    </row>
    <row r="1511" spans="1:1" x14ac:dyDescent="0.25">
      <c r="A1511" s="50"/>
    </row>
    <row r="1512" spans="1:1" x14ac:dyDescent="0.25">
      <c r="A1512" s="50"/>
    </row>
    <row r="1513" spans="1:1" x14ac:dyDescent="0.25">
      <c r="A1513" s="50"/>
    </row>
    <row r="1514" spans="1:1" x14ac:dyDescent="0.25">
      <c r="A1514" s="50"/>
    </row>
    <row r="1515" spans="1:1" x14ac:dyDescent="0.25">
      <c r="A1515" s="50"/>
    </row>
    <row r="1516" spans="1:1" x14ac:dyDescent="0.25">
      <c r="A1516" s="50"/>
    </row>
    <row r="1517" spans="1:1" x14ac:dyDescent="0.25">
      <c r="A1517" s="50"/>
    </row>
    <row r="1518" spans="1:1" x14ac:dyDescent="0.25">
      <c r="A1518" s="50"/>
    </row>
    <row r="1519" spans="1:1" x14ac:dyDescent="0.25">
      <c r="A1519" s="50"/>
    </row>
    <row r="1520" spans="1:1" x14ac:dyDescent="0.25">
      <c r="A1520" s="50"/>
    </row>
    <row r="1521" spans="1:1" x14ac:dyDescent="0.25">
      <c r="A1521" s="50"/>
    </row>
    <row r="1522" spans="1:1" x14ac:dyDescent="0.25">
      <c r="A1522" s="50"/>
    </row>
    <row r="1523" spans="1:1" x14ac:dyDescent="0.25">
      <c r="A1523" s="50"/>
    </row>
    <row r="1524" spans="1:1" x14ac:dyDescent="0.25">
      <c r="A1524" s="50"/>
    </row>
    <row r="1525" spans="1:1" x14ac:dyDescent="0.25">
      <c r="A1525" s="50"/>
    </row>
    <row r="1526" spans="1:1" x14ac:dyDescent="0.25">
      <c r="A1526" s="50"/>
    </row>
    <row r="1527" spans="1:1" x14ac:dyDescent="0.25">
      <c r="A1527" s="50"/>
    </row>
    <row r="1528" spans="1:1" x14ac:dyDescent="0.25">
      <c r="A1528" s="50"/>
    </row>
    <row r="1529" spans="1:1" x14ac:dyDescent="0.25">
      <c r="A1529" s="50"/>
    </row>
    <row r="1530" spans="1:1" x14ac:dyDescent="0.25">
      <c r="A1530" s="50"/>
    </row>
    <row r="1531" spans="1:1" x14ac:dyDescent="0.25">
      <c r="A1531" s="50"/>
    </row>
    <row r="1532" spans="1:1" x14ac:dyDescent="0.25">
      <c r="A1532" s="50"/>
    </row>
    <row r="1533" spans="1:1" x14ac:dyDescent="0.25">
      <c r="A1533" s="50"/>
    </row>
    <row r="1534" spans="1:1" x14ac:dyDescent="0.25">
      <c r="A1534" s="50"/>
    </row>
    <row r="1535" spans="1:1" x14ac:dyDescent="0.25">
      <c r="A1535" s="50"/>
    </row>
    <row r="1536" spans="1:1" x14ac:dyDescent="0.25">
      <c r="A1536" s="50"/>
    </row>
    <row r="1537" spans="1:1" x14ac:dyDescent="0.25">
      <c r="A1537" s="50"/>
    </row>
    <row r="1538" spans="1:1" x14ac:dyDescent="0.25">
      <c r="A1538" s="50"/>
    </row>
    <row r="1539" spans="1:1" x14ac:dyDescent="0.25">
      <c r="A1539" s="50"/>
    </row>
    <row r="1540" spans="1:1" x14ac:dyDescent="0.25">
      <c r="A1540" s="50"/>
    </row>
    <row r="1541" spans="1:1" x14ac:dyDescent="0.25">
      <c r="A1541" s="50"/>
    </row>
    <row r="1542" spans="1:1" x14ac:dyDescent="0.25">
      <c r="A1542" s="50"/>
    </row>
    <row r="1543" spans="1:1" x14ac:dyDescent="0.25">
      <c r="A1543" s="50"/>
    </row>
    <row r="1544" spans="1:1" x14ac:dyDescent="0.25">
      <c r="A1544" s="50"/>
    </row>
    <row r="1545" spans="1:1" x14ac:dyDescent="0.25">
      <c r="A1545" s="50"/>
    </row>
    <row r="1546" spans="1:1" x14ac:dyDescent="0.25">
      <c r="A1546" s="50"/>
    </row>
    <row r="1547" spans="1:1" x14ac:dyDescent="0.25">
      <c r="A1547" s="50"/>
    </row>
    <row r="1548" spans="1:1" x14ac:dyDescent="0.25">
      <c r="A1548" s="50"/>
    </row>
    <row r="1549" spans="1:1" x14ac:dyDescent="0.25">
      <c r="A1549" s="50"/>
    </row>
    <row r="1550" spans="1:1" x14ac:dyDescent="0.25">
      <c r="A1550" s="50"/>
    </row>
    <row r="1551" spans="1:1" x14ac:dyDescent="0.25">
      <c r="A1551" s="50"/>
    </row>
    <row r="1552" spans="1:1" x14ac:dyDescent="0.25">
      <c r="A1552" s="50"/>
    </row>
    <row r="1553" spans="1:1" x14ac:dyDescent="0.25">
      <c r="A1553" s="50"/>
    </row>
    <row r="1554" spans="1:1" x14ac:dyDescent="0.25">
      <c r="A1554" s="50"/>
    </row>
    <row r="1555" spans="1:1" x14ac:dyDescent="0.25">
      <c r="A1555" s="50"/>
    </row>
    <row r="1556" spans="1:1" x14ac:dyDescent="0.25">
      <c r="A1556" s="50"/>
    </row>
    <row r="1557" spans="1:1" x14ac:dyDescent="0.25">
      <c r="A1557" s="50"/>
    </row>
    <row r="1558" spans="1:1" x14ac:dyDescent="0.25">
      <c r="A1558" s="50"/>
    </row>
    <row r="1559" spans="1:1" x14ac:dyDescent="0.25">
      <c r="A1559" s="50"/>
    </row>
    <row r="1560" spans="1:1" x14ac:dyDescent="0.25">
      <c r="A1560" s="50"/>
    </row>
    <row r="1561" spans="1:1" x14ac:dyDescent="0.25">
      <c r="A1561" s="50"/>
    </row>
    <row r="1562" spans="1:1" x14ac:dyDescent="0.25">
      <c r="A1562" s="50"/>
    </row>
    <row r="1563" spans="1:1" x14ac:dyDescent="0.25">
      <c r="A1563" s="50"/>
    </row>
    <row r="1564" spans="1:1" x14ac:dyDescent="0.25">
      <c r="A1564" s="50"/>
    </row>
    <row r="1565" spans="1:1" x14ac:dyDescent="0.25">
      <c r="A1565" s="50"/>
    </row>
    <row r="1566" spans="1:1" x14ac:dyDescent="0.25">
      <c r="A1566" s="50"/>
    </row>
    <row r="1567" spans="1:1" x14ac:dyDescent="0.25">
      <c r="A1567" s="50"/>
    </row>
    <row r="1568" spans="1:1" x14ac:dyDescent="0.25">
      <c r="A1568" s="50"/>
    </row>
    <row r="1569" spans="1:1" x14ac:dyDescent="0.25">
      <c r="A1569" s="50"/>
    </row>
    <row r="1570" spans="1:1" x14ac:dyDescent="0.25">
      <c r="A1570" s="50"/>
    </row>
    <row r="1571" spans="1:1" x14ac:dyDescent="0.25">
      <c r="A1571" s="50"/>
    </row>
    <row r="1572" spans="1:1" x14ac:dyDescent="0.25">
      <c r="A1572" s="50"/>
    </row>
    <row r="1573" spans="1:1" x14ac:dyDescent="0.25">
      <c r="A1573" s="50"/>
    </row>
    <row r="1574" spans="1:1" x14ac:dyDescent="0.25">
      <c r="A1574" s="50"/>
    </row>
    <row r="1575" spans="1:1" x14ac:dyDescent="0.25">
      <c r="A1575" s="50"/>
    </row>
    <row r="1576" spans="1:1" x14ac:dyDescent="0.25">
      <c r="A1576" s="50"/>
    </row>
    <row r="1577" spans="1:1" x14ac:dyDescent="0.25">
      <c r="A1577" s="50"/>
    </row>
    <row r="1578" spans="1:1" x14ac:dyDescent="0.25">
      <c r="A1578" s="50"/>
    </row>
    <row r="1579" spans="1:1" x14ac:dyDescent="0.25">
      <c r="A1579" s="50"/>
    </row>
    <row r="1580" spans="1:1" x14ac:dyDescent="0.25">
      <c r="A1580" s="50"/>
    </row>
    <row r="1581" spans="1:1" x14ac:dyDescent="0.25">
      <c r="A1581" s="50"/>
    </row>
    <row r="1582" spans="1:1" x14ac:dyDescent="0.25">
      <c r="A1582" s="50"/>
    </row>
    <row r="1583" spans="1:1" x14ac:dyDescent="0.25">
      <c r="A1583" s="50"/>
    </row>
    <row r="1584" spans="1:1" x14ac:dyDescent="0.25">
      <c r="A1584" s="50"/>
    </row>
    <row r="1585" spans="1:1" x14ac:dyDescent="0.25">
      <c r="A1585" s="50"/>
    </row>
    <row r="1586" spans="1:1" x14ac:dyDescent="0.25">
      <c r="A1586" s="50"/>
    </row>
    <row r="1587" spans="1:1" x14ac:dyDescent="0.25">
      <c r="A1587" s="50"/>
    </row>
    <row r="1588" spans="1:1" x14ac:dyDescent="0.25">
      <c r="A1588" s="50"/>
    </row>
    <row r="1589" spans="1:1" x14ac:dyDescent="0.25">
      <c r="A1589" s="50"/>
    </row>
    <row r="1590" spans="1:1" x14ac:dyDescent="0.25">
      <c r="A1590" s="50"/>
    </row>
    <row r="1591" spans="1:1" x14ac:dyDescent="0.25">
      <c r="A1591" s="50"/>
    </row>
    <row r="1592" spans="1:1" x14ac:dyDescent="0.25">
      <c r="A1592" s="50"/>
    </row>
    <row r="1593" spans="1:1" x14ac:dyDescent="0.25">
      <c r="A1593" s="50"/>
    </row>
    <row r="1594" spans="1:1" x14ac:dyDescent="0.25">
      <c r="A1594" s="50"/>
    </row>
    <row r="1595" spans="1:1" x14ac:dyDescent="0.25">
      <c r="A1595" s="50"/>
    </row>
    <row r="1596" spans="1:1" x14ac:dyDescent="0.25">
      <c r="A1596" s="50"/>
    </row>
    <row r="1597" spans="1:1" x14ac:dyDescent="0.25">
      <c r="A1597" s="50"/>
    </row>
    <row r="1598" spans="1:1" x14ac:dyDescent="0.25">
      <c r="A1598" s="50"/>
    </row>
    <row r="1599" spans="1:1" x14ac:dyDescent="0.25">
      <c r="A1599" s="50"/>
    </row>
    <row r="1600" spans="1:1" x14ac:dyDescent="0.25">
      <c r="A1600" s="50"/>
    </row>
    <row r="1601" spans="1:1" x14ac:dyDescent="0.25">
      <c r="A1601" s="50"/>
    </row>
    <row r="1602" spans="1:1" x14ac:dyDescent="0.25">
      <c r="A1602" s="50"/>
    </row>
    <row r="1603" spans="1:1" x14ac:dyDescent="0.25">
      <c r="A1603" s="50"/>
    </row>
    <row r="1604" spans="1:1" x14ac:dyDescent="0.25">
      <c r="A1604" s="50"/>
    </row>
    <row r="1605" spans="1:1" x14ac:dyDescent="0.25">
      <c r="A1605" s="50"/>
    </row>
    <row r="1606" spans="1:1" x14ac:dyDescent="0.25">
      <c r="A1606" s="50"/>
    </row>
    <row r="1607" spans="1:1" x14ac:dyDescent="0.25">
      <c r="A1607" s="50"/>
    </row>
    <row r="1608" spans="1:1" x14ac:dyDescent="0.25">
      <c r="A1608" s="50"/>
    </row>
    <row r="1609" spans="1:1" x14ac:dyDescent="0.25">
      <c r="A1609" s="50"/>
    </row>
    <row r="1610" spans="1:1" x14ac:dyDescent="0.25">
      <c r="A1610" s="50"/>
    </row>
    <row r="1611" spans="1:1" x14ac:dyDescent="0.25">
      <c r="A1611" s="50"/>
    </row>
    <row r="1612" spans="1:1" x14ac:dyDescent="0.25">
      <c r="A1612" s="50"/>
    </row>
    <row r="1613" spans="1:1" x14ac:dyDescent="0.25">
      <c r="A1613" s="50"/>
    </row>
    <row r="1614" spans="1:1" x14ac:dyDescent="0.25">
      <c r="A1614" s="50"/>
    </row>
    <row r="1615" spans="1:1" x14ac:dyDescent="0.25">
      <c r="A1615" s="50"/>
    </row>
    <row r="1616" spans="1:1" x14ac:dyDescent="0.25">
      <c r="A1616" s="50"/>
    </row>
    <row r="1617" spans="1:1" x14ac:dyDescent="0.25">
      <c r="A1617" s="50"/>
    </row>
    <row r="1618" spans="1:1" x14ac:dyDescent="0.25">
      <c r="A1618" s="50"/>
    </row>
    <row r="1619" spans="1:1" x14ac:dyDescent="0.25">
      <c r="A1619" s="50"/>
    </row>
    <row r="1620" spans="1:1" x14ac:dyDescent="0.25">
      <c r="A1620" s="50"/>
    </row>
    <row r="1621" spans="1:1" x14ac:dyDescent="0.25">
      <c r="A1621" s="50"/>
    </row>
    <row r="1622" spans="1:1" x14ac:dyDescent="0.25">
      <c r="A1622" s="50"/>
    </row>
    <row r="1623" spans="1:1" x14ac:dyDescent="0.25">
      <c r="A1623" s="50"/>
    </row>
    <row r="1624" spans="1:1" x14ac:dyDescent="0.25">
      <c r="A1624" s="50"/>
    </row>
    <row r="1625" spans="1:1" x14ac:dyDescent="0.25">
      <c r="A1625" s="50"/>
    </row>
    <row r="1626" spans="1:1" x14ac:dyDescent="0.25">
      <c r="A1626" s="50"/>
    </row>
    <row r="1627" spans="1:1" x14ac:dyDescent="0.25">
      <c r="A1627" s="50"/>
    </row>
    <row r="1628" spans="1:1" x14ac:dyDescent="0.25">
      <c r="A1628" s="50"/>
    </row>
    <row r="1629" spans="1:1" x14ac:dyDescent="0.25">
      <c r="A1629" s="50"/>
    </row>
    <row r="1630" spans="1:1" x14ac:dyDescent="0.25">
      <c r="A1630" s="50"/>
    </row>
    <row r="1631" spans="1:1" x14ac:dyDescent="0.25">
      <c r="A1631" s="50"/>
    </row>
    <row r="1632" spans="1:1" x14ac:dyDescent="0.25">
      <c r="A1632" s="50"/>
    </row>
    <row r="1633" spans="1:1" x14ac:dyDescent="0.25">
      <c r="A1633" s="50"/>
    </row>
    <row r="1634" spans="1:1" x14ac:dyDescent="0.25">
      <c r="A1634" s="50"/>
    </row>
    <row r="1635" spans="1:1" x14ac:dyDescent="0.25">
      <c r="A1635" s="50"/>
    </row>
    <row r="1636" spans="1:1" x14ac:dyDescent="0.25">
      <c r="A1636" s="50"/>
    </row>
    <row r="1637" spans="1:1" x14ac:dyDescent="0.25">
      <c r="A1637" s="50"/>
    </row>
    <row r="1638" spans="1:1" x14ac:dyDescent="0.25">
      <c r="A1638" s="50"/>
    </row>
    <row r="1639" spans="1:1" x14ac:dyDescent="0.25">
      <c r="A1639" s="50"/>
    </row>
    <row r="1640" spans="1:1" x14ac:dyDescent="0.25">
      <c r="A1640" s="50"/>
    </row>
    <row r="1641" spans="1:1" x14ac:dyDescent="0.25">
      <c r="A1641" s="50"/>
    </row>
    <row r="1642" spans="1:1" x14ac:dyDescent="0.25">
      <c r="A1642" s="50"/>
    </row>
    <row r="1643" spans="1:1" x14ac:dyDescent="0.25">
      <c r="A1643" s="50"/>
    </row>
    <row r="1644" spans="1:1" x14ac:dyDescent="0.25">
      <c r="A1644" s="50"/>
    </row>
    <row r="1645" spans="1:1" x14ac:dyDescent="0.25">
      <c r="A1645" s="50"/>
    </row>
    <row r="1646" spans="1:1" x14ac:dyDescent="0.25">
      <c r="A1646" s="50"/>
    </row>
    <row r="1647" spans="1:1" x14ac:dyDescent="0.25">
      <c r="A1647" s="50"/>
    </row>
    <row r="1648" spans="1:1" x14ac:dyDescent="0.25">
      <c r="A1648" s="50"/>
    </row>
    <row r="1649" spans="1:1" x14ac:dyDescent="0.25">
      <c r="A1649" s="50"/>
    </row>
    <row r="1650" spans="1:1" x14ac:dyDescent="0.25">
      <c r="A1650" s="50"/>
    </row>
    <row r="1651" spans="1:1" x14ac:dyDescent="0.25">
      <c r="A1651" s="50"/>
    </row>
    <row r="1652" spans="1:1" x14ac:dyDescent="0.25">
      <c r="A1652" s="50"/>
    </row>
    <row r="1653" spans="1:1" x14ac:dyDescent="0.25">
      <c r="A1653" s="50"/>
    </row>
    <row r="1654" spans="1:1" x14ac:dyDescent="0.25">
      <c r="A1654" s="50"/>
    </row>
    <row r="1655" spans="1:1" x14ac:dyDescent="0.25">
      <c r="A1655" s="50"/>
    </row>
    <row r="1656" spans="1:1" x14ac:dyDescent="0.25">
      <c r="A1656" s="50"/>
    </row>
    <row r="1657" spans="1:1" x14ac:dyDescent="0.25">
      <c r="A1657" s="50"/>
    </row>
    <row r="1658" spans="1:1" x14ac:dyDescent="0.25">
      <c r="A1658" s="50"/>
    </row>
    <row r="1659" spans="1:1" x14ac:dyDescent="0.25">
      <c r="A1659" s="50"/>
    </row>
    <row r="1660" spans="1:1" x14ac:dyDescent="0.25">
      <c r="A1660" s="50"/>
    </row>
    <row r="1661" spans="1:1" x14ac:dyDescent="0.25">
      <c r="A1661" s="50"/>
    </row>
    <row r="1662" spans="1:1" x14ac:dyDescent="0.25">
      <c r="A1662" s="50"/>
    </row>
    <row r="1663" spans="1:1" x14ac:dyDescent="0.25">
      <c r="A1663" s="50"/>
    </row>
    <row r="1664" spans="1:1" x14ac:dyDescent="0.25">
      <c r="A1664" s="50"/>
    </row>
    <row r="1665" spans="1:1" x14ac:dyDescent="0.25">
      <c r="A1665" s="50"/>
    </row>
    <row r="1666" spans="1:1" x14ac:dyDescent="0.25">
      <c r="A1666" s="50"/>
    </row>
    <row r="1667" spans="1:1" x14ac:dyDescent="0.25">
      <c r="A1667" s="50"/>
    </row>
    <row r="1668" spans="1:1" x14ac:dyDescent="0.25">
      <c r="A1668" s="50"/>
    </row>
    <row r="1669" spans="1:1" x14ac:dyDescent="0.25">
      <c r="A1669" s="50"/>
    </row>
    <row r="1670" spans="1:1" x14ac:dyDescent="0.25">
      <c r="A1670" s="50"/>
    </row>
    <row r="1671" spans="1:1" x14ac:dyDescent="0.25">
      <c r="A1671" s="50"/>
    </row>
    <row r="1672" spans="1:1" x14ac:dyDescent="0.25">
      <c r="A1672" s="50"/>
    </row>
    <row r="1673" spans="1:1" x14ac:dyDescent="0.25">
      <c r="A1673" s="50"/>
    </row>
    <row r="1674" spans="1:1" x14ac:dyDescent="0.25">
      <c r="A1674" s="50"/>
    </row>
    <row r="1675" spans="1:1" x14ac:dyDescent="0.25">
      <c r="A1675" s="50"/>
    </row>
    <row r="1676" spans="1:1" x14ac:dyDescent="0.25">
      <c r="A1676" s="50"/>
    </row>
    <row r="1677" spans="1:1" x14ac:dyDescent="0.25">
      <c r="A1677" s="50"/>
    </row>
    <row r="1678" spans="1:1" x14ac:dyDescent="0.25">
      <c r="A1678" s="50"/>
    </row>
    <row r="1679" spans="1:1" x14ac:dyDescent="0.25">
      <c r="A1679" s="50"/>
    </row>
    <row r="1680" spans="1:1" x14ac:dyDescent="0.25">
      <c r="A1680" s="50"/>
    </row>
    <row r="1681" spans="1:1" x14ac:dyDescent="0.25">
      <c r="A1681" s="50"/>
    </row>
    <row r="1682" spans="1:1" x14ac:dyDescent="0.25">
      <c r="A1682" s="50"/>
    </row>
    <row r="1683" spans="1:1" x14ac:dyDescent="0.25">
      <c r="A1683" s="50"/>
    </row>
    <row r="1684" spans="1:1" x14ac:dyDescent="0.25">
      <c r="A1684" s="50"/>
    </row>
    <row r="1685" spans="1:1" x14ac:dyDescent="0.25">
      <c r="A1685" s="50"/>
    </row>
    <row r="1686" spans="1:1" x14ac:dyDescent="0.25">
      <c r="A1686" s="50"/>
    </row>
    <row r="1687" spans="1:1" x14ac:dyDescent="0.25">
      <c r="A1687" s="50"/>
    </row>
    <row r="1688" spans="1:1" x14ac:dyDescent="0.25">
      <c r="A1688" s="50"/>
    </row>
    <row r="1689" spans="1:1" x14ac:dyDescent="0.25">
      <c r="A1689" s="50"/>
    </row>
    <row r="1690" spans="1:1" x14ac:dyDescent="0.25">
      <c r="A1690" s="50"/>
    </row>
    <row r="1691" spans="1:1" x14ac:dyDescent="0.25">
      <c r="A1691" s="50"/>
    </row>
    <row r="1692" spans="1:1" x14ac:dyDescent="0.25">
      <c r="A1692" s="50"/>
    </row>
    <row r="1693" spans="1:1" x14ac:dyDescent="0.25">
      <c r="A1693" s="50"/>
    </row>
    <row r="1694" spans="1:1" x14ac:dyDescent="0.25">
      <c r="A1694" s="50"/>
    </row>
    <row r="1695" spans="1:1" x14ac:dyDescent="0.25">
      <c r="A1695" s="50"/>
    </row>
    <row r="1696" spans="1:1" x14ac:dyDescent="0.25">
      <c r="A1696" s="50"/>
    </row>
    <row r="1697" spans="1:1" x14ac:dyDescent="0.25">
      <c r="A1697" s="50"/>
    </row>
    <row r="1698" spans="1:1" x14ac:dyDescent="0.25">
      <c r="A1698" s="50"/>
    </row>
    <row r="1699" spans="1:1" x14ac:dyDescent="0.25">
      <c r="A1699" s="50"/>
    </row>
  </sheetData>
  <pageMargins left="0.75" right="0.75" top="1" bottom="1" header="0.5" footer="0.5"/>
  <pageSetup scale="64" orientation="landscape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111">
    <pageSetUpPr fitToPage="1"/>
  </sheetPr>
  <dimension ref="A1:AQ1699"/>
  <sheetViews>
    <sheetView workbookViewId="0">
      <pane xSplit="1" ySplit="6" topLeftCell="B7" activePane="bottomRight" state="frozen"/>
      <selection sqref="A1:A65536"/>
      <selection pane="topRight" sqref="A1:A65536"/>
      <selection pane="bottomLeft" sqref="A1:A65536"/>
      <selection pane="bottomRight" activeCell="B7" sqref="B7"/>
    </sheetView>
  </sheetViews>
  <sheetFormatPr defaultColWidth="9.125" defaultRowHeight="13.2" x14ac:dyDescent="0.25"/>
  <cols>
    <col min="1" max="1" width="10.875" style="40" customWidth="1"/>
    <col min="2" max="3" width="9.125" style="40"/>
    <col min="4" max="4" width="9.625" style="40" bestFit="1" customWidth="1"/>
    <col min="5" max="5" width="9.625" style="40" customWidth="1"/>
    <col min="6" max="7" width="9.125" style="40"/>
    <col min="8" max="8" width="15.25" style="40" hidden="1" customWidth="1"/>
    <col min="9" max="9" width="9.125" style="40"/>
    <col min="10" max="12" width="0" style="40" hidden="1" customWidth="1"/>
    <col min="13" max="13" width="10.375" style="40" hidden="1" customWidth="1"/>
    <col min="14" max="15" width="8.25" style="40" hidden="1" customWidth="1"/>
    <col min="16" max="16" width="3.625" style="40" hidden="1" customWidth="1"/>
    <col min="17" max="17" width="9.125" style="40"/>
    <col min="18" max="18" width="13.375" style="40" customWidth="1"/>
    <col min="19" max="19" width="9.125" style="40"/>
    <col min="20" max="21" width="0" style="40" hidden="1" customWidth="1"/>
    <col min="22" max="22" width="9.75" style="40" hidden="1" customWidth="1"/>
    <col min="23" max="26" width="0" style="40" hidden="1" customWidth="1"/>
    <col min="27" max="27" width="3" style="40" hidden="1" customWidth="1"/>
    <col min="28" max="31" width="0" style="40" hidden="1" customWidth="1"/>
    <col min="32" max="32" width="10.25" style="40" hidden="1" customWidth="1"/>
    <col min="33" max="36" width="0" style="40" hidden="1" customWidth="1"/>
    <col min="37" max="37" width="10.125" style="40" bestFit="1" customWidth="1"/>
    <col min="38" max="39" width="9.125" style="40"/>
    <col min="40" max="40" width="12.125" style="40" customWidth="1"/>
    <col min="41" max="41" width="9.125" style="40"/>
    <col min="42" max="42" width="11.625" style="40" customWidth="1"/>
    <col min="43" max="43" width="12.25" style="40" customWidth="1"/>
    <col min="44" max="16384" width="9.125" style="40"/>
  </cols>
  <sheetData>
    <row r="1" spans="1:43" x14ac:dyDescent="0.25">
      <c r="B1" s="40" t="s">
        <v>128</v>
      </c>
      <c r="C1" s="40" t="s">
        <v>129</v>
      </c>
      <c r="D1" s="40" t="s">
        <v>130</v>
      </c>
      <c r="E1" s="40" t="s">
        <v>131</v>
      </c>
      <c r="F1" s="40" t="s">
        <v>132</v>
      </c>
      <c r="G1" s="40" t="s">
        <v>133</v>
      </c>
      <c r="I1" s="40" t="s">
        <v>134</v>
      </c>
      <c r="R1" s="40" t="s">
        <v>135</v>
      </c>
    </row>
    <row r="2" spans="1:43" x14ac:dyDescent="0.25">
      <c r="A2" s="40">
        <v>1</v>
      </c>
      <c r="B2" s="40">
        <v>2</v>
      </c>
      <c r="C2" s="40">
        <v>3</v>
      </c>
      <c r="D2" s="40">
        <v>4</v>
      </c>
      <c r="E2" s="40">
        <v>5</v>
      </c>
      <c r="F2" s="40">
        <v>6</v>
      </c>
      <c r="G2" s="40">
        <v>7</v>
      </c>
      <c r="I2" s="40">
        <v>9</v>
      </c>
      <c r="R2" s="40">
        <v>18</v>
      </c>
    </row>
    <row r="4" spans="1:43" ht="16.2" thickBot="1" x14ac:dyDescent="0.35">
      <c r="B4" s="41" t="s">
        <v>137</v>
      </c>
      <c r="C4" s="41"/>
      <c r="D4" s="41"/>
      <c r="E4" s="41"/>
      <c r="F4" s="41"/>
      <c r="G4" s="41"/>
      <c r="H4" s="41"/>
      <c r="I4" s="41"/>
      <c r="J4" s="41"/>
      <c r="K4" s="41"/>
      <c r="L4" s="41"/>
      <c r="M4" s="41"/>
      <c r="N4" s="41"/>
      <c r="O4" s="41"/>
      <c r="Q4" s="42"/>
      <c r="R4" s="42" t="s">
        <v>138</v>
      </c>
      <c r="S4" s="42"/>
      <c r="T4" s="42"/>
      <c r="U4" s="42"/>
      <c r="V4" s="42"/>
      <c r="W4" s="42"/>
      <c r="X4" s="42"/>
      <c r="Y4" s="42"/>
      <c r="Z4" s="42"/>
      <c r="AB4" s="42"/>
      <c r="AC4" s="42"/>
      <c r="AD4" s="42"/>
      <c r="AE4" s="42"/>
      <c r="AF4" s="42"/>
      <c r="AG4" s="42"/>
      <c r="AL4" s="81" t="s">
        <v>82</v>
      </c>
    </row>
    <row r="5" spans="1:43" ht="15.75" customHeight="1" x14ac:dyDescent="0.25">
      <c r="B5" s="43"/>
      <c r="C5" s="43"/>
      <c r="D5" s="44"/>
      <c r="E5" s="43"/>
      <c r="F5" s="43"/>
      <c r="G5" s="43"/>
      <c r="H5" s="43"/>
      <c r="I5" s="43"/>
      <c r="J5" s="43"/>
      <c r="K5" s="43"/>
      <c r="L5" s="44"/>
      <c r="M5" s="45"/>
      <c r="N5" s="45"/>
      <c r="O5" s="45"/>
      <c r="Q5" s="45"/>
      <c r="R5" s="45"/>
      <c r="S5" s="45"/>
      <c r="T5" s="45"/>
      <c r="U5" s="45"/>
      <c r="V5" s="45"/>
      <c r="W5" s="46"/>
      <c r="X5" s="47"/>
      <c r="Y5" s="46"/>
      <c r="Z5" s="48"/>
      <c r="AB5" s="45"/>
      <c r="AC5" s="45"/>
      <c r="AD5" s="46"/>
      <c r="AE5" s="47"/>
      <c r="AF5" s="46"/>
      <c r="AG5" s="48"/>
      <c r="AL5" s="80"/>
      <c r="AM5" s="80"/>
    </row>
    <row r="6" spans="1:43" s="49" customFormat="1" ht="24.75" customHeight="1" x14ac:dyDescent="0.25">
      <c r="B6" s="49" t="s">
        <v>141</v>
      </c>
      <c r="C6" s="49" t="s">
        <v>140</v>
      </c>
      <c r="D6" s="49" t="s">
        <v>139</v>
      </c>
      <c r="E6" s="49" t="s">
        <v>142</v>
      </c>
      <c r="F6" s="49" t="s">
        <v>143</v>
      </c>
      <c r="G6" s="49" t="s">
        <v>145</v>
      </c>
      <c r="I6" s="49" t="s">
        <v>144</v>
      </c>
      <c r="R6" s="150" t="s">
        <v>138</v>
      </c>
      <c r="AL6" s="69" t="s">
        <v>84</v>
      </c>
      <c r="AM6" s="69" t="s">
        <v>85</v>
      </c>
      <c r="AN6" s="69" t="s">
        <v>86</v>
      </c>
      <c r="AO6" s="69" t="s">
        <v>87</v>
      </c>
      <c r="AP6" s="69" t="s">
        <v>90</v>
      </c>
      <c r="AQ6" s="69"/>
    </row>
    <row r="7" spans="1:43" x14ac:dyDescent="0.25">
      <c r="A7" s="50">
        <v>37188</v>
      </c>
      <c r="B7" s="51">
        <v>21.9</v>
      </c>
      <c r="C7" s="52">
        <v>24</v>
      </c>
      <c r="D7" s="51">
        <v>23.75</v>
      </c>
      <c r="E7" s="52">
        <v>22.94</v>
      </c>
      <c r="F7" s="51">
        <v>21.54</v>
      </c>
      <c r="G7" s="52">
        <v>22.4</v>
      </c>
      <c r="H7" s="51"/>
      <c r="I7" s="52">
        <v>21.54</v>
      </c>
      <c r="J7" s="51"/>
      <c r="K7" s="52"/>
      <c r="L7" s="51"/>
      <c r="M7" s="52"/>
      <c r="N7" s="51"/>
      <c r="O7" s="52"/>
      <c r="Q7" s="51"/>
      <c r="R7" s="52">
        <v>29</v>
      </c>
      <c r="S7" s="53"/>
      <c r="T7" s="52"/>
      <c r="U7" s="54"/>
      <c r="V7" s="55"/>
      <c r="W7" s="54"/>
      <c r="X7" s="52"/>
      <c r="Y7" s="53"/>
      <c r="Z7" s="56"/>
      <c r="AB7" s="53"/>
      <c r="AC7" s="52"/>
      <c r="AD7" s="53"/>
      <c r="AE7" s="52"/>
      <c r="AF7" s="53"/>
      <c r="AG7" s="52"/>
      <c r="AI7" s="135"/>
      <c r="AJ7" s="136"/>
      <c r="AK7" s="50">
        <v>37073</v>
      </c>
      <c r="AL7" s="40">
        <v>9.98</v>
      </c>
      <c r="AM7" s="40">
        <v>0.04</v>
      </c>
      <c r="AN7" s="40">
        <v>0.41800000000000004</v>
      </c>
      <c r="AO7" s="40">
        <v>0.318</v>
      </c>
      <c r="AP7" s="40">
        <v>0.438</v>
      </c>
    </row>
    <row r="8" spans="1:43" x14ac:dyDescent="0.25">
      <c r="A8" s="50">
        <v>37189</v>
      </c>
      <c r="B8" s="57">
        <v>21.9</v>
      </c>
      <c r="C8" s="58">
        <v>24</v>
      </c>
      <c r="D8" s="57">
        <v>23.75</v>
      </c>
      <c r="E8" s="58">
        <v>22.94</v>
      </c>
      <c r="F8" s="57">
        <v>21.54</v>
      </c>
      <c r="G8" s="58">
        <v>22.4</v>
      </c>
      <c r="H8" s="57"/>
      <c r="I8" s="58">
        <v>21.54</v>
      </c>
      <c r="J8" s="57"/>
      <c r="K8" s="58"/>
      <c r="L8" s="57"/>
      <c r="M8" s="58"/>
      <c r="N8" s="57"/>
      <c r="O8" s="58"/>
      <c r="Q8" s="57"/>
      <c r="R8" s="58">
        <v>29</v>
      </c>
      <c r="S8" s="59"/>
      <c r="T8" s="58"/>
      <c r="U8" s="60"/>
      <c r="V8" s="61"/>
      <c r="W8" s="60"/>
      <c r="X8" s="58"/>
      <c r="Y8" s="59"/>
      <c r="Z8" s="62"/>
      <c r="AB8" s="59"/>
      <c r="AC8" s="58"/>
      <c r="AD8" s="59"/>
      <c r="AE8" s="58"/>
      <c r="AF8" s="59"/>
      <c r="AG8" s="58"/>
      <c r="AI8" s="135"/>
      <c r="AJ8" s="136"/>
      <c r="AK8" s="50">
        <v>37104</v>
      </c>
      <c r="AL8" s="40">
        <v>6.2930000000000001</v>
      </c>
      <c r="AM8" s="40">
        <v>0.1</v>
      </c>
      <c r="AN8" s="40">
        <v>0.43300000000000005</v>
      </c>
      <c r="AO8" s="40">
        <v>0.33300000000000002</v>
      </c>
      <c r="AP8" s="40">
        <v>0.46300000000000002</v>
      </c>
    </row>
    <row r="9" spans="1:43" x14ac:dyDescent="0.25">
      <c r="A9" s="50">
        <v>37190</v>
      </c>
      <c r="B9" s="57">
        <v>21.25</v>
      </c>
      <c r="C9" s="58">
        <v>24</v>
      </c>
      <c r="D9" s="57">
        <v>24</v>
      </c>
      <c r="E9" s="58">
        <v>24</v>
      </c>
      <c r="F9" s="57">
        <v>22.5</v>
      </c>
      <c r="G9" s="58">
        <v>21.75</v>
      </c>
      <c r="H9" s="57"/>
      <c r="I9" s="58">
        <v>27.1875</v>
      </c>
      <c r="J9" s="57"/>
      <c r="K9" s="58"/>
      <c r="L9" s="57"/>
      <c r="M9" s="58"/>
      <c r="N9" s="57"/>
      <c r="O9" s="58"/>
      <c r="Q9" s="57"/>
      <c r="R9" s="58">
        <v>29.004999160766602</v>
      </c>
      <c r="S9" s="59"/>
      <c r="T9" s="58"/>
      <c r="U9" s="60"/>
      <c r="V9" s="61"/>
      <c r="W9" s="60"/>
      <c r="X9" s="58"/>
      <c r="Y9" s="59"/>
      <c r="Z9" s="62"/>
      <c r="AB9" s="59"/>
      <c r="AC9" s="58"/>
      <c r="AD9" s="59"/>
      <c r="AE9" s="58"/>
      <c r="AF9" s="59"/>
      <c r="AG9" s="58"/>
      <c r="AI9" s="135"/>
      <c r="AJ9" s="136"/>
      <c r="AK9" s="50">
        <v>37135</v>
      </c>
      <c r="AL9" s="40">
        <v>4.9980000000000002</v>
      </c>
      <c r="AM9" s="40">
        <v>0.14499999999999999</v>
      </c>
      <c r="AN9" s="40">
        <v>0.38500000000000001</v>
      </c>
      <c r="AO9" s="40">
        <v>0.28499999999999998</v>
      </c>
      <c r="AP9" s="40">
        <v>0.30499999999999999</v>
      </c>
    </row>
    <row r="10" spans="1:43" x14ac:dyDescent="0.25">
      <c r="A10" s="50">
        <v>37191</v>
      </c>
      <c r="B10" s="57">
        <v>21.25</v>
      </c>
      <c r="C10" s="58">
        <v>24</v>
      </c>
      <c r="D10" s="57">
        <v>24</v>
      </c>
      <c r="E10" s="58">
        <v>24</v>
      </c>
      <c r="F10" s="57">
        <v>22.5</v>
      </c>
      <c r="G10" s="58">
        <v>21.75</v>
      </c>
      <c r="H10" s="57"/>
      <c r="I10" s="58">
        <v>25.5</v>
      </c>
      <c r="J10" s="57"/>
      <c r="K10" s="58"/>
      <c r="L10" s="57"/>
      <c r="M10" s="58"/>
      <c r="N10" s="57"/>
      <c r="O10" s="58"/>
      <c r="Q10" s="57"/>
      <c r="R10" s="58">
        <v>28.997501373291016</v>
      </c>
      <c r="S10" s="59"/>
      <c r="T10" s="58"/>
      <c r="U10" s="60"/>
      <c r="V10" s="61"/>
      <c r="W10" s="60"/>
      <c r="X10" s="58"/>
      <c r="Y10" s="59"/>
      <c r="Z10" s="62"/>
      <c r="AB10" s="59"/>
      <c r="AC10" s="58"/>
      <c r="AD10" s="59"/>
      <c r="AE10" s="58"/>
      <c r="AF10" s="59"/>
      <c r="AG10" s="58"/>
      <c r="AI10" s="135"/>
      <c r="AJ10" s="136"/>
      <c r="AK10" s="50">
        <v>37165</v>
      </c>
      <c r="AL10" s="40">
        <v>5.3840000000000003</v>
      </c>
      <c r="AM10" s="40">
        <v>0.17499999999999999</v>
      </c>
      <c r="AN10" s="40">
        <v>0.39</v>
      </c>
      <c r="AO10" s="40">
        <v>0.28999999999999998</v>
      </c>
      <c r="AP10" s="40">
        <v>0.33</v>
      </c>
    </row>
    <row r="11" spans="1:43" x14ac:dyDescent="0.25">
      <c r="A11" s="50">
        <v>37192</v>
      </c>
      <c r="B11" s="57">
        <v>21.25</v>
      </c>
      <c r="C11" s="58">
        <v>24</v>
      </c>
      <c r="D11" s="57">
        <v>24</v>
      </c>
      <c r="E11" s="58">
        <v>24</v>
      </c>
      <c r="F11" s="57">
        <v>22.5</v>
      </c>
      <c r="G11" s="58">
        <v>21.75</v>
      </c>
      <c r="H11" s="57"/>
      <c r="I11" s="58">
        <v>27.1875</v>
      </c>
      <c r="J11" s="57"/>
      <c r="K11" s="58"/>
      <c r="L11" s="57"/>
      <c r="M11" s="58"/>
      <c r="N11" s="57"/>
      <c r="O11" s="58"/>
      <c r="Q11" s="57"/>
      <c r="R11" s="58">
        <v>29.002500534057617</v>
      </c>
      <c r="S11" s="59"/>
      <c r="T11" s="58"/>
      <c r="U11" s="60"/>
      <c r="V11" s="61"/>
      <c r="W11" s="60"/>
      <c r="X11" s="58"/>
      <c r="Y11" s="59"/>
      <c r="Z11" s="62"/>
      <c r="AB11" s="59"/>
      <c r="AC11" s="58"/>
      <c r="AD11" s="59"/>
      <c r="AE11" s="58"/>
      <c r="AF11" s="59"/>
      <c r="AG11" s="58"/>
      <c r="AI11" s="135"/>
      <c r="AJ11" s="136"/>
      <c r="AK11" s="50">
        <v>37196</v>
      </c>
      <c r="AL11" s="40">
        <v>4.891</v>
      </c>
      <c r="AM11" s="40">
        <v>0.16</v>
      </c>
      <c r="AN11" s="40">
        <v>0.51</v>
      </c>
      <c r="AO11" s="40">
        <v>0.41</v>
      </c>
      <c r="AP11" s="40">
        <v>0.5</v>
      </c>
    </row>
    <row r="12" spans="1:43" x14ac:dyDescent="0.25">
      <c r="A12" s="50">
        <v>37193</v>
      </c>
      <c r="B12" s="57">
        <v>21.25</v>
      </c>
      <c r="C12" s="58">
        <v>24</v>
      </c>
      <c r="D12" s="57">
        <v>24</v>
      </c>
      <c r="E12" s="58">
        <v>24</v>
      </c>
      <c r="F12" s="57">
        <v>22.5</v>
      </c>
      <c r="G12" s="58">
        <v>21.75</v>
      </c>
      <c r="H12" s="57"/>
      <c r="I12" s="58">
        <v>27.1875</v>
      </c>
      <c r="J12" s="57"/>
      <c r="K12" s="58"/>
      <c r="L12" s="57"/>
      <c r="M12" s="58"/>
      <c r="N12" s="57"/>
      <c r="O12" s="58"/>
      <c r="Q12" s="57"/>
      <c r="R12" s="58">
        <v>29</v>
      </c>
      <c r="S12" s="59"/>
      <c r="T12" s="58"/>
      <c r="U12" s="60"/>
      <c r="V12" s="61"/>
      <c r="W12" s="60"/>
      <c r="X12" s="58"/>
      <c r="Y12" s="59"/>
      <c r="Z12" s="62"/>
      <c r="AB12" s="59"/>
      <c r="AC12" s="58"/>
      <c r="AD12" s="59"/>
      <c r="AE12" s="58"/>
      <c r="AF12" s="59"/>
      <c r="AG12" s="58"/>
      <c r="AI12" s="135"/>
      <c r="AJ12" s="136"/>
      <c r="AK12" s="50">
        <v>37226</v>
      </c>
      <c r="AL12" s="40">
        <v>3.738</v>
      </c>
      <c r="AM12" s="40">
        <v>0.14499999999999999</v>
      </c>
      <c r="AN12" s="40">
        <v>0.88</v>
      </c>
      <c r="AO12" s="40">
        <v>0.88</v>
      </c>
      <c r="AP12" s="40">
        <v>1.2</v>
      </c>
    </row>
    <row r="13" spans="1:43" x14ac:dyDescent="0.25">
      <c r="A13" s="50">
        <v>37194</v>
      </c>
      <c r="B13" s="57">
        <v>21.25</v>
      </c>
      <c r="C13" s="58">
        <v>24</v>
      </c>
      <c r="D13" s="57">
        <v>24</v>
      </c>
      <c r="E13" s="58">
        <v>24</v>
      </c>
      <c r="F13" s="57">
        <v>22.5</v>
      </c>
      <c r="G13" s="58">
        <v>21.75</v>
      </c>
      <c r="H13" s="57"/>
      <c r="I13" s="58">
        <v>27.1875</v>
      </c>
      <c r="J13" s="57"/>
      <c r="K13" s="58"/>
      <c r="L13" s="57"/>
      <c r="M13" s="58"/>
      <c r="N13" s="57"/>
      <c r="O13" s="58"/>
      <c r="Q13" s="57"/>
      <c r="R13" s="58">
        <v>28.998849868774414</v>
      </c>
      <c r="S13" s="59"/>
      <c r="T13" s="58"/>
      <c r="U13" s="60"/>
      <c r="V13" s="61"/>
      <c r="W13" s="60"/>
      <c r="X13" s="58"/>
      <c r="Y13" s="59"/>
      <c r="Z13" s="62"/>
      <c r="AB13" s="59"/>
      <c r="AC13" s="58"/>
      <c r="AD13" s="59"/>
      <c r="AE13" s="58"/>
      <c r="AF13" s="59"/>
      <c r="AG13" s="58"/>
      <c r="AI13" s="135"/>
      <c r="AJ13" s="136"/>
      <c r="AK13" s="50">
        <v>37257</v>
      </c>
      <c r="AL13" s="40">
        <v>3.1819999999999999</v>
      </c>
      <c r="AM13" s="40">
        <v>0.04</v>
      </c>
      <c r="AN13" s="40">
        <v>1.3049999999999999</v>
      </c>
      <c r="AO13" s="40">
        <v>1.3049999999999999</v>
      </c>
      <c r="AP13" s="40">
        <v>2.37</v>
      </c>
    </row>
    <row r="14" spans="1:43" x14ac:dyDescent="0.25">
      <c r="A14" s="50">
        <v>37195</v>
      </c>
      <c r="B14" s="57">
        <v>21.25</v>
      </c>
      <c r="C14" s="58">
        <v>24</v>
      </c>
      <c r="D14" s="57">
        <v>24</v>
      </c>
      <c r="E14" s="58">
        <v>24</v>
      </c>
      <c r="F14" s="57">
        <v>22.5</v>
      </c>
      <c r="G14" s="58">
        <v>21.75</v>
      </c>
      <c r="H14" s="57"/>
      <c r="I14" s="58">
        <v>27.1875</v>
      </c>
      <c r="J14" s="57"/>
      <c r="K14" s="58"/>
      <c r="L14" s="57"/>
      <c r="M14" s="58"/>
      <c r="N14" s="57"/>
      <c r="O14" s="58"/>
      <c r="Q14" s="57"/>
      <c r="R14" s="58">
        <v>29</v>
      </c>
      <c r="S14" s="59"/>
      <c r="T14" s="58"/>
      <c r="U14" s="60"/>
      <c r="V14" s="61"/>
      <c r="W14" s="60"/>
      <c r="X14" s="58"/>
      <c r="Y14" s="59"/>
      <c r="Z14" s="62"/>
      <c r="AB14" s="59"/>
      <c r="AC14" s="58"/>
      <c r="AD14" s="59"/>
      <c r="AE14" s="58"/>
      <c r="AF14" s="59"/>
      <c r="AG14" s="58"/>
      <c r="AI14" s="135"/>
      <c r="AJ14" s="136"/>
      <c r="AK14" s="50">
        <v>37288</v>
      </c>
      <c r="AL14" s="40">
        <v>3.1670000000000003</v>
      </c>
      <c r="AM14" s="40">
        <v>0.04</v>
      </c>
      <c r="AN14" s="40">
        <v>1.24</v>
      </c>
      <c r="AO14" s="40">
        <v>1.24</v>
      </c>
      <c r="AP14" s="40">
        <v>2.25</v>
      </c>
    </row>
    <row r="15" spans="1:43" x14ac:dyDescent="0.25">
      <c r="A15" s="50">
        <v>37196</v>
      </c>
      <c r="B15" s="57">
        <v>19</v>
      </c>
      <c r="C15" s="58">
        <v>24.5</v>
      </c>
      <c r="D15" s="57">
        <v>24.5</v>
      </c>
      <c r="E15" s="58">
        <v>24.25</v>
      </c>
      <c r="F15" s="57">
        <v>21</v>
      </c>
      <c r="G15" s="58">
        <v>19.5</v>
      </c>
      <c r="H15" s="57"/>
      <c r="I15" s="58">
        <v>18.608000000000001</v>
      </c>
      <c r="J15" s="57"/>
      <c r="K15" s="58"/>
      <c r="L15" s="57"/>
      <c r="M15" s="58"/>
      <c r="N15" s="57"/>
      <c r="O15" s="58"/>
      <c r="Q15" s="57"/>
      <c r="R15" s="58">
        <v>30.728848266601563</v>
      </c>
      <c r="S15" s="59"/>
      <c r="T15" s="58"/>
      <c r="U15" s="60"/>
      <c r="V15" s="61"/>
      <c r="W15" s="60"/>
      <c r="X15" s="58"/>
      <c r="Y15" s="59"/>
      <c r="Z15" s="62"/>
      <c r="AB15" s="59"/>
      <c r="AC15" s="58"/>
      <c r="AD15" s="59"/>
      <c r="AE15" s="58"/>
      <c r="AF15" s="59"/>
      <c r="AG15" s="58"/>
      <c r="AI15" s="135"/>
      <c r="AJ15" s="136"/>
      <c r="AK15" s="50">
        <v>37316</v>
      </c>
      <c r="AL15" s="40">
        <v>2.2949999999999999</v>
      </c>
      <c r="AM15" s="40">
        <v>0.04</v>
      </c>
      <c r="AN15" s="40">
        <v>0.62</v>
      </c>
      <c r="AO15" s="40">
        <v>0.62</v>
      </c>
      <c r="AP15" s="40">
        <v>0.78500000000000003</v>
      </c>
    </row>
    <row r="16" spans="1:43" x14ac:dyDescent="0.25">
      <c r="A16" s="50">
        <v>37197</v>
      </c>
      <c r="B16" s="57">
        <v>19</v>
      </c>
      <c r="C16" s="58">
        <v>24.5</v>
      </c>
      <c r="D16" s="57">
        <v>24.5</v>
      </c>
      <c r="E16" s="58">
        <v>24.25</v>
      </c>
      <c r="F16" s="57">
        <v>21</v>
      </c>
      <c r="G16" s="58">
        <v>19.5</v>
      </c>
      <c r="H16" s="57"/>
      <c r="I16" s="58">
        <v>18.608000000000001</v>
      </c>
      <c r="J16" s="57"/>
      <c r="K16" s="58"/>
      <c r="L16" s="57"/>
      <c r="M16" s="58"/>
      <c r="N16" s="57"/>
      <c r="O16" s="58"/>
      <c r="Q16" s="57"/>
      <c r="R16" s="58">
        <v>30.732497024536134</v>
      </c>
      <c r="S16" s="59"/>
      <c r="T16" s="58"/>
      <c r="U16" s="60"/>
      <c r="V16" s="61"/>
      <c r="W16" s="60"/>
      <c r="X16" s="58"/>
      <c r="Y16" s="59"/>
      <c r="Z16" s="62"/>
      <c r="AB16" s="59"/>
      <c r="AC16" s="58"/>
      <c r="AD16" s="59"/>
      <c r="AE16" s="58"/>
      <c r="AF16" s="59"/>
      <c r="AG16" s="58"/>
      <c r="AI16" s="135"/>
      <c r="AJ16" s="136"/>
      <c r="AK16" s="50">
        <v>37347</v>
      </c>
      <c r="AL16" s="40">
        <v>1.83</v>
      </c>
      <c r="AM16" s="40">
        <v>0.04</v>
      </c>
      <c r="AN16" s="40">
        <v>0.38</v>
      </c>
      <c r="AO16" s="40">
        <v>0.38</v>
      </c>
      <c r="AP16" s="40">
        <v>0.43</v>
      </c>
    </row>
    <row r="17" spans="1:42" x14ac:dyDescent="0.25">
      <c r="A17" s="50">
        <v>37198</v>
      </c>
      <c r="B17" s="57">
        <v>19</v>
      </c>
      <c r="C17" s="58">
        <v>24.5</v>
      </c>
      <c r="D17" s="57">
        <v>24.5</v>
      </c>
      <c r="E17" s="58">
        <v>24.25</v>
      </c>
      <c r="F17" s="57">
        <v>21</v>
      </c>
      <c r="G17" s="58">
        <v>19.5</v>
      </c>
      <c r="H17" s="57"/>
      <c r="I17" s="58">
        <v>24.899999618530298</v>
      </c>
      <c r="J17" s="57"/>
      <c r="K17" s="58"/>
      <c r="L17" s="57"/>
      <c r="M17" s="58"/>
      <c r="N17" s="57"/>
      <c r="O17" s="58"/>
      <c r="Q17" s="57"/>
      <c r="R17" s="58">
        <v>30.732497024536134</v>
      </c>
      <c r="S17" s="59"/>
      <c r="T17" s="58"/>
      <c r="U17" s="60"/>
      <c r="V17" s="61"/>
      <c r="W17" s="60"/>
      <c r="X17" s="58"/>
      <c r="Y17" s="59"/>
      <c r="Z17" s="62"/>
      <c r="AB17" s="59"/>
      <c r="AC17" s="58"/>
      <c r="AD17" s="59"/>
      <c r="AE17" s="58"/>
      <c r="AF17" s="59"/>
      <c r="AG17" s="58"/>
      <c r="AI17" s="135"/>
      <c r="AJ17" s="136"/>
      <c r="AK17" s="50">
        <v>37377</v>
      </c>
      <c r="AL17" s="40">
        <v>2.681</v>
      </c>
      <c r="AM17" s="40">
        <v>0.04</v>
      </c>
      <c r="AN17" s="40">
        <v>0.33</v>
      </c>
      <c r="AO17" s="40">
        <v>0.33</v>
      </c>
      <c r="AP17" s="40">
        <v>0.39</v>
      </c>
    </row>
    <row r="18" spans="1:42" x14ac:dyDescent="0.25">
      <c r="A18" s="50">
        <v>37199</v>
      </c>
      <c r="B18" s="57">
        <v>19</v>
      </c>
      <c r="C18" s="58">
        <v>24.5</v>
      </c>
      <c r="D18" s="57">
        <v>24.5</v>
      </c>
      <c r="E18" s="58">
        <v>24.25</v>
      </c>
      <c r="F18" s="57">
        <v>21</v>
      </c>
      <c r="G18" s="58">
        <v>19.5</v>
      </c>
      <c r="H18" s="57"/>
      <c r="I18" s="58">
        <v>20.174999237060501</v>
      </c>
      <c r="J18" s="57"/>
      <c r="K18" s="58"/>
      <c r="L18" s="57"/>
      <c r="M18" s="58"/>
      <c r="N18" s="57"/>
      <c r="O18" s="58"/>
      <c r="Q18" s="57"/>
      <c r="R18" s="58">
        <v>30.732497024536134</v>
      </c>
      <c r="S18" s="59"/>
      <c r="T18" s="58"/>
      <c r="U18" s="60"/>
      <c r="V18" s="61"/>
      <c r="W18" s="60"/>
      <c r="X18" s="58"/>
      <c r="Y18" s="59"/>
      <c r="Z18" s="62"/>
      <c r="AB18" s="59"/>
      <c r="AC18" s="58"/>
      <c r="AD18" s="59"/>
      <c r="AE18" s="58"/>
      <c r="AF18" s="59"/>
      <c r="AG18" s="58"/>
      <c r="AI18" s="135"/>
      <c r="AJ18" s="136"/>
      <c r="AK18" s="50">
        <v>37408</v>
      </c>
      <c r="AL18" s="40">
        <v>2.9350000000000001</v>
      </c>
      <c r="AM18" s="40">
        <v>0.04</v>
      </c>
      <c r="AN18" s="40">
        <v>0.32</v>
      </c>
      <c r="AO18" s="40">
        <v>0.32</v>
      </c>
      <c r="AP18" s="40">
        <v>0.37</v>
      </c>
    </row>
    <row r="19" spans="1:42" x14ac:dyDescent="0.25">
      <c r="A19" s="50">
        <v>37200</v>
      </c>
      <c r="B19" s="57">
        <v>19</v>
      </c>
      <c r="C19" s="58">
        <v>24.5</v>
      </c>
      <c r="D19" s="57">
        <v>24.5</v>
      </c>
      <c r="E19" s="58">
        <v>24.25</v>
      </c>
      <c r="F19" s="57">
        <v>21</v>
      </c>
      <c r="G19" s="58">
        <v>19.5</v>
      </c>
      <c r="H19" s="57"/>
      <c r="I19" s="58">
        <v>20.174999237060501</v>
      </c>
      <c r="J19" s="57"/>
      <c r="K19" s="58"/>
      <c r="L19" s="57"/>
      <c r="M19" s="58"/>
      <c r="N19" s="57"/>
      <c r="O19" s="58"/>
      <c r="Q19" s="57"/>
      <c r="R19" s="58">
        <v>30.729996490478516</v>
      </c>
      <c r="S19" s="59"/>
      <c r="T19" s="58"/>
      <c r="U19" s="60"/>
      <c r="V19" s="61"/>
      <c r="W19" s="60"/>
      <c r="X19" s="58"/>
      <c r="Y19" s="59"/>
      <c r="Z19" s="62"/>
      <c r="AB19" s="59"/>
      <c r="AC19" s="58"/>
      <c r="AD19" s="59"/>
      <c r="AE19" s="58"/>
      <c r="AF19" s="59"/>
      <c r="AG19" s="58"/>
      <c r="AI19" s="135"/>
      <c r="AJ19" s="136"/>
      <c r="AK19" s="50">
        <v>37438</v>
      </c>
      <c r="AL19" s="40">
        <v>3.11</v>
      </c>
      <c r="AM19" s="40">
        <v>0.04</v>
      </c>
      <c r="AN19" s="40">
        <v>0.44500000000000001</v>
      </c>
      <c r="AO19" s="40">
        <v>0.34499999999999997</v>
      </c>
      <c r="AP19" s="40">
        <v>0.44</v>
      </c>
    </row>
    <row r="20" spans="1:42" x14ac:dyDescent="0.25">
      <c r="A20" s="50">
        <v>37201</v>
      </c>
      <c r="B20" s="57">
        <v>19</v>
      </c>
      <c r="C20" s="58">
        <v>24.5</v>
      </c>
      <c r="D20" s="57">
        <v>24.5</v>
      </c>
      <c r="E20" s="58">
        <v>24.25</v>
      </c>
      <c r="F20" s="57">
        <v>21</v>
      </c>
      <c r="G20" s="58">
        <v>19.5</v>
      </c>
      <c r="H20" s="57"/>
      <c r="I20" s="58">
        <v>20.174999237060501</v>
      </c>
      <c r="J20" s="57"/>
      <c r="K20" s="58"/>
      <c r="L20" s="57"/>
      <c r="M20" s="58"/>
      <c r="N20" s="57"/>
      <c r="O20" s="58"/>
      <c r="Q20" s="57"/>
      <c r="R20" s="58">
        <v>30.729998397827149</v>
      </c>
      <c r="S20" s="59"/>
      <c r="T20" s="58"/>
      <c r="U20" s="60"/>
      <c r="V20" s="61"/>
      <c r="W20" s="60"/>
      <c r="X20" s="58"/>
      <c r="Y20" s="59"/>
      <c r="Z20" s="62"/>
      <c r="AB20" s="59"/>
      <c r="AC20" s="58"/>
      <c r="AD20" s="59"/>
      <c r="AE20" s="58"/>
      <c r="AF20" s="59"/>
      <c r="AG20" s="58"/>
      <c r="AI20" s="135"/>
      <c r="AJ20" s="136"/>
      <c r="AK20" s="50">
        <v>37469</v>
      </c>
      <c r="AL20" s="40">
        <v>3.117</v>
      </c>
      <c r="AM20" s="40">
        <v>0.1</v>
      </c>
      <c r="AN20" s="40">
        <v>0.44500000000000001</v>
      </c>
      <c r="AO20" s="40">
        <v>0.34499999999999997</v>
      </c>
      <c r="AP20" s="40">
        <v>0.44</v>
      </c>
    </row>
    <row r="21" spans="1:42" x14ac:dyDescent="0.25">
      <c r="A21" s="50">
        <v>37202</v>
      </c>
      <c r="B21" s="57">
        <v>19</v>
      </c>
      <c r="C21" s="58">
        <v>24.5</v>
      </c>
      <c r="D21" s="57">
        <v>24.5</v>
      </c>
      <c r="E21" s="58">
        <v>24.25</v>
      </c>
      <c r="F21" s="57">
        <v>21</v>
      </c>
      <c r="G21" s="58">
        <v>19.5</v>
      </c>
      <c r="H21" s="57"/>
      <c r="I21" s="58">
        <v>20.174999237060501</v>
      </c>
      <c r="J21" s="57"/>
      <c r="K21" s="58"/>
      <c r="L21" s="57"/>
      <c r="M21" s="58"/>
      <c r="N21" s="57"/>
      <c r="O21" s="58"/>
      <c r="Q21" s="57"/>
      <c r="R21" s="58">
        <v>30.729998397827149</v>
      </c>
      <c r="S21" s="59"/>
      <c r="T21" s="58"/>
      <c r="U21" s="60"/>
      <c r="V21" s="61"/>
      <c r="W21" s="60"/>
      <c r="X21" s="58"/>
      <c r="Y21" s="59"/>
      <c r="Z21" s="62"/>
      <c r="AB21" s="59"/>
      <c r="AC21" s="58"/>
      <c r="AD21" s="59"/>
      <c r="AE21" s="58"/>
      <c r="AF21" s="59"/>
      <c r="AG21" s="58"/>
      <c r="AI21" s="135"/>
      <c r="AJ21" s="136"/>
      <c r="AK21" s="50">
        <v>37500</v>
      </c>
      <c r="AL21" s="40">
        <v>3.0740000000000003</v>
      </c>
      <c r="AM21" s="40">
        <v>0.13500000000000001</v>
      </c>
      <c r="AN21" s="40">
        <v>0.43</v>
      </c>
      <c r="AO21" s="40">
        <v>0.33</v>
      </c>
      <c r="AP21" s="40">
        <v>0.39</v>
      </c>
    </row>
    <row r="22" spans="1:42" x14ac:dyDescent="0.25">
      <c r="A22" s="50">
        <v>37203</v>
      </c>
      <c r="B22" s="57">
        <v>19</v>
      </c>
      <c r="C22" s="58">
        <v>24.5</v>
      </c>
      <c r="D22" s="57">
        <v>24.5</v>
      </c>
      <c r="E22" s="58">
        <v>24.25</v>
      </c>
      <c r="F22" s="57">
        <v>21</v>
      </c>
      <c r="G22" s="58">
        <v>19.5</v>
      </c>
      <c r="H22" s="57"/>
      <c r="I22" s="58">
        <v>20.174999237060501</v>
      </c>
      <c r="J22" s="57"/>
      <c r="K22" s="58"/>
      <c r="L22" s="57"/>
      <c r="M22" s="58"/>
      <c r="N22" s="57"/>
      <c r="O22" s="58"/>
      <c r="Q22" s="57"/>
      <c r="R22" s="58">
        <v>30.729998397827149</v>
      </c>
      <c r="S22" s="59"/>
      <c r="T22" s="58"/>
      <c r="U22" s="60"/>
      <c r="V22" s="61"/>
      <c r="W22" s="60"/>
      <c r="X22" s="58"/>
      <c r="Y22" s="59"/>
      <c r="Z22" s="62"/>
      <c r="AB22" s="59"/>
      <c r="AC22" s="58"/>
      <c r="AD22" s="59"/>
      <c r="AE22" s="58"/>
      <c r="AF22" s="59"/>
      <c r="AG22" s="58"/>
      <c r="AI22" s="135"/>
      <c r="AJ22" s="136"/>
      <c r="AK22" s="50">
        <v>37530</v>
      </c>
      <c r="AL22" s="40">
        <v>2.9820000000000002</v>
      </c>
      <c r="AM22" s="40">
        <v>0.16</v>
      </c>
      <c r="AN22" s="40">
        <v>0.47</v>
      </c>
      <c r="AO22" s="40">
        <v>0.37</v>
      </c>
      <c r="AP22" s="40">
        <v>0.41</v>
      </c>
    </row>
    <row r="23" spans="1:42" x14ac:dyDescent="0.25">
      <c r="A23" s="50">
        <v>37204</v>
      </c>
      <c r="B23" s="57">
        <v>19</v>
      </c>
      <c r="C23" s="58">
        <v>24.5</v>
      </c>
      <c r="D23" s="57">
        <v>24.5</v>
      </c>
      <c r="E23" s="58">
        <v>24.25</v>
      </c>
      <c r="F23" s="57">
        <v>21</v>
      </c>
      <c r="G23" s="58">
        <v>19.5</v>
      </c>
      <c r="H23" s="57"/>
      <c r="I23" s="58">
        <v>20.174999237060501</v>
      </c>
      <c r="J23" s="57"/>
      <c r="K23" s="58"/>
      <c r="L23" s="57"/>
      <c r="M23" s="58"/>
      <c r="N23" s="57"/>
      <c r="O23" s="58"/>
      <c r="Q23" s="57"/>
      <c r="R23" s="58">
        <v>30.729998397827149</v>
      </c>
      <c r="S23" s="59"/>
      <c r="T23" s="58"/>
      <c r="U23" s="60"/>
      <c r="V23" s="61"/>
      <c r="W23" s="60"/>
      <c r="X23" s="58"/>
      <c r="Y23" s="59"/>
      <c r="Z23" s="62"/>
      <c r="AB23" s="59"/>
      <c r="AC23" s="58"/>
      <c r="AD23" s="59"/>
      <c r="AE23" s="58"/>
      <c r="AF23" s="59"/>
      <c r="AG23" s="58"/>
      <c r="AI23" s="135"/>
      <c r="AJ23" s="136"/>
      <c r="AK23" s="50">
        <v>37561</v>
      </c>
      <c r="AL23" s="40">
        <v>3.0130000000000003</v>
      </c>
      <c r="AM23" s="40">
        <v>0.155</v>
      </c>
      <c r="AN23" s="40">
        <v>0.64</v>
      </c>
      <c r="AO23" s="40">
        <v>0.54</v>
      </c>
      <c r="AP23" s="40">
        <v>0.67</v>
      </c>
    </row>
    <row r="24" spans="1:42" x14ac:dyDescent="0.25">
      <c r="A24" s="50">
        <v>37205</v>
      </c>
      <c r="B24" s="57">
        <v>19</v>
      </c>
      <c r="C24" s="58">
        <v>24.5</v>
      </c>
      <c r="D24" s="57">
        <v>24.5</v>
      </c>
      <c r="E24" s="58">
        <v>24.25</v>
      </c>
      <c r="F24" s="57">
        <v>21</v>
      </c>
      <c r="G24" s="58">
        <v>19.5</v>
      </c>
      <c r="H24" s="57"/>
      <c r="I24" s="58">
        <v>26</v>
      </c>
      <c r="J24" s="57"/>
      <c r="K24" s="58"/>
      <c r="L24" s="57"/>
      <c r="M24" s="58"/>
      <c r="N24" s="57"/>
      <c r="O24" s="58"/>
      <c r="Q24" s="57"/>
      <c r="R24" s="58">
        <v>30.729998397827149</v>
      </c>
      <c r="S24" s="59"/>
      <c r="T24" s="58"/>
      <c r="U24" s="60"/>
      <c r="V24" s="61"/>
      <c r="W24" s="60"/>
      <c r="X24" s="58"/>
      <c r="Y24" s="59"/>
      <c r="Z24" s="62"/>
      <c r="AB24" s="59"/>
      <c r="AC24" s="58"/>
      <c r="AD24" s="59"/>
      <c r="AE24" s="58"/>
      <c r="AF24" s="59"/>
      <c r="AG24" s="58"/>
      <c r="AI24" s="135"/>
      <c r="AJ24" s="136"/>
      <c r="AK24" s="50">
        <v>37591</v>
      </c>
      <c r="AL24" s="40">
        <v>3.0630000000000002</v>
      </c>
      <c r="AM24" s="40">
        <v>0.15</v>
      </c>
      <c r="AN24" s="40">
        <v>0.88</v>
      </c>
      <c r="AO24" s="40">
        <v>0.88</v>
      </c>
      <c r="AP24" s="40">
        <v>1.02</v>
      </c>
    </row>
    <row r="25" spans="1:42" x14ac:dyDescent="0.25">
      <c r="A25" s="50">
        <v>37206</v>
      </c>
      <c r="B25" s="57">
        <v>19</v>
      </c>
      <c r="C25" s="58">
        <v>24.5</v>
      </c>
      <c r="D25" s="57">
        <v>24.5</v>
      </c>
      <c r="E25" s="58">
        <v>24.25</v>
      </c>
      <c r="F25" s="57">
        <v>21</v>
      </c>
      <c r="G25" s="58">
        <v>19.5</v>
      </c>
      <c r="H25" s="57"/>
      <c r="I25" s="58">
        <v>20.174999237060501</v>
      </c>
      <c r="J25" s="57"/>
      <c r="K25" s="58"/>
      <c r="L25" s="57"/>
      <c r="M25" s="58"/>
      <c r="N25" s="57"/>
      <c r="O25" s="58"/>
      <c r="Q25" s="57"/>
      <c r="R25" s="58">
        <v>30.729998397827149</v>
      </c>
      <c r="S25" s="59"/>
      <c r="T25" s="58"/>
      <c r="U25" s="60"/>
      <c r="V25" s="61"/>
      <c r="W25" s="60"/>
      <c r="X25" s="58"/>
      <c r="Y25" s="59"/>
      <c r="Z25" s="62"/>
      <c r="AB25" s="59"/>
      <c r="AC25" s="58"/>
      <c r="AD25" s="59"/>
      <c r="AE25" s="58"/>
      <c r="AF25" s="59"/>
      <c r="AG25" s="58"/>
      <c r="AI25" s="135"/>
      <c r="AJ25" s="136"/>
      <c r="AK25" s="50">
        <v>37622</v>
      </c>
      <c r="AL25" s="40">
        <v>3.1030000000000002</v>
      </c>
      <c r="AM25" s="40">
        <v>0.04</v>
      </c>
      <c r="AN25" s="40">
        <v>1.1499999999999999</v>
      </c>
      <c r="AO25" s="40">
        <v>1.1499999999999999</v>
      </c>
      <c r="AP25" s="40">
        <v>1.9</v>
      </c>
    </row>
    <row r="26" spans="1:42" x14ac:dyDescent="0.25">
      <c r="A26" s="50">
        <v>37207</v>
      </c>
      <c r="B26" s="57">
        <v>19</v>
      </c>
      <c r="C26" s="58">
        <v>24.5</v>
      </c>
      <c r="D26" s="57">
        <v>24.5</v>
      </c>
      <c r="E26" s="58">
        <v>24.25</v>
      </c>
      <c r="F26" s="57">
        <v>21</v>
      </c>
      <c r="G26" s="58">
        <v>19.5</v>
      </c>
      <c r="H26" s="57"/>
      <c r="I26" s="58">
        <v>20.174999237060501</v>
      </c>
      <c r="J26" s="57"/>
      <c r="K26" s="58"/>
      <c r="L26" s="57"/>
      <c r="M26" s="58"/>
      <c r="N26" s="57"/>
      <c r="O26" s="58"/>
      <c r="Q26" s="57"/>
      <c r="R26" s="58">
        <v>30.729998397827149</v>
      </c>
      <c r="S26" s="59"/>
      <c r="T26" s="58"/>
      <c r="U26" s="60"/>
      <c r="V26" s="61"/>
      <c r="W26" s="60"/>
      <c r="X26" s="58"/>
      <c r="Y26" s="59"/>
      <c r="Z26" s="62"/>
      <c r="AB26" s="59"/>
      <c r="AC26" s="58"/>
      <c r="AD26" s="59"/>
      <c r="AE26" s="58"/>
      <c r="AF26" s="59"/>
      <c r="AG26" s="58"/>
      <c r="AI26" s="135"/>
      <c r="AJ26" s="136"/>
      <c r="AK26" s="50">
        <v>37653</v>
      </c>
      <c r="AL26" s="40">
        <v>3.145</v>
      </c>
      <c r="AM26" s="40">
        <v>0.04</v>
      </c>
      <c r="AN26" s="40">
        <v>1.1499999999999999</v>
      </c>
      <c r="AO26" s="40">
        <v>1.1499999999999999</v>
      </c>
      <c r="AP26" s="40">
        <v>1.9</v>
      </c>
    </row>
    <row r="27" spans="1:42" x14ac:dyDescent="0.25">
      <c r="A27" s="50">
        <v>37208</v>
      </c>
      <c r="B27" s="57">
        <v>19</v>
      </c>
      <c r="C27" s="58">
        <v>24.5</v>
      </c>
      <c r="D27" s="57">
        <v>24.5</v>
      </c>
      <c r="E27" s="58">
        <v>24.25</v>
      </c>
      <c r="F27" s="57">
        <v>21</v>
      </c>
      <c r="G27" s="58">
        <v>19.5</v>
      </c>
      <c r="H27" s="57"/>
      <c r="I27" s="58">
        <v>20.174999237060501</v>
      </c>
      <c r="J27" s="57"/>
      <c r="K27" s="58"/>
      <c r="L27" s="57"/>
      <c r="M27" s="58"/>
      <c r="N27" s="57"/>
      <c r="O27" s="58"/>
      <c r="Q27" s="57"/>
      <c r="R27" s="58">
        <v>30.734999465942384</v>
      </c>
      <c r="S27" s="59"/>
      <c r="T27" s="58"/>
      <c r="U27" s="60"/>
      <c r="V27" s="61"/>
      <c r="W27" s="60"/>
      <c r="X27" s="58"/>
      <c r="Y27" s="59"/>
      <c r="Z27" s="62"/>
      <c r="AB27" s="59"/>
      <c r="AC27" s="58"/>
      <c r="AD27" s="59"/>
      <c r="AE27" s="58"/>
      <c r="AF27" s="59"/>
      <c r="AG27" s="58"/>
      <c r="AI27" s="135"/>
      <c r="AJ27" s="136"/>
      <c r="AK27" s="50">
        <v>37681</v>
      </c>
      <c r="AL27" s="40">
        <v>3.145</v>
      </c>
      <c r="AM27" s="40">
        <v>0.04</v>
      </c>
      <c r="AN27" s="40">
        <v>0.65</v>
      </c>
      <c r="AO27" s="40">
        <v>0.65</v>
      </c>
      <c r="AP27" s="40">
        <v>0.71</v>
      </c>
    </row>
    <row r="28" spans="1:42" x14ac:dyDescent="0.25">
      <c r="A28" s="50">
        <v>37209</v>
      </c>
      <c r="B28" s="57">
        <v>19</v>
      </c>
      <c r="C28" s="58">
        <v>24.5</v>
      </c>
      <c r="D28" s="57">
        <v>24.5</v>
      </c>
      <c r="E28" s="58">
        <v>24.25</v>
      </c>
      <c r="F28" s="57">
        <v>21</v>
      </c>
      <c r="G28" s="58">
        <v>19.5</v>
      </c>
      <c r="H28" s="57"/>
      <c r="I28" s="58">
        <v>20.174999237060501</v>
      </c>
      <c r="J28" s="57"/>
      <c r="K28" s="58"/>
      <c r="L28" s="57"/>
      <c r="M28" s="58"/>
      <c r="N28" s="57"/>
      <c r="O28" s="58"/>
      <c r="Q28" s="57"/>
      <c r="R28" s="58">
        <v>30.734999465942384</v>
      </c>
      <c r="S28" s="59"/>
      <c r="T28" s="58"/>
      <c r="U28" s="60"/>
      <c r="V28" s="61"/>
      <c r="W28" s="60"/>
      <c r="X28" s="58"/>
      <c r="Y28" s="59"/>
      <c r="Z28" s="62"/>
      <c r="AB28" s="59"/>
      <c r="AC28" s="58"/>
      <c r="AD28" s="59"/>
      <c r="AE28" s="58"/>
      <c r="AF28" s="59"/>
      <c r="AG28" s="58"/>
      <c r="AI28" s="135"/>
      <c r="AJ28" s="136"/>
      <c r="AK28" s="50">
        <v>37712</v>
      </c>
      <c r="AL28" s="40">
        <v>3.1749999999999998</v>
      </c>
      <c r="AM28" s="40">
        <v>0.04</v>
      </c>
      <c r="AN28" s="40">
        <v>0.36</v>
      </c>
      <c r="AO28" s="40">
        <v>0.36</v>
      </c>
      <c r="AP28" s="40">
        <v>0.38</v>
      </c>
    </row>
    <row r="29" spans="1:42" x14ac:dyDescent="0.25">
      <c r="A29" s="50">
        <v>37210</v>
      </c>
      <c r="B29" s="57">
        <v>19</v>
      </c>
      <c r="C29" s="58">
        <v>24.5</v>
      </c>
      <c r="D29" s="57">
        <v>24.5</v>
      </c>
      <c r="E29" s="58">
        <v>24.25</v>
      </c>
      <c r="F29" s="57">
        <v>21</v>
      </c>
      <c r="G29" s="58">
        <v>19.5</v>
      </c>
      <c r="H29" s="57"/>
      <c r="I29" s="58">
        <v>20.174999237060501</v>
      </c>
      <c r="J29" s="57"/>
      <c r="K29" s="58"/>
      <c r="L29" s="57"/>
      <c r="M29" s="58"/>
      <c r="N29" s="57"/>
      <c r="O29" s="58"/>
      <c r="Q29" s="57"/>
      <c r="R29" s="58">
        <v>30.734999465942384</v>
      </c>
      <c r="S29" s="59"/>
      <c r="T29" s="58"/>
      <c r="U29" s="60"/>
      <c r="V29" s="61"/>
      <c r="W29" s="60"/>
      <c r="X29" s="58"/>
      <c r="Y29" s="59"/>
      <c r="Z29" s="62"/>
      <c r="AB29" s="59"/>
      <c r="AC29" s="58"/>
      <c r="AD29" s="59"/>
      <c r="AE29" s="58"/>
      <c r="AF29" s="59"/>
      <c r="AG29" s="58"/>
      <c r="AI29" s="135"/>
      <c r="AJ29" s="136"/>
      <c r="AK29" s="50">
        <v>37742</v>
      </c>
      <c r="AL29" s="40">
        <v>3.36</v>
      </c>
      <c r="AM29" s="40">
        <v>0.04</v>
      </c>
      <c r="AN29" s="40">
        <v>0.32500000000000001</v>
      </c>
      <c r="AO29" s="40">
        <v>0.32500000000000001</v>
      </c>
      <c r="AP29" s="40">
        <v>0.33</v>
      </c>
    </row>
    <row r="30" spans="1:42" x14ac:dyDescent="0.25">
      <c r="A30" s="50">
        <v>37211</v>
      </c>
      <c r="B30" s="57">
        <v>19</v>
      </c>
      <c r="C30" s="58">
        <v>24.5</v>
      </c>
      <c r="D30" s="57">
        <v>24.5</v>
      </c>
      <c r="E30" s="58">
        <v>24.25</v>
      </c>
      <c r="F30" s="57">
        <v>21</v>
      </c>
      <c r="G30" s="58">
        <v>19.5</v>
      </c>
      <c r="H30" s="57"/>
      <c r="I30" s="58">
        <v>20.174999237060501</v>
      </c>
      <c r="J30" s="57"/>
      <c r="K30" s="58"/>
      <c r="L30" s="57"/>
      <c r="M30" s="58"/>
      <c r="N30" s="57"/>
      <c r="O30" s="58"/>
      <c r="Q30" s="57"/>
      <c r="R30" s="58">
        <v>30.727499771118165</v>
      </c>
      <c r="S30" s="59"/>
      <c r="T30" s="58"/>
      <c r="U30" s="60"/>
      <c r="V30" s="61"/>
      <c r="W30" s="60"/>
      <c r="X30" s="58"/>
      <c r="Y30" s="59"/>
      <c r="Z30" s="62"/>
      <c r="AB30" s="59"/>
      <c r="AC30" s="58"/>
      <c r="AD30" s="59"/>
      <c r="AE30" s="58"/>
      <c r="AF30" s="59"/>
      <c r="AG30" s="58"/>
      <c r="AI30" s="135"/>
      <c r="AJ30" s="136"/>
      <c r="AK30" s="50">
        <v>37773</v>
      </c>
      <c r="AL30" s="40">
        <v>3.57</v>
      </c>
      <c r="AM30" s="40">
        <v>0.04</v>
      </c>
      <c r="AN30" s="40">
        <v>0.33500000000000002</v>
      </c>
      <c r="AO30" s="40">
        <v>0.33500000000000002</v>
      </c>
      <c r="AP30" s="40">
        <v>0.37</v>
      </c>
    </row>
    <row r="31" spans="1:42" x14ac:dyDescent="0.25">
      <c r="A31" s="50">
        <v>37212</v>
      </c>
      <c r="B31" s="57">
        <v>19</v>
      </c>
      <c r="C31" s="58">
        <v>24.5</v>
      </c>
      <c r="D31" s="57">
        <v>24.5</v>
      </c>
      <c r="E31" s="58">
        <v>24.25</v>
      </c>
      <c r="F31" s="57">
        <v>21</v>
      </c>
      <c r="G31" s="58">
        <v>19.5</v>
      </c>
      <c r="H31" s="57"/>
      <c r="I31" s="58">
        <v>26</v>
      </c>
      <c r="J31" s="57"/>
      <c r="K31" s="58"/>
      <c r="L31" s="57"/>
      <c r="M31" s="58"/>
      <c r="N31" s="57"/>
      <c r="O31" s="58"/>
      <c r="Q31" s="57"/>
      <c r="R31" s="58">
        <v>30.72500114440918</v>
      </c>
      <c r="S31" s="59"/>
      <c r="T31" s="58"/>
      <c r="U31" s="60"/>
      <c r="V31" s="61"/>
      <c r="W31" s="60"/>
      <c r="X31" s="58"/>
      <c r="Y31" s="59"/>
      <c r="Z31" s="62"/>
      <c r="AB31" s="59"/>
      <c r="AC31" s="58"/>
      <c r="AD31" s="59"/>
      <c r="AE31" s="58"/>
      <c r="AF31" s="59"/>
      <c r="AG31" s="58"/>
      <c r="AI31" s="135"/>
      <c r="AJ31" s="136"/>
      <c r="AK31" s="50">
        <v>37803</v>
      </c>
      <c r="AL31" s="40">
        <v>3.6949999999999998</v>
      </c>
      <c r="AM31" s="40">
        <v>0.04</v>
      </c>
      <c r="AN31" s="40">
        <v>0.45</v>
      </c>
      <c r="AO31" s="40">
        <v>0.35</v>
      </c>
      <c r="AP31" s="40">
        <v>0.41</v>
      </c>
    </row>
    <row r="32" spans="1:42" x14ac:dyDescent="0.25">
      <c r="A32" s="50">
        <v>37213</v>
      </c>
      <c r="B32" s="57">
        <v>19</v>
      </c>
      <c r="C32" s="58">
        <v>24.5</v>
      </c>
      <c r="D32" s="57">
        <v>24.5</v>
      </c>
      <c r="E32" s="58">
        <v>24.25</v>
      </c>
      <c r="F32" s="57">
        <v>21</v>
      </c>
      <c r="G32" s="58">
        <v>19.5</v>
      </c>
      <c r="H32" s="57"/>
      <c r="I32" s="58">
        <v>20.174999237060501</v>
      </c>
      <c r="J32" s="57"/>
      <c r="K32" s="58"/>
      <c r="L32" s="57"/>
      <c r="M32" s="58"/>
      <c r="N32" s="57"/>
      <c r="O32" s="58"/>
      <c r="Q32" s="57"/>
      <c r="R32" s="58">
        <v>30.732500839233399</v>
      </c>
      <c r="S32" s="59"/>
      <c r="T32" s="58"/>
      <c r="U32" s="60"/>
      <c r="V32" s="61"/>
      <c r="W32" s="60"/>
      <c r="X32" s="58"/>
      <c r="Y32" s="59"/>
      <c r="Z32" s="62"/>
      <c r="AB32" s="59"/>
      <c r="AC32" s="58"/>
      <c r="AD32" s="59"/>
      <c r="AE32" s="58"/>
      <c r="AF32" s="59"/>
      <c r="AG32" s="58"/>
      <c r="AI32" s="135"/>
      <c r="AJ32" s="136"/>
      <c r="AK32" s="50">
        <v>37834</v>
      </c>
      <c r="AL32" s="40">
        <v>3.613</v>
      </c>
      <c r="AM32" s="40">
        <v>0.13</v>
      </c>
      <c r="AN32" s="40">
        <v>0.45</v>
      </c>
      <c r="AO32" s="40">
        <v>0.35</v>
      </c>
      <c r="AP32" s="40">
        <v>0.41</v>
      </c>
    </row>
    <row r="33" spans="1:42" x14ac:dyDescent="0.25">
      <c r="A33" s="50">
        <v>37214</v>
      </c>
      <c r="B33" s="57">
        <v>19</v>
      </c>
      <c r="C33" s="58">
        <v>24.5</v>
      </c>
      <c r="D33" s="57">
        <v>24.5</v>
      </c>
      <c r="E33" s="58">
        <v>24.25</v>
      </c>
      <c r="F33" s="57">
        <v>21</v>
      </c>
      <c r="G33" s="58">
        <v>19.5</v>
      </c>
      <c r="H33" s="57"/>
      <c r="I33" s="58">
        <v>20.174999237060501</v>
      </c>
      <c r="J33" s="57"/>
      <c r="K33" s="58"/>
      <c r="L33" s="57"/>
      <c r="M33" s="58"/>
      <c r="N33" s="57"/>
      <c r="O33" s="58"/>
      <c r="Q33" s="57"/>
      <c r="R33" s="58">
        <v>30.732500839233399</v>
      </c>
      <c r="S33" s="59"/>
      <c r="T33" s="58"/>
      <c r="U33" s="60"/>
      <c r="V33" s="61"/>
      <c r="W33" s="60"/>
      <c r="X33" s="58"/>
      <c r="Y33" s="59"/>
      <c r="Z33" s="62"/>
      <c r="AB33" s="59"/>
      <c r="AC33" s="58"/>
      <c r="AD33" s="59"/>
      <c r="AE33" s="58"/>
      <c r="AF33" s="59"/>
      <c r="AG33" s="58"/>
      <c r="AI33" s="135"/>
      <c r="AJ33" s="136"/>
      <c r="AK33" s="50">
        <v>37865</v>
      </c>
      <c r="AL33" s="40">
        <v>3.5180000000000002</v>
      </c>
      <c r="AM33" s="40">
        <v>0.13</v>
      </c>
      <c r="AN33" s="40">
        <v>0.41499999999999998</v>
      </c>
      <c r="AO33" s="40">
        <v>0.315</v>
      </c>
      <c r="AP33" s="40">
        <v>0.36</v>
      </c>
    </row>
    <row r="34" spans="1:42" x14ac:dyDescent="0.25">
      <c r="A34" s="50">
        <v>37215</v>
      </c>
      <c r="B34" s="57">
        <v>19</v>
      </c>
      <c r="C34" s="58">
        <v>24.5</v>
      </c>
      <c r="D34" s="57">
        <v>24.5</v>
      </c>
      <c r="E34" s="58">
        <v>24.25</v>
      </c>
      <c r="F34" s="57">
        <v>21</v>
      </c>
      <c r="G34" s="58">
        <v>19.5</v>
      </c>
      <c r="H34" s="57"/>
      <c r="I34" s="58">
        <v>20.174999237060501</v>
      </c>
      <c r="J34" s="57"/>
      <c r="K34" s="58"/>
      <c r="L34" s="57"/>
      <c r="M34" s="58"/>
      <c r="N34" s="57"/>
      <c r="O34" s="58"/>
      <c r="Q34" s="57"/>
      <c r="R34" s="58">
        <v>30.725445556640626</v>
      </c>
      <c r="S34" s="59"/>
      <c r="T34" s="58"/>
      <c r="U34" s="60"/>
      <c r="V34" s="61"/>
      <c r="W34" s="60"/>
      <c r="X34" s="58"/>
      <c r="Y34" s="59"/>
      <c r="Z34" s="62"/>
      <c r="AB34" s="59"/>
      <c r="AC34" s="58"/>
      <c r="AD34" s="59"/>
      <c r="AE34" s="58"/>
      <c r="AF34" s="59"/>
      <c r="AG34" s="58"/>
      <c r="AI34" s="135"/>
      <c r="AJ34" s="136"/>
      <c r="AK34" s="50">
        <v>37895</v>
      </c>
      <c r="AL34" s="40">
        <v>3.3930000000000002</v>
      </c>
      <c r="AM34" s="40">
        <v>0.13</v>
      </c>
      <c r="AN34" s="40">
        <v>0.46</v>
      </c>
      <c r="AO34" s="40">
        <v>0.36</v>
      </c>
      <c r="AP34" s="40">
        <v>0.4</v>
      </c>
    </row>
    <row r="35" spans="1:42" x14ac:dyDescent="0.25">
      <c r="A35" s="50">
        <v>37216</v>
      </c>
      <c r="B35" s="57">
        <v>19</v>
      </c>
      <c r="C35" s="58">
        <v>24.5</v>
      </c>
      <c r="D35" s="57">
        <v>24.5</v>
      </c>
      <c r="E35" s="58">
        <v>24.25</v>
      </c>
      <c r="F35" s="57">
        <v>21</v>
      </c>
      <c r="G35" s="58">
        <v>19.5</v>
      </c>
      <c r="H35" s="57"/>
      <c r="I35" s="58">
        <v>20.174999237060501</v>
      </c>
      <c r="J35" s="57"/>
      <c r="K35" s="58"/>
      <c r="L35" s="57"/>
      <c r="M35" s="58"/>
      <c r="N35" s="57"/>
      <c r="O35" s="58"/>
      <c r="Q35" s="57"/>
      <c r="R35" s="58">
        <v>30.725445556640626</v>
      </c>
      <c r="S35" s="59"/>
      <c r="T35" s="58"/>
      <c r="U35" s="60"/>
      <c r="V35" s="61"/>
      <c r="W35" s="60"/>
      <c r="X35" s="58"/>
      <c r="Y35" s="59"/>
      <c r="Z35" s="62"/>
      <c r="AB35" s="59"/>
      <c r="AC35" s="58"/>
      <c r="AD35" s="59"/>
      <c r="AE35" s="58"/>
      <c r="AF35" s="59"/>
      <c r="AG35" s="58"/>
      <c r="AI35" s="135"/>
      <c r="AJ35" s="136"/>
      <c r="AK35" s="50">
        <v>37926</v>
      </c>
      <c r="AL35" s="40">
        <v>3.3930000000000002</v>
      </c>
      <c r="AM35" s="40">
        <v>0.13</v>
      </c>
      <c r="AN35" s="40">
        <v>0.56000000000000005</v>
      </c>
      <c r="AO35" s="40">
        <v>0.46</v>
      </c>
      <c r="AP35" s="40">
        <v>0.72</v>
      </c>
    </row>
    <row r="36" spans="1:42" x14ac:dyDescent="0.25">
      <c r="A36" s="50">
        <v>37217</v>
      </c>
      <c r="B36" s="57">
        <v>19</v>
      </c>
      <c r="C36" s="58">
        <v>24.5</v>
      </c>
      <c r="D36" s="57">
        <v>24.5</v>
      </c>
      <c r="E36" s="58">
        <v>24.897000000000002</v>
      </c>
      <c r="F36" s="57">
        <v>21</v>
      </c>
      <c r="G36" s="58">
        <v>19.5</v>
      </c>
      <c r="H36" s="57"/>
      <c r="I36" s="58">
        <v>20.174999237060501</v>
      </c>
      <c r="J36" s="57"/>
      <c r="K36" s="58"/>
      <c r="L36" s="57"/>
      <c r="M36" s="58"/>
      <c r="N36" s="57"/>
      <c r="O36" s="58"/>
      <c r="Q36" s="57"/>
      <c r="R36" s="58">
        <v>30.725445556640626</v>
      </c>
      <c r="S36" s="59"/>
      <c r="T36" s="58"/>
      <c r="U36" s="60"/>
      <c r="V36" s="61"/>
      <c r="W36" s="60"/>
      <c r="X36" s="58"/>
      <c r="Y36" s="59"/>
      <c r="Z36" s="62"/>
      <c r="AB36" s="59"/>
      <c r="AC36" s="58"/>
      <c r="AD36" s="59"/>
      <c r="AE36" s="58"/>
      <c r="AF36" s="59"/>
      <c r="AG36" s="58"/>
      <c r="AI36" s="135"/>
      <c r="AJ36" s="136"/>
      <c r="AK36" s="50">
        <v>37956</v>
      </c>
      <c r="AL36" s="40">
        <v>3.415</v>
      </c>
      <c r="AM36" s="40">
        <v>0.13</v>
      </c>
      <c r="AN36" s="40">
        <v>0.77</v>
      </c>
      <c r="AO36" s="40">
        <v>0.77</v>
      </c>
      <c r="AP36" s="40">
        <v>0.97</v>
      </c>
    </row>
    <row r="37" spans="1:42" x14ac:dyDescent="0.25">
      <c r="A37" s="50">
        <v>37218</v>
      </c>
      <c r="B37" s="57">
        <v>19</v>
      </c>
      <c r="C37" s="58">
        <v>24.5</v>
      </c>
      <c r="D37" s="57">
        <v>24.5</v>
      </c>
      <c r="E37" s="58">
        <v>24.897000000000002</v>
      </c>
      <c r="F37" s="57">
        <v>21</v>
      </c>
      <c r="G37" s="58">
        <v>19.5</v>
      </c>
      <c r="H37" s="57"/>
      <c r="I37" s="58">
        <v>20.174999237060501</v>
      </c>
      <c r="J37" s="57"/>
      <c r="K37" s="58"/>
      <c r="L37" s="57"/>
      <c r="M37" s="58"/>
      <c r="N37" s="57"/>
      <c r="O37" s="58"/>
      <c r="Q37" s="57"/>
      <c r="R37" s="58">
        <v>30.730307388305665</v>
      </c>
      <c r="S37" s="59"/>
      <c r="T37" s="58"/>
      <c r="U37" s="60"/>
      <c r="V37" s="61"/>
      <c r="W37" s="60"/>
      <c r="X37" s="58"/>
      <c r="Y37" s="59"/>
      <c r="Z37" s="62"/>
      <c r="AB37" s="59"/>
      <c r="AC37" s="58"/>
      <c r="AD37" s="59"/>
      <c r="AE37" s="58"/>
      <c r="AF37" s="59"/>
      <c r="AG37" s="58"/>
      <c r="AI37" s="135"/>
      <c r="AJ37" s="136"/>
      <c r="AK37" s="50">
        <v>37987</v>
      </c>
      <c r="AL37" s="40">
        <v>3.44</v>
      </c>
      <c r="AM37" s="40">
        <v>3.5000000000000003E-2</v>
      </c>
      <c r="AN37" s="40">
        <v>1.04</v>
      </c>
      <c r="AO37" s="40">
        <v>1.04</v>
      </c>
      <c r="AP37" s="40">
        <v>1.6</v>
      </c>
    </row>
    <row r="38" spans="1:42" x14ac:dyDescent="0.25">
      <c r="A38" s="50">
        <v>37225</v>
      </c>
      <c r="B38" s="57">
        <v>18.396000000000001</v>
      </c>
      <c r="C38" s="58">
        <v>25.667000000000002</v>
      </c>
      <c r="D38" s="57">
        <v>25.854000000000003</v>
      </c>
      <c r="E38" s="58">
        <v>24.897000000000002</v>
      </c>
      <c r="F38" s="57">
        <v>20.75</v>
      </c>
      <c r="G38" s="58">
        <v>18.896000000000001</v>
      </c>
      <c r="H38" s="57"/>
      <c r="I38" s="58">
        <v>20.942</v>
      </c>
      <c r="J38" s="57"/>
      <c r="K38" s="58"/>
      <c r="L38" s="57"/>
      <c r="M38" s="58"/>
      <c r="N38" s="57"/>
      <c r="O38" s="58"/>
      <c r="Q38" s="57"/>
      <c r="R38" s="58">
        <v>30.724264165000029</v>
      </c>
      <c r="S38" s="59"/>
      <c r="T38" s="58"/>
      <c r="U38" s="60"/>
      <c r="V38" s="61"/>
      <c r="W38" s="60"/>
      <c r="X38" s="58"/>
      <c r="Y38" s="59"/>
      <c r="Z38" s="62"/>
      <c r="AB38" s="59"/>
      <c r="AC38" s="58"/>
      <c r="AD38" s="59"/>
      <c r="AE38" s="58"/>
      <c r="AF38" s="59"/>
      <c r="AG38" s="58"/>
      <c r="AI38" s="135"/>
      <c r="AJ38" s="136"/>
      <c r="AK38" s="50">
        <v>38018</v>
      </c>
      <c r="AL38" s="40">
        <v>3.472</v>
      </c>
      <c r="AM38" s="40">
        <v>3.5000000000000003E-2</v>
      </c>
      <c r="AN38" s="40">
        <v>1.04</v>
      </c>
      <c r="AO38" s="40">
        <v>1.04</v>
      </c>
      <c r="AP38" s="40">
        <v>1.6</v>
      </c>
    </row>
    <row r="39" spans="1:42" x14ac:dyDescent="0.25">
      <c r="A39" s="50">
        <v>37226</v>
      </c>
      <c r="B39" s="57">
        <v>21.629000000000001</v>
      </c>
      <c r="C39" s="58">
        <v>28.5</v>
      </c>
      <c r="D39" s="57">
        <v>29.613000000000003</v>
      </c>
      <c r="E39" s="58">
        <v>29.194000000000003</v>
      </c>
      <c r="F39" s="57">
        <v>23.895</v>
      </c>
      <c r="G39" s="58">
        <v>22.629000000000001</v>
      </c>
      <c r="H39" s="57"/>
      <c r="I39" s="58">
        <v>23.895</v>
      </c>
      <c r="J39" s="57"/>
      <c r="K39" s="58"/>
      <c r="L39" s="57"/>
      <c r="M39" s="58"/>
      <c r="N39" s="57"/>
      <c r="O39" s="58"/>
      <c r="Q39" s="57"/>
      <c r="R39" s="58">
        <v>35.414258513268116</v>
      </c>
      <c r="S39" s="59"/>
      <c r="T39" s="58"/>
      <c r="U39" s="60"/>
      <c r="V39" s="61"/>
      <c r="W39" s="60"/>
      <c r="X39" s="58"/>
      <c r="Y39" s="59"/>
      <c r="Z39" s="62"/>
      <c r="AB39" s="59"/>
      <c r="AC39" s="58"/>
      <c r="AD39" s="59"/>
      <c r="AE39" s="58"/>
      <c r="AF39" s="59"/>
      <c r="AG39" s="58"/>
      <c r="AI39" s="135"/>
      <c r="AJ39" s="136"/>
      <c r="AK39" s="50">
        <v>38047</v>
      </c>
      <c r="AL39" s="40">
        <v>3.472</v>
      </c>
      <c r="AM39" s="40">
        <v>3.5000000000000003E-2</v>
      </c>
      <c r="AN39" s="40">
        <v>0.54</v>
      </c>
      <c r="AO39" s="40">
        <v>0.54</v>
      </c>
      <c r="AP39" s="40">
        <v>0.71</v>
      </c>
    </row>
    <row r="40" spans="1:42" x14ac:dyDescent="0.25">
      <c r="A40" s="50">
        <v>37257</v>
      </c>
      <c r="B40" s="57">
        <v>22.375</v>
      </c>
      <c r="C40" s="58">
        <v>27.238</v>
      </c>
      <c r="D40" s="57">
        <v>27.899000000000001</v>
      </c>
      <c r="E40" s="58">
        <v>28.952000000000002</v>
      </c>
      <c r="F40" s="57">
        <v>26.581</v>
      </c>
      <c r="G40" s="58">
        <v>23.125</v>
      </c>
      <c r="H40" s="57"/>
      <c r="I40" s="58">
        <v>26.581</v>
      </c>
      <c r="J40" s="57"/>
      <c r="K40" s="58"/>
      <c r="L40" s="57"/>
      <c r="M40" s="58"/>
      <c r="N40" s="57"/>
      <c r="O40" s="58"/>
      <c r="Q40" s="57"/>
      <c r="R40" s="58">
        <v>25.251932236262682</v>
      </c>
      <c r="S40" s="59"/>
      <c r="T40" s="58"/>
      <c r="U40" s="60"/>
      <c r="V40" s="61"/>
      <c r="W40" s="60"/>
      <c r="X40" s="58"/>
      <c r="Y40" s="59"/>
      <c r="Z40" s="62"/>
      <c r="AB40" s="59"/>
      <c r="AC40" s="58"/>
      <c r="AD40" s="59"/>
      <c r="AE40" s="58"/>
      <c r="AF40" s="59"/>
      <c r="AG40" s="58"/>
      <c r="AI40" s="135"/>
      <c r="AJ40" s="136"/>
      <c r="AK40" s="50">
        <v>38078</v>
      </c>
      <c r="AL40" s="40">
        <v>3.4870000000000001</v>
      </c>
      <c r="AM40" s="40">
        <v>3.5000000000000003E-2</v>
      </c>
      <c r="AN40" s="40">
        <v>0.36</v>
      </c>
      <c r="AO40" s="40">
        <v>0.36</v>
      </c>
      <c r="AP40" s="40">
        <v>0.38</v>
      </c>
    </row>
    <row r="41" spans="1:42" x14ac:dyDescent="0.25">
      <c r="A41" s="50">
        <v>37288</v>
      </c>
      <c r="B41" s="57">
        <v>22.231999999999999</v>
      </c>
      <c r="C41" s="58">
        <v>24.824999999999999</v>
      </c>
      <c r="D41" s="57">
        <v>25.446000000000002</v>
      </c>
      <c r="E41" s="58">
        <v>28.232000000000003</v>
      </c>
      <c r="F41" s="57">
        <v>25.446000000000002</v>
      </c>
      <c r="G41" s="58">
        <v>22.862000000000002</v>
      </c>
      <c r="H41" s="57"/>
      <c r="I41" s="58">
        <v>25.446000000000002</v>
      </c>
      <c r="J41" s="57"/>
      <c r="K41" s="58"/>
      <c r="L41" s="57"/>
      <c r="M41" s="58"/>
      <c r="N41" s="57"/>
      <c r="O41" s="58"/>
      <c r="Q41" s="57"/>
      <c r="R41" s="58">
        <v>25.134302737018949</v>
      </c>
      <c r="S41" s="59"/>
      <c r="T41" s="58"/>
      <c r="U41" s="60"/>
      <c r="V41" s="61"/>
      <c r="W41" s="60"/>
      <c r="X41" s="58"/>
      <c r="Y41" s="59"/>
      <c r="Z41" s="62"/>
      <c r="AB41" s="59"/>
      <c r="AC41" s="58"/>
      <c r="AD41" s="59"/>
      <c r="AE41" s="58"/>
      <c r="AF41" s="59"/>
      <c r="AG41" s="58"/>
      <c r="AI41" s="135"/>
      <c r="AJ41" s="136"/>
      <c r="AK41" s="50">
        <v>38108</v>
      </c>
      <c r="AL41" s="40">
        <v>3.65</v>
      </c>
      <c r="AM41" s="40">
        <v>3.5000000000000003E-2</v>
      </c>
      <c r="AN41" s="40">
        <v>0.32500000000000001</v>
      </c>
      <c r="AO41" s="40">
        <v>0.32500000000000001</v>
      </c>
      <c r="AP41" s="40">
        <v>0.33</v>
      </c>
    </row>
    <row r="42" spans="1:42" x14ac:dyDescent="0.25">
      <c r="A42" s="50">
        <v>37316</v>
      </c>
      <c r="B42" s="57">
        <v>22.016000000000002</v>
      </c>
      <c r="C42" s="58">
        <v>23.157</v>
      </c>
      <c r="D42" s="57">
        <v>22.496000000000002</v>
      </c>
      <c r="E42" s="58">
        <v>26.581</v>
      </c>
      <c r="F42" s="57">
        <v>24.298000000000002</v>
      </c>
      <c r="G42" s="58">
        <v>22.646000000000001</v>
      </c>
      <c r="H42" s="57"/>
      <c r="I42" s="58">
        <v>24.298000000000002</v>
      </c>
      <c r="J42" s="57"/>
      <c r="K42" s="58"/>
      <c r="L42" s="57"/>
      <c r="M42" s="58"/>
      <c r="N42" s="57"/>
      <c r="O42" s="58"/>
      <c r="Q42" s="57"/>
      <c r="R42" s="58">
        <v>24.550138699246236</v>
      </c>
      <c r="S42" s="59"/>
      <c r="T42" s="58"/>
      <c r="U42" s="60"/>
      <c r="V42" s="61"/>
      <c r="W42" s="60"/>
      <c r="X42" s="58"/>
      <c r="Y42" s="59"/>
      <c r="Z42" s="62"/>
      <c r="AB42" s="59"/>
      <c r="AC42" s="58"/>
      <c r="AD42" s="59"/>
      <c r="AE42" s="58"/>
      <c r="AF42" s="59"/>
      <c r="AG42" s="58"/>
      <c r="AI42" s="135"/>
      <c r="AJ42" s="136"/>
      <c r="AK42" s="50">
        <v>38139</v>
      </c>
      <c r="AL42" s="40">
        <v>3.7970000000000002</v>
      </c>
      <c r="AM42" s="40">
        <v>3.5000000000000003E-2</v>
      </c>
      <c r="AN42" s="40">
        <v>0.33500000000000002</v>
      </c>
      <c r="AO42" s="40">
        <v>0.33500000000000002</v>
      </c>
      <c r="AP42" s="40">
        <v>0.37</v>
      </c>
    </row>
    <row r="43" spans="1:42" x14ac:dyDescent="0.25">
      <c r="A43" s="50">
        <v>37347</v>
      </c>
      <c r="B43" s="57">
        <v>22.4</v>
      </c>
      <c r="C43" s="58">
        <v>19.467000000000002</v>
      </c>
      <c r="D43" s="57">
        <v>18.600000000000001</v>
      </c>
      <c r="E43" s="58">
        <v>21.633000000000003</v>
      </c>
      <c r="F43" s="57">
        <v>24.583000000000002</v>
      </c>
      <c r="G43" s="58">
        <v>23.4</v>
      </c>
      <c r="H43" s="57"/>
      <c r="I43" s="58">
        <v>21.733000000000001</v>
      </c>
      <c r="J43" s="57"/>
      <c r="K43" s="58"/>
      <c r="L43" s="57"/>
      <c r="M43" s="58"/>
      <c r="N43" s="57"/>
      <c r="O43" s="58"/>
      <c r="Q43" s="57"/>
      <c r="R43" s="58">
        <v>23.509073636318099</v>
      </c>
      <c r="S43" s="59"/>
      <c r="T43" s="58"/>
      <c r="U43" s="60"/>
      <c r="V43" s="61"/>
      <c r="W43" s="60"/>
      <c r="X43" s="58"/>
      <c r="Y43" s="59"/>
      <c r="Z43" s="62"/>
      <c r="AB43" s="59"/>
      <c r="AC43" s="58"/>
      <c r="AD43" s="59"/>
      <c r="AE43" s="58"/>
      <c r="AF43" s="59"/>
      <c r="AG43" s="58"/>
      <c r="AI43" s="135"/>
      <c r="AJ43" s="136"/>
      <c r="AK43" s="50">
        <v>38169</v>
      </c>
      <c r="AL43" s="40">
        <v>3.8370000000000002</v>
      </c>
      <c r="AM43" s="40">
        <v>3.5000000000000003E-2</v>
      </c>
      <c r="AN43" s="40">
        <v>0.45</v>
      </c>
      <c r="AO43" s="40">
        <v>0.35</v>
      </c>
      <c r="AP43" s="40">
        <v>0.41</v>
      </c>
    </row>
    <row r="44" spans="1:42" x14ac:dyDescent="0.25">
      <c r="A44" s="50">
        <v>37377</v>
      </c>
      <c r="B44" s="57">
        <v>21.169</v>
      </c>
      <c r="C44" s="58">
        <v>20.934999999999999</v>
      </c>
      <c r="D44" s="57">
        <v>19.556000000000001</v>
      </c>
      <c r="E44" s="58">
        <v>23.879000000000001</v>
      </c>
      <c r="F44" s="57">
        <v>25.23</v>
      </c>
      <c r="G44" s="58">
        <v>22.669</v>
      </c>
      <c r="H44" s="57"/>
      <c r="I44" s="58">
        <v>23.879000000000001</v>
      </c>
      <c r="J44" s="57"/>
      <c r="K44" s="58"/>
      <c r="L44" s="57"/>
      <c r="M44" s="58"/>
      <c r="N44" s="57"/>
      <c r="O44" s="58"/>
      <c r="Q44" s="57"/>
      <c r="R44" s="58">
        <v>23.800786252741311</v>
      </c>
      <c r="S44" s="59"/>
      <c r="T44" s="58"/>
      <c r="U44" s="60"/>
      <c r="V44" s="61"/>
      <c r="W44" s="60"/>
      <c r="X44" s="58"/>
      <c r="Y44" s="59"/>
      <c r="Z44" s="62"/>
      <c r="AB44" s="59"/>
      <c r="AC44" s="58"/>
      <c r="AD44" s="59"/>
      <c r="AE44" s="58"/>
      <c r="AF44" s="59"/>
      <c r="AG44" s="58"/>
      <c r="AI44" s="135"/>
      <c r="AJ44" s="136"/>
      <c r="AK44" s="50">
        <v>38200</v>
      </c>
      <c r="AL44" s="40">
        <v>3.75</v>
      </c>
      <c r="AM44" s="40">
        <v>0.13</v>
      </c>
      <c r="AN44" s="40">
        <v>0.45</v>
      </c>
      <c r="AO44" s="40">
        <v>0.35</v>
      </c>
      <c r="AP44" s="40">
        <v>0.41</v>
      </c>
    </row>
    <row r="45" spans="1:42" x14ac:dyDescent="0.25">
      <c r="A45" s="50">
        <v>37408</v>
      </c>
      <c r="B45" s="57">
        <v>20.125</v>
      </c>
      <c r="C45" s="58">
        <v>22</v>
      </c>
      <c r="D45" s="57">
        <v>20.625</v>
      </c>
      <c r="E45" s="58">
        <v>25.583000000000002</v>
      </c>
      <c r="F45" s="57">
        <v>25.729000000000003</v>
      </c>
      <c r="G45" s="58">
        <v>22.625</v>
      </c>
      <c r="H45" s="57"/>
      <c r="I45" s="58">
        <v>25.583000000000002</v>
      </c>
      <c r="J45" s="57"/>
      <c r="K45" s="58"/>
      <c r="L45" s="57"/>
      <c r="M45" s="58"/>
      <c r="N45" s="57"/>
      <c r="O45" s="58"/>
      <c r="Q45" s="57"/>
      <c r="R45" s="58">
        <v>24.269231727887401</v>
      </c>
      <c r="S45" s="59"/>
      <c r="T45" s="58"/>
      <c r="U45" s="60"/>
      <c r="V45" s="61"/>
      <c r="W45" s="60"/>
      <c r="X45" s="58"/>
      <c r="Y45" s="59"/>
      <c r="Z45" s="62"/>
      <c r="AB45" s="59"/>
      <c r="AC45" s="58"/>
      <c r="AD45" s="59"/>
      <c r="AE45" s="58"/>
      <c r="AF45" s="59"/>
      <c r="AG45" s="58"/>
      <c r="AI45" s="135"/>
      <c r="AJ45" s="136"/>
      <c r="AK45" s="50">
        <v>38231</v>
      </c>
      <c r="AL45" s="40">
        <v>3.6110000000000002</v>
      </c>
      <c r="AM45" s="40">
        <v>0.13</v>
      </c>
      <c r="AN45" s="40">
        <v>0.41499999999999998</v>
      </c>
      <c r="AO45" s="40">
        <v>0.315</v>
      </c>
      <c r="AP45" s="40">
        <v>0.36</v>
      </c>
    </row>
    <row r="46" spans="1:42" x14ac:dyDescent="0.25">
      <c r="A46" s="50">
        <v>37438</v>
      </c>
      <c r="B46" s="57">
        <v>29.742000000000001</v>
      </c>
      <c r="C46" s="58">
        <v>30.653000000000002</v>
      </c>
      <c r="D46" s="57">
        <v>29.395</v>
      </c>
      <c r="E46" s="58">
        <v>30.048000000000002</v>
      </c>
      <c r="F46" s="57">
        <v>31.129000000000001</v>
      </c>
      <c r="G46" s="58">
        <v>33.242000000000004</v>
      </c>
      <c r="H46" s="57"/>
      <c r="I46" s="58">
        <v>30.048000000000002</v>
      </c>
      <c r="J46" s="57"/>
      <c r="K46" s="58"/>
      <c r="L46" s="57"/>
      <c r="M46" s="58"/>
      <c r="N46" s="57"/>
      <c r="O46" s="58"/>
      <c r="Q46" s="57"/>
      <c r="R46" s="58">
        <v>24.644056981175574</v>
      </c>
      <c r="S46" s="59"/>
      <c r="T46" s="58"/>
      <c r="U46" s="60"/>
      <c r="V46" s="61"/>
      <c r="W46" s="60"/>
      <c r="X46" s="58"/>
      <c r="Y46" s="59"/>
      <c r="Z46" s="62"/>
      <c r="AB46" s="59"/>
      <c r="AC46" s="58"/>
      <c r="AD46" s="59"/>
      <c r="AE46" s="58"/>
      <c r="AF46" s="59"/>
      <c r="AG46" s="58"/>
      <c r="AI46" s="135"/>
      <c r="AJ46" s="136"/>
      <c r="AK46" s="50">
        <v>38261</v>
      </c>
      <c r="AL46" s="40">
        <v>3.4570000000000003</v>
      </c>
      <c r="AM46" s="40">
        <v>0.13</v>
      </c>
      <c r="AN46" s="40">
        <v>0.46</v>
      </c>
      <c r="AO46" s="40">
        <v>0.36</v>
      </c>
      <c r="AP46" s="40">
        <v>0.4</v>
      </c>
    </row>
    <row r="47" spans="1:42" x14ac:dyDescent="0.25">
      <c r="A47" s="50">
        <v>37469</v>
      </c>
      <c r="B47" s="57">
        <v>30.968</v>
      </c>
      <c r="C47" s="58">
        <v>34.597000000000001</v>
      </c>
      <c r="D47" s="57">
        <v>33.194000000000003</v>
      </c>
      <c r="E47" s="58">
        <v>31.016000000000002</v>
      </c>
      <c r="F47" s="57">
        <v>32.177</v>
      </c>
      <c r="G47" s="58">
        <v>35.968000000000004</v>
      </c>
      <c r="H47" s="57"/>
      <c r="I47" s="58">
        <v>31.016000000000002</v>
      </c>
      <c r="J47" s="57"/>
      <c r="K47" s="58"/>
      <c r="L47" s="57"/>
      <c r="M47" s="58"/>
      <c r="N47" s="57"/>
      <c r="O47" s="58"/>
      <c r="Q47" s="57"/>
      <c r="R47" s="58">
        <v>25.036567285231008</v>
      </c>
      <c r="S47" s="59"/>
      <c r="T47" s="58"/>
      <c r="U47" s="60"/>
      <c r="V47" s="61"/>
      <c r="W47" s="60"/>
      <c r="X47" s="58"/>
      <c r="Y47" s="59"/>
      <c r="Z47" s="62"/>
      <c r="AB47" s="59"/>
      <c r="AC47" s="58"/>
      <c r="AD47" s="59"/>
      <c r="AE47" s="58"/>
      <c r="AF47" s="59"/>
      <c r="AG47" s="58"/>
      <c r="AI47" s="135"/>
      <c r="AJ47" s="136"/>
      <c r="AK47" s="50">
        <v>38292</v>
      </c>
      <c r="AL47" s="40">
        <v>3.4620000000000002</v>
      </c>
      <c r="AM47" s="40">
        <v>0.13</v>
      </c>
      <c r="AN47" s="40">
        <v>0.56000000000000005</v>
      </c>
      <c r="AO47" s="40">
        <v>0.46</v>
      </c>
      <c r="AP47" s="40">
        <v>0.72499999999999998</v>
      </c>
    </row>
    <row r="48" spans="1:42" x14ac:dyDescent="0.25">
      <c r="A48" s="50">
        <v>37500</v>
      </c>
      <c r="B48" s="57">
        <v>25.6</v>
      </c>
      <c r="C48" s="58">
        <v>29.75</v>
      </c>
      <c r="D48" s="57">
        <v>28.7</v>
      </c>
      <c r="E48" s="58">
        <v>30</v>
      </c>
      <c r="F48" s="57">
        <v>27.425000000000001</v>
      </c>
      <c r="G48" s="58">
        <v>29.1</v>
      </c>
      <c r="H48" s="57"/>
      <c r="I48" s="58">
        <v>27.425000000000001</v>
      </c>
      <c r="J48" s="57"/>
      <c r="K48" s="58"/>
      <c r="L48" s="57"/>
      <c r="M48" s="58"/>
      <c r="N48" s="57"/>
      <c r="O48" s="58"/>
      <c r="Q48" s="57"/>
      <c r="R48" s="58">
        <v>25.036781346694475</v>
      </c>
      <c r="S48" s="59"/>
      <c r="T48" s="58"/>
      <c r="U48" s="60"/>
      <c r="V48" s="61"/>
      <c r="W48" s="60"/>
      <c r="X48" s="58"/>
      <c r="Y48" s="59"/>
      <c r="Z48" s="62"/>
      <c r="AB48" s="59"/>
      <c r="AC48" s="58"/>
      <c r="AD48" s="59"/>
      <c r="AE48" s="58"/>
      <c r="AF48" s="59"/>
      <c r="AG48" s="58"/>
      <c r="AI48" s="135"/>
      <c r="AJ48" s="136"/>
      <c r="AK48" s="50">
        <v>38322</v>
      </c>
      <c r="AL48" s="40">
        <v>3.5</v>
      </c>
      <c r="AM48" s="40">
        <v>0.13</v>
      </c>
      <c r="AN48" s="40">
        <v>0.77</v>
      </c>
      <c r="AO48" s="40">
        <v>0.77</v>
      </c>
      <c r="AP48" s="40">
        <v>0.98</v>
      </c>
    </row>
    <row r="49" spans="1:42" x14ac:dyDescent="0.25">
      <c r="A49" s="50">
        <v>37530</v>
      </c>
      <c r="B49" s="57">
        <v>24.29</v>
      </c>
      <c r="C49" s="58">
        <v>28.355</v>
      </c>
      <c r="D49" s="57">
        <v>26.468</v>
      </c>
      <c r="E49" s="58">
        <v>26.008000000000003</v>
      </c>
      <c r="F49" s="57">
        <v>25.887</v>
      </c>
      <c r="G49" s="58">
        <v>25.54</v>
      </c>
      <c r="H49" s="57"/>
      <c r="I49" s="58">
        <v>25.887</v>
      </c>
      <c r="J49" s="57"/>
      <c r="K49" s="58"/>
      <c r="L49" s="57"/>
      <c r="M49" s="58"/>
      <c r="N49" s="57"/>
      <c r="O49" s="58"/>
      <c r="Q49" s="57"/>
      <c r="R49" s="58">
        <v>25.316529097613135</v>
      </c>
      <c r="S49" s="59"/>
      <c r="T49" s="58"/>
      <c r="U49" s="60"/>
      <c r="V49" s="61"/>
      <c r="W49" s="60"/>
      <c r="X49" s="58"/>
      <c r="Y49" s="59"/>
      <c r="Z49" s="62"/>
      <c r="AB49" s="59"/>
      <c r="AC49" s="58"/>
      <c r="AD49" s="59"/>
      <c r="AE49" s="58"/>
      <c r="AF49" s="59"/>
      <c r="AG49" s="58"/>
      <c r="AI49" s="135"/>
      <c r="AJ49" s="136"/>
      <c r="AK49" s="50">
        <v>38353</v>
      </c>
      <c r="AL49" s="40">
        <v>3.5449999999999999</v>
      </c>
      <c r="AM49" s="40">
        <v>4.4999999999999998E-2</v>
      </c>
      <c r="AN49" s="40">
        <v>1.04</v>
      </c>
      <c r="AO49" s="40">
        <v>1.04</v>
      </c>
      <c r="AP49" s="40">
        <v>1.615</v>
      </c>
    </row>
    <row r="50" spans="1:42" x14ac:dyDescent="0.25">
      <c r="A50" s="50">
        <v>37561</v>
      </c>
      <c r="B50" s="57">
        <v>21.917000000000002</v>
      </c>
      <c r="C50" s="58">
        <v>21.792000000000002</v>
      </c>
      <c r="D50" s="57">
        <v>23.125</v>
      </c>
      <c r="E50" s="58">
        <v>27.375</v>
      </c>
      <c r="F50" s="57">
        <v>23.958000000000002</v>
      </c>
      <c r="G50" s="58">
        <v>22.917000000000002</v>
      </c>
      <c r="H50" s="57"/>
      <c r="I50" s="58">
        <v>23.958000000000002</v>
      </c>
      <c r="J50" s="57"/>
      <c r="K50" s="58"/>
      <c r="L50" s="57"/>
      <c r="M50" s="58"/>
      <c r="N50" s="57"/>
      <c r="O50" s="58"/>
      <c r="Q50" s="57"/>
      <c r="R50" s="58">
        <v>27.740190452510028</v>
      </c>
      <c r="S50" s="59"/>
      <c r="T50" s="58"/>
      <c r="U50" s="60"/>
      <c r="V50" s="61"/>
      <c r="W50" s="60"/>
      <c r="X50" s="58"/>
      <c r="Y50" s="59"/>
      <c r="Z50" s="62"/>
      <c r="AB50" s="59"/>
      <c r="AC50" s="58"/>
      <c r="AD50" s="59"/>
      <c r="AE50" s="58"/>
      <c r="AF50" s="59"/>
      <c r="AG50" s="58"/>
      <c r="AI50" s="135"/>
      <c r="AJ50" s="136"/>
      <c r="AK50" s="50">
        <v>38384</v>
      </c>
      <c r="AL50" s="40">
        <v>3.5830000000000002</v>
      </c>
      <c r="AM50" s="40">
        <v>4.4999999999999998E-2</v>
      </c>
      <c r="AN50" s="40">
        <v>1.04</v>
      </c>
      <c r="AO50" s="40">
        <v>1.04</v>
      </c>
      <c r="AP50" s="40">
        <v>1.615</v>
      </c>
    </row>
    <row r="51" spans="1:42" x14ac:dyDescent="0.25">
      <c r="A51" s="50">
        <v>37591</v>
      </c>
      <c r="B51" s="57">
        <v>21.451000000000001</v>
      </c>
      <c r="C51" s="58">
        <v>28.097000000000001</v>
      </c>
      <c r="D51" s="57">
        <v>29.484000000000002</v>
      </c>
      <c r="E51" s="58">
        <v>29.161000000000001</v>
      </c>
      <c r="F51" s="57">
        <v>27.371000000000002</v>
      </c>
      <c r="G51" s="58">
        <v>22.451000000000001</v>
      </c>
      <c r="H51" s="57"/>
      <c r="I51" s="58">
        <v>27.371000000000002</v>
      </c>
      <c r="J51" s="57"/>
      <c r="K51" s="58"/>
      <c r="L51" s="57"/>
      <c r="M51" s="58"/>
      <c r="N51" s="57"/>
      <c r="O51" s="58"/>
      <c r="Q51" s="57"/>
      <c r="R51" s="58">
        <v>29.696847479254597</v>
      </c>
      <c r="S51" s="59"/>
      <c r="T51" s="58"/>
      <c r="U51" s="60"/>
      <c r="V51" s="61"/>
      <c r="W51" s="60"/>
      <c r="X51" s="58"/>
      <c r="Y51" s="59"/>
      <c r="Z51" s="62"/>
      <c r="AB51" s="59"/>
      <c r="AC51" s="58"/>
      <c r="AD51" s="59"/>
      <c r="AE51" s="58"/>
      <c r="AF51" s="59"/>
      <c r="AG51" s="58"/>
      <c r="AI51" s="135"/>
      <c r="AJ51" s="136"/>
      <c r="AK51" s="50">
        <v>38412</v>
      </c>
      <c r="AL51" s="40">
        <v>3.577</v>
      </c>
      <c r="AM51" s="40">
        <v>4.4999999999999998E-2</v>
      </c>
      <c r="AN51" s="40">
        <v>0.54</v>
      </c>
      <c r="AO51" s="40">
        <v>0.54</v>
      </c>
      <c r="AP51" s="40">
        <v>0.71499999999999997</v>
      </c>
    </row>
    <row r="52" spans="1:42" x14ac:dyDescent="0.25">
      <c r="A52" s="50">
        <v>37622</v>
      </c>
      <c r="B52" s="57">
        <v>23.694000000000003</v>
      </c>
      <c r="C52" s="58">
        <v>27.532</v>
      </c>
      <c r="D52" s="57">
        <v>28.914999999999999</v>
      </c>
      <c r="E52" s="58">
        <v>28.552</v>
      </c>
      <c r="F52" s="57">
        <v>26.181000000000001</v>
      </c>
      <c r="G52" s="58">
        <v>24.694000000000003</v>
      </c>
      <c r="H52" s="57"/>
      <c r="I52" s="58">
        <v>15.375</v>
      </c>
      <c r="J52" s="57"/>
      <c r="K52" s="58"/>
      <c r="L52" s="57"/>
      <c r="M52" s="58"/>
      <c r="N52" s="57"/>
      <c r="O52" s="58"/>
      <c r="Q52" s="57"/>
      <c r="R52" s="58">
        <v>30.861571985699022</v>
      </c>
      <c r="S52" s="59"/>
      <c r="T52" s="58"/>
      <c r="U52" s="60"/>
      <c r="V52" s="61"/>
      <c r="W52" s="60"/>
      <c r="X52" s="58"/>
      <c r="Y52" s="59"/>
      <c r="Z52" s="62"/>
      <c r="AB52" s="59"/>
      <c r="AC52" s="58"/>
      <c r="AD52" s="59"/>
      <c r="AE52" s="58"/>
      <c r="AF52" s="59"/>
      <c r="AG52" s="58"/>
      <c r="AI52" s="135"/>
      <c r="AJ52" s="136"/>
      <c r="AK52" s="50">
        <v>38443</v>
      </c>
      <c r="AL52" s="40">
        <v>3.577</v>
      </c>
      <c r="AM52" s="40">
        <v>4.4999999999999998E-2</v>
      </c>
      <c r="AN52" s="40">
        <v>0.36</v>
      </c>
      <c r="AO52" s="40">
        <v>0.36</v>
      </c>
      <c r="AP52" s="40">
        <v>0.38</v>
      </c>
    </row>
    <row r="53" spans="1:42" x14ac:dyDescent="0.25">
      <c r="A53" s="50">
        <v>37653</v>
      </c>
      <c r="B53" s="57">
        <v>23.786000000000001</v>
      </c>
      <c r="C53" s="58">
        <v>27.482000000000003</v>
      </c>
      <c r="D53" s="57">
        <v>27.911000000000001</v>
      </c>
      <c r="E53" s="58">
        <v>26.839000000000002</v>
      </c>
      <c r="F53" s="57">
        <v>25.982000000000003</v>
      </c>
      <c r="G53" s="58">
        <v>24.786000000000001</v>
      </c>
      <c r="H53" s="57"/>
      <c r="I53" s="58">
        <v>15.268000000000001</v>
      </c>
      <c r="J53" s="57"/>
      <c r="K53" s="58"/>
      <c r="L53" s="57"/>
      <c r="M53" s="58"/>
      <c r="N53" s="57"/>
      <c r="O53" s="58"/>
      <c r="Q53" s="57"/>
      <c r="R53" s="58">
        <v>30.096714990462768</v>
      </c>
      <c r="S53" s="59"/>
      <c r="T53" s="58"/>
      <c r="U53" s="60"/>
      <c r="V53" s="61"/>
      <c r="W53" s="60"/>
      <c r="X53" s="58"/>
      <c r="Y53" s="59"/>
      <c r="Z53" s="62"/>
      <c r="AB53" s="59"/>
      <c r="AC53" s="58"/>
      <c r="AD53" s="59"/>
      <c r="AE53" s="58"/>
      <c r="AF53" s="59"/>
      <c r="AG53" s="58"/>
      <c r="AI53" s="135"/>
      <c r="AJ53" s="136"/>
      <c r="AK53" s="50">
        <v>38473</v>
      </c>
      <c r="AL53" s="40">
        <v>3.7250000000000001</v>
      </c>
      <c r="AM53" s="40">
        <v>4.4999999999999998E-2</v>
      </c>
      <c r="AN53" s="40">
        <v>0.32500000000000001</v>
      </c>
      <c r="AO53" s="40">
        <v>0.32500000000000001</v>
      </c>
      <c r="AP53" s="40">
        <v>0.33</v>
      </c>
    </row>
    <row r="54" spans="1:42" x14ac:dyDescent="0.25">
      <c r="A54" s="50">
        <v>37681</v>
      </c>
      <c r="B54" s="57">
        <v>23.153000000000002</v>
      </c>
      <c r="C54" s="58">
        <v>26.399000000000001</v>
      </c>
      <c r="D54" s="57">
        <v>25.919</v>
      </c>
      <c r="E54" s="58">
        <v>25.883000000000003</v>
      </c>
      <c r="F54" s="57">
        <v>25.403000000000002</v>
      </c>
      <c r="G54" s="58">
        <v>24.153000000000002</v>
      </c>
      <c r="H54" s="57"/>
      <c r="I54" s="58">
        <v>14.597000000000001</v>
      </c>
      <c r="J54" s="57"/>
      <c r="K54" s="58"/>
      <c r="L54" s="57"/>
      <c r="M54" s="58"/>
      <c r="N54" s="57"/>
      <c r="O54" s="58"/>
      <c r="Q54" s="57"/>
      <c r="R54" s="58">
        <v>29.210371778118798</v>
      </c>
      <c r="S54" s="59"/>
      <c r="T54" s="58"/>
      <c r="U54" s="60"/>
      <c r="V54" s="61"/>
      <c r="W54" s="60"/>
      <c r="X54" s="58"/>
      <c r="Y54" s="59"/>
      <c r="Z54" s="62"/>
      <c r="AB54" s="59"/>
      <c r="AC54" s="58"/>
      <c r="AD54" s="59"/>
      <c r="AE54" s="58"/>
      <c r="AF54" s="59"/>
      <c r="AG54" s="58"/>
      <c r="AI54" s="135"/>
      <c r="AJ54" s="136"/>
      <c r="AK54" s="50">
        <v>38504</v>
      </c>
      <c r="AL54" s="40">
        <v>3.8770000000000002</v>
      </c>
      <c r="AM54" s="40">
        <v>4.4999999999999998E-2</v>
      </c>
      <c r="AN54" s="40">
        <v>0.33500000000000002</v>
      </c>
      <c r="AO54" s="40">
        <v>0.33500000000000002</v>
      </c>
      <c r="AP54" s="40">
        <v>0.37</v>
      </c>
    </row>
    <row r="55" spans="1:42" x14ac:dyDescent="0.25">
      <c r="A55" s="50">
        <v>37712</v>
      </c>
      <c r="B55" s="57">
        <v>22.766999999999999</v>
      </c>
      <c r="C55" s="58">
        <v>24.883000000000003</v>
      </c>
      <c r="D55" s="57">
        <v>22.733000000000001</v>
      </c>
      <c r="E55" s="58">
        <v>24.883000000000003</v>
      </c>
      <c r="F55" s="57">
        <v>25.167000000000002</v>
      </c>
      <c r="G55" s="58">
        <v>23.766999999999999</v>
      </c>
      <c r="H55" s="57"/>
      <c r="I55" s="58">
        <v>14.217000000000001</v>
      </c>
      <c r="J55" s="57"/>
      <c r="K55" s="58"/>
      <c r="L55" s="57"/>
      <c r="M55" s="58"/>
      <c r="N55" s="57"/>
      <c r="O55" s="58"/>
      <c r="Q55" s="57"/>
      <c r="R55" s="58">
        <v>27.764366892933946</v>
      </c>
      <c r="S55" s="59"/>
      <c r="T55" s="58"/>
      <c r="U55" s="60"/>
      <c r="V55" s="61"/>
      <c r="W55" s="60"/>
      <c r="X55" s="58"/>
      <c r="Y55" s="59"/>
      <c r="Z55" s="62"/>
      <c r="AB55" s="59"/>
      <c r="AC55" s="58"/>
      <c r="AD55" s="59"/>
      <c r="AE55" s="58"/>
      <c r="AF55" s="59"/>
      <c r="AG55" s="58"/>
      <c r="AI55" s="135"/>
      <c r="AJ55" s="136"/>
      <c r="AK55" s="50">
        <v>38534</v>
      </c>
      <c r="AL55" s="40">
        <v>3.9370000000000003</v>
      </c>
      <c r="AM55" s="40">
        <v>4.4999999999999998E-2</v>
      </c>
      <c r="AN55" s="40">
        <v>0.45</v>
      </c>
      <c r="AO55" s="40">
        <v>0.35</v>
      </c>
      <c r="AP55" s="40">
        <v>0.41</v>
      </c>
    </row>
    <row r="56" spans="1:42" x14ac:dyDescent="0.25">
      <c r="A56" s="50">
        <v>37742</v>
      </c>
      <c r="B56" s="57">
        <v>22.371000000000002</v>
      </c>
      <c r="C56" s="58">
        <v>15.403</v>
      </c>
      <c r="D56" s="57">
        <v>12.282</v>
      </c>
      <c r="E56" s="58">
        <v>25.677</v>
      </c>
      <c r="F56" s="57">
        <v>24.863</v>
      </c>
      <c r="G56" s="58">
        <v>23.371000000000002</v>
      </c>
      <c r="H56" s="57"/>
      <c r="I56" s="58">
        <v>14.54</v>
      </c>
      <c r="J56" s="57"/>
      <c r="K56" s="58"/>
      <c r="L56" s="57"/>
      <c r="M56" s="58"/>
      <c r="N56" s="57"/>
      <c r="O56" s="58"/>
      <c r="Q56" s="57"/>
      <c r="R56" s="58">
        <v>27.763678567789917</v>
      </c>
      <c r="S56" s="59"/>
      <c r="T56" s="58"/>
      <c r="U56" s="60"/>
      <c r="V56" s="61"/>
      <c r="W56" s="60"/>
      <c r="X56" s="58"/>
      <c r="Y56" s="59"/>
      <c r="Z56" s="62"/>
      <c r="AB56" s="59"/>
      <c r="AC56" s="58"/>
      <c r="AD56" s="59"/>
      <c r="AE56" s="58"/>
      <c r="AF56" s="59"/>
      <c r="AG56" s="58"/>
      <c r="AI56" s="135"/>
      <c r="AJ56" s="136"/>
      <c r="AK56" s="50">
        <v>38565</v>
      </c>
      <c r="AL56" s="40">
        <v>3.85</v>
      </c>
      <c r="AM56" s="40">
        <v>0.13</v>
      </c>
      <c r="AN56" s="40">
        <v>0.45</v>
      </c>
      <c r="AO56" s="40">
        <v>0.35</v>
      </c>
      <c r="AP56" s="40">
        <v>0.41</v>
      </c>
    </row>
    <row r="57" spans="1:42" x14ac:dyDescent="0.25">
      <c r="A57" s="50">
        <v>37773</v>
      </c>
      <c r="B57" s="57">
        <v>22.583000000000002</v>
      </c>
      <c r="C57" s="58">
        <v>19.771000000000001</v>
      </c>
      <c r="D57" s="57">
        <v>15.292000000000002</v>
      </c>
      <c r="E57" s="58">
        <v>27.417000000000002</v>
      </c>
      <c r="F57" s="57">
        <v>25.708000000000002</v>
      </c>
      <c r="G57" s="58">
        <v>24.833000000000002</v>
      </c>
      <c r="H57" s="57"/>
      <c r="I57" s="58">
        <v>15.25</v>
      </c>
      <c r="J57" s="57"/>
      <c r="K57" s="58"/>
      <c r="L57" s="57"/>
      <c r="M57" s="58"/>
      <c r="N57" s="57"/>
      <c r="O57" s="58"/>
      <c r="Q57" s="57"/>
      <c r="R57" s="58">
        <v>27.967777843596036</v>
      </c>
      <c r="S57" s="59"/>
      <c r="T57" s="58"/>
      <c r="U57" s="60"/>
      <c r="V57" s="61"/>
      <c r="W57" s="60"/>
      <c r="X57" s="58"/>
      <c r="Y57" s="59"/>
      <c r="Z57" s="62"/>
      <c r="AB57" s="59"/>
      <c r="AC57" s="58"/>
      <c r="AD57" s="59"/>
      <c r="AE57" s="58"/>
      <c r="AF57" s="59"/>
      <c r="AG57" s="58"/>
      <c r="AI57" s="135"/>
      <c r="AJ57" s="136"/>
      <c r="AK57" s="50">
        <v>38596</v>
      </c>
      <c r="AL57" s="40">
        <v>3.7110000000000003</v>
      </c>
      <c r="AM57" s="40">
        <v>0.13</v>
      </c>
      <c r="AN57" s="40">
        <v>0.41499999999999998</v>
      </c>
      <c r="AO57" s="40">
        <v>0.315</v>
      </c>
      <c r="AP57" s="40">
        <v>0.36</v>
      </c>
    </row>
    <row r="58" spans="1:42" x14ac:dyDescent="0.25">
      <c r="A58" s="50">
        <v>37803</v>
      </c>
      <c r="B58" s="57">
        <v>28.177</v>
      </c>
      <c r="C58" s="58">
        <v>37.556000000000004</v>
      </c>
      <c r="D58" s="57">
        <v>36</v>
      </c>
      <c r="E58" s="58">
        <v>30.254000000000001</v>
      </c>
      <c r="F58" s="57">
        <v>28.202000000000002</v>
      </c>
      <c r="G58" s="58">
        <v>31.177000000000003</v>
      </c>
      <c r="H58" s="57"/>
      <c r="I58" s="58">
        <v>18.786000000000001</v>
      </c>
      <c r="J58" s="57"/>
      <c r="K58" s="58"/>
      <c r="L58" s="57"/>
      <c r="M58" s="58"/>
      <c r="N58" s="57"/>
      <c r="O58" s="58"/>
      <c r="Q58" s="57"/>
      <c r="R58" s="58">
        <v>28.199538924641814</v>
      </c>
      <c r="S58" s="59"/>
      <c r="T58" s="58"/>
      <c r="U58" s="60"/>
      <c r="V58" s="61"/>
      <c r="W58" s="60"/>
      <c r="X58" s="58"/>
      <c r="Y58" s="59"/>
      <c r="Z58" s="62"/>
      <c r="AB58" s="59"/>
      <c r="AC58" s="58"/>
      <c r="AD58" s="59"/>
      <c r="AE58" s="58"/>
      <c r="AF58" s="59"/>
      <c r="AG58" s="58"/>
      <c r="AI58" s="135"/>
      <c r="AJ58" s="136"/>
      <c r="AK58" s="50">
        <v>38626</v>
      </c>
      <c r="AL58" s="40">
        <v>3.5570000000000004</v>
      </c>
      <c r="AM58" s="40">
        <v>0.13</v>
      </c>
      <c r="AN58" s="40">
        <v>0.46</v>
      </c>
      <c r="AO58" s="40">
        <v>0.36</v>
      </c>
      <c r="AP58" s="40">
        <v>0.4</v>
      </c>
    </row>
    <row r="59" spans="1:42" x14ac:dyDescent="0.25">
      <c r="A59" s="50">
        <v>37834</v>
      </c>
      <c r="B59" s="57">
        <v>31.532</v>
      </c>
      <c r="C59" s="58">
        <v>39.632000000000005</v>
      </c>
      <c r="D59" s="57">
        <v>38.032000000000004</v>
      </c>
      <c r="E59" s="58">
        <v>30.181000000000001</v>
      </c>
      <c r="F59" s="57">
        <v>32.100999999999999</v>
      </c>
      <c r="G59" s="58">
        <v>35.532000000000004</v>
      </c>
      <c r="H59" s="57"/>
      <c r="I59" s="58">
        <v>19.375</v>
      </c>
      <c r="J59" s="57"/>
      <c r="K59" s="58"/>
      <c r="L59" s="57"/>
      <c r="M59" s="58"/>
      <c r="N59" s="57"/>
      <c r="O59" s="58"/>
      <c r="Q59" s="57"/>
      <c r="R59" s="58">
        <v>28.496125238161163</v>
      </c>
      <c r="S59" s="59"/>
      <c r="T59" s="58"/>
      <c r="U59" s="60"/>
      <c r="V59" s="61"/>
      <c r="W59" s="60"/>
      <c r="X59" s="58"/>
      <c r="Y59" s="59"/>
      <c r="Z59" s="62"/>
      <c r="AB59" s="59"/>
      <c r="AC59" s="58"/>
      <c r="AD59" s="59"/>
      <c r="AE59" s="58"/>
      <c r="AF59" s="59"/>
      <c r="AG59" s="58"/>
      <c r="AI59" s="135"/>
      <c r="AJ59" s="136"/>
      <c r="AK59" s="50">
        <v>38657</v>
      </c>
      <c r="AL59" s="40">
        <v>3.5620000000000003</v>
      </c>
      <c r="AM59" s="40">
        <v>0.13</v>
      </c>
      <c r="AN59" s="40">
        <v>0.56000000000000005</v>
      </c>
      <c r="AO59" s="40">
        <v>0.46</v>
      </c>
      <c r="AP59" s="40">
        <v>0.73</v>
      </c>
    </row>
    <row r="60" spans="1:42" x14ac:dyDescent="0.25">
      <c r="A60" s="50">
        <v>37865</v>
      </c>
      <c r="B60" s="57">
        <v>29.375</v>
      </c>
      <c r="C60" s="58">
        <v>33.896000000000001</v>
      </c>
      <c r="D60" s="57">
        <v>32.438000000000002</v>
      </c>
      <c r="E60" s="58">
        <v>29.313000000000002</v>
      </c>
      <c r="F60" s="57">
        <v>30.563000000000002</v>
      </c>
      <c r="G60" s="58">
        <v>32.375</v>
      </c>
      <c r="H60" s="57"/>
      <c r="I60" s="58">
        <v>19.728999999999999</v>
      </c>
      <c r="J60" s="57"/>
      <c r="K60" s="58"/>
      <c r="L60" s="57"/>
      <c r="M60" s="58"/>
      <c r="N60" s="57"/>
      <c r="O60" s="58"/>
      <c r="Q60" s="57"/>
      <c r="R60" s="58">
        <v>28.494093991389335</v>
      </c>
      <c r="S60" s="59"/>
      <c r="T60" s="58"/>
      <c r="U60" s="60"/>
      <c r="V60" s="61"/>
      <c r="W60" s="60"/>
      <c r="X60" s="58"/>
      <c r="Y60" s="59"/>
      <c r="Z60" s="62"/>
      <c r="AB60" s="59"/>
      <c r="AC60" s="58"/>
      <c r="AD60" s="59"/>
      <c r="AE60" s="58"/>
      <c r="AF60" s="59"/>
      <c r="AG60" s="58"/>
      <c r="AI60" s="135"/>
      <c r="AJ60" s="136"/>
      <c r="AK60" s="50">
        <v>38687</v>
      </c>
      <c r="AL60" s="40">
        <v>3.6</v>
      </c>
      <c r="AM60" s="40">
        <v>0.13</v>
      </c>
      <c r="AN60" s="40">
        <v>0.77</v>
      </c>
      <c r="AO60" s="40">
        <v>0.77</v>
      </c>
      <c r="AP60" s="40">
        <v>0.98</v>
      </c>
    </row>
    <row r="61" spans="1:42" x14ac:dyDescent="0.25">
      <c r="A61" s="50">
        <v>37895</v>
      </c>
      <c r="B61" s="57">
        <v>25.984000000000002</v>
      </c>
      <c r="C61" s="58">
        <v>30.798000000000002</v>
      </c>
      <c r="D61" s="57">
        <v>28.694000000000003</v>
      </c>
      <c r="E61" s="58">
        <v>27.798000000000002</v>
      </c>
      <c r="F61" s="57">
        <v>25.065000000000001</v>
      </c>
      <c r="G61" s="58">
        <v>27.114000000000001</v>
      </c>
      <c r="H61" s="57"/>
      <c r="I61" s="58">
        <v>14.419</v>
      </c>
      <c r="J61" s="57"/>
      <c r="K61" s="58"/>
      <c r="L61" s="57"/>
      <c r="M61" s="58"/>
      <c r="N61" s="57"/>
      <c r="O61" s="58"/>
      <c r="Q61" s="57"/>
      <c r="R61" s="58">
        <v>28.632176150104062</v>
      </c>
      <c r="S61" s="59"/>
      <c r="T61" s="58"/>
      <c r="U61" s="60"/>
      <c r="V61" s="61"/>
      <c r="W61" s="60"/>
      <c r="X61" s="58"/>
      <c r="Y61" s="59"/>
      <c r="Z61" s="62"/>
      <c r="AB61" s="59"/>
      <c r="AC61" s="58"/>
      <c r="AD61" s="59"/>
      <c r="AE61" s="58"/>
      <c r="AF61" s="59"/>
      <c r="AG61" s="58"/>
      <c r="AI61" s="135"/>
      <c r="AJ61" s="136"/>
      <c r="AK61" s="50">
        <v>38718</v>
      </c>
      <c r="AL61" s="40">
        <v>3.645</v>
      </c>
      <c r="AM61" s="40">
        <v>4.4999999999999998E-2</v>
      </c>
      <c r="AN61" s="40">
        <v>1.04</v>
      </c>
      <c r="AO61" s="40">
        <v>1.04</v>
      </c>
      <c r="AP61" s="40">
        <v>1.6</v>
      </c>
    </row>
    <row r="62" spans="1:42" x14ac:dyDescent="0.25">
      <c r="A62" s="50">
        <v>37926</v>
      </c>
      <c r="B62" s="57">
        <v>21.8</v>
      </c>
      <c r="C62" s="58">
        <v>26.5</v>
      </c>
      <c r="D62" s="57">
        <v>24.2</v>
      </c>
      <c r="E62" s="58">
        <v>27.2</v>
      </c>
      <c r="F62" s="57">
        <v>24.274999999999999</v>
      </c>
      <c r="G62" s="58">
        <v>22.68</v>
      </c>
      <c r="H62" s="57"/>
      <c r="I62" s="58">
        <v>13.275</v>
      </c>
      <c r="J62" s="57"/>
      <c r="K62" s="58"/>
      <c r="L62" s="57"/>
      <c r="M62" s="58"/>
      <c r="N62" s="57"/>
      <c r="O62" s="58"/>
      <c r="Q62" s="57"/>
      <c r="R62" s="58">
        <v>30.381529463533148</v>
      </c>
      <c r="S62" s="59"/>
      <c r="T62" s="58"/>
      <c r="U62" s="60"/>
      <c r="V62" s="61"/>
      <c r="W62" s="60"/>
      <c r="X62" s="58"/>
      <c r="Y62" s="59"/>
      <c r="Z62" s="62"/>
      <c r="AB62" s="59"/>
      <c r="AC62" s="58"/>
      <c r="AD62" s="59"/>
      <c r="AE62" s="58"/>
      <c r="AF62" s="59"/>
      <c r="AG62" s="58"/>
      <c r="AI62" s="135"/>
      <c r="AJ62" s="136"/>
      <c r="AK62" s="50">
        <v>38749</v>
      </c>
      <c r="AL62" s="40">
        <v>3.6830000000000003</v>
      </c>
      <c r="AM62" s="40">
        <v>4.4999999999999998E-2</v>
      </c>
      <c r="AN62" s="40">
        <v>1.04</v>
      </c>
      <c r="AO62" s="40">
        <v>1.04</v>
      </c>
      <c r="AP62" s="40">
        <v>1.6</v>
      </c>
    </row>
    <row r="63" spans="1:42" x14ac:dyDescent="0.25">
      <c r="A63" s="50">
        <v>37956</v>
      </c>
      <c r="B63" s="57">
        <v>22.911000000000001</v>
      </c>
      <c r="C63" s="58">
        <v>32.859000000000002</v>
      </c>
      <c r="D63" s="57">
        <v>30.605</v>
      </c>
      <c r="E63" s="58">
        <v>29.274000000000001</v>
      </c>
      <c r="F63" s="57">
        <v>27.895</v>
      </c>
      <c r="G63" s="58">
        <v>23.661000000000001</v>
      </c>
      <c r="H63" s="57"/>
      <c r="I63" s="58">
        <v>17.089000000000002</v>
      </c>
      <c r="J63" s="57"/>
      <c r="K63" s="58"/>
      <c r="L63" s="57"/>
      <c r="M63" s="58"/>
      <c r="N63" s="57"/>
      <c r="O63" s="58"/>
      <c r="Q63" s="57"/>
      <c r="R63" s="58">
        <v>31.744521023588028</v>
      </c>
      <c r="S63" s="59"/>
      <c r="T63" s="58"/>
      <c r="U63" s="60"/>
      <c r="V63" s="61"/>
      <c r="W63" s="60"/>
      <c r="X63" s="58"/>
      <c r="Y63" s="59"/>
      <c r="Z63" s="62"/>
      <c r="AB63" s="59"/>
      <c r="AC63" s="58"/>
      <c r="AD63" s="59"/>
      <c r="AE63" s="58"/>
      <c r="AF63" s="59"/>
      <c r="AG63" s="58"/>
      <c r="AI63" s="135"/>
      <c r="AJ63" s="136"/>
      <c r="AK63" s="50">
        <v>38777</v>
      </c>
      <c r="AL63" s="40">
        <v>3.677</v>
      </c>
      <c r="AM63" s="40">
        <v>4.4999999999999998E-2</v>
      </c>
      <c r="AN63" s="40">
        <v>0.54</v>
      </c>
      <c r="AO63" s="40">
        <v>0.54</v>
      </c>
      <c r="AP63" s="40">
        <v>0.72</v>
      </c>
    </row>
    <row r="64" spans="1:42" x14ac:dyDescent="0.25">
      <c r="A64" s="50">
        <v>37987</v>
      </c>
      <c r="B64" s="57">
        <v>24.199000000000002</v>
      </c>
      <c r="C64" s="58">
        <v>27.427</v>
      </c>
      <c r="D64" s="57">
        <v>28.226000000000003</v>
      </c>
      <c r="E64" s="58">
        <v>28.184999999999999</v>
      </c>
      <c r="F64" s="57">
        <v>26.655000000000001</v>
      </c>
      <c r="G64" s="58">
        <v>25.298999999999999</v>
      </c>
      <c r="H64" s="57"/>
      <c r="I64" s="58">
        <v>15.74</v>
      </c>
      <c r="J64" s="57"/>
      <c r="K64" s="58"/>
      <c r="L64" s="57"/>
      <c r="M64" s="58"/>
      <c r="N64" s="57"/>
      <c r="O64" s="58"/>
      <c r="Q64" s="57"/>
      <c r="R64" s="58">
        <v>32.109687942109524</v>
      </c>
      <c r="S64" s="59"/>
      <c r="T64" s="58"/>
      <c r="U64" s="60"/>
      <c r="V64" s="61"/>
      <c r="W64" s="60"/>
      <c r="X64" s="58"/>
      <c r="Y64" s="59"/>
      <c r="Z64" s="62"/>
      <c r="AB64" s="59"/>
      <c r="AC64" s="58"/>
      <c r="AD64" s="59"/>
      <c r="AE64" s="58"/>
      <c r="AF64" s="59"/>
      <c r="AG64" s="58"/>
      <c r="AI64" s="135"/>
      <c r="AJ64" s="136"/>
      <c r="AK64" s="50">
        <v>38808</v>
      </c>
      <c r="AL64" s="40">
        <v>3.677</v>
      </c>
      <c r="AM64" s="40">
        <v>4.4999999999999998E-2</v>
      </c>
      <c r="AN64" s="40">
        <v>0.36</v>
      </c>
      <c r="AO64" s="40">
        <v>0.36</v>
      </c>
      <c r="AP64" s="40">
        <v>0.38</v>
      </c>
    </row>
    <row r="65" spans="1:42" x14ac:dyDescent="0.25">
      <c r="A65" s="50">
        <v>38018</v>
      </c>
      <c r="B65" s="57">
        <v>24.143000000000001</v>
      </c>
      <c r="C65" s="58">
        <v>27.279</v>
      </c>
      <c r="D65" s="57">
        <v>27.347000000000001</v>
      </c>
      <c r="E65" s="58">
        <v>26.721</v>
      </c>
      <c r="F65" s="57">
        <v>26.271000000000001</v>
      </c>
      <c r="G65" s="58">
        <v>25.243000000000002</v>
      </c>
      <c r="H65" s="57"/>
      <c r="I65" s="58">
        <v>16.315000000000001</v>
      </c>
      <c r="J65" s="57"/>
      <c r="K65" s="58"/>
      <c r="L65" s="57"/>
      <c r="M65" s="58"/>
      <c r="N65" s="57"/>
      <c r="O65" s="58"/>
      <c r="Q65" s="57"/>
      <c r="R65" s="58">
        <v>31.291750154090941</v>
      </c>
      <c r="S65" s="59"/>
      <c r="T65" s="58"/>
      <c r="U65" s="60"/>
      <c r="V65" s="61"/>
      <c r="W65" s="60"/>
      <c r="X65" s="58"/>
      <c r="Y65" s="59"/>
      <c r="Z65" s="62"/>
      <c r="AB65" s="59"/>
      <c r="AC65" s="58"/>
      <c r="AD65" s="59"/>
      <c r="AE65" s="58"/>
      <c r="AF65" s="59"/>
      <c r="AG65" s="58"/>
      <c r="AI65" s="135"/>
      <c r="AJ65" s="136"/>
      <c r="AK65" s="50">
        <v>38838</v>
      </c>
      <c r="AL65" s="40">
        <v>3.8250000000000002</v>
      </c>
      <c r="AM65" s="40">
        <v>4.4999999999999998E-2</v>
      </c>
      <c r="AN65" s="40">
        <v>0.32500000000000001</v>
      </c>
      <c r="AO65" s="40">
        <v>0.32500000000000001</v>
      </c>
      <c r="AP65" s="40">
        <v>0.33</v>
      </c>
    </row>
    <row r="66" spans="1:42" x14ac:dyDescent="0.25">
      <c r="A66" s="50">
        <v>38047</v>
      </c>
      <c r="B66" s="57">
        <v>23.934000000000001</v>
      </c>
      <c r="C66" s="58">
        <v>26.684999999999999</v>
      </c>
      <c r="D66" s="57">
        <v>25.979000000000003</v>
      </c>
      <c r="E66" s="58">
        <v>26.357000000000003</v>
      </c>
      <c r="F66" s="57">
        <v>26.111000000000001</v>
      </c>
      <c r="G66" s="58">
        <v>25.034000000000002</v>
      </c>
      <c r="H66" s="57"/>
      <c r="I66" s="58">
        <v>15.228000000000002</v>
      </c>
      <c r="J66" s="57"/>
      <c r="K66" s="58"/>
      <c r="L66" s="57"/>
      <c r="M66" s="58"/>
      <c r="N66" s="57"/>
      <c r="O66" s="58"/>
      <c r="Q66" s="57"/>
      <c r="R66" s="58">
        <v>29.989999251013742</v>
      </c>
      <c r="S66" s="59"/>
      <c r="T66" s="58"/>
      <c r="U66" s="60"/>
      <c r="V66" s="61"/>
      <c r="W66" s="60"/>
      <c r="X66" s="58"/>
      <c r="Y66" s="59"/>
      <c r="Z66" s="62"/>
      <c r="AB66" s="59"/>
      <c r="AC66" s="58"/>
      <c r="AD66" s="59"/>
      <c r="AE66" s="58"/>
      <c r="AF66" s="59"/>
      <c r="AG66" s="58"/>
      <c r="AI66" s="135"/>
      <c r="AJ66" s="136"/>
      <c r="AK66" s="50">
        <v>38869</v>
      </c>
      <c r="AL66" s="40">
        <v>3.9770000000000003</v>
      </c>
      <c r="AM66" s="40">
        <v>4.4999999999999998E-2</v>
      </c>
      <c r="AN66" s="40">
        <v>0.33500000000000002</v>
      </c>
      <c r="AO66" s="40">
        <v>0.33500000000000002</v>
      </c>
      <c r="AP66" s="40">
        <v>0.37</v>
      </c>
    </row>
    <row r="67" spans="1:42" x14ac:dyDescent="0.25">
      <c r="A67" s="50">
        <v>38078</v>
      </c>
      <c r="B67" s="57">
        <v>23.484999999999999</v>
      </c>
      <c r="C67" s="58">
        <v>25.454000000000001</v>
      </c>
      <c r="D67" s="57">
        <v>23.423000000000002</v>
      </c>
      <c r="E67" s="58">
        <v>25.346</v>
      </c>
      <c r="F67" s="57">
        <v>25.813000000000002</v>
      </c>
      <c r="G67" s="58">
        <v>24.585000000000001</v>
      </c>
      <c r="H67" s="57"/>
      <c r="I67" s="58">
        <v>15.334000000000001</v>
      </c>
      <c r="J67" s="57"/>
      <c r="K67" s="58"/>
      <c r="L67" s="57"/>
      <c r="M67" s="58"/>
      <c r="N67" s="57"/>
      <c r="O67" s="58"/>
      <c r="Q67" s="57"/>
      <c r="R67" s="58">
        <v>28.317865378798434</v>
      </c>
      <c r="S67" s="59"/>
      <c r="T67" s="58"/>
      <c r="U67" s="60"/>
      <c r="V67" s="61"/>
      <c r="W67" s="60"/>
      <c r="X67" s="58"/>
      <c r="Y67" s="59"/>
      <c r="Z67" s="62"/>
      <c r="AB67" s="59"/>
      <c r="AC67" s="58"/>
      <c r="AD67" s="59"/>
      <c r="AE67" s="58"/>
      <c r="AF67" s="59"/>
      <c r="AG67" s="58"/>
      <c r="AI67" s="135"/>
      <c r="AJ67" s="136"/>
      <c r="AK67" s="50">
        <v>38899</v>
      </c>
      <c r="AL67" s="40">
        <v>4.0395000000000003</v>
      </c>
      <c r="AM67" s="40">
        <v>4.4999999999999998E-2</v>
      </c>
      <c r="AN67" s="40">
        <v>0.45</v>
      </c>
      <c r="AO67" s="40">
        <v>0.35</v>
      </c>
      <c r="AP67" s="40">
        <v>0.41</v>
      </c>
    </row>
    <row r="68" spans="1:42" x14ac:dyDescent="0.25">
      <c r="A68" s="50">
        <v>38108</v>
      </c>
      <c r="B68" s="57">
        <v>22.912000000000003</v>
      </c>
      <c r="C68" s="58">
        <v>17.364999999999998</v>
      </c>
      <c r="D68" s="57">
        <v>14.51</v>
      </c>
      <c r="E68" s="58">
        <v>25.854000000000003</v>
      </c>
      <c r="F68" s="57">
        <v>25.348000000000003</v>
      </c>
      <c r="G68" s="58">
        <v>24.012</v>
      </c>
      <c r="H68" s="57"/>
      <c r="I68" s="58">
        <v>12.941000000000001</v>
      </c>
      <c r="J68" s="57"/>
      <c r="K68" s="58"/>
      <c r="L68" s="57"/>
      <c r="M68" s="58"/>
      <c r="N68" s="57"/>
      <c r="O68" s="58"/>
      <c r="Q68" s="57"/>
      <c r="R68" s="58">
        <v>28.36119577822792</v>
      </c>
      <c r="S68" s="59"/>
      <c r="T68" s="58"/>
      <c r="U68" s="60"/>
      <c r="V68" s="61"/>
      <c r="W68" s="60"/>
      <c r="X68" s="58"/>
      <c r="Y68" s="59"/>
      <c r="Z68" s="62"/>
      <c r="AB68" s="59"/>
      <c r="AC68" s="58"/>
      <c r="AD68" s="59"/>
      <c r="AE68" s="58"/>
      <c r="AF68" s="59"/>
      <c r="AG68" s="58"/>
      <c r="AI68" s="135"/>
      <c r="AJ68" s="136"/>
      <c r="AK68" s="50">
        <v>38930</v>
      </c>
      <c r="AL68" s="40">
        <v>3.9525000000000001</v>
      </c>
      <c r="AM68" s="40">
        <v>0.13</v>
      </c>
      <c r="AN68" s="40">
        <v>0.45</v>
      </c>
      <c r="AO68" s="40">
        <v>0.35</v>
      </c>
      <c r="AP68" s="40">
        <v>0.41</v>
      </c>
    </row>
    <row r="69" spans="1:42" x14ac:dyDescent="0.25">
      <c r="A69" s="50">
        <v>38139</v>
      </c>
      <c r="B69" s="57">
        <v>23.586000000000002</v>
      </c>
      <c r="C69" s="58">
        <v>21.492000000000001</v>
      </c>
      <c r="D69" s="57">
        <v>17.682000000000002</v>
      </c>
      <c r="E69" s="58">
        <v>27.626000000000001</v>
      </c>
      <c r="F69" s="57">
        <v>26.404</v>
      </c>
      <c r="G69" s="58">
        <v>25.746000000000002</v>
      </c>
      <c r="H69" s="57"/>
      <c r="I69" s="58">
        <v>13.3</v>
      </c>
      <c r="J69" s="57"/>
      <c r="K69" s="58"/>
      <c r="L69" s="57"/>
      <c r="M69" s="58"/>
      <c r="N69" s="57"/>
      <c r="O69" s="58"/>
      <c r="Q69" s="57"/>
      <c r="R69" s="58">
        <v>28.711336226237556</v>
      </c>
      <c r="S69" s="59"/>
      <c r="T69" s="58"/>
      <c r="U69" s="60"/>
      <c r="V69" s="61"/>
      <c r="W69" s="60"/>
      <c r="X69" s="58"/>
      <c r="Y69" s="59"/>
      <c r="Z69" s="62"/>
      <c r="AB69" s="59"/>
      <c r="AC69" s="58"/>
      <c r="AD69" s="59"/>
      <c r="AE69" s="58"/>
      <c r="AF69" s="59"/>
      <c r="AG69" s="58"/>
      <c r="AI69" s="135"/>
      <c r="AJ69" s="136"/>
      <c r="AK69" s="50">
        <v>38961</v>
      </c>
      <c r="AL69" s="40">
        <v>3.8135000000000003</v>
      </c>
      <c r="AM69" s="40">
        <v>0.13</v>
      </c>
      <c r="AN69" s="40">
        <v>0.41499999999999998</v>
      </c>
      <c r="AO69" s="40">
        <v>0.315</v>
      </c>
      <c r="AP69" s="40">
        <v>0.36</v>
      </c>
    </row>
    <row r="70" spans="1:42" x14ac:dyDescent="0.25">
      <c r="A70" s="50">
        <v>38169</v>
      </c>
      <c r="B70" s="57">
        <v>27.514000000000003</v>
      </c>
      <c r="C70" s="58">
        <v>35.786000000000001</v>
      </c>
      <c r="D70" s="57">
        <v>34.229999999999997</v>
      </c>
      <c r="E70" s="58">
        <v>29.168000000000003</v>
      </c>
      <c r="F70" s="57">
        <v>27.812000000000001</v>
      </c>
      <c r="G70" s="58">
        <v>30.314</v>
      </c>
      <c r="H70" s="57"/>
      <c r="I70" s="58">
        <v>14.542</v>
      </c>
      <c r="J70" s="57"/>
      <c r="K70" s="58"/>
      <c r="L70" s="57"/>
      <c r="M70" s="58"/>
      <c r="N70" s="57"/>
      <c r="O70" s="58"/>
      <c r="Q70" s="57"/>
      <c r="R70" s="58">
        <v>29.127900017396907</v>
      </c>
      <c r="S70" s="59"/>
      <c r="T70" s="58"/>
      <c r="U70" s="60"/>
      <c r="V70" s="61"/>
      <c r="W70" s="60"/>
      <c r="X70" s="58"/>
      <c r="Y70" s="59"/>
      <c r="Z70" s="62"/>
      <c r="AB70" s="59"/>
      <c r="AC70" s="58"/>
      <c r="AD70" s="59"/>
      <c r="AE70" s="58"/>
      <c r="AF70" s="59"/>
      <c r="AG70" s="58"/>
      <c r="AI70" s="135"/>
      <c r="AJ70" s="136"/>
      <c r="AK70" s="50">
        <v>38991</v>
      </c>
      <c r="AL70" s="40">
        <v>3.6595</v>
      </c>
      <c r="AM70" s="40">
        <v>0.13</v>
      </c>
      <c r="AN70" s="40">
        <v>0.46</v>
      </c>
      <c r="AO70" s="40">
        <v>0.36</v>
      </c>
      <c r="AP70" s="40">
        <v>0.4</v>
      </c>
    </row>
    <row r="71" spans="1:42" x14ac:dyDescent="0.25">
      <c r="A71" s="50">
        <v>38200</v>
      </c>
      <c r="B71" s="57">
        <v>30.1</v>
      </c>
      <c r="C71" s="58">
        <v>37.463999999999999</v>
      </c>
      <c r="D71" s="57">
        <v>35.888000000000005</v>
      </c>
      <c r="E71" s="58">
        <v>29.838000000000001</v>
      </c>
      <c r="F71" s="57">
        <v>30.91</v>
      </c>
      <c r="G71" s="58">
        <v>33.75</v>
      </c>
      <c r="H71" s="57"/>
      <c r="I71" s="58">
        <v>18.067</v>
      </c>
      <c r="J71" s="57"/>
      <c r="K71" s="58"/>
      <c r="L71" s="57"/>
      <c r="M71" s="58"/>
      <c r="N71" s="57"/>
      <c r="O71" s="58"/>
      <c r="Q71" s="57"/>
      <c r="R71" s="58">
        <v>29.480736674442888</v>
      </c>
      <c r="S71" s="59"/>
      <c r="T71" s="58"/>
      <c r="U71" s="60"/>
      <c r="V71" s="61"/>
      <c r="W71" s="60"/>
      <c r="X71" s="58"/>
      <c r="Y71" s="59"/>
      <c r="Z71" s="62"/>
      <c r="AB71" s="59"/>
      <c r="AC71" s="58"/>
      <c r="AD71" s="59"/>
      <c r="AE71" s="58"/>
      <c r="AF71" s="59"/>
      <c r="AG71" s="58"/>
      <c r="AI71" s="135"/>
      <c r="AJ71" s="136"/>
      <c r="AK71" s="50">
        <v>39022</v>
      </c>
      <c r="AL71" s="40">
        <v>3.6645000000000003</v>
      </c>
      <c r="AM71" s="40">
        <v>0.13</v>
      </c>
      <c r="AN71" s="40">
        <v>0.56000000000000005</v>
      </c>
      <c r="AO71" s="40">
        <v>0.46</v>
      </c>
      <c r="AP71" s="40">
        <v>0.73</v>
      </c>
    </row>
    <row r="72" spans="1:42" x14ac:dyDescent="0.25">
      <c r="A72" s="50">
        <v>38231</v>
      </c>
      <c r="B72" s="57">
        <v>28.559000000000001</v>
      </c>
      <c r="C72" s="58">
        <v>32.884999999999998</v>
      </c>
      <c r="D72" s="57">
        <v>31.409000000000002</v>
      </c>
      <c r="E72" s="58">
        <v>28.97</v>
      </c>
      <c r="F72" s="57">
        <v>29.945</v>
      </c>
      <c r="G72" s="58">
        <v>31.359000000000002</v>
      </c>
      <c r="H72" s="57"/>
      <c r="I72" s="58">
        <v>20.323</v>
      </c>
      <c r="J72" s="57"/>
      <c r="K72" s="58"/>
      <c r="L72" s="57"/>
      <c r="M72" s="58"/>
      <c r="N72" s="57"/>
      <c r="O72" s="58"/>
      <c r="Q72" s="57"/>
      <c r="R72" s="58">
        <v>29.424100572522242</v>
      </c>
      <c r="S72" s="59"/>
      <c r="T72" s="58"/>
      <c r="U72" s="60"/>
      <c r="V72" s="61"/>
      <c r="W72" s="60"/>
      <c r="X72" s="58"/>
      <c r="Y72" s="59"/>
      <c r="Z72" s="62"/>
      <c r="AB72" s="59"/>
      <c r="AC72" s="58"/>
      <c r="AD72" s="59"/>
      <c r="AE72" s="58"/>
      <c r="AF72" s="59"/>
      <c r="AG72" s="58"/>
      <c r="AI72" s="135"/>
      <c r="AJ72" s="136"/>
      <c r="AK72" s="50">
        <v>39052</v>
      </c>
      <c r="AL72" s="40">
        <v>3.7025000000000001</v>
      </c>
      <c r="AM72" s="40">
        <v>0.13</v>
      </c>
      <c r="AN72" s="40">
        <v>0.77</v>
      </c>
      <c r="AO72" s="40">
        <v>0.77</v>
      </c>
      <c r="AP72" s="40">
        <v>0.98</v>
      </c>
    </row>
    <row r="73" spans="1:42" x14ac:dyDescent="0.25">
      <c r="A73" s="50">
        <v>38261</v>
      </c>
      <c r="B73" s="57">
        <v>25.97</v>
      </c>
      <c r="C73" s="58">
        <v>30.474</v>
      </c>
      <c r="D73" s="57">
        <v>28.366</v>
      </c>
      <c r="E73" s="58">
        <v>27.803000000000001</v>
      </c>
      <c r="F73" s="57">
        <v>24.958000000000002</v>
      </c>
      <c r="G73" s="58">
        <v>27.17</v>
      </c>
      <c r="H73" s="57"/>
      <c r="I73" s="58">
        <v>14.457000000000001</v>
      </c>
      <c r="J73" s="57"/>
      <c r="K73" s="58"/>
      <c r="L73" s="57"/>
      <c r="M73" s="58"/>
      <c r="N73" s="57"/>
      <c r="O73" s="58"/>
      <c r="Q73" s="57"/>
      <c r="R73" s="58">
        <v>29.424903621050035</v>
      </c>
      <c r="S73" s="59"/>
      <c r="T73" s="58"/>
      <c r="U73" s="60"/>
      <c r="V73" s="61"/>
      <c r="W73" s="60"/>
      <c r="X73" s="58"/>
      <c r="Y73" s="59"/>
      <c r="Z73" s="62"/>
      <c r="AB73" s="59"/>
      <c r="AC73" s="58"/>
      <c r="AD73" s="59"/>
      <c r="AE73" s="58"/>
      <c r="AF73" s="59"/>
      <c r="AG73" s="58"/>
      <c r="AI73" s="135"/>
      <c r="AJ73" s="136"/>
      <c r="AK73" s="50">
        <v>39083</v>
      </c>
      <c r="AL73" s="40">
        <v>3.7475000000000001</v>
      </c>
      <c r="AM73" s="40">
        <v>4.4999999999999998E-2</v>
      </c>
      <c r="AN73" s="40">
        <v>1.04</v>
      </c>
      <c r="AO73" s="40">
        <v>1.04</v>
      </c>
      <c r="AP73" s="40">
        <v>1.6</v>
      </c>
    </row>
    <row r="74" spans="1:42" x14ac:dyDescent="0.25">
      <c r="A74" s="50">
        <v>38292</v>
      </c>
      <c r="B74" s="57">
        <v>22.873000000000001</v>
      </c>
      <c r="C74" s="58">
        <v>27.021000000000001</v>
      </c>
      <c r="D74" s="57">
        <v>24.902000000000001</v>
      </c>
      <c r="E74" s="58">
        <v>27.599</v>
      </c>
      <c r="F74" s="57">
        <v>25.202000000000002</v>
      </c>
      <c r="G74" s="58">
        <v>23.863</v>
      </c>
      <c r="H74" s="57"/>
      <c r="I74" s="58">
        <v>12.822000000000001</v>
      </c>
      <c r="J74" s="57"/>
      <c r="K74" s="58"/>
      <c r="L74" s="57"/>
      <c r="M74" s="58"/>
      <c r="N74" s="57"/>
      <c r="O74" s="58"/>
      <c r="Q74" s="57"/>
      <c r="R74" s="58">
        <v>31.034712049611407</v>
      </c>
      <c r="S74" s="59"/>
      <c r="T74" s="58"/>
      <c r="U74" s="60"/>
      <c r="V74" s="61"/>
      <c r="W74" s="60"/>
      <c r="X74" s="58"/>
      <c r="Y74" s="59"/>
      <c r="Z74" s="62"/>
      <c r="AB74" s="59"/>
      <c r="AC74" s="58"/>
      <c r="AD74" s="59"/>
      <c r="AE74" s="58"/>
      <c r="AF74" s="59"/>
      <c r="AG74" s="58"/>
      <c r="AI74" s="135"/>
      <c r="AJ74" s="136"/>
      <c r="AK74" s="50">
        <v>39114</v>
      </c>
      <c r="AL74" s="40">
        <v>3.7855000000000003</v>
      </c>
      <c r="AM74" s="40">
        <v>4.4999999999999998E-2</v>
      </c>
      <c r="AN74" s="40">
        <v>1.04</v>
      </c>
      <c r="AO74" s="40">
        <v>1.04</v>
      </c>
      <c r="AP74" s="40">
        <v>1.6</v>
      </c>
    </row>
    <row r="75" spans="1:42" x14ac:dyDescent="0.25">
      <c r="A75" s="50">
        <v>38322</v>
      </c>
      <c r="B75" s="57">
        <v>23.582000000000001</v>
      </c>
      <c r="C75" s="58">
        <v>32.26</v>
      </c>
      <c r="D75" s="57">
        <v>30.114999999999998</v>
      </c>
      <c r="E75" s="58">
        <v>29.015000000000001</v>
      </c>
      <c r="F75" s="57">
        <v>28.399000000000001</v>
      </c>
      <c r="G75" s="58">
        <v>24.472000000000001</v>
      </c>
      <c r="H75" s="57"/>
      <c r="I75" s="58">
        <v>16.382999999999999</v>
      </c>
      <c r="J75" s="57"/>
      <c r="K75" s="58"/>
      <c r="L75" s="57"/>
      <c r="M75" s="58"/>
      <c r="N75" s="57"/>
      <c r="O75" s="58"/>
      <c r="Q75" s="57"/>
      <c r="R75" s="58">
        <v>32.439464629106304</v>
      </c>
      <c r="S75" s="59"/>
      <c r="T75" s="58"/>
      <c r="U75" s="60"/>
      <c r="V75" s="61"/>
      <c r="W75" s="60"/>
      <c r="X75" s="58"/>
      <c r="Y75" s="59"/>
      <c r="Z75" s="62"/>
      <c r="AB75" s="59"/>
      <c r="AC75" s="58"/>
      <c r="AD75" s="59"/>
      <c r="AE75" s="58"/>
      <c r="AF75" s="59"/>
      <c r="AG75" s="58"/>
      <c r="AI75" s="135"/>
      <c r="AJ75" s="136"/>
      <c r="AK75" s="50">
        <v>39142</v>
      </c>
      <c r="AL75" s="40">
        <v>3.7795000000000001</v>
      </c>
      <c r="AM75" s="40">
        <v>4.4999999999999998E-2</v>
      </c>
      <c r="AN75" s="40">
        <v>0.54</v>
      </c>
      <c r="AO75" s="40">
        <v>0.54</v>
      </c>
      <c r="AP75" s="40">
        <v>0.72</v>
      </c>
    </row>
    <row r="76" spans="1:42" x14ac:dyDescent="0.25">
      <c r="A76" s="50">
        <v>38353</v>
      </c>
      <c r="B76" s="57">
        <v>24.432000000000002</v>
      </c>
      <c r="C76" s="58">
        <v>27.652000000000001</v>
      </c>
      <c r="D76" s="57">
        <v>28.381</v>
      </c>
      <c r="E76" s="58">
        <v>28.074000000000002</v>
      </c>
      <c r="F76" s="57">
        <v>26.793000000000003</v>
      </c>
      <c r="G76" s="58">
        <v>25.592000000000002</v>
      </c>
      <c r="H76" s="57"/>
      <c r="I76" s="58">
        <v>17.297000000000001</v>
      </c>
      <c r="J76" s="57"/>
      <c r="K76" s="58"/>
      <c r="L76" s="57"/>
      <c r="M76" s="58"/>
      <c r="N76" s="57"/>
      <c r="O76" s="58"/>
      <c r="Q76" s="57"/>
      <c r="R76" s="58">
        <v>32.98811135904274</v>
      </c>
      <c r="S76" s="59"/>
      <c r="T76" s="58"/>
      <c r="U76" s="60"/>
      <c r="V76" s="61"/>
      <c r="W76" s="60"/>
      <c r="X76" s="58"/>
      <c r="Y76" s="59"/>
      <c r="Z76" s="62"/>
      <c r="AB76" s="59"/>
      <c r="AC76" s="58"/>
      <c r="AD76" s="59"/>
      <c r="AE76" s="58"/>
      <c r="AF76" s="59"/>
      <c r="AG76" s="58"/>
      <c r="AI76" s="135"/>
      <c r="AJ76" s="136"/>
      <c r="AK76" s="50">
        <v>39173</v>
      </c>
      <c r="AL76" s="40">
        <v>3.7795000000000001</v>
      </c>
      <c r="AM76" s="40">
        <v>4.4999999999999998E-2</v>
      </c>
      <c r="AN76" s="40">
        <v>0.36</v>
      </c>
      <c r="AO76" s="40">
        <v>0.36</v>
      </c>
      <c r="AP76" s="40">
        <v>0.38</v>
      </c>
    </row>
    <row r="77" spans="1:42" x14ac:dyDescent="0.25">
      <c r="A77" s="50">
        <v>38384</v>
      </c>
      <c r="B77" s="57">
        <v>24.671000000000003</v>
      </c>
      <c r="C77" s="58">
        <v>27.881</v>
      </c>
      <c r="D77" s="57">
        <v>27.846</v>
      </c>
      <c r="E77" s="58">
        <v>27.202000000000002</v>
      </c>
      <c r="F77" s="57">
        <v>26.769000000000002</v>
      </c>
      <c r="G77" s="58">
        <v>25.831</v>
      </c>
      <c r="H77" s="57"/>
      <c r="I77" s="58">
        <v>18.079000000000001</v>
      </c>
      <c r="J77" s="57"/>
      <c r="K77" s="58"/>
      <c r="L77" s="57"/>
      <c r="M77" s="58"/>
      <c r="N77" s="57"/>
      <c r="O77" s="58"/>
      <c r="Q77" s="57"/>
      <c r="R77" s="58">
        <v>32.170232916316266</v>
      </c>
      <c r="S77" s="59"/>
      <c r="T77" s="58"/>
      <c r="U77" s="60"/>
      <c r="V77" s="61"/>
      <c r="W77" s="60"/>
      <c r="X77" s="58"/>
      <c r="Y77" s="59"/>
      <c r="Z77" s="62"/>
      <c r="AB77" s="59"/>
      <c r="AC77" s="58"/>
      <c r="AD77" s="59"/>
      <c r="AE77" s="58"/>
      <c r="AF77" s="59"/>
      <c r="AG77" s="58"/>
      <c r="AI77" s="135"/>
      <c r="AJ77" s="136"/>
      <c r="AK77" s="50">
        <v>39203</v>
      </c>
      <c r="AL77" s="40">
        <v>3.9275000000000002</v>
      </c>
      <c r="AM77" s="40">
        <v>4.4999999999999998E-2</v>
      </c>
      <c r="AN77" s="40">
        <v>0.32500000000000001</v>
      </c>
      <c r="AO77" s="40">
        <v>0.32500000000000001</v>
      </c>
      <c r="AP77" s="40">
        <v>0.33</v>
      </c>
    </row>
    <row r="78" spans="1:42" x14ac:dyDescent="0.25">
      <c r="A78" s="50">
        <v>38412</v>
      </c>
      <c r="B78" s="57">
        <v>24.362000000000002</v>
      </c>
      <c r="C78" s="58">
        <v>27.146000000000001</v>
      </c>
      <c r="D78" s="57">
        <v>26.414999999999999</v>
      </c>
      <c r="E78" s="58">
        <v>26.684000000000001</v>
      </c>
      <c r="F78" s="57">
        <v>26.501000000000001</v>
      </c>
      <c r="G78" s="58">
        <v>25.522000000000002</v>
      </c>
      <c r="H78" s="57"/>
      <c r="I78" s="58">
        <v>16.934999999999999</v>
      </c>
      <c r="J78" s="57"/>
      <c r="K78" s="58"/>
      <c r="L78" s="57"/>
      <c r="M78" s="58"/>
      <c r="N78" s="57"/>
      <c r="O78" s="58"/>
      <c r="Q78" s="57"/>
      <c r="R78" s="58">
        <v>30.869933773012388</v>
      </c>
      <c r="S78" s="59"/>
      <c r="T78" s="58"/>
      <c r="U78" s="60"/>
      <c r="V78" s="61"/>
      <c r="W78" s="60"/>
      <c r="X78" s="58"/>
      <c r="Y78" s="59"/>
      <c r="Z78" s="62"/>
      <c r="AB78" s="59"/>
      <c r="AC78" s="58"/>
      <c r="AD78" s="59"/>
      <c r="AE78" s="58"/>
      <c r="AF78" s="59"/>
      <c r="AG78" s="58"/>
      <c r="AI78" s="135"/>
      <c r="AJ78" s="136"/>
      <c r="AK78" s="50">
        <v>39234</v>
      </c>
      <c r="AL78" s="40">
        <v>4.0795000000000003</v>
      </c>
      <c r="AM78" s="40">
        <v>4.4999999999999998E-2</v>
      </c>
      <c r="AN78" s="40">
        <v>0.33500000000000002</v>
      </c>
      <c r="AO78" s="40">
        <v>0.33500000000000002</v>
      </c>
      <c r="AP78" s="40">
        <v>0.37</v>
      </c>
    </row>
    <row r="79" spans="1:42" x14ac:dyDescent="0.25">
      <c r="A79" s="50">
        <v>38443</v>
      </c>
      <c r="B79" s="57">
        <v>23.967000000000002</v>
      </c>
      <c r="C79" s="58">
        <v>26.033000000000001</v>
      </c>
      <c r="D79" s="57">
        <v>24.036000000000001</v>
      </c>
      <c r="E79" s="58">
        <v>25.673999999999999</v>
      </c>
      <c r="F79" s="57">
        <v>26.254999999999999</v>
      </c>
      <c r="G79" s="58">
        <v>25.127000000000002</v>
      </c>
      <c r="H79" s="57"/>
      <c r="I79" s="58">
        <v>16.387</v>
      </c>
      <c r="J79" s="57"/>
      <c r="K79" s="58"/>
      <c r="L79" s="57"/>
      <c r="M79" s="58"/>
      <c r="N79" s="57"/>
      <c r="O79" s="58"/>
      <c r="Q79" s="57"/>
      <c r="R79" s="58">
        <v>29.060888411251167</v>
      </c>
      <c r="S79" s="59"/>
      <c r="T79" s="58"/>
      <c r="U79" s="60"/>
      <c r="V79" s="61"/>
      <c r="W79" s="60"/>
      <c r="X79" s="58"/>
      <c r="Y79" s="59"/>
      <c r="Z79" s="62"/>
      <c r="AB79" s="59"/>
      <c r="AC79" s="58"/>
      <c r="AD79" s="59"/>
      <c r="AE79" s="58"/>
      <c r="AF79" s="59"/>
      <c r="AG79" s="58"/>
      <c r="AI79" s="135"/>
      <c r="AJ79" s="136"/>
      <c r="AK79" s="50">
        <v>39264</v>
      </c>
      <c r="AL79" s="40">
        <v>4.1444999999999999</v>
      </c>
      <c r="AM79" s="40">
        <v>4.4999999999999998E-2</v>
      </c>
      <c r="AN79" s="40">
        <v>0.45</v>
      </c>
      <c r="AO79" s="40">
        <v>0.35</v>
      </c>
      <c r="AP79" s="40">
        <v>0.41</v>
      </c>
    </row>
    <row r="80" spans="1:42" x14ac:dyDescent="0.25">
      <c r="A80" s="50">
        <v>38473</v>
      </c>
      <c r="B80" s="57">
        <v>23.418000000000003</v>
      </c>
      <c r="C80" s="58">
        <v>18.567</v>
      </c>
      <c r="D80" s="57">
        <v>15.829000000000001</v>
      </c>
      <c r="E80" s="58">
        <v>26.056000000000001</v>
      </c>
      <c r="F80" s="57">
        <v>25.813000000000002</v>
      </c>
      <c r="G80" s="58">
        <v>24.577999999999999</v>
      </c>
      <c r="H80" s="57"/>
      <c r="I80" s="58">
        <v>13.946000000000002</v>
      </c>
      <c r="J80" s="57"/>
      <c r="K80" s="58"/>
      <c r="L80" s="57"/>
      <c r="M80" s="58"/>
      <c r="N80" s="57"/>
      <c r="O80" s="58"/>
      <c r="Q80" s="57"/>
      <c r="R80" s="58">
        <v>29.104119196996265</v>
      </c>
      <c r="S80" s="59"/>
      <c r="T80" s="58"/>
      <c r="U80" s="60"/>
      <c r="V80" s="61"/>
      <c r="W80" s="60"/>
      <c r="X80" s="58"/>
      <c r="Y80" s="59"/>
      <c r="Z80" s="62"/>
      <c r="AB80" s="59"/>
      <c r="AC80" s="58"/>
      <c r="AD80" s="59"/>
      <c r="AE80" s="58"/>
      <c r="AF80" s="59"/>
      <c r="AG80" s="58"/>
      <c r="AI80" s="135"/>
      <c r="AJ80" s="136"/>
      <c r="AK80" s="50">
        <v>39295</v>
      </c>
      <c r="AL80" s="40">
        <v>4.0575000000000001</v>
      </c>
      <c r="AM80" s="40">
        <v>0.13</v>
      </c>
      <c r="AN80" s="40">
        <v>0.45</v>
      </c>
      <c r="AO80" s="40">
        <v>0.35</v>
      </c>
      <c r="AP80" s="40">
        <v>0.41</v>
      </c>
    </row>
    <row r="81" spans="1:42" x14ac:dyDescent="0.25">
      <c r="A81" s="50">
        <v>38504</v>
      </c>
      <c r="B81" s="57">
        <v>23.904</v>
      </c>
      <c r="C81" s="58">
        <v>22.371000000000002</v>
      </c>
      <c r="D81" s="57">
        <v>18.78</v>
      </c>
      <c r="E81" s="58">
        <v>27.816000000000003</v>
      </c>
      <c r="F81" s="57">
        <v>26.701000000000001</v>
      </c>
      <c r="G81" s="58">
        <v>25.974</v>
      </c>
      <c r="H81" s="57"/>
      <c r="I81" s="58">
        <v>11.631</v>
      </c>
      <c r="J81" s="57"/>
      <c r="K81" s="58"/>
      <c r="L81" s="57"/>
      <c r="M81" s="58"/>
      <c r="N81" s="57"/>
      <c r="O81" s="58"/>
      <c r="Q81" s="57"/>
      <c r="R81" s="58">
        <v>29.453759007087704</v>
      </c>
      <c r="S81" s="59"/>
      <c r="T81" s="58"/>
      <c r="U81" s="60"/>
      <c r="V81" s="61"/>
      <c r="W81" s="60"/>
      <c r="X81" s="58"/>
      <c r="Y81" s="59"/>
      <c r="Z81" s="62"/>
      <c r="AB81" s="59"/>
      <c r="AC81" s="58"/>
      <c r="AD81" s="59"/>
      <c r="AE81" s="58"/>
      <c r="AF81" s="59"/>
      <c r="AG81" s="58"/>
      <c r="AI81" s="135"/>
      <c r="AJ81" s="136"/>
      <c r="AK81" s="50">
        <v>39326</v>
      </c>
      <c r="AL81" s="40">
        <v>3.9185000000000003</v>
      </c>
      <c r="AM81" s="40">
        <v>0.13</v>
      </c>
      <c r="AN81" s="40">
        <v>0.41499999999999998</v>
      </c>
      <c r="AO81" s="40">
        <v>0.315</v>
      </c>
      <c r="AP81" s="40">
        <v>0.36</v>
      </c>
    </row>
    <row r="82" spans="1:42" x14ac:dyDescent="0.25">
      <c r="A82" s="50">
        <v>38534</v>
      </c>
      <c r="B82" s="57">
        <v>26.608000000000001</v>
      </c>
      <c r="C82" s="58">
        <v>35.489000000000004</v>
      </c>
      <c r="D82" s="57">
        <v>34.006</v>
      </c>
      <c r="E82" s="58">
        <v>28.628</v>
      </c>
      <c r="F82" s="57">
        <v>26.899000000000001</v>
      </c>
      <c r="G82" s="58">
        <v>29.208000000000002</v>
      </c>
      <c r="H82" s="57"/>
      <c r="I82" s="58">
        <v>15.535</v>
      </c>
      <c r="J82" s="57"/>
      <c r="K82" s="58"/>
      <c r="L82" s="57"/>
      <c r="M82" s="58"/>
      <c r="N82" s="57"/>
      <c r="O82" s="58"/>
      <c r="Q82" s="57"/>
      <c r="R82" s="58">
        <v>29.869861020285654</v>
      </c>
      <c r="S82" s="59"/>
      <c r="T82" s="58"/>
      <c r="U82" s="60"/>
      <c r="V82" s="61"/>
      <c r="W82" s="60"/>
      <c r="X82" s="58"/>
      <c r="Y82" s="59"/>
      <c r="Z82" s="62"/>
      <c r="AB82" s="59"/>
      <c r="AC82" s="58"/>
      <c r="AD82" s="59"/>
      <c r="AE82" s="58"/>
      <c r="AF82" s="59"/>
      <c r="AG82" s="58"/>
      <c r="AI82" s="135"/>
      <c r="AJ82" s="136"/>
      <c r="AK82" s="50">
        <v>39356</v>
      </c>
      <c r="AL82" s="40">
        <v>3.7645000000000004</v>
      </c>
      <c r="AM82" s="40">
        <v>0.13</v>
      </c>
      <c r="AN82" s="40">
        <v>0.46</v>
      </c>
      <c r="AO82" s="40">
        <v>0.36</v>
      </c>
      <c r="AP82" s="40">
        <v>0.4</v>
      </c>
    </row>
    <row r="83" spans="1:42" x14ac:dyDescent="0.25">
      <c r="A83" s="50">
        <v>38565</v>
      </c>
      <c r="B83" s="57">
        <v>30.159000000000002</v>
      </c>
      <c r="C83" s="58">
        <v>37.420999999999999</v>
      </c>
      <c r="D83" s="57">
        <v>35.812000000000005</v>
      </c>
      <c r="E83" s="58">
        <v>30.724</v>
      </c>
      <c r="F83" s="57">
        <v>31.099</v>
      </c>
      <c r="G83" s="58">
        <v>33.478999999999999</v>
      </c>
      <c r="H83" s="57"/>
      <c r="I83" s="58">
        <v>19.690000000000001</v>
      </c>
      <c r="J83" s="57"/>
      <c r="K83" s="58"/>
      <c r="L83" s="57"/>
      <c r="M83" s="58"/>
      <c r="N83" s="57"/>
      <c r="O83" s="58"/>
      <c r="Q83" s="57"/>
      <c r="R83" s="58">
        <v>30.222266914654679</v>
      </c>
      <c r="S83" s="59"/>
      <c r="T83" s="58"/>
      <c r="U83" s="60"/>
      <c r="V83" s="61"/>
      <c r="W83" s="60"/>
      <c r="X83" s="58"/>
      <c r="Y83" s="59"/>
      <c r="Z83" s="62"/>
      <c r="AB83" s="59"/>
      <c r="AC83" s="58"/>
      <c r="AD83" s="59"/>
      <c r="AE83" s="58"/>
      <c r="AF83" s="59"/>
      <c r="AG83" s="58"/>
      <c r="AI83" s="135"/>
      <c r="AJ83" s="136"/>
      <c r="AK83" s="50">
        <v>39387</v>
      </c>
      <c r="AL83" s="40">
        <v>3.7695000000000003</v>
      </c>
      <c r="AM83" s="40">
        <v>0.13</v>
      </c>
      <c r="AN83" s="40">
        <v>0.56000000000000005</v>
      </c>
      <c r="AO83" s="40">
        <v>0.46</v>
      </c>
      <c r="AP83" s="40">
        <v>0.73</v>
      </c>
    </row>
    <row r="84" spans="1:42" x14ac:dyDescent="0.25">
      <c r="A84" s="50">
        <v>38596</v>
      </c>
      <c r="B84" s="57">
        <v>28.215</v>
      </c>
      <c r="C84" s="58">
        <v>32.922000000000004</v>
      </c>
      <c r="D84" s="57">
        <v>31.454000000000001</v>
      </c>
      <c r="E84" s="58">
        <v>29.184000000000001</v>
      </c>
      <c r="F84" s="57">
        <v>29.726000000000003</v>
      </c>
      <c r="G84" s="58">
        <v>30.815000000000001</v>
      </c>
      <c r="H84" s="57"/>
      <c r="I84" s="58">
        <v>20.509</v>
      </c>
      <c r="J84" s="57"/>
      <c r="K84" s="58"/>
      <c r="L84" s="57"/>
      <c r="M84" s="58"/>
      <c r="N84" s="57"/>
      <c r="O84" s="58"/>
      <c r="Q84" s="57"/>
      <c r="R84" s="58">
        <v>30.165923854006056</v>
      </c>
      <c r="S84" s="59"/>
      <c r="T84" s="58"/>
      <c r="U84" s="60"/>
      <c r="V84" s="61"/>
      <c r="W84" s="60"/>
      <c r="X84" s="58"/>
      <c r="Y84" s="59"/>
      <c r="Z84" s="62"/>
      <c r="AB84" s="59"/>
      <c r="AC84" s="58"/>
      <c r="AD84" s="59"/>
      <c r="AE84" s="58"/>
      <c r="AF84" s="59"/>
      <c r="AG84" s="58"/>
      <c r="AI84" s="135"/>
      <c r="AJ84" s="136"/>
      <c r="AK84" s="50">
        <v>39417</v>
      </c>
      <c r="AL84" s="40">
        <v>3.8075000000000001</v>
      </c>
      <c r="AM84" s="40">
        <v>0.13</v>
      </c>
      <c r="AN84" s="40">
        <v>0.77</v>
      </c>
      <c r="AO84" s="40">
        <v>0.77</v>
      </c>
      <c r="AP84" s="40">
        <v>0.98</v>
      </c>
    </row>
    <row r="85" spans="1:42" x14ac:dyDescent="0.25">
      <c r="A85" s="50">
        <v>38626</v>
      </c>
      <c r="B85" s="57">
        <v>26.17</v>
      </c>
      <c r="C85" s="58">
        <v>30.641000000000002</v>
      </c>
      <c r="D85" s="57">
        <v>28.613000000000003</v>
      </c>
      <c r="E85" s="58">
        <v>27.996000000000002</v>
      </c>
      <c r="F85" s="57">
        <v>25.17</v>
      </c>
      <c r="G85" s="58">
        <v>27.42</v>
      </c>
      <c r="H85" s="57"/>
      <c r="I85" s="58">
        <v>13.966000000000001</v>
      </c>
      <c r="J85" s="57"/>
      <c r="K85" s="58"/>
      <c r="L85" s="57"/>
      <c r="M85" s="58"/>
      <c r="N85" s="57"/>
      <c r="O85" s="58"/>
      <c r="Q85" s="57"/>
      <c r="R85" s="58">
        <v>30.166390187633162</v>
      </c>
      <c r="S85" s="59"/>
      <c r="T85" s="58"/>
      <c r="U85" s="60"/>
      <c r="V85" s="61"/>
      <c r="W85" s="60"/>
      <c r="X85" s="58"/>
      <c r="Y85" s="59"/>
      <c r="Z85" s="62"/>
      <c r="AB85" s="59"/>
      <c r="AC85" s="58"/>
      <c r="AD85" s="59"/>
      <c r="AE85" s="58"/>
      <c r="AF85" s="59"/>
      <c r="AG85" s="58"/>
      <c r="AI85" s="135"/>
      <c r="AJ85" s="136"/>
      <c r="AK85" s="50">
        <v>39448</v>
      </c>
      <c r="AL85" s="40">
        <v>3.8525</v>
      </c>
      <c r="AM85" s="40">
        <v>4.4999999999999998E-2</v>
      </c>
      <c r="AN85" s="40">
        <v>1.04</v>
      </c>
      <c r="AO85" s="40">
        <v>1.04</v>
      </c>
      <c r="AP85" s="40">
        <v>1.6</v>
      </c>
    </row>
    <row r="86" spans="1:42" x14ac:dyDescent="0.25">
      <c r="A86" s="50">
        <v>38657</v>
      </c>
      <c r="B86" s="57">
        <v>23.378</v>
      </c>
      <c r="C86" s="58">
        <v>27.46</v>
      </c>
      <c r="D86" s="57">
        <v>25.406000000000002</v>
      </c>
      <c r="E86" s="58">
        <v>27.802</v>
      </c>
      <c r="F86" s="57">
        <v>25.668000000000003</v>
      </c>
      <c r="G86" s="58">
        <v>24.448</v>
      </c>
      <c r="H86" s="57"/>
      <c r="I86" s="58">
        <v>13.257000000000001</v>
      </c>
      <c r="J86" s="57"/>
      <c r="K86" s="58"/>
      <c r="L86" s="57"/>
      <c r="M86" s="58"/>
      <c r="N86" s="57"/>
      <c r="O86" s="58"/>
      <c r="Q86" s="57"/>
      <c r="R86" s="58">
        <v>31.869561085143527</v>
      </c>
      <c r="S86" s="59"/>
      <c r="T86" s="58"/>
      <c r="U86" s="60"/>
      <c r="V86" s="61"/>
      <c r="W86" s="60"/>
      <c r="X86" s="58"/>
      <c r="Y86" s="59"/>
      <c r="Z86" s="62"/>
      <c r="AB86" s="59"/>
      <c r="AC86" s="58"/>
      <c r="AD86" s="59"/>
      <c r="AE86" s="58"/>
      <c r="AF86" s="59"/>
      <c r="AG86" s="58"/>
      <c r="AI86" s="135"/>
      <c r="AJ86" s="136"/>
      <c r="AK86" s="50">
        <v>39479</v>
      </c>
      <c r="AL86" s="40">
        <v>3.8905000000000003</v>
      </c>
      <c r="AM86" s="40">
        <v>4.4999999999999998E-2</v>
      </c>
      <c r="AN86" s="40">
        <v>1.04</v>
      </c>
      <c r="AO86" s="40">
        <v>1.04</v>
      </c>
      <c r="AP86" s="40">
        <v>1.6</v>
      </c>
    </row>
    <row r="87" spans="1:42" x14ac:dyDescent="0.25">
      <c r="A87" s="50">
        <v>38687</v>
      </c>
      <c r="B87" s="57">
        <v>24.036000000000001</v>
      </c>
      <c r="C87" s="58">
        <v>32.247</v>
      </c>
      <c r="D87" s="57">
        <v>30.162000000000003</v>
      </c>
      <c r="E87" s="58">
        <v>29.004000000000001</v>
      </c>
      <c r="F87" s="57">
        <v>28.754999999999999</v>
      </c>
      <c r="G87" s="58">
        <v>25.016000000000002</v>
      </c>
      <c r="H87" s="57"/>
      <c r="I87" s="58">
        <v>16.792999999999999</v>
      </c>
      <c r="J87" s="57"/>
      <c r="K87" s="58"/>
      <c r="L87" s="57"/>
      <c r="M87" s="58"/>
      <c r="N87" s="57"/>
      <c r="O87" s="58"/>
      <c r="Q87" s="57"/>
      <c r="R87" s="58">
        <v>33.285082110563465</v>
      </c>
      <c r="S87" s="59"/>
      <c r="T87" s="58"/>
      <c r="U87" s="60"/>
      <c r="V87" s="61"/>
      <c r="W87" s="60"/>
      <c r="X87" s="58"/>
      <c r="Y87" s="59"/>
      <c r="Z87" s="62"/>
      <c r="AB87" s="59"/>
      <c r="AC87" s="58"/>
      <c r="AD87" s="59"/>
      <c r="AE87" s="58"/>
      <c r="AF87" s="59"/>
      <c r="AG87" s="58"/>
      <c r="AI87" s="135"/>
      <c r="AJ87" s="136"/>
      <c r="AK87" s="50">
        <v>39508</v>
      </c>
      <c r="AL87" s="40">
        <v>3.8845000000000001</v>
      </c>
      <c r="AM87" s="40">
        <v>4.4999999999999998E-2</v>
      </c>
      <c r="AN87" s="40">
        <v>0.54</v>
      </c>
      <c r="AO87" s="40">
        <v>0.54</v>
      </c>
      <c r="AP87" s="40">
        <v>0.72</v>
      </c>
    </row>
    <row r="88" spans="1:42" x14ac:dyDescent="0.25">
      <c r="A88" s="50">
        <v>38718</v>
      </c>
      <c r="B88" s="57">
        <v>24.798000000000002</v>
      </c>
      <c r="C88" s="58">
        <v>27.934999999999999</v>
      </c>
      <c r="D88" s="57">
        <v>28.578000000000003</v>
      </c>
      <c r="E88" s="58">
        <v>28.239000000000001</v>
      </c>
      <c r="F88" s="57">
        <v>27.128</v>
      </c>
      <c r="G88" s="58">
        <v>26.008000000000003</v>
      </c>
      <c r="H88" s="57"/>
      <c r="I88" s="58">
        <v>17.437000000000001</v>
      </c>
      <c r="J88" s="57"/>
      <c r="K88" s="58"/>
      <c r="L88" s="57"/>
      <c r="M88" s="58"/>
      <c r="N88" s="57"/>
      <c r="O88" s="58"/>
      <c r="Q88" s="57"/>
      <c r="R88" s="58">
        <v>28.723523555306699</v>
      </c>
      <c r="S88" s="59"/>
      <c r="T88" s="58"/>
      <c r="U88" s="60"/>
      <c r="V88" s="61"/>
      <c r="W88" s="60"/>
      <c r="X88" s="58"/>
      <c r="Y88" s="59"/>
      <c r="Z88" s="62"/>
      <c r="AB88" s="59"/>
      <c r="AC88" s="58"/>
      <c r="AD88" s="59"/>
      <c r="AE88" s="58"/>
      <c r="AF88" s="59"/>
      <c r="AG88" s="58"/>
      <c r="AI88" s="135"/>
      <c r="AJ88" s="136"/>
      <c r="AK88" s="50">
        <v>39539</v>
      </c>
      <c r="AL88" s="40">
        <v>3.8845000000000001</v>
      </c>
      <c r="AM88" s="40">
        <v>4.4999999999999998E-2</v>
      </c>
      <c r="AN88" s="40">
        <v>0.36</v>
      </c>
      <c r="AO88" s="40">
        <v>0.36</v>
      </c>
      <c r="AP88" s="40">
        <v>0.38</v>
      </c>
    </row>
    <row r="89" spans="1:42" x14ac:dyDescent="0.25">
      <c r="A89" s="50">
        <v>38749</v>
      </c>
      <c r="B89" s="57">
        <v>25.04</v>
      </c>
      <c r="C89" s="58">
        <v>28.209</v>
      </c>
      <c r="D89" s="57">
        <v>28.104000000000003</v>
      </c>
      <c r="E89" s="58">
        <v>27.51</v>
      </c>
      <c r="F89" s="57">
        <v>27.096</v>
      </c>
      <c r="G89" s="58">
        <v>26.25</v>
      </c>
      <c r="H89" s="57"/>
      <c r="I89" s="58">
        <v>18.209</v>
      </c>
      <c r="J89" s="57"/>
      <c r="K89" s="58"/>
      <c r="L89" s="57"/>
      <c r="M89" s="58"/>
      <c r="N89" s="57"/>
      <c r="O89" s="58"/>
      <c r="Q89" s="57"/>
      <c r="R89" s="58">
        <v>28.047306623444648</v>
      </c>
      <c r="S89" s="59"/>
      <c r="T89" s="58"/>
      <c r="U89" s="60"/>
      <c r="V89" s="61"/>
      <c r="W89" s="60"/>
      <c r="X89" s="58"/>
      <c r="Y89" s="59"/>
      <c r="Z89" s="62"/>
      <c r="AB89" s="59"/>
      <c r="AC89" s="58"/>
      <c r="AD89" s="59"/>
      <c r="AE89" s="58"/>
      <c r="AF89" s="59"/>
      <c r="AG89" s="58"/>
      <c r="AI89" s="135"/>
      <c r="AJ89" s="136"/>
      <c r="AK89" s="50">
        <v>39569</v>
      </c>
      <c r="AL89" s="40">
        <v>4.0324999999999998</v>
      </c>
      <c r="AM89" s="40">
        <v>4.4999999999999998E-2</v>
      </c>
      <c r="AN89" s="40">
        <v>0.32500000000000001</v>
      </c>
      <c r="AO89" s="40">
        <v>0.32500000000000001</v>
      </c>
      <c r="AP89" s="40">
        <v>0.33</v>
      </c>
    </row>
    <row r="90" spans="1:42" x14ac:dyDescent="0.25">
      <c r="A90" s="50">
        <v>38777</v>
      </c>
      <c r="B90" s="57">
        <v>24.777000000000001</v>
      </c>
      <c r="C90" s="58">
        <v>27.566000000000003</v>
      </c>
      <c r="D90" s="57">
        <v>26.797000000000001</v>
      </c>
      <c r="E90" s="58">
        <v>27.057000000000002</v>
      </c>
      <c r="F90" s="57">
        <v>26.878</v>
      </c>
      <c r="G90" s="58">
        <v>25.987000000000002</v>
      </c>
      <c r="H90" s="57"/>
      <c r="I90" s="58">
        <v>17.074999999999999</v>
      </c>
      <c r="J90" s="57"/>
      <c r="K90" s="58"/>
      <c r="L90" s="57"/>
      <c r="M90" s="58"/>
      <c r="N90" s="57"/>
      <c r="O90" s="58"/>
      <c r="Q90" s="57"/>
      <c r="R90" s="58">
        <v>26.959988270346475</v>
      </c>
      <c r="S90" s="59"/>
      <c r="T90" s="58"/>
      <c r="U90" s="60"/>
      <c r="V90" s="61"/>
      <c r="W90" s="60"/>
      <c r="X90" s="58"/>
      <c r="Y90" s="59"/>
      <c r="Z90" s="62"/>
      <c r="AB90" s="59"/>
      <c r="AC90" s="58"/>
      <c r="AD90" s="59"/>
      <c r="AE90" s="58"/>
      <c r="AF90" s="59"/>
      <c r="AG90" s="58"/>
      <c r="AI90" s="135"/>
      <c r="AJ90" s="136"/>
      <c r="AK90" s="50">
        <v>39600</v>
      </c>
      <c r="AL90" s="40">
        <v>4.1844999999999999</v>
      </c>
      <c r="AM90" s="40">
        <v>4.4999999999999998E-2</v>
      </c>
      <c r="AN90" s="40">
        <v>0.33500000000000002</v>
      </c>
      <c r="AO90" s="40">
        <v>0.33500000000000002</v>
      </c>
      <c r="AP90" s="40">
        <v>0.37</v>
      </c>
    </row>
    <row r="91" spans="1:42" x14ac:dyDescent="0.25">
      <c r="A91" s="50">
        <v>38808</v>
      </c>
      <c r="B91" s="57">
        <v>24.274999999999999</v>
      </c>
      <c r="C91" s="58">
        <v>26.42</v>
      </c>
      <c r="D91" s="57">
        <v>24.537000000000003</v>
      </c>
      <c r="E91" s="58">
        <v>25.897000000000002</v>
      </c>
      <c r="F91" s="57">
        <v>26.554000000000002</v>
      </c>
      <c r="G91" s="58">
        <v>25.484999999999999</v>
      </c>
      <c r="H91" s="57"/>
      <c r="I91" s="58">
        <v>16.335000000000001</v>
      </c>
      <c r="J91" s="57"/>
      <c r="K91" s="58"/>
      <c r="L91" s="57"/>
      <c r="M91" s="58"/>
      <c r="N91" s="57"/>
      <c r="O91" s="58"/>
      <c r="Q91" s="57"/>
      <c r="R91" s="58">
        <v>25.399859323838058</v>
      </c>
      <c r="S91" s="59"/>
      <c r="T91" s="58"/>
      <c r="U91" s="60"/>
      <c r="V91" s="61"/>
      <c r="W91" s="60"/>
      <c r="X91" s="58"/>
      <c r="Y91" s="59"/>
      <c r="Z91" s="62"/>
      <c r="AB91" s="59"/>
      <c r="AC91" s="58"/>
      <c r="AD91" s="59"/>
      <c r="AE91" s="58"/>
      <c r="AF91" s="59"/>
      <c r="AG91" s="58"/>
      <c r="AI91" s="135"/>
      <c r="AJ91" s="136"/>
      <c r="AK91" s="50">
        <v>39630</v>
      </c>
      <c r="AL91" s="40">
        <v>4.2519999999999998</v>
      </c>
      <c r="AM91" s="40">
        <v>4.4999999999999998E-2</v>
      </c>
      <c r="AN91" s="40">
        <v>0.45</v>
      </c>
      <c r="AO91" s="40">
        <v>0.35</v>
      </c>
      <c r="AP91" s="40">
        <v>0.41</v>
      </c>
    </row>
    <row r="92" spans="1:42" x14ac:dyDescent="0.25">
      <c r="A92" s="50">
        <v>38838</v>
      </c>
      <c r="B92" s="57">
        <v>24.083000000000002</v>
      </c>
      <c r="C92" s="58">
        <v>20.096</v>
      </c>
      <c r="D92" s="57">
        <v>17.502000000000002</v>
      </c>
      <c r="E92" s="58">
        <v>26.511000000000003</v>
      </c>
      <c r="F92" s="57">
        <v>26.413</v>
      </c>
      <c r="G92" s="58">
        <v>25.293000000000003</v>
      </c>
      <c r="H92" s="57"/>
      <c r="I92" s="58">
        <v>14.345000000000001</v>
      </c>
      <c r="J92" s="57"/>
      <c r="K92" s="58"/>
      <c r="L92" s="57"/>
      <c r="M92" s="58"/>
      <c r="N92" s="57"/>
      <c r="O92" s="58"/>
      <c r="Q92" s="57"/>
      <c r="R92" s="58">
        <v>25.448667346431218</v>
      </c>
      <c r="S92" s="59"/>
      <c r="T92" s="58"/>
      <c r="U92" s="60"/>
      <c r="V92" s="61"/>
      <c r="W92" s="60"/>
      <c r="X92" s="58"/>
      <c r="Y92" s="59"/>
      <c r="Z92" s="62"/>
      <c r="AB92" s="59"/>
      <c r="AC92" s="58"/>
      <c r="AD92" s="59"/>
      <c r="AE92" s="58"/>
      <c r="AF92" s="59"/>
      <c r="AG92" s="58"/>
      <c r="AI92" s="135"/>
      <c r="AJ92" s="136"/>
      <c r="AK92" s="50">
        <v>39661</v>
      </c>
      <c r="AL92" s="40">
        <v>4.165</v>
      </c>
      <c r="AM92" s="40">
        <v>0.13</v>
      </c>
      <c r="AN92" s="40">
        <v>0.45</v>
      </c>
      <c r="AO92" s="40">
        <v>0.35</v>
      </c>
      <c r="AP92" s="40">
        <v>0.41</v>
      </c>
    </row>
    <row r="93" spans="1:42" x14ac:dyDescent="0.25">
      <c r="A93" s="50">
        <v>38869</v>
      </c>
      <c r="B93" s="57">
        <v>24.222000000000001</v>
      </c>
      <c r="C93" s="58">
        <v>23.253</v>
      </c>
      <c r="D93" s="57">
        <v>19.847000000000001</v>
      </c>
      <c r="E93" s="58">
        <v>28.047000000000001</v>
      </c>
      <c r="F93" s="57">
        <v>26.984999999999999</v>
      </c>
      <c r="G93" s="58">
        <v>26.202000000000002</v>
      </c>
      <c r="H93" s="57"/>
      <c r="I93" s="58">
        <v>11.771000000000001</v>
      </c>
      <c r="J93" s="57"/>
      <c r="K93" s="58"/>
      <c r="L93" s="57"/>
      <c r="M93" s="58"/>
      <c r="N93" s="57"/>
      <c r="O93" s="58"/>
      <c r="Q93" s="57"/>
      <c r="R93" s="58">
        <v>25.758740825534048</v>
      </c>
      <c r="S93" s="59"/>
      <c r="T93" s="58"/>
      <c r="U93" s="60"/>
      <c r="V93" s="61"/>
      <c r="W93" s="60"/>
      <c r="X93" s="58"/>
      <c r="Y93" s="59"/>
      <c r="Z93" s="62"/>
      <c r="AB93" s="59"/>
      <c r="AC93" s="58"/>
      <c r="AD93" s="59"/>
      <c r="AE93" s="58"/>
      <c r="AF93" s="59"/>
      <c r="AG93" s="58"/>
      <c r="AI93" s="135"/>
      <c r="AJ93" s="136"/>
      <c r="AK93" s="50">
        <v>39692</v>
      </c>
      <c r="AL93" s="40">
        <v>4.0259999999999998</v>
      </c>
      <c r="AM93" s="40">
        <v>0.13</v>
      </c>
      <c r="AN93" s="40">
        <v>0.41499999999999998</v>
      </c>
      <c r="AO93" s="40">
        <v>0.315</v>
      </c>
      <c r="AP93" s="40">
        <v>0.36</v>
      </c>
    </row>
    <row r="94" spans="1:42" x14ac:dyDescent="0.25">
      <c r="A94" s="50">
        <v>38899</v>
      </c>
      <c r="B94" s="57">
        <v>26.331</v>
      </c>
      <c r="C94" s="58">
        <v>35.140999999999998</v>
      </c>
      <c r="D94" s="57">
        <v>33.686</v>
      </c>
      <c r="E94" s="58">
        <v>28.467000000000002</v>
      </c>
      <c r="F94" s="57">
        <v>26.734000000000002</v>
      </c>
      <c r="G94" s="58">
        <v>28.761000000000003</v>
      </c>
      <c r="H94" s="57"/>
      <c r="I94" s="58">
        <v>15.675000000000001</v>
      </c>
      <c r="J94" s="57"/>
      <c r="K94" s="58"/>
      <c r="L94" s="57"/>
      <c r="M94" s="58"/>
      <c r="N94" s="57"/>
      <c r="O94" s="58"/>
      <c r="Q94" s="57"/>
      <c r="R94" s="58">
        <v>26.124380914678731</v>
      </c>
      <c r="S94" s="59"/>
      <c r="T94" s="58"/>
      <c r="U94" s="60"/>
      <c r="V94" s="61"/>
      <c r="W94" s="60"/>
      <c r="X94" s="58"/>
      <c r="Y94" s="59"/>
      <c r="Z94" s="62"/>
      <c r="AB94" s="59"/>
      <c r="AC94" s="58"/>
      <c r="AD94" s="59"/>
      <c r="AE94" s="58"/>
      <c r="AF94" s="59"/>
      <c r="AG94" s="58"/>
      <c r="AI94" s="135"/>
      <c r="AJ94" s="136"/>
      <c r="AK94" s="50">
        <v>39722</v>
      </c>
      <c r="AL94" s="40">
        <v>3.8720000000000003</v>
      </c>
      <c r="AM94" s="40">
        <v>0.13</v>
      </c>
      <c r="AN94" s="40">
        <v>0.46</v>
      </c>
      <c r="AO94" s="40">
        <v>0.36</v>
      </c>
      <c r="AP94" s="40">
        <v>0.4</v>
      </c>
    </row>
    <row r="95" spans="1:42" x14ac:dyDescent="0.25">
      <c r="A95" s="50">
        <v>38930</v>
      </c>
      <c r="B95" s="57">
        <v>29.56</v>
      </c>
      <c r="C95" s="58">
        <v>36.979999999999997</v>
      </c>
      <c r="D95" s="57">
        <v>35.347999999999999</v>
      </c>
      <c r="E95" s="58">
        <v>30.816000000000003</v>
      </c>
      <c r="F95" s="57">
        <v>30.613000000000003</v>
      </c>
      <c r="G95" s="58">
        <v>32.6</v>
      </c>
      <c r="H95" s="57"/>
      <c r="I95" s="58">
        <v>19.829999999999998</v>
      </c>
      <c r="J95" s="57"/>
      <c r="K95" s="58"/>
      <c r="L95" s="57"/>
      <c r="M95" s="58"/>
      <c r="N95" s="57"/>
      <c r="O95" s="58"/>
      <c r="Q95" s="57"/>
      <c r="R95" s="58">
        <v>26.435729622005187</v>
      </c>
      <c r="S95" s="59"/>
      <c r="T95" s="58"/>
      <c r="U95" s="60"/>
      <c r="V95" s="61"/>
      <c r="W95" s="60"/>
      <c r="X95" s="58"/>
      <c r="Y95" s="59"/>
      <c r="Z95" s="62"/>
      <c r="AB95" s="59"/>
      <c r="AC95" s="58"/>
      <c r="AD95" s="59"/>
      <c r="AE95" s="58"/>
      <c r="AF95" s="59"/>
      <c r="AG95" s="58"/>
      <c r="AI95" s="135"/>
      <c r="AJ95" s="136"/>
      <c r="AK95" s="50">
        <v>39753</v>
      </c>
      <c r="AL95" s="40">
        <v>3.8770000000000002</v>
      </c>
      <c r="AM95" s="40">
        <v>0.13</v>
      </c>
      <c r="AN95" s="40">
        <v>0.56000000000000005</v>
      </c>
      <c r="AO95" s="40">
        <v>0.46</v>
      </c>
      <c r="AP95" s="40">
        <v>0.73</v>
      </c>
    </row>
    <row r="96" spans="1:42" x14ac:dyDescent="0.25">
      <c r="A96" s="50">
        <v>38961</v>
      </c>
      <c r="B96" s="57">
        <v>27.912000000000003</v>
      </c>
      <c r="C96" s="58">
        <v>32.869</v>
      </c>
      <c r="D96" s="57">
        <v>31.349</v>
      </c>
      <c r="E96" s="58">
        <v>29.262</v>
      </c>
      <c r="F96" s="57">
        <v>29.535</v>
      </c>
      <c r="G96" s="58">
        <v>30.342000000000002</v>
      </c>
      <c r="H96" s="57"/>
      <c r="I96" s="58">
        <v>20.626000000000001</v>
      </c>
      <c r="J96" s="57"/>
      <c r="K96" s="58"/>
      <c r="L96" s="57"/>
      <c r="M96" s="58"/>
      <c r="N96" s="57"/>
      <c r="O96" s="58"/>
      <c r="Q96" s="57"/>
      <c r="R96" s="58">
        <v>26.399898703245963</v>
      </c>
      <c r="S96" s="59"/>
      <c r="T96" s="58"/>
      <c r="U96" s="60"/>
      <c r="V96" s="61"/>
      <c r="W96" s="60"/>
      <c r="X96" s="58"/>
      <c r="Y96" s="59"/>
      <c r="Z96" s="62"/>
      <c r="AB96" s="59"/>
      <c r="AC96" s="58"/>
      <c r="AD96" s="59"/>
      <c r="AE96" s="58"/>
      <c r="AF96" s="59"/>
      <c r="AG96" s="58"/>
      <c r="AI96" s="135"/>
      <c r="AJ96" s="136"/>
      <c r="AK96" s="50">
        <v>39783</v>
      </c>
      <c r="AL96" s="40">
        <v>3.915</v>
      </c>
      <c r="AM96" s="40">
        <v>0.13</v>
      </c>
      <c r="AN96" s="40">
        <v>0.77</v>
      </c>
      <c r="AO96" s="40">
        <v>0.77</v>
      </c>
      <c r="AP96" s="40">
        <v>0.98</v>
      </c>
    </row>
    <row r="97" spans="1:42" x14ac:dyDescent="0.25">
      <c r="A97" s="50">
        <v>38991</v>
      </c>
      <c r="B97" s="57">
        <v>26.353000000000002</v>
      </c>
      <c r="C97" s="58">
        <v>30.811</v>
      </c>
      <c r="D97" s="57">
        <v>28.771000000000001</v>
      </c>
      <c r="E97" s="58">
        <v>28.183</v>
      </c>
      <c r="F97" s="57">
        <v>25.369</v>
      </c>
      <c r="G97" s="58">
        <v>27.633000000000003</v>
      </c>
      <c r="H97" s="57"/>
      <c r="I97" s="58">
        <v>13.984999999999999</v>
      </c>
      <c r="J97" s="57"/>
      <c r="K97" s="58"/>
      <c r="L97" s="57"/>
      <c r="M97" s="58"/>
      <c r="N97" s="57"/>
      <c r="O97" s="58"/>
      <c r="Q97" s="57"/>
      <c r="R97" s="58">
        <v>26.411482652184912</v>
      </c>
      <c r="S97" s="59"/>
      <c r="T97" s="58"/>
      <c r="U97" s="60"/>
      <c r="V97" s="61"/>
      <c r="W97" s="60"/>
      <c r="X97" s="58"/>
      <c r="Y97" s="59"/>
      <c r="Z97" s="62"/>
      <c r="AB97" s="59"/>
      <c r="AC97" s="58"/>
      <c r="AD97" s="59"/>
      <c r="AE97" s="58"/>
      <c r="AF97" s="59"/>
      <c r="AG97" s="58"/>
      <c r="AI97" s="135"/>
      <c r="AJ97" s="136"/>
      <c r="AK97" s="50">
        <v>39814</v>
      </c>
      <c r="AL97" s="40">
        <v>3.96</v>
      </c>
      <c r="AM97" s="40">
        <v>4.4999999999999998E-2</v>
      </c>
      <c r="AN97" s="40">
        <v>1.04</v>
      </c>
      <c r="AO97" s="40">
        <v>1.04</v>
      </c>
      <c r="AP97" s="40">
        <v>1.6</v>
      </c>
    </row>
    <row r="98" spans="1:42" x14ac:dyDescent="0.25">
      <c r="A98" s="50">
        <v>39022</v>
      </c>
      <c r="B98" s="57">
        <v>23.857000000000003</v>
      </c>
      <c r="C98" s="58">
        <v>27.92</v>
      </c>
      <c r="D98" s="57">
        <v>25.851000000000003</v>
      </c>
      <c r="E98" s="58">
        <v>28.024000000000001</v>
      </c>
      <c r="F98" s="57">
        <v>26.104000000000003</v>
      </c>
      <c r="G98" s="58">
        <v>24.987000000000002</v>
      </c>
      <c r="H98" s="57"/>
      <c r="I98" s="58">
        <v>13.272</v>
      </c>
      <c r="J98" s="57"/>
      <c r="K98" s="58"/>
      <c r="L98" s="57"/>
      <c r="M98" s="58"/>
      <c r="N98" s="57"/>
      <c r="O98" s="58"/>
      <c r="Q98" s="57"/>
      <c r="R98" s="58">
        <v>27.906934024842379</v>
      </c>
      <c r="S98" s="59"/>
      <c r="T98" s="58"/>
      <c r="U98" s="60"/>
      <c r="V98" s="61"/>
      <c r="W98" s="60"/>
      <c r="X98" s="58"/>
      <c r="Y98" s="59"/>
      <c r="Z98" s="62"/>
      <c r="AB98" s="59"/>
      <c r="AC98" s="58"/>
      <c r="AD98" s="59"/>
      <c r="AE98" s="58"/>
      <c r="AF98" s="59"/>
      <c r="AG98" s="58"/>
      <c r="AI98" s="135"/>
      <c r="AJ98" s="136"/>
      <c r="AK98" s="50">
        <v>39845</v>
      </c>
      <c r="AL98" s="40">
        <v>3.9980000000000002</v>
      </c>
      <c r="AM98" s="40">
        <v>4.4999999999999998E-2</v>
      </c>
      <c r="AN98" s="40">
        <v>1.04</v>
      </c>
      <c r="AO98" s="40">
        <v>1.04</v>
      </c>
      <c r="AP98" s="40">
        <v>1.6</v>
      </c>
    </row>
    <row r="99" spans="1:42" x14ac:dyDescent="0.25">
      <c r="A99" s="50">
        <v>39052</v>
      </c>
      <c r="B99" s="57">
        <v>24.273</v>
      </c>
      <c r="C99" s="58">
        <v>32.398000000000003</v>
      </c>
      <c r="D99" s="57">
        <v>30.215</v>
      </c>
      <c r="E99" s="58">
        <v>28.785</v>
      </c>
      <c r="F99" s="57">
        <v>29.023</v>
      </c>
      <c r="G99" s="58">
        <v>25.323</v>
      </c>
      <c r="H99" s="57"/>
      <c r="I99" s="58">
        <v>16.542999999999999</v>
      </c>
      <c r="J99" s="57"/>
      <c r="K99" s="58"/>
      <c r="L99" s="57"/>
      <c r="M99" s="58"/>
      <c r="N99" s="57"/>
      <c r="O99" s="58"/>
      <c r="Q99" s="57"/>
      <c r="R99" s="58">
        <v>29.109486686144109</v>
      </c>
      <c r="S99" s="59"/>
      <c r="T99" s="58"/>
      <c r="U99" s="60"/>
      <c r="V99" s="61"/>
      <c r="W99" s="60"/>
      <c r="X99" s="58"/>
      <c r="Y99" s="59"/>
      <c r="Z99" s="62"/>
      <c r="AB99" s="59"/>
      <c r="AC99" s="58"/>
      <c r="AD99" s="59"/>
      <c r="AE99" s="58"/>
      <c r="AF99" s="59"/>
      <c r="AG99" s="58"/>
      <c r="AI99" s="135"/>
      <c r="AJ99" s="136"/>
      <c r="AK99" s="50">
        <v>39873</v>
      </c>
      <c r="AL99" s="40">
        <v>3.992</v>
      </c>
      <c r="AM99" s="40">
        <v>4.4999999999999998E-2</v>
      </c>
      <c r="AN99" s="40">
        <v>0.54</v>
      </c>
      <c r="AO99" s="40">
        <v>0.54</v>
      </c>
      <c r="AP99" s="40">
        <v>0.72</v>
      </c>
    </row>
    <row r="100" spans="1:42" x14ac:dyDescent="0.25">
      <c r="A100" s="50">
        <v>39083</v>
      </c>
      <c r="B100" s="57">
        <v>25.303000000000001</v>
      </c>
      <c r="C100" s="58">
        <v>28.35</v>
      </c>
      <c r="D100" s="57">
        <v>28.83</v>
      </c>
      <c r="E100" s="58">
        <v>28.503</v>
      </c>
      <c r="F100" s="57">
        <v>27.64</v>
      </c>
      <c r="G100" s="58">
        <v>26.533000000000001</v>
      </c>
      <c r="H100" s="57"/>
      <c r="I100" s="58">
        <v>19.154</v>
      </c>
      <c r="J100" s="57"/>
      <c r="K100" s="58"/>
      <c r="L100" s="57"/>
      <c r="M100" s="58"/>
      <c r="N100" s="57"/>
      <c r="O100" s="58"/>
      <c r="Q100" s="57"/>
      <c r="R100" s="58">
        <v>29.62373532963263</v>
      </c>
      <c r="S100" s="59"/>
      <c r="T100" s="58"/>
      <c r="U100" s="60"/>
      <c r="V100" s="61"/>
      <c r="W100" s="60"/>
      <c r="X100" s="58"/>
      <c r="Y100" s="59"/>
      <c r="Z100" s="62"/>
      <c r="AB100" s="59"/>
      <c r="AC100" s="58"/>
      <c r="AD100" s="59"/>
      <c r="AE100" s="58"/>
      <c r="AF100" s="59"/>
      <c r="AG100" s="58"/>
      <c r="AI100" s="135"/>
      <c r="AJ100" s="136"/>
      <c r="AK100" s="50">
        <v>39904</v>
      </c>
      <c r="AL100" s="40">
        <v>3.992</v>
      </c>
      <c r="AM100" s="40">
        <v>4.4999999999999998E-2</v>
      </c>
      <c r="AN100" s="40">
        <v>0.36</v>
      </c>
      <c r="AO100" s="40">
        <v>0.36</v>
      </c>
      <c r="AP100" s="40">
        <v>0.38</v>
      </c>
    </row>
    <row r="101" spans="1:42" x14ac:dyDescent="0.25">
      <c r="A101" s="50">
        <v>39114</v>
      </c>
      <c r="B101" s="57">
        <v>25.382000000000001</v>
      </c>
      <c r="C101" s="58">
        <v>28.487000000000002</v>
      </c>
      <c r="D101" s="57">
        <v>28.281000000000002</v>
      </c>
      <c r="E101" s="58">
        <v>27.668000000000003</v>
      </c>
      <c r="F101" s="57">
        <v>27.411000000000001</v>
      </c>
      <c r="G101" s="58">
        <v>26.612000000000002</v>
      </c>
      <c r="H101" s="57"/>
      <c r="I101" s="58">
        <v>20.006</v>
      </c>
      <c r="J101" s="57"/>
      <c r="K101" s="58"/>
      <c r="L101" s="57"/>
      <c r="M101" s="58"/>
      <c r="N101" s="57"/>
      <c r="O101" s="58"/>
      <c r="Q101" s="57"/>
      <c r="R101" s="58">
        <v>28.935443431252715</v>
      </c>
      <c r="S101" s="59"/>
      <c r="T101" s="58"/>
      <c r="U101" s="60"/>
      <c r="V101" s="61"/>
      <c r="W101" s="60"/>
      <c r="X101" s="58"/>
      <c r="Y101" s="59"/>
      <c r="Z101" s="62"/>
      <c r="AB101" s="59"/>
      <c r="AC101" s="58"/>
      <c r="AD101" s="59"/>
      <c r="AE101" s="58"/>
      <c r="AF101" s="59"/>
      <c r="AG101" s="58"/>
      <c r="AI101" s="135"/>
      <c r="AJ101" s="136"/>
      <c r="AK101" s="50">
        <v>39934</v>
      </c>
      <c r="AL101" s="40">
        <v>4.1399999999999997</v>
      </c>
      <c r="AM101" s="40">
        <v>4.4999999999999998E-2</v>
      </c>
      <c r="AN101" s="40">
        <v>0.32500000000000001</v>
      </c>
      <c r="AO101" s="40">
        <v>0.32500000000000001</v>
      </c>
      <c r="AP101" s="40">
        <v>0.33</v>
      </c>
    </row>
    <row r="102" spans="1:42" x14ac:dyDescent="0.25">
      <c r="A102" s="50">
        <v>39142</v>
      </c>
      <c r="B102" s="57">
        <v>25.154</v>
      </c>
      <c r="C102" s="58">
        <v>27.965</v>
      </c>
      <c r="D102" s="57">
        <v>27.111000000000001</v>
      </c>
      <c r="E102" s="58">
        <v>27.269000000000002</v>
      </c>
      <c r="F102" s="57">
        <v>27.23</v>
      </c>
      <c r="G102" s="58">
        <v>26.384</v>
      </c>
      <c r="H102" s="57"/>
      <c r="I102" s="58">
        <v>18.959</v>
      </c>
      <c r="J102" s="57"/>
      <c r="K102" s="58"/>
      <c r="L102" s="57"/>
      <c r="M102" s="58"/>
      <c r="N102" s="57"/>
      <c r="O102" s="58"/>
      <c r="Q102" s="57"/>
      <c r="R102" s="58">
        <v>27.835744529891961</v>
      </c>
      <c r="S102" s="59"/>
      <c r="T102" s="58"/>
      <c r="U102" s="60"/>
      <c r="V102" s="61"/>
      <c r="W102" s="60"/>
      <c r="X102" s="58"/>
      <c r="Y102" s="59"/>
      <c r="Z102" s="62"/>
      <c r="AB102" s="59"/>
      <c r="AC102" s="58"/>
      <c r="AD102" s="59"/>
      <c r="AE102" s="58"/>
      <c r="AF102" s="59"/>
      <c r="AG102" s="58"/>
      <c r="AI102" s="135"/>
      <c r="AJ102" s="136"/>
      <c r="AK102" s="50">
        <v>39965</v>
      </c>
      <c r="AL102" s="40">
        <v>4.2919999999999998</v>
      </c>
      <c r="AM102" s="40">
        <v>4.4999999999999998E-2</v>
      </c>
      <c r="AN102" s="40">
        <v>0.33500000000000002</v>
      </c>
      <c r="AO102" s="40">
        <v>0.33500000000000002</v>
      </c>
      <c r="AP102" s="40">
        <v>0.37</v>
      </c>
    </row>
    <row r="103" spans="1:42" x14ac:dyDescent="0.25">
      <c r="A103" s="50">
        <v>39173</v>
      </c>
      <c r="B103" s="57">
        <v>24.716000000000001</v>
      </c>
      <c r="C103" s="58">
        <v>26.952000000000002</v>
      </c>
      <c r="D103" s="57">
        <v>25.033000000000001</v>
      </c>
      <c r="E103" s="58">
        <v>26.254999999999999</v>
      </c>
      <c r="F103" s="57">
        <v>26.969000000000001</v>
      </c>
      <c r="G103" s="58">
        <v>25.946000000000002</v>
      </c>
      <c r="H103" s="57"/>
      <c r="I103" s="58">
        <v>17.973000000000003</v>
      </c>
      <c r="J103" s="57"/>
      <c r="K103" s="58"/>
      <c r="L103" s="57"/>
      <c r="M103" s="58"/>
      <c r="N103" s="57"/>
      <c r="O103" s="58"/>
      <c r="Q103" s="57"/>
      <c r="R103" s="58">
        <v>26.221789901696678</v>
      </c>
      <c r="S103" s="59"/>
      <c r="T103" s="58"/>
      <c r="U103" s="60"/>
      <c r="V103" s="61"/>
      <c r="W103" s="60"/>
      <c r="X103" s="58"/>
      <c r="Y103" s="59"/>
      <c r="Z103" s="62"/>
      <c r="AB103" s="59"/>
      <c r="AC103" s="58"/>
      <c r="AD103" s="59"/>
      <c r="AE103" s="58"/>
      <c r="AF103" s="59"/>
      <c r="AG103" s="58"/>
      <c r="AI103" s="135"/>
      <c r="AJ103" s="136"/>
      <c r="AK103" s="50">
        <v>39995</v>
      </c>
      <c r="AL103" s="40">
        <v>4.3620000000000001</v>
      </c>
      <c r="AM103" s="40">
        <v>4.4999999999999998E-2</v>
      </c>
      <c r="AN103" s="40">
        <v>0.45</v>
      </c>
      <c r="AO103" s="40">
        <v>0.35</v>
      </c>
      <c r="AP103" s="40">
        <v>0.41</v>
      </c>
    </row>
    <row r="104" spans="1:42" x14ac:dyDescent="0.25">
      <c r="A104" s="50">
        <v>39203</v>
      </c>
      <c r="B104" s="57">
        <v>24.523</v>
      </c>
      <c r="C104" s="58">
        <v>21.244</v>
      </c>
      <c r="D104" s="57">
        <v>18.661000000000001</v>
      </c>
      <c r="E104" s="58">
        <v>26.823</v>
      </c>
      <c r="F104" s="57">
        <v>26.826000000000001</v>
      </c>
      <c r="G104" s="58">
        <v>25.753</v>
      </c>
      <c r="H104" s="57"/>
      <c r="I104" s="58">
        <v>16.016000000000002</v>
      </c>
      <c r="J104" s="57"/>
      <c r="K104" s="58"/>
      <c r="L104" s="57"/>
      <c r="M104" s="58"/>
      <c r="N104" s="57"/>
      <c r="O104" s="58"/>
      <c r="Q104" s="57"/>
      <c r="R104" s="58">
        <v>26.261264733822575</v>
      </c>
      <c r="S104" s="59"/>
      <c r="T104" s="58"/>
      <c r="U104" s="60"/>
      <c r="V104" s="61"/>
      <c r="W104" s="60"/>
      <c r="X104" s="58"/>
      <c r="Y104" s="59"/>
      <c r="Z104" s="62"/>
      <c r="AB104" s="59"/>
      <c r="AC104" s="58"/>
      <c r="AD104" s="59"/>
      <c r="AE104" s="58"/>
      <c r="AF104" s="59"/>
      <c r="AG104" s="58"/>
      <c r="AI104" s="135"/>
      <c r="AJ104" s="136"/>
      <c r="AK104" s="50">
        <v>40026</v>
      </c>
      <c r="AL104" s="40">
        <v>4.2750000000000004</v>
      </c>
      <c r="AM104" s="40">
        <v>0.13</v>
      </c>
      <c r="AN104" s="40">
        <v>0.45</v>
      </c>
      <c r="AO104" s="40">
        <v>0.35</v>
      </c>
      <c r="AP104" s="40">
        <v>0.41</v>
      </c>
    </row>
    <row r="105" spans="1:42" x14ac:dyDescent="0.25">
      <c r="A105" s="50">
        <v>39234</v>
      </c>
      <c r="B105" s="57">
        <v>24.527000000000001</v>
      </c>
      <c r="C105" s="58">
        <v>24.195</v>
      </c>
      <c r="D105" s="57">
        <v>20.8</v>
      </c>
      <c r="E105" s="58">
        <v>28.217000000000002</v>
      </c>
      <c r="F105" s="57">
        <v>27.256</v>
      </c>
      <c r="G105" s="58">
        <v>26.447000000000003</v>
      </c>
      <c r="H105" s="57"/>
      <c r="I105" s="58">
        <v>16.36</v>
      </c>
      <c r="J105" s="57"/>
      <c r="K105" s="58"/>
      <c r="L105" s="57"/>
      <c r="M105" s="58"/>
      <c r="N105" s="57"/>
      <c r="O105" s="58"/>
      <c r="Q105" s="57"/>
      <c r="R105" s="58">
        <v>26.561780451052474</v>
      </c>
      <c r="S105" s="59"/>
      <c r="T105" s="58"/>
      <c r="U105" s="60"/>
      <c r="V105" s="61"/>
      <c r="W105" s="60"/>
      <c r="X105" s="58"/>
      <c r="Y105" s="59"/>
      <c r="Z105" s="62"/>
      <c r="AB105" s="59"/>
      <c r="AC105" s="58"/>
      <c r="AD105" s="59"/>
      <c r="AE105" s="58"/>
      <c r="AF105" s="59"/>
      <c r="AG105" s="58"/>
      <c r="AI105" s="135"/>
      <c r="AJ105" s="136"/>
      <c r="AK105" s="50">
        <v>40057</v>
      </c>
      <c r="AL105" s="40">
        <v>4.1360000000000001</v>
      </c>
      <c r="AM105" s="40">
        <v>0.13</v>
      </c>
      <c r="AN105" s="40">
        <v>0.41499999999999998</v>
      </c>
      <c r="AO105" s="40">
        <v>0.315</v>
      </c>
      <c r="AP105" s="40">
        <v>0.36</v>
      </c>
    </row>
    <row r="106" spans="1:42" x14ac:dyDescent="0.25">
      <c r="A106" s="50">
        <v>39264</v>
      </c>
      <c r="B106" s="57">
        <v>26.096</v>
      </c>
      <c r="C106" s="58">
        <v>35.085000000000001</v>
      </c>
      <c r="D106" s="57">
        <v>33.332999999999998</v>
      </c>
      <c r="E106" s="58">
        <v>28.253</v>
      </c>
      <c r="F106" s="57">
        <v>26.593</v>
      </c>
      <c r="G106" s="58">
        <v>28.416</v>
      </c>
      <c r="H106" s="57"/>
      <c r="I106" s="58">
        <v>21.532</v>
      </c>
      <c r="J106" s="57"/>
      <c r="K106" s="58"/>
      <c r="L106" s="57"/>
      <c r="M106" s="58"/>
      <c r="N106" s="57"/>
      <c r="O106" s="58"/>
      <c r="Q106" s="57"/>
      <c r="R106" s="58">
        <v>26.917650508690283</v>
      </c>
      <c r="S106" s="59"/>
      <c r="T106" s="58"/>
      <c r="U106" s="60"/>
      <c r="V106" s="61"/>
      <c r="W106" s="60"/>
      <c r="X106" s="58"/>
      <c r="Y106" s="59"/>
      <c r="Z106" s="62"/>
      <c r="AB106" s="59"/>
      <c r="AC106" s="58"/>
      <c r="AD106" s="59"/>
      <c r="AE106" s="58"/>
      <c r="AF106" s="59"/>
      <c r="AG106" s="58"/>
      <c r="AI106" s="135"/>
      <c r="AJ106" s="136"/>
      <c r="AK106" s="50">
        <v>40087</v>
      </c>
      <c r="AL106" s="40">
        <v>3.9820000000000002</v>
      </c>
      <c r="AM106" s="40">
        <v>0.13</v>
      </c>
      <c r="AN106" s="40">
        <v>0.46</v>
      </c>
      <c r="AO106" s="40">
        <v>0.36</v>
      </c>
      <c r="AP106" s="40">
        <v>0.4</v>
      </c>
    </row>
    <row r="107" spans="1:42" x14ac:dyDescent="0.25">
      <c r="A107" s="50">
        <v>39295</v>
      </c>
      <c r="B107" s="57">
        <v>29.049000000000003</v>
      </c>
      <c r="C107" s="58">
        <v>36.86</v>
      </c>
      <c r="D107" s="57">
        <v>34.875</v>
      </c>
      <c r="E107" s="58">
        <v>30.851000000000003</v>
      </c>
      <c r="F107" s="57">
        <v>30.192</v>
      </c>
      <c r="G107" s="58">
        <v>31.919</v>
      </c>
      <c r="H107" s="57"/>
      <c r="I107" s="58">
        <v>27.229000000000003</v>
      </c>
      <c r="J107" s="57"/>
      <c r="K107" s="58"/>
      <c r="L107" s="57"/>
      <c r="M107" s="58"/>
      <c r="N107" s="57"/>
      <c r="O107" s="58"/>
      <c r="Q107" s="57"/>
      <c r="R107" s="58">
        <v>27.218108978408345</v>
      </c>
      <c r="S107" s="59"/>
      <c r="T107" s="58"/>
      <c r="U107" s="60"/>
      <c r="V107" s="61"/>
      <c r="W107" s="60"/>
      <c r="X107" s="58"/>
      <c r="Y107" s="59"/>
      <c r="Z107" s="62"/>
      <c r="AB107" s="59"/>
      <c r="AC107" s="58"/>
      <c r="AD107" s="59"/>
      <c r="AE107" s="58"/>
      <c r="AF107" s="59"/>
      <c r="AG107" s="58"/>
      <c r="AI107" s="135"/>
      <c r="AJ107" s="136"/>
      <c r="AK107" s="50">
        <v>40118</v>
      </c>
      <c r="AL107" s="40">
        <v>3.9870000000000001</v>
      </c>
      <c r="AM107" s="40">
        <v>0.13</v>
      </c>
      <c r="AN107" s="40">
        <v>0.56000000000000005</v>
      </c>
      <c r="AO107" s="40">
        <v>0.46</v>
      </c>
      <c r="AP107" s="40">
        <v>0.73</v>
      </c>
    </row>
    <row r="108" spans="1:42" x14ac:dyDescent="0.25">
      <c r="A108" s="50">
        <v>39326</v>
      </c>
      <c r="B108" s="57">
        <v>27.124000000000002</v>
      </c>
      <c r="C108" s="58">
        <v>32.975000000000001</v>
      </c>
      <c r="D108" s="57">
        <v>31.105</v>
      </c>
      <c r="E108" s="58">
        <v>28.836000000000002</v>
      </c>
      <c r="F108" s="57">
        <v>28.953000000000003</v>
      </c>
      <c r="G108" s="58">
        <v>29.444000000000003</v>
      </c>
      <c r="H108" s="57"/>
      <c r="I108" s="58">
        <v>25.868000000000002</v>
      </c>
      <c r="J108" s="57"/>
      <c r="K108" s="58"/>
      <c r="L108" s="57"/>
      <c r="M108" s="58"/>
      <c r="N108" s="57"/>
      <c r="O108" s="58"/>
      <c r="Q108" s="57"/>
      <c r="R108" s="58">
        <v>27.17045164514726</v>
      </c>
      <c r="S108" s="59"/>
      <c r="T108" s="58"/>
      <c r="U108" s="60"/>
      <c r="V108" s="61"/>
      <c r="W108" s="60"/>
      <c r="X108" s="58"/>
      <c r="Y108" s="59"/>
      <c r="Z108" s="62"/>
      <c r="AB108" s="59"/>
      <c r="AC108" s="58"/>
      <c r="AD108" s="59"/>
      <c r="AE108" s="58"/>
      <c r="AF108" s="59"/>
      <c r="AG108" s="58"/>
      <c r="AI108" s="135"/>
      <c r="AJ108" s="136"/>
      <c r="AK108" s="50">
        <v>40148</v>
      </c>
      <c r="AL108" s="40">
        <v>4.0250000000000004</v>
      </c>
      <c r="AM108" s="40">
        <v>0.13</v>
      </c>
      <c r="AN108" s="40">
        <v>0.77</v>
      </c>
      <c r="AO108" s="40">
        <v>0.77</v>
      </c>
      <c r="AP108" s="40">
        <v>0.98</v>
      </c>
    </row>
    <row r="109" spans="1:42" x14ac:dyDescent="0.25">
      <c r="A109" s="50">
        <v>39356</v>
      </c>
      <c r="B109" s="57">
        <v>26.696000000000002</v>
      </c>
      <c r="C109" s="58">
        <v>31.383000000000003</v>
      </c>
      <c r="D109" s="57">
        <v>29.004000000000001</v>
      </c>
      <c r="E109" s="58">
        <v>28.555</v>
      </c>
      <c r="F109" s="57">
        <v>25.832000000000001</v>
      </c>
      <c r="G109" s="58">
        <v>27.986000000000001</v>
      </c>
      <c r="H109" s="57"/>
      <c r="I109" s="58">
        <v>18.727</v>
      </c>
      <c r="J109" s="57"/>
      <c r="K109" s="58"/>
      <c r="L109" s="57"/>
      <c r="M109" s="58"/>
      <c r="N109" s="57"/>
      <c r="O109" s="58"/>
      <c r="Q109" s="57"/>
      <c r="R109" s="58">
        <v>27.170242016274365</v>
      </c>
      <c r="S109" s="59"/>
      <c r="T109" s="58"/>
      <c r="U109" s="60"/>
      <c r="V109" s="61"/>
      <c r="W109" s="60"/>
      <c r="X109" s="58"/>
      <c r="Y109" s="59"/>
      <c r="Z109" s="62"/>
      <c r="AB109" s="59"/>
      <c r="AC109" s="58"/>
      <c r="AD109" s="59"/>
      <c r="AE109" s="58"/>
      <c r="AF109" s="59"/>
      <c r="AG109" s="58"/>
      <c r="AI109" s="135"/>
      <c r="AJ109" s="136"/>
      <c r="AK109" s="50">
        <v>40179</v>
      </c>
      <c r="AL109" s="40">
        <v>4.07</v>
      </c>
      <c r="AM109" s="40">
        <v>4.4999999999999998E-2</v>
      </c>
      <c r="AN109" s="40">
        <v>1.04</v>
      </c>
      <c r="AO109" s="40">
        <v>1.04</v>
      </c>
      <c r="AP109" s="40">
        <v>1.6</v>
      </c>
    </row>
    <row r="110" spans="1:42" x14ac:dyDescent="0.25">
      <c r="A110" s="50">
        <v>39387</v>
      </c>
      <c r="B110" s="57">
        <v>24.31</v>
      </c>
      <c r="C110" s="58">
        <v>28.718</v>
      </c>
      <c r="D110" s="57">
        <v>26.245000000000001</v>
      </c>
      <c r="E110" s="58">
        <v>28.148</v>
      </c>
      <c r="F110" s="57">
        <v>26.517000000000003</v>
      </c>
      <c r="G110" s="58">
        <v>25.47</v>
      </c>
      <c r="H110" s="57"/>
      <c r="I110" s="58">
        <v>16.121000000000002</v>
      </c>
      <c r="J110" s="57"/>
      <c r="K110" s="58"/>
      <c r="L110" s="57"/>
      <c r="M110" s="58"/>
      <c r="N110" s="57"/>
      <c r="O110" s="58"/>
      <c r="Q110" s="57"/>
      <c r="R110" s="58">
        <v>28.657249517933842</v>
      </c>
      <c r="S110" s="59"/>
      <c r="T110" s="58"/>
      <c r="U110" s="60"/>
      <c r="V110" s="61"/>
      <c r="W110" s="60"/>
      <c r="X110" s="58"/>
      <c r="Y110" s="59"/>
      <c r="Z110" s="62"/>
      <c r="AB110" s="59"/>
      <c r="AC110" s="58"/>
      <c r="AD110" s="59"/>
      <c r="AE110" s="58"/>
      <c r="AF110" s="59"/>
      <c r="AG110" s="58"/>
      <c r="AI110" s="135"/>
      <c r="AJ110" s="136"/>
      <c r="AK110" s="50">
        <v>40210</v>
      </c>
      <c r="AL110" s="40">
        <v>4.1080000000000005</v>
      </c>
      <c r="AM110" s="40">
        <v>4.4999999999999998E-2</v>
      </c>
      <c r="AN110" s="40">
        <v>1.04</v>
      </c>
      <c r="AO110" s="40">
        <v>1.04</v>
      </c>
      <c r="AP110" s="40">
        <v>1.6</v>
      </c>
    </row>
    <row r="111" spans="1:42" x14ac:dyDescent="0.25">
      <c r="A111" s="50">
        <v>39417</v>
      </c>
      <c r="B111" s="57">
        <v>24.694000000000003</v>
      </c>
      <c r="C111" s="58">
        <v>32.899000000000001</v>
      </c>
      <c r="D111" s="57">
        <v>30.189</v>
      </c>
      <c r="E111" s="58">
        <v>28.828000000000003</v>
      </c>
      <c r="F111" s="57">
        <v>29.371000000000002</v>
      </c>
      <c r="G111" s="58">
        <v>25.774000000000001</v>
      </c>
      <c r="H111" s="57"/>
      <c r="I111" s="58">
        <v>19.170999999999999</v>
      </c>
      <c r="J111" s="57"/>
      <c r="K111" s="58"/>
      <c r="L111" s="57"/>
      <c r="M111" s="58"/>
      <c r="N111" s="57"/>
      <c r="O111" s="58"/>
      <c r="Q111" s="57"/>
      <c r="R111" s="58">
        <v>29.859421617178135</v>
      </c>
      <c r="S111" s="59"/>
      <c r="T111" s="58"/>
      <c r="U111" s="60"/>
      <c r="V111" s="61"/>
      <c r="W111" s="60"/>
      <c r="X111" s="58"/>
      <c r="Y111" s="59"/>
      <c r="Z111" s="62"/>
      <c r="AB111" s="59"/>
      <c r="AC111" s="58"/>
      <c r="AD111" s="59"/>
      <c r="AE111" s="58"/>
      <c r="AF111" s="59"/>
      <c r="AG111" s="58"/>
      <c r="AI111" s="135"/>
      <c r="AJ111" s="136"/>
      <c r="AK111" s="50">
        <v>40238</v>
      </c>
      <c r="AL111" s="40">
        <v>4.1020000000000003</v>
      </c>
      <c r="AM111" s="40">
        <v>4.4999999999999998E-2</v>
      </c>
      <c r="AN111" s="40">
        <v>0.54</v>
      </c>
      <c r="AO111" s="40">
        <v>0.54</v>
      </c>
      <c r="AP111" s="40">
        <v>0.72</v>
      </c>
    </row>
    <row r="112" spans="1:42" x14ac:dyDescent="0.25">
      <c r="A112" s="50">
        <v>39448</v>
      </c>
      <c r="B112" s="57">
        <v>25.608000000000001</v>
      </c>
      <c r="C112" s="58">
        <v>29.406000000000002</v>
      </c>
      <c r="D112" s="57">
        <v>28.958000000000002</v>
      </c>
      <c r="E112" s="58">
        <v>28.73</v>
      </c>
      <c r="F112" s="57">
        <v>27.916</v>
      </c>
      <c r="G112" s="58">
        <v>26.838000000000001</v>
      </c>
      <c r="H112" s="57"/>
      <c r="I112" s="58">
        <v>19.334</v>
      </c>
      <c r="J112" s="57"/>
      <c r="K112" s="58"/>
      <c r="L112" s="57"/>
      <c r="M112" s="58"/>
      <c r="N112" s="57"/>
      <c r="O112" s="58"/>
      <c r="Q112" s="57"/>
      <c r="R112" s="58">
        <v>30.393073580507288</v>
      </c>
      <c r="S112" s="59"/>
      <c r="T112" s="58"/>
      <c r="U112" s="60"/>
      <c r="V112" s="61"/>
      <c r="W112" s="60"/>
      <c r="X112" s="58"/>
      <c r="Y112" s="59"/>
      <c r="Z112" s="62"/>
      <c r="AB112" s="59"/>
      <c r="AC112" s="58"/>
      <c r="AD112" s="59"/>
      <c r="AE112" s="58"/>
      <c r="AF112" s="59"/>
      <c r="AG112" s="58"/>
      <c r="AI112" s="135"/>
      <c r="AJ112" s="136"/>
      <c r="AK112" s="50">
        <v>40269</v>
      </c>
      <c r="AL112" s="40">
        <v>4.1020000000000003</v>
      </c>
      <c r="AM112" s="40">
        <v>4.4999999999999998E-2</v>
      </c>
      <c r="AN112" s="40">
        <v>0.36</v>
      </c>
      <c r="AO112" s="40">
        <v>0.36</v>
      </c>
      <c r="AP112" s="40">
        <v>0.38</v>
      </c>
    </row>
    <row r="113" spans="1:42" x14ac:dyDescent="0.25">
      <c r="A113" s="50">
        <v>39479</v>
      </c>
      <c r="B113" s="57">
        <v>25.717000000000002</v>
      </c>
      <c r="C113" s="58">
        <v>29.566000000000003</v>
      </c>
      <c r="D113" s="57">
        <v>28.483000000000001</v>
      </c>
      <c r="E113" s="58">
        <v>28.043000000000003</v>
      </c>
      <c r="F113" s="57">
        <v>27.724</v>
      </c>
      <c r="G113" s="58">
        <v>26.947000000000003</v>
      </c>
      <c r="H113" s="57"/>
      <c r="I113" s="58">
        <v>20.221</v>
      </c>
      <c r="J113" s="57"/>
      <c r="K113" s="58"/>
      <c r="L113" s="57"/>
      <c r="M113" s="58"/>
      <c r="N113" s="57"/>
      <c r="O113" s="58"/>
      <c r="Q113" s="57"/>
      <c r="R113" s="58">
        <v>29.704488792095418</v>
      </c>
      <c r="S113" s="59"/>
      <c r="T113" s="58"/>
      <c r="U113" s="60"/>
      <c r="V113" s="61"/>
      <c r="W113" s="60"/>
      <c r="X113" s="58"/>
      <c r="Y113" s="59"/>
      <c r="Z113" s="62"/>
      <c r="AB113" s="59"/>
      <c r="AC113" s="58"/>
      <c r="AD113" s="59"/>
      <c r="AE113" s="58"/>
      <c r="AF113" s="59"/>
      <c r="AG113" s="58"/>
      <c r="AI113" s="135"/>
      <c r="AJ113" s="136"/>
      <c r="AK113" s="50">
        <v>40299</v>
      </c>
      <c r="AL113" s="40">
        <v>4.25</v>
      </c>
      <c r="AM113" s="40">
        <v>4.4999999999999998E-2</v>
      </c>
      <c r="AN113" s="40">
        <v>0.32500000000000001</v>
      </c>
      <c r="AO113" s="40">
        <v>0.32500000000000001</v>
      </c>
      <c r="AP113" s="40">
        <v>0.33</v>
      </c>
    </row>
    <row r="114" spans="1:42" x14ac:dyDescent="0.25">
      <c r="A114" s="50">
        <v>39508</v>
      </c>
      <c r="B114" s="57">
        <v>25.367000000000001</v>
      </c>
      <c r="C114" s="58">
        <v>28.957000000000001</v>
      </c>
      <c r="D114" s="57">
        <v>27.29</v>
      </c>
      <c r="E114" s="58">
        <v>27.391000000000002</v>
      </c>
      <c r="F114" s="57">
        <v>27.406000000000002</v>
      </c>
      <c r="G114" s="58">
        <v>26.597000000000001</v>
      </c>
      <c r="H114" s="57"/>
      <c r="I114" s="58">
        <v>18.874000000000002</v>
      </c>
      <c r="J114" s="57"/>
      <c r="K114" s="58"/>
      <c r="L114" s="57"/>
      <c r="M114" s="58"/>
      <c r="N114" s="57"/>
      <c r="O114" s="58"/>
      <c r="Q114" s="57"/>
      <c r="R114" s="58">
        <v>28.604568075704105</v>
      </c>
      <c r="S114" s="59"/>
      <c r="T114" s="58"/>
      <c r="U114" s="60"/>
      <c r="V114" s="61"/>
      <c r="W114" s="60"/>
      <c r="X114" s="58"/>
      <c r="Y114" s="59"/>
      <c r="Z114" s="62"/>
      <c r="AB114" s="59"/>
      <c r="AC114" s="58"/>
      <c r="AD114" s="59"/>
      <c r="AE114" s="58"/>
      <c r="AF114" s="59"/>
      <c r="AG114" s="58"/>
      <c r="AI114" s="135"/>
      <c r="AJ114" s="136"/>
      <c r="AK114" s="50">
        <v>40330</v>
      </c>
      <c r="AL114" s="40">
        <v>4.4020000000000001</v>
      </c>
      <c r="AM114" s="40">
        <v>4.4999999999999998E-2</v>
      </c>
      <c r="AN114" s="40">
        <v>0.33500000000000002</v>
      </c>
      <c r="AO114" s="40">
        <v>0.33500000000000002</v>
      </c>
      <c r="AP114" s="40">
        <v>0.37</v>
      </c>
    </row>
    <row r="115" spans="1:42" x14ac:dyDescent="0.25">
      <c r="A115" s="50">
        <v>39539</v>
      </c>
      <c r="B115" s="57">
        <v>25.219000000000001</v>
      </c>
      <c r="C115" s="58">
        <v>28.242000000000001</v>
      </c>
      <c r="D115" s="57">
        <v>25.555</v>
      </c>
      <c r="E115" s="58">
        <v>26.831</v>
      </c>
      <c r="F115" s="57">
        <v>27.416</v>
      </c>
      <c r="G115" s="58">
        <v>26.449000000000002</v>
      </c>
      <c r="H115" s="57"/>
      <c r="I115" s="58">
        <v>18.648</v>
      </c>
      <c r="J115" s="57"/>
      <c r="K115" s="58"/>
      <c r="L115" s="57"/>
      <c r="M115" s="58"/>
      <c r="N115" s="57"/>
      <c r="O115" s="58"/>
      <c r="Q115" s="57"/>
      <c r="R115" s="58">
        <v>26.950893970413844</v>
      </c>
      <c r="S115" s="59"/>
      <c r="T115" s="58"/>
      <c r="U115" s="60"/>
      <c r="V115" s="61"/>
      <c r="W115" s="60"/>
      <c r="X115" s="58"/>
      <c r="Y115" s="59"/>
      <c r="Z115" s="62"/>
      <c r="AB115" s="59"/>
      <c r="AC115" s="58"/>
      <c r="AD115" s="59"/>
      <c r="AE115" s="58"/>
      <c r="AF115" s="59"/>
      <c r="AG115" s="58"/>
      <c r="AI115" s="135"/>
      <c r="AJ115" s="136"/>
      <c r="AK115" s="50">
        <v>40360</v>
      </c>
      <c r="AL115" s="40">
        <v>4.4744999999999999</v>
      </c>
      <c r="AM115" s="40">
        <v>4.4999999999999998E-2</v>
      </c>
      <c r="AN115" s="40">
        <v>0.45</v>
      </c>
      <c r="AO115" s="40">
        <v>0.35</v>
      </c>
      <c r="AP115" s="40">
        <v>0.41</v>
      </c>
    </row>
    <row r="116" spans="1:42" x14ac:dyDescent="0.25">
      <c r="A116" s="50">
        <v>39569</v>
      </c>
      <c r="B116" s="57">
        <v>24.894000000000002</v>
      </c>
      <c r="C116" s="58">
        <v>22.708000000000002</v>
      </c>
      <c r="D116" s="57">
        <v>19.515000000000001</v>
      </c>
      <c r="E116" s="58">
        <v>27.168000000000003</v>
      </c>
      <c r="F116" s="57">
        <v>27.17</v>
      </c>
      <c r="G116" s="58">
        <v>26.124000000000002</v>
      </c>
      <c r="H116" s="57"/>
      <c r="I116" s="58">
        <v>16.196000000000002</v>
      </c>
      <c r="J116" s="57"/>
      <c r="K116" s="58"/>
      <c r="L116" s="57"/>
      <c r="M116" s="58"/>
      <c r="N116" s="57"/>
      <c r="O116" s="58"/>
      <c r="Q116" s="57"/>
      <c r="R116" s="58">
        <v>26.990064734641464</v>
      </c>
      <c r="S116" s="59"/>
      <c r="T116" s="58"/>
      <c r="U116" s="60"/>
      <c r="V116" s="61"/>
      <c r="W116" s="60"/>
      <c r="X116" s="58"/>
      <c r="Y116" s="59"/>
      <c r="Z116" s="62"/>
      <c r="AB116" s="59"/>
      <c r="AC116" s="58"/>
      <c r="AD116" s="59"/>
      <c r="AE116" s="58"/>
      <c r="AF116" s="59"/>
      <c r="AG116" s="58"/>
      <c r="AI116" s="135"/>
      <c r="AJ116" s="136"/>
      <c r="AK116" s="50">
        <v>40391</v>
      </c>
      <c r="AL116" s="40">
        <v>4.3875000000000002</v>
      </c>
      <c r="AM116" s="40">
        <v>0.13</v>
      </c>
      <c r="AN116" s="40">
        <v>0.45</v>
      </c>
      <c r="AO116" s="40">
        <v>0.35</v>
      </c>
      <c r="AP116" s="40">
        <v>0.41</v>
      </c>
    </row>
    <row r="117" spans="1:42" x14ac:dyDescent="0.25">
      <c r="A117" s="50">
        <v>39600</v>
      </c>
      <c r="B117" s="57">
        <v>24.346</v>
      </c>
      <c r="C117" s="58">
        <v>25.348000000000003</v>
      </c>
      <c r="D117" s="57">
        <v>21.25</v>
      </c>
      <c r="E117" s="58">
        <v>28.254999999999999</v>
      </c>
      <c r="F117" s="57">
        <v>27.224</v>
      </c>
      <c r="G117" s="58">
        <v>26.216000000000001</v>
      </c>
      <c r="H117" s="57"/>
      <c r="I117" s="58">
        <v>15.346</v>
      </c>
      <c r="J117" s="57"/>
      <c r="K117" s="58"/>
      <c r="L117" s="57"/>
      <c r="M117" s="58"/>
      <c r="N117" s="57"/>
      <c r="O117" s="58"/>
      <c r="Q117" s="57"/>
      <c r="R117" s="58">
        <v>27.290233021768504</v>
      </c>
      <c r="S117" s="59"/>
      <c r="T117" s="58"/>
      <c r="U117" s="60"/>
      <c r="V117" s="61"/>
      <c r="W117" s="60"/>
      <c r="X117" s="58"/>
      <c r="Y117" s="59"/>
      <c r="Z117" s="62"/>
      <c r="AB117" s="59"/>
      <c r="AC117" s="58"/>
      <c r="AD117" s="59"/>
      <c r="AE117" s="58"/>
      <c r="AF117" s="59"/>
      <c r="AG117" s="58"/>
      <c r="AI117" s="135"/>
      <c r="AJ117" s="136"/>
      <c r="AK117" s="50">
        <v>40422</v>
      </c>
      <c r="AL117" s="40">
        <v>4.2484999999999999</v>
      </c>
      <c r="AM117" s="40">
        <v>0.13</v>
      </c>
      <c r="AN117" s="40">
        <v>0.41499999999999998</v>
      </c>
      <c r="AO117" s="40">
        <v>0.315</v>
      </c>
      <c r="AP117" s="40">
        <v>0.36</v>
      </c>
    </row>
    <row r="118" spans="1:42" x14ac:dyDescent="0.25">
      <c r="A118" s="50">
        <v>39630</v>
      </c>
      <c r="B118" s="57">
        <v>26.649000000000001</v>
      </c>
      <c r="C118" s="58">
        <v>36.044000000000004</v>
      </c>
      <c r="D118" s="57">
        <v>33.189</v>
      </c>
      <c r="E118" s="58">
        <v>28.691000000000003</v>
      </c>
      <c r="F118" s="57">
        <v>27.323</v>
      </c>
      <c r="G118" s="58">
        <v>28.879000000000001</v>
      </c>
      <c r="H118" s="57"/>
      <c r="I118" s="58">
        <v>22.476000000000003</v>
      </c>
      <c r="J118" s="57"/>
      <c r="K118" s="58"/>
      <c r="L118" s="57"/>
      <c r="M118" s="58"/>
      <c r="N118" s="57"/>
      <c r="O118" s="58"/>
      <c r="Q118" s="57"/>
      <c r="R118" s="58">
        <v>27.645751087816691</v>
      </c>
      <c r="S118" s="59"/>
      <c r="T118" s="58"/>
      <c r="U118" s="60"/>
      <c r="V118" s="61"/>
      <c r="W118" s="60"/>
      <c r="X118" s="58"/>
      <c r="Y118" s="59"/>
      <c r="Z118" s="62"/>
      <c r="AB118" s="59"/>
      <c r="AC118" s="58"/>
      <c r="AD118" s="59"/>
      <c r="AE118" s="58"/>
      <c r="AF118" s="59"/>
      <c r="AG118" s="58"/>
      <c r="AI118" s="135"/>
      <c r="AJ118" s="136"/>
      <c r="AK118" s="50">
        <v>40452</v>
      </c>
      <c r="AL118" s="40">
        <v>4.0945</v>
      </c>
      <c r="AM118" s="40">
        <v>0.13</v>
      </c>
      <c r="AN118" s="40">
        <v>0.46</v>
      </c>
      <c r="AO118" s="40">
        <v>0.36</v>
      </c>
      <c r="AP118" s="40">
        <v>0.4</v>
      </c>
    </row>
    <row r="119" spans="1:42" x14ac:dyDescent="0.25">
      <c r="A119" s="50">
        <v>39661</v>
      </c>
      <c r="B119" s="57">
        <v>27.832000000000001</v>
      </c>
      <c r="C119" s="58">
        <v>37.427</v>
      </c>
      <c r="D119" s="57">
        <v>34.405000000000001</v>
      </c>
      <c r="E119" s="58">
        <v>30.545000000000002</v>
      </c>
      <c r="F119" s="57">
        <v>29.033000000000001</v>
      </c>
      <c r="G119" s="58">
        <v>30.572000000000003</v>
      </c>
      <c r="H119" s="57"/>
      <c r="I119" s="58">
        <v>27.092000000000002</v>
      </c>
      <c r="J119" s="57"/>
      <c r="K119" s="58"/>
      <c r="L119" s="57"/>
      <c r="M119" s="58"/>
      <c r="N119" s="57"/>
      <c r="O119" s="58"/>
      <c r="Q119" s="57"/>
      <c r="R119" s="58">
        <v>27.945846699886758</v>
      </c>
      <c r="S119" s="59"/>
      <c r="T119" s="58"/>
      <c r="U119" s="60"/>
      <c r="V119" s="61"/>
      <c r="W119" s="60"/>
      <c r="X119" s="58"/>
      <c r="Y119" s="59"/>
      <c r="Z119" s="62"/>
      <c r="AB119" s="59"/>
      <c r="AC119" s="58"/>
      <c r="AD119" s="59"/>
      <c r="AE119" s="58"/>
      <c r="AF119" s="59"/>
      <c r="AG119" s="58"/>
      <c r="AI119" s="135"/>
      <c r="AJ119" s="136"/>
      <c r="AK119" s="50">
        <v>40483</v>
      </c>
      <c r="AL119" s="40">
        <v>4.0994999999999999</v>
      </c>
      <c r="AM119" s="40">
        <v>0.13</v>
      </c>
      <c r="AN119" s="40">
        <v>0.56000000000000005</v>
      </c>
      <c r="AO119" s="40">
        <v>0.46</v>
      </c>
      <c r="AP119" s="40">
        <v>0.73</v>
      </c>
    </row>
    <row r="120" spans="1:42" x14ac:dyDescent="0.25">
      <c r="A120" s="50">
        <v>39692</v>
      </c>
      <c r="B120" s="57">
        <v>27.532</v>
      </c>
      <c r="C120" s="58">
        <v>34.115000000000002</v>
      </c>
      <c r="D120" s="57">
        <v>31.195</v>
      </c>
      <c r="E120" s="58">
        <v>29.504999999999999</v>
      </c>
      <c r="F120" s="57">
        <v>29.324999999999999</v>
      </c>
      <c r="G120" s="58">
        <v>29.772000000000002</v>
      </c>
      <c r="H120" s="57"/>
      <c r="I120" s="58">
        <v>26.918000000000003</v>
      </c>
      <c r="J120" s="57"/>
      <c r="K120" s="58"/>
      <c r="L120" s="57"/>
      <c r="M120" s="58"/>
      <c r="N120" s="57"/>
      <c r="O120" s="58"/>
      <c r="Q120" s="57"/>
      <c r="R120" s="58">
        <v>27.897873308232679</v>
      </c>
      <c r="S120" s="59"/>
      <c r="T120" s="58"/>
      <c r="U120" s="60"/>
      <c r="V120" s="61"/>
      <c r="W120" s="60"/>
      <c r="X120" s="58"/>
      <c r="Y120" s="59"/>
      <c r="Z120" s="62"/>
      <c r="AB120" s="59"/>
      <c r="AC120" s="58"/>
      <c r="AD120" s="59"/>
      <c r="AE120" s="58"/>
      <c r="AF120" s="59"/>
      <c r="AG120" s="58"/>
      <c r="AI120" s="135"/>
      <c r="AJ120" s="136"/>
      <c r="AK120" s="50">
        <v>40513</v>
      </c>
      <c r="AL120" s="40">
        <v>4.1375000000000002</v>
      </c>
      <c r="AM120" s="40">
        <v>0.13</v>
      </c>
      <c r="AN120" s="40">
        <v>0.77</v>
      </c>
      <c r="AO120" s="40">
        <v>0.77</v>
      </c>
      <c r="AP120" s="40">
        <v>0.98</v>
      </c>
    </row>
    <row r="121" spans="1:42" x14ac:dyDescent="0.25">
      <c r="A121" s="50">
        <v>39722</v>
      </c>
      <c r="B121" s="57">
        <v>26.883000000000003</v>
      </c>
      <c r="C121" s="58">
        <v>32.404000000000003</v>
      </c>
      <c r="D121" s="57">
        <v>29.142000000000003</v>
      </c>
      <c r="E121" s="58">
        <v>28.832000000000001</v>
      </c>
      <c r="F121" s="57">
        <v>26.029</v>
      </c>
      <c r="G121" s="58">
        <v>28.173000000000002</v>
      </c>
      <c r="H121" s="57"/>
      <c r="I121" s="58">
        <v>18.906000000000002</v>
      </c>
      <c r="J121" s="57"/>
      <c r="K121" s="58"/>
      <c r="L121" s="57"/>
      <c r="M121" s="58"/>
      <c r="N121" s="57"/>
      <c r="O121" s="58"/>
      <c r="Q121" s="57"/>
      <c r="R121" s="58">
        <v>27.897350601264844</v>
      </c>
      <c r="S121" s="59"/>
      <c r="T121" s="58"/>
      <c r="U121" s="60"/>
      <c r="V121" s="61"/>
      <c r="W121" s="60"/>
      <c r="X121" s="58"/>
      <c r="Y121" s="59"/>
      <c r="Z121" s="62"/>
      <c r="AB121" s="59"/>
      <c r="AC121" s="58"/>
      <c r="AD121" s="59"/>
      <c r="AE121" s="58"/>
      <c r="AF121" s="59"/>
      <c r="AG121" s="58"/>
      <c r="AI121" s="135"/>
      <c r="AJ121" s="136"/>
      <c r="AK121" s="50">
        <v>40544</v>
      </c>
      <c r="AL121" s="40">
        <v>4.1825000000000001</v>
      </c>
      <c r="AM121" s="40">
        <v>4.4999999999999998E-2</v>
      </c>
      <c r="AN121" s="40">
        <v>1.04</v>
      </c>
      <c r="AO121" s="40">
        <v>1.04</v>
      </c>
      <c r="AP121" s="40">
        <v>1.6</v>
      </c>
    </row>
    <row r="122" spans="1:42" x14ac:dyDescent="0.25">
      <c r="A122" s="50">
        <v>39753</v>
      </c>
      <c r="B122" s="57">
        <v>24.465</v>
      </c>
      <c r="C122" s="58">
        <v>29.847000000000001</v>
      </c>
      <c r="D122" s="57">
        <v>26.412000000000003</v>
      </c>
      <c r="E122" s="58">
        <v>28.247</v>
      </c>
      <c r="F122" s="57">
        <v>26.722000000000001</v>
      </c>
      <c r="G122" s="58">
        <v>25.635000000000002</v>
      </c>
      <c r="H122" s="57"/>
      <c r="I122" s="58">
        <v>15.592000000000001</v>
      </c>
      <c r="J122" s="57"/>
      <c r="K122" s="58"/>
      <c r="L122" s="57"/>
      <c r="M122" s="58"/>
      <c r="N122" s="57"/>
      <c r="O122" s="58"/>
      <c r="Q122" s="57"/>
      <c r="R122" s="58">
        <v>29.267702827677365</v>
      </c>
      <c r="S122" s="59"/>
      <c r="T122" s="58"/>
      <c r="U122" s="60"/>
      <c r="V122" s="61"/>
      <c r="W122" s="60"/>
      <c r="X122" s="58"/>
      <c r="Y122" s="59"/>
      <c r="Z122" s="62"/>
      <c r="AB122" s="59"/>
      <c r="AC122" s="58"/>
      <c r="AD122" s="59"/>
      <c r="AE122" s="58"/>
      <c r="AF122" s="59"/>
      <c r="AG122" s="58"/>
      <c r="AI122" s="135"/>
      <c r="AJ122" s="136"/>
      <c r="AK122" s="50">
        <v>40575</v>
      </c>
      <c r="AL122" s="40">
        <v>4.2205000000000004</v>
      </c>
      <c r="AM122" s="40">
        <v>4.4999999999999998E-2</v>
      </c>
      <c r="AN122" s="40">
        <v>1.04</v>
      </c>
      <c r="AO122" s="40">
        <v>1.04</v>
      </c>
      <c r="AP122" s="40">
        <v>1.6</v>
      </c>
    </row>
    <row r="123" spans="1:42" x14ac:dyDescent="0.25">
      <c r="A123" s="50">
        <v>39783</v>
      </c>
      <c r="B123" s="57">
        <v>25.215</v>
      </c>
      <c r="C123" s="58">
        <v>33.82</v>
      </c>
      <c r="D123" s="57">
        <v>30.22</v>
      </c>
      <c r="E123" s="58">
        <v>29.234000000000002</v>
      </c>
      <c r="F123" s="57">
        <v>29.729000000000003</v>
      </c>
      <c r="G123" s="58">
        <v>26.315000000000001</v>
      </c>
      <c r="H123" s="57"/>
      <c r="I123" s="58">
        <v>19.945</v>
      </c>
      <c r="J123" s="57"/>
      <c r="K123" s="58"/>
      <c r="L123" s="57"/>
      <c r="M123" s="58"/>
      <c r="N123" s="57"/>
      <c r="O123" s="58"/>
      <c r="Q123" s="57"/>
      <c r="R123" s="58">
        <v>30.485741154954969</v>
      </c>
      <c r="S123" s="59"/>
      <c r="T123" s="58"/>
      <c r="U123" s="60"/>
      <c r="V123" s="61"/>
      <c r="W123" s="60"/>
      <c r="X123" s="58"/>
      <c r="Y123" s="59"/>
      <c r="Z123" s="62"/>
      <c r="AB123" s="59"/>
      <c r="AC123" s="58"/>
      <c r="AD123" s="59"/>
      <c r="AE123" s="58"/>
      <c r="AF123" s="59"/>
      <c r="AG123" s="58"/>
      <c r="AI123" s="135"/>
      <c r="AJ123" s="136"/>
      <c r="AK123" s="50">
        <v>40603</v>
      </c>
      <c r="AL123" s="40">
        <v>4.2145000000000001</v>
      </c>
      <c r="AM123" s="40">
        <v>4.4999999999999998E-2</v>
      </c>
      <c r="AN123" s="40">
        <v>0.54</v>
      </c>
      <c r="AO123" s="40">
        <v>0.54</v>
      </c>
      <c r="AP123" s="40">
        <v>0.72</v>
      </c>
    </row>
    <row r="124" spans="1:42" x14ac:dyDescent="0.25">
      <c r="A124" s="50">
        <v>39814</v>
      </c>
      <c r="B124" s="57">
        <v>25.903000000000002</v>
      </c>
      <c r="C124" s="58">
        <v>30.652000000000001</v>
      </c>
      <c r="D124" s="57">
        <v>29.073</v>
      </c>
      <c r="E124" s="58">
        <v>28.957000000000001</v>
      </c>
      <c r="F124" s="57">
        <v>28.19</v>
      </c>
      <c r="G124" s="58">
        <v>27.133000000000003</v>
      </c>
      <c r="H124" s="57"/>
      <c r="I124" s="58">
        <v>19.474</v>
      </c>
      <c r="J124" s="57"/>
      <c r="K124" s="58"/>
      <c r="L124" s="57"/>
      <c r="M124" s="58"/>
      <c r="N124" s="57"/>
      <c r="O124" s="58"/>
      <c r="Q124" s="57"/>
      <c r="R124" s="58">
        <v>31.056626276562952</v>
      </c>
      <c r="S124" s="59"/>
      <c r="T124" s="58"/>
      <c r="U124" s="60"/>
      <c r="V124" s="61"/>
      <c r="W124" s="60"/>
      <c r="X124" s="58"/>
      <c r="Y124" s="59"/>
      <c r="Z124" s="62"/>
      <c r="AB124" s="59"/>
      <c r="AC124" s="58"/>
      <c r="AD124" s="59"/>
      <c r="AE124" s="58"/>
      <c r="AF124" s="59"/>
      <c r="AG124" s="58"/>
      <c r="AI124" s="135"/>
      <c r="AJ124" s="136"/>
      <c r="AK124" s="50">
        <v>40634</v>
      </c>
      <c r="AL124" s="40">
        <v>4.2145000000000001</v>
      </c>
      <c r="AM124" s="40">
        <v>4.4999999999999998E-2</v>
      </c>
      <c r="AN124" s="40">
        <v>0.36</v>
      </c>
      <c r="AO124" s="40">
        <v>0.36</v>
      </c>
      <c r="AP124" s="40">
        <v>0.38</v>
      </c>
    </row>
    <row r="125" spans="1:42" x14ac:dyDescent="0.25">
      <c r="A125" s="50">
        <v>39845</v>
      </c>
      <c r="B125" s="57">
        <v>25.989000000000001</v>
      </c>
      <c r="C125" s="58">
        <v>30.756</v>
      </c>
      <c r="D125" s="57">
        <v>28.633000000000003</v>
      </c>
      <c r="E125" s="58">
        <v>28.307000000000002</v>
      </c>
      <c r="F125" s="57">
        <v>27.975000000000001</v>
      </c>
      <c r="G125" s="58">
        <v>27.219000000000001</v>
      </c>
      <c r="H125" s="57"/>
      <c r="I125" s="58">
        <v>20.336000000000002</v>
      </c>
      <c r="J125" s="57"/>
      <c r="K125" s="58"/>
      <c r="L125" s="57"/>
      <c r="M125" s="58"/>
      <c r="N125" s="57"/>
      <c r="O125" s="58"/>
      <c r="Q125" s="57"/>
      <c r="R125" s="58">
        <v>30.384600763939449</v>
      </c>
      <c r="S125" s="59"/>
      <c r="T125" s="58"/>
      <c r="U125" s="60"/>
      <c r="V125" s="61"/>
      <c r="W125" s="60"/>
      <c r="X125" s="58"/>
      <c r="Y125" s="59"/>
      <c r="Z125" s="62"/>
      <c r="AB125" s="59"/>
      <c r="AC125" s="58"/>
      <c r="AD125" s="59"/>
      <c r="AE125" s="58"/>
      <c r="AF125" s="59"/>
      <c r="AG125" s="58"/>
      <c r="AI125" s="135"/>
      <c r="AJ125" s="136"/>
      <c r="AK125" s="50">
        <v>40664</v>
      </c>
      <c r="AL125" s="40">
        <v>4.3624999999999998</v>
      </c>
      <c r="AM125" s="40">
        <v>4.4999999999999998E-2</v>
      </c>
      <c r="AN125" s="40">
        <v>0.32500000000000001</v>
      </c>
      <c r="AO125" s="40">
        <v>0.32500000000000001</v>
      </c>
      <c r="AP125" s="40">
        <v>0.33</v>
      </c>
    </row>
    <row r="126" spans="1:42" x14ac:dyDescent="0.25">
      <c r="A126" s="50">
        <v>39873</v>
      </c>
      <c r="B126" s="57">
        <v>25.702000000000002</v>
      </c>
      <c r="C126" s="58">
        <v>30.224</v>
      </c>
      <c r="D126" s="57">
        <v>27.538</v>
      </c>
      <c r="E126" s="58">
        <v>27.739000000000001</v>
      </c>
      <c r="F126" s="57">
        <v>27.713000000000001</v>
      </c>
      <c r="G126" s="58">
        <v>26.942</v>
      </c>
      <c r="H126" s="57"/>
      <c r="I126" s="58">
        <v>19.013999999999999</v>
      </c>
      <c r="J126" s="57"/>
      <c r="K126" s="58"/>
      <c r="L126" s="57"/>
      <c r="M126" s="58"/>
      <c r="N126" s="57"/>
      <c r="O126" s="58"/>
      <c r="Q126" s="57"/>
      <c r="R126" s="58">
        <v>29.298323479450001</v>
      </c>
      <c r="S126" s="59"/>
      <c r="T126" s="58"/>
      <c r="U126" s="60"/>
      <c r="V126" s="61"/>
      <c r="W126" s="60"/>
      <c r="X126" s="58"/>
      <c r="Y126" s="59"/>
      <c r="Z126" s="62"/>
      <c r="AB126" s="59"/>
      <c r="AC126" s="58"/>
      <c r="AD126" s="59"/>
      <c r="AE126" s="58"/>
      <c r="AF126" s="59"/>
      <c r="AG126" s="58"/>
      <c r="AI126" s="135"/>
      <c r="AJ126" s="136"/>
      <c r="AK126" s="50">
        <v>40695</v>
      </c>
      <c r="AL126" s="40">
        <v>4.5145</v>
      </c>
      <c r="AM126" s="40">
        <v>4.4999999999999998E-2</v>
      </c>
      <c r="AN126" s="40">
        <v>0.33500000000000002</v>
      </c>
      <c r="AO126" s="40">
        <v>0.33500000000000002</v>
      </c>
      <c r="AP126" s="40">
        <v>0.37</v>
      </c>
    </row>
    <row r="127" spans="1:42" x14ac:dyDescent="0.25">
      <c r="A127" s="50">
        <v>39904</v>
      </c>
      <c r="B127" s="57">
        <v>25.572000000000003</v>
      </c>
      <c r="C127" s="58">
        <v>29.519000000000002</v>
      </c>
      <c r="D127" s="57">
        <v>25.956</v>
      </c>
      <c r="E127" s="58">
        <v>27.204000000000001</v>
      </c>
      <c r="F127" s="57">
        <v>27.744</v>
      </c>
      <c r="G127" s="58">
        <v>26.812000000000001</v>
      </c>
      <c r="H127" s="57"/>
      <c r="I127" s="58">
        <v>18.798000000000002</v>
      </c>
      <c r="J127" s="57"/>
      <c r="K127" s="58"/>
      <c r="L127" s="57"/>
      <c r="M127" s="58"/>
      <c r="N127" s="57"/>
      <c r="O127" s="58"/>
      <c r="Q127" s="57"/>
      <c r="R127" s="58">
        <v>27.379978620307821</v>
      </c>
      <c r="S127" s="59"/>
      <c r="T127" s="58"/>
      <c r="U127" s="60"/>
      <c r="V127" s="61"/>
      <c r="W127" s="60"/>
      <c r="X127" s="58"/>
      <c r="Y127" s="59"/>
      <c r="Z127" s="62"/>
      <c r="AB127" s="59"/>
      <c r="AC127" s="58"/>
      <c r="AD127" s="59"/>
      <c r="AE127" s="58"/>
      <c r="AF127" s="59"/>
      <c r="AG127" s="58"/>
      <c r="AI127" s="135"/>
      <c r="AJ127" s="136"/>
      <c r="AK127" s="50">
        <v>40725</v>
      </c>
      <c r="AL127" s="40">
        <v>4.5895000000000001</v>
      </c>
      <c r="AM127" s="40">
        <v>4.4999999999999998E-2</v>
      </c>
      <c r="AN127" s="40">
        <v>0.45</v>
      </c>
      <c r="AO127" s="40">
        <v>0.35</v>
      </c>
      <c r="AP127" s="40">
        <v>0.41</v>
      </c>
    </row>
    <row r="128" spans="1:42" x14ac:dyDescent="0.25">
      <c r="A128" s="50">
        <v>39934</v>
      </c>
      <c r="B128" s="57">
        <v>25.096</v>
      </c>
      <c r="C128" s="58">
        <v>23.987000000000002</v>
      </c>
      <c r="D128" s="57">
        <v>20.007000000000001</v>
      </c>
      <c r="E128" s="58">
        <v>27.311</v>
      </c>
      <c r="F128" s="57">
        <v>27.381</v>
      </c>
      <c r="G128" s="58">
        <v>26.336000000000002</v>
      </c>
      <c r="H128" s="57"/>
      <c r="I128" s="58">
        <v>15.753</v>
      </c>
      <c r="J128" s="57"/>
      <c r="K128" s="58"/>
      <c r="L128" s="57"/>
      <c r="M128" s="58"/>
      <c r="N128" s="57"/>
      <c r="O128" s="58"/>
      <c r="Q128" s="57"/>
      <c r="R128" s="58">
        <v>27.43532512077476</v>
      </c>
      <c r="S128" s="59"/>
      <c r="T128" s="58"/>
      <c r="U128" s="60"/>
      <c r="V128" s="61"/>
      <c r="W128" s="60"/>
      <c r="X128" s="58"/>
      <c r="Y128" s="59"/>
      <c r="Z128" s="62"/>
      <c r="AB128" s="59"/>
      <c r="AC128" s="58"/>
      <c r="AD128" s="59"/>
      <c r="AE128" s="58"/>
      <c r="AF128" s="59"/>
      <c r="AG128" s="58"/>
      <c r="AI128" s="135"/>
      <c r="AJ128" s="136"/>
      <c r="AK128" s="50">
        <v>40756</v>
      </c>
      <c r="AL128" s="40">
        <v>4.5025000000000004</v>
      </c>
      <c r="AM128" s="40">
        <v>0.13</v>
      </c>
      <c r="AN128" s="40">
        <v>0.45</v>
      </c>
      <c r="AO128" s="40">
        <v>0.35</v>
      </c>
      <c r="AP128" s="40">
        <v>0.41</v>
      </c>
    </row>
    <row r="129" spans="1:37" x14ac:dyDescent="0.25">
      <c r="A129" s="50">
        <v>39965</v>
      </c>
      <c r="B129" s="57">
        <v>25.062000000000001</v>
      </c>
      <c r="C129" s="58">
        <v>26.919</v>
      </c>
      <c r="D129" s="57">
        <v>22.228000000000002</v>
      </c>
      <c r="E129" s="58">
        <v>28.761000000000003</v>
      </c>
      <c r="F129" s="57">
        <v>27.761000000000003</v>
      </c>
      <c r="G129" s="58">
        <v>26.882000000000001</v>
      </c>
      <c r="H129" s="57"/>
      <c r="I129" s="58">
        <v>16.690000000000001</v>
      </c>
      <c r="J129" s="57"/>
      <c r="K129" s="58"/>
      <c r="L129" s="57"/>
      <c r="M129" s="58"/>
      <c r="N129" s="57"/>
      <c r="O129" s="58"/>
      <c r="Q129" s="57"/>
      <c r="R129" s="58">
        <v>27.753629667366045</v>
      </c>
      <c r="S129" s="59"/>
      <c r="T129" s="58"/>
      <c r="U129" s="60"/>
      <c r="V129" s="61"/>
      <c r="W129" s="60"/>
      <c r="X129" s="58"/>
      <c r="Y129" s="59"/>
      <c r="Z129" s="62"/>
      <c r="AB129" s="59"/>
      <c r="AC129" s="58"/>
      <c r="AD129" s="59"/>
      <c r="AE129" s="58"/>
      <c r="AF129" s="59"/>
      <c r="AG129" s="58"/>
      <c r="AI129" s="135"/>
      <c r="AJ129" s="136"/>
      <c r="AK129" s="50"/>
    </row>
    <row r="130" spans="1:37" x14ac:dyDescent="0.25">
      <c r="A130" s="50">
        <v>39995</v>
      </c>
      <c r="B130" s="57">
        <v>26.57</v>
      </c>
      <c r="C130" s="58">
        <v>37.009</v>
      </c>
      <c r="D130" s="57">
        <v>33.018000000000001</v>
      </c>
      <c r="E130" s="58">
        <v>28.719000000000001</v>
      </c>
      <c r="F130" s="57">
        <v>27.31</v>
      </c>
      <c r="G130" s="58">
        <v>28.72</v>
      </c>
      <c r="H130" s="57"/>
      <c r="I130" s="58">
        <v>22.606000000000002</v>
      </c>
      <c r="J130" s="57"/>
      <c r="K130" s="58"/>
      <c r="L130" s="57"/>
      <c r="M130" s="58"/>
      <c r="N130" s="57"/>
      <c r="O130" s="58"/>
      <c r="Q130" s="57"/>
      <c r="R130" s="58">
        <v>28.127706069287523</v>
      </c>
      <c r="S130" s="59"/>
      <c r="T130" s="58"/>
      <c r="U130" s="60"/>
      <c r="V130" s="61"/>
      <c r="W130" s="60"/>
      <c r="X130" s="58"/>
      <c r="Y130" s="59"/>
      <c r="Z130" s="62"/>
      <c r="AB130" s="59"/>
      <c r="AC130" s="58"/>
      <c r="AD130" s="59"/>
      <c r="AE130" s="58"/>
      <c r="AF130" s="59"/>
      <c r="AG130" s="58"/>
      <c r="AI130" s="135"/>
      <c r="AJ130" s="136"/>
      <c r="AK130" s="50"/>
    </row>
    <row r="131" spans="1:37" x14ac:dyDescent="0.25">
      <c r="A131" s="50">
        <v>40026</v>
      </c>
      <c r="B131" s="57">
        <v>27.516000000000002</v>
      </c>
      <c r="C131" s="58">
        <v>38.335000000000001</v>
      </c>
      <c r="D131" s="57">
        <v>34.137</v>
      </c>
      <c r="E131" s="58">
        <v>30.747</v>
      </c>
      <c r="F131" s="57">
        <v>28.786000000000001</v>
      </c>
      <c r="G131" s="58">
        <v>30.136000000000003</v>
      </c>
      <c r="H131" s="57"/>
      <c r="I131" s="58">
        <v>27.22</v>
      </c>
      <c r="J131" s="57"/>
      <c r="K131" s="58"/>
      <c r="L131" s="57"/>
      <c r="M131" s="58"/>
      <c r="N131" s="57"/>
      <c r="O131" s="58"/>
      <c r="Q131" s="57"/>
      <c r="R131" s="58">
        <v>28.447468745980171</v>
      </c>
      <c r="S131" s="59"/>
      <c r="T131" s="58"/>
      <c r="U131" s="60"/>
      <c r="V131" s="61"/>
      <c r="W131" s="60"/>
      <c r="X131" s="58"/>
      <c r="Y131" s="59"/>
      <c r="Z131" s="62"/>
      <c r="AB131" s="59"/>
      <c r="AC131" s="58"/>
      <c r="AD131" s="59"/>
      <c r="AE131" s="58"/>
      <c r="AF131" s="59"/>
      <c r="AG131" s="58"/>
      <c r="AI131" s="135"/>
      <c r="AJ131" s="136"/>
      <c r="AK131" s="50"/>
    </row>
    <row r="132" spans="1:37" x14ac:dyDescent="0.25">
      <c r="A132" s="50">
        <v>40057</v>
      </c>
      <c r="B132" s="57">
        <v>27.428000000000001</v>
      </c>
      <c r="C132" s="58">
        <v>35.178000000000004</v>
      </c>
      <c r="D132" s="57">
        <v>31.164000000000001</v>
      </c>
      <c r="E132" s="58">
        <v>29.69</v>
      </c>
      <c r="F132" s="57">
        <v>29.293000000000003</v>
      </c>
      <c r="G132" s="58">
        <v>29.588000000000001</v>
      </c>
      <c r="H132" s="57"/>
      <c r="I132" s="58">
        <v>27.006</v>
      </c>
      <c r="J132" s="57"/>
      <c r="K132" s="58"/>
      <c r="L132" s="57"/>
      <c r="M132" s="58"/>
      <c r="N132" s="57"/>
      <c r="O132" s="58"/>
      <c r="Q132" s="57"/>
      <c r="R132" s="58">
        <v>28.417917363369302</v>
      </c>
      <c r="S132" s="59"/>
      <c r="T132" s="58"/>
      <c r="U132" s="60"/>
      <c r="V132" s="61"/>
      <c r="W132" s="60"/>
      <c r="X132" s="58"/>
      <c r="Y132" s="59"/>
      <c r="Z132" s="62"/>
      <c r="AB132" s="59"/>
      <c r="AC132" s="58"/>
      <c r="AD132" s="59"/>
      <c r="AE132" s="58"/>
      <c r="AF132" s="59"/>
      <c r="AG132" s="58"/>
      <c r="AI132" s="135"/>
      <c r="AJ132" s="136"/>
      <c r="AK132" s="50"/>
    </row>
    <row r="133" spans="1:37" x14ac:dyDescent="0.25">
      <c r="A133" s="50">
        <v>40087</v>
      </c>
      <c r="B133" s="57">
        <v>27.08</v>
      </c>
      <c r="C133" s="58">
        <v>33.511000000000003</v>
      </c>
      <c r="D133" s="57">
        <v>29.29</v>
      </c>
      <c r="E133" s="58">
        <v>29.103000000000002</v>
      </c>
      <c r="F133" s="57">
        <v>26.229000000000003</v>
      </c>
      <c r="G133" s="58">
        <v>28.37</v>
      </c>
      <c r="H133" s="57"/>
      <c r="I133" s="58">
        <v>19.056000000000001</v>
      </c>
      <c r="J133" s="57"/>
      <c r="K133" s="58"/>
      <c r="L133" s="57"/>
      <c r="M133" s="58"/>
      <c r="N133" s="57"/>
      <c r="O133" s="58"/>
      <c r="Q133" s="57"/>
      <c r="R133" s="58">
        <v>28.435823556043253</v>
      </c>
      <c r="S133" s="59"/>
      <c r="T133" s="58"/>
      <c r="U133" s="60"/>
      <c r="V133" s="61"/>
      <c r="W133" s="60"/>
      <c r="X133" s="58"/>
      <c r="Y133" s="59"/>
      <c r="Z133" s="62"/>
      <c r="AB133" s="59"/>
      <c r="AC133" s="58"/>
      <c r="AD133" s="59"/>
      <c r="AE133" s="58"/>
      <c r="AF133" s="59"/>
      <c r="AG133" s="58"/>
      <c r="AI133" s="135"/>
      <c r="AJ133" s="136"/>
      <c r="AK133" s="50"/>
    </row>
    <row r="134" spans="1:37" x14ac:dyDescent="0.25">
      <c r="A134" s="50">
        <v>40118</v>
      </c>
      <c r="B134" s="57">
        <v>24.832000000000001</v>
      </c>
      <c r="C134" s="58">
        <v>31.133000000000003</v>
      </c>
      <c r="D134" s="57">
        <v>26.727</v>
      </c>
      <c r="E134" s="58">
        <v>28.531000000000002</v>
      </c>
      <c r="F134" s="57">
        <v>27.072000000000003</v>
      </c>
      <c r="G134" s="58">
        <v>26.002000000000002</v>
      </c>
      <c r="H134" s="57"/>
      <c r="I134" s="58">
        <v>15.712000000000002</v>
      </c>
      <c r="J134" s="57"/>
      <c r="K134" s="58"/>
      <c r="L134" s="57"/>
      <c r="M134" s="58"/>
      <c r="N134" s="57"/>
      <c r="O134" s="58"/>
      <c r="Q134" s="57"/>
      <c r="R134" s="58">
        <v>30.111613007052824</v>
      </c>
      <c r="S134" s="59"/>
      <c r="T134" s="58"/>
      <c r="U134" s="60"/>
      <c r="V134" s="61"/>
      <c r="W134" s="60"/>
      <c r="X134" s="58"/>
      <c r="Y134" s="59"/>
      <c r="Z134" s="62"/>
      <c r="AB134" s="59"/>
      <c r="AC134" s="58"/>
      <c r="AD134" s="59"/>
      <c r="AE134" s="58"/>
      <c r="AF134" s="59"/>
      <c r="AG134" s="58"/>
      <c r="AI134" s="135"/>
      <c r="AJ134" s="136"/>
      <c r="AK134" s="50"/>
    </row>
    <row r="135" spans="1:37" x14ac:dyDescent="0.25">
      <c r="A135" s="50">
        <v>40148</v>
      </c>
      <c r="B135" s="57">
        <v>25.562000000000001</v>
      </c>
      <c r="C135" s="58">
        <v>34.884999999999998</v>
      </c>
      <c r="D135" s="57">
        <v>30.28</v>
      </c>
      <c r="E135" s="58">
        <v>29.384</v>
      </c>
      <c r="F135" s="57">
        <v>30.018000000000001</v>
      </c>
      <c r="G135" s="58">
        <v>26.672000000000001</v>
      </c>
      <c r="H135" s="57"/>
      <c r="I135" s="58">
        <v>20.085000000000001</v>
      </c>
      <c r="J135" s="57"/>
      <c r="K135" s="58"/>
      <c r="L135" s="57"/>
      <c r="M135" s="58"/>
      <c r="N135" s="57"/>
      <c r="O135" s="58"/>
      <c r="Q135" s="57"/>
      <c r="R135" s="58">
        <v>31.342909803035074</v>
      </c>
      <c r="S135" s="59"/>
      <c r="T135" s="58"/>
      <c r="U135" s="60"/>
      <c r="V135" s="61"/>
      <c r="W135" s="60"/>
      <c r="X135" s="58"/>
      <c r="Y135" s="59"/>
      <c r="Z135" s="62"/>
      <c r="AB135" s="59"/>
      <c r="AC135" s="58"/>
      <c r="AD135" s="59"/>
      <c r="AE135" s="58"/>
      <c r="AF135" s="59"/>
      <c r="AG135" s="58"/>
      <c r="AI135" s="135"/>
      <c r="AJ135" s="136"/>
      <c r="AK135" s="50"/>
    </row>
    <row r="136" spans="1:37" x14ac:dyDescent="0.25">
      <c r="A136" s="50">
        <v>40179</v>
      </c>
      <c r="B136" s="57">
        <v>26.074000000000002</v>
      </c>
      <c r="C136" s="58">
        <v>31.673000000000002</v>
      </c>
      <c r="D136" s="57">
        <v>29.045000000000002</v>
      </c>
      <c r="E136" s="58">
        <v>28.918000000000003</v>
      </c>
      <c r="F136" s="57">
        <v>28.27</v>
      </c>
      <c r="G136" s="58">
        <v>27.284000000000002</v>
      </c>
      <c r="H136" s="57"/>
      <c r="I136" s="58">
        <v>19.314</v>
      </c>
      <c r="J136" s="57"/>
      <c r="K136" s="58"/>
      <c r="L136" s="57"/>
      <c r="M136" s="58"/>
      <c r="N136" s="57"/>
      <c r="O136" s="58"/>
      <c r="Q136" s="57"/>
      <c r="R136" s="58">
        <v>31.942750771314898</v>
      </c>
      <c r="S136" s="59"/>
      <c r="T136" s="58"/>
      <c r="U136" s="60"/>
      <c r="V136" s="61"/>
      <c r="W136" s="60"/>
      <c r="X136" s="58"/>
      <c r="Y136" s="59"/>
      <c r="Z136" s="62"/>
      <c r="AB136" s="59"/>
      <c r="AC136" s="58"/>
      <c r="AD136" s="59"/>
      <c r="AE136" s="58"/>
      <c r="AF136" s="59"/>
      <c r="AG136" s="58"/>
      <c r="AI136" s="135"/>
      <c r="AJ136" s="136"/>
      <c r="AK136" s="50"/>
    </row>
    <row r="137" spans="1:37" x14ac:dyDescent="0.25">
      <c r="A137" s="50">
        <v>40210</v>
      </c>
      <c r="B137" s="57">
        <v>26.28</v>
      </c>
      <c r="C137" s="58">
        <v>31.931000000000001</v>
      </c>
      <c r="D137" s="57">
        <v>28.809000000000001</v>
      </c>
      <c r="E137" s="58">
        <v>28.611000000000001</v>
      </c>
      <c r="F137" s="57">
        <v>28.239000000000001</v>
      </c>
      <c r="G137" s="58">
        <v>27.49</v>
      </c>
      <c r="H137" s="57"/>
      <c r="I137" s="58">
        <v>20.545999999999999</v>
      </c>
      <c r="J137" s="57"/>
      <c r="K137" s="58"/>
      <c r="L137" s="57"/>
      <c r="M137" s="58"/>
      <c r="N137" s="57"/>
      <c r="O137" s="58"/>
      <c r="Q137" s="57"/>
      <c r="R137" s="58">
        <v>31.270619867367412</v>
      </c>
      <c r="S137" s="59"/>
      <c r="T137" s="58"/>
      <c r="U137" s="60"/>
      <c r="V137" s="61"/>
      <c r="W137" s="60"/>
      <c r="X137" s="58"/>
      <c r="Y137" s="59"/>
      <c r="Z137" s="62"/>
      <c r="AB137" s="59"/>
      <c r="AC137" s="58"/>
      <c r="AD137" s="59"/>
      <c r="AE137" s="58"/>
      <c r="AF137" s="59"/>
      <c r="AG137" s="58"/>
      <c r="AI137" s="135"/>
      <c r="AJ137" s="136"/>
      <c r="AK137" s="50"/>
    </row>
    <row r="138" spans="1:37" x14ac:dyDescent="0.25">
      <c r="A138" s="50">
        <v>40238</v>
      </c>
      <c r="B138" s="57">
        <v>26.136000000000003</v>
      </c>
      <c r="C138" s="58">
        <v>31.472000000000001</v>
      </c>
      <c r="D138" s="57">
        <v>27.907</v>
      </c>
      <c r="E138" s="58">
        <v>28.313000000000002</v>
      </c>
      <c r="F138" s="57">
        <v>28.147000000000002</v>
      </c>
      <c r="G138" s="58">
        <v>27.346</v>
      </c>
      <c r="H138" s="57"/>
      <c r="I138" s="58">
        <v>19.509</v>
      </c>
      <c r="J138" s="57"/>
      <c r="K138" s="58"/>
      <c r="L138" s="57"/>
      <c r="M138" s="58"/>
      <c r="N138" s="57"/>
      <c r="O138" s="58"/>
      <c r="Q138" s="57"/>
      <c r="R138" s="58">
        <v>30.180437619321058</v>
      </c>
      <c r="S138" s="59"/>
      <c r="T138" s="58"/>
      <c r="U138" s="60"/>
      <c r="V138" s="61"/>
      <c r="W138" s="60"/>
      <c r="X138" s="58"/>
      <c r="Y138" s="59"/>
      <c r="Z138" s="62"/>
      <c r="AB138" s="59"/>
      <c r="AC138" s="58"/>
      <c r="AD138" s="59"/>
      <c r="AE138" s="58"/>
      <c r="AF138" s="59"/>
      <c r="AG138" s="58"/>
      <c r="AI138" s="135"/>
      <c r="AJ138" s="136"/>
      <c r="AK138" s="50"/>
    </row>
    <row r="139" spans="1:37" x14ac:dyDescent="0.25">
      <c r="A139" s="50">
        <v>40269</v>
      </c>
      <c r="B139" s="57">
        <v>25.913</v>
      </c>
      <c r="C139" s="58">
        <v>30.753</v>
      </c>
      <c r="D139" s="57">
        <v>26.336000000000002</v>
      </c>
      <c r="E139" s="58">
        <v>27.566000000000003</v>
      </c>
      <c r="F139" s="57">
        <v>28.072000000000003</v>
      </c>
      <c r="G139" s="58">
        <v>27.123000000000001</v>
      </c>
      <c r="H139" s="57"/>
      <c r="I139" s="58">
        <v>18.958000000000002</v>
      </c>
      <c r="J139" s="57"/>
      <c r="K139" s="58"/>
      <c r="L139" s="57"/>
      <c r="M139" s="58"/>
      <c r="N139" s="57"/>
      <c r="O139" s="58"/>
      <c r="Q139" s="57"/>
      <c r="R139" s="58">
        <v>27.97213269890241</v>
      </c>
      <c r="S139" s="59"/>
      <c r="T139" s="58"/>
      <c r="U139" s="60"/>
      <c r="V139" s="61"/>
      <c r="W139" s="60"/>
      <c r="X139" s="58"/>
      <c r="Y139" s="59"/>
      <c r="Z139" s="62"/>
      <c r="AB139" s="59"/>
      <c r="AC139" s="58"/>
      <c r="AD139" s="59"/>
      <c r="AE139" s="58"/>
      <c r="AF139" s="59"/>
      <c r="AG139" s="58"/>
      <c r="AI139" s="135"/>
      <c r="AJ139" s="136"/>
      <c r="AK139" s="50"/>
    </row>
    <row r="140" spans="1:37" x14ac:dyDescent="0.25">
      <c r="A140" s="50">
        <v>40299</v>
      </c>
      <c r="B140" s="57">
        <v>25.451000000000001</v>
      </c>
      <c r="C140" s="58">
        <v>25.527000000000001</v>
      </c>
      <c r="D140" s="57">
        <v>20.789000000000001</v>
      </c>
      <c r="E140" s="58">
        <v>27.621000000000002</v>
      </c>
      <c r="F140" s="57">
        <v>27.722000000000001</v>
      </c>
      <c r="G140" s="58">
        <v>26.661000000000001</v>
      </c>
      <c r="H140" s="57"/>
      <c r="I140" s="58">
        <v>15.883000000000001</v>
      </c>
      <c r="J140" s="57"/>
      <c r="K140" s="58"/>
      <c r="L140" s="57"/>
      <c r="M140" s="58"/>
      <c r="N140" s="57"/>
      <c r="O140" s="58"/>
      <c r="Q140" s="57"/>
      <c r="R140" s="58">
        <v>28.031995448718352</v>
      </c>
      <c r="S140" s="59"/>
      <c r="T140" s="58"/>
      <c r="U140" s="60"/>
      <c r="V140" s="61"/>
      <c r="W140" s="60"/>
      <c r="X140" s="58"/>
      <c r="Y140" s="59"/>
      <c r="Z140" s="62"/>
      <c r="AB140" s="59"/>
      <c r="AC140" s="58"/>
      <c r="AD140" s="59"/>
      <c r="AE140" s="58"/>
      <c r="AF140" s="59"/>
      <c r="AG140" s="58"/>
      <c r="AI140" s="135"/>
      <c r="AJ140" s="136"/>
      <c r="AK140" s="50"/>
    </row>
    <row r="141" spans="1:37" x14ac:dyDescent="0.25">
      <c r="A141" s="50">
        <v>40330</v>
      </c>
      <c r="B141" s="57">
        <v>25.317</v>
      </c>
      <c r="C141" s="58">
        <v>28.295000000000002</v>
      </c>
      <c r="D141" s="57">
        <v>22.881</v>
      </c>
      <c r="E141" s="58">
        <v>29.024999999999999</v>
      </c>
      <c r="F141" s="57">
        <v>28.004999999999999</v>
      </c>
      <c r="G141" s="58">
        <v>27.067</v>
      </c>
      <c r="H141" s="57"/>
      <c r="I141" s="58">
        <v>16.91</v>
      </c>
      <c r="J141" s="57"/>
      <c r="K141" s="58"/>
      <c r="L141" s="57"/>
      <c r="M141" s="58"/>
      <c r="N141" s="57"/>
      <c r="O141" s="58"/>
      <c r="Q141" s="57"/>
      <c r="R141" s="58">
        <v>28.357087603646193</v>
      </c>
      <c r="S141" s="59"/>
      <c r="T141" s="58"/>
      <c r="U141" s="60"/>
      <c r="V141" s="61"/>
      <c r="W141" s="60"/>
      <c r="X141" s="58"/>
      <c r="Y141" s="59"/>
      <c r="Z141" s="62"/>
      <c r="AB141" s="59"/>
      <c r="AC141" s="58"/>
      <c r="AD141" s="59"/>
      <c r="AE141" s="58"/>
      <c r="AF141" s="59"/>
      <c r="AG141" s="58"/>
      <c r="AI141" s="135"/>
      <c r="AJ141" s="136"/>
      <c r="AK141" s="50"/>
    </row>
    <row r="142" spans="1:37" x14ac:dyDescent="0.25">
      <c r="A142" s="50">
        <v>40360</v>
      </c>
      <c r="B142" s="57">
        <v>26.504999999999999</v>
      </c>
      <c r="C142" s="58">
        <v>37.914999999999999</v>
      </c>
      <c r="D142" s="57">
        <v>32.882000000000005</v>
      </c>
      <c r="E142" s="58">
        <v>28.754999999999999</v>
      </c>
      <c r="F142" s="57">
        <v>27.298000000000002</v>
      </c>
      <c r="G142" s="58">
        <v>28.555</v>
      </c>
      <c r="H142" s="57"/>
      <c r="I142" s="58">
        <v>22.756</v>
      </c>
      <c r="J142" s="57"/>
      <c r="K142" s="58"/>
      <c r="L142" s="57"/>
      <c r="M142" s="58"/>
      <c r="N142" s="57"/>
      <c r="O142" s="58"/>
      <c r="Q142" s="57"/>
      <c r="R142" s="58">
        <v>28.738364459328068</v>
      </c>
      <c r="S142" s="59"/>
      <c r="T142" s="58"/>
      <c r="U142" s="60"/>
      <c r="V142" s="61"/>
      <c r="W142" s="60"/>
      <c r="X142" s="58"/>
      <c r="Y142" s="59"/>
      <c r="Z142" s="62"/>
      <c r="AB142" s="59"/>
      <c r="AC142" s="58"/>
      <c r="AD142" s="59"/>
      <c r="AE142" s="58"/>
      <c r="AF142" s="59"/>
      <c r="AG142" s="58"/>
      <c r="AI142" s="135"/>
      <c r="AJ142" s="136"/>
      <c r="AK142" s="50"/>
    </row>
    <row r="143" spans="1:37" x14ac:dyDescent="0.25">
      <c r="A143" s="50">
        <v>40391</v>
      </c>
      <c r="B143" s="57">
        <v>27.24</v>
      </c>
      <c r="C143" s="58">
        <v>39.191000000000003</v>
      </c>
      <c r="D143" s="57">
        <v>33.913000000000004</v>
      </c>
      <c r="E143" s="58">
        <v>30.956000000000003</v>
      </c>
      <c r="F143" s="57">
        <v>28.563000000000002</v>
      </c>
      <c r="G143" s="58">
        <v>29.71</v>
      </c>
      <c r="H143" s="57"/>
      <c r="I143" s="58">
        <v>27.371000000000002</v>
      </c>
      <c r="J143" s="57"/>
      <c r="K143" s="58"/>
      <c r="L143" s="57"/>
      <c r="M143" s="58"/>
      <c r="N143" s="57"/>
      <c r="O143" s="58"/>
      <c r="Q143" s="57"/>
      <c r="R143" s="58">
        <v>29.065125354768195</v>
      </c>
      <c r="S143" s="59"/>
      <c r="T143" s="58"/>
      <c r="U143" s="60"/>
      <c r="V143" s="61"/>
      <c r="W143" s="60"/>
      <c r="X143" s="58"/>
      <c r="Y143" s="59"/>
      <c r="Z143" s="62"/>
      <c r="AB143" s="59"/>
      <c r="AC143" s="58"/>
      <c r="AD143" s="59"/>
      <c r="AE143" s="58"/>
      <c r="AF143" s="59"/>
      <c r="AG143" s="58"/>
      <c r="AI143" s="135"/>
      <c r="AJ143" s="136"/>
      <c r="AK143" s="50"/>
    </row>
    <row r="144" spans="1:37" x14ac:dyDescent="0.25">
      <c r="A144" s="50">
        <v>40422</v>
      </c>
      <c r="B144" s="57">
        <v>27.339000000000002</v>
      </c>
      <c r="C144" s="58">
        <v>36.185000000000002</v>
      </c>
      <c r="D144" s="57">
        <v>31.157</v>
      </c>
      <c r="E144" s="58">
        <v>29.883000000000003</v>
      </c>
      <c r="F144" s="57">
        <v>29.261000000000003</v>
      </c>
      <c r="G144" s="58">
        <v>29.389000000000003</v>
      </c>
      <c r="H144" s="57"/>
      <c r="I144" s="58">
        <v>27.104000000000003</v>
      </c>
      <c r="J144" s="57"/>
      <c r="K144" s="58"/>
      <c r="L144" s="57"/>
      <c r="M144" s="58"/>
      <c r="N144" s="57"/>
      <c r="O144" s="58"/>
      <c r="Q144" s="57"/>
      <c r="R144" s="58">
        <v>29.039710026195298</v>
      </c>
      <c r="S144" s="59"/>
      <c r="T144" s="58"/>
      <c r="U144" s="60"/>
      <c r="V144" s="61"/>
      <c r="W144" s="60"/>
      <c r="X144" s="58"/>
      <c r="Y144" s="59"/>
      <c r="Z144" s="62"/>
      <c r="AB144" s="59"/>
      <c r="AC144" s="58"/>
      <c r="AD144" s="59"/>
      <c r="AE144" s="58"/>
      <c r="AF144" s="59"/>
      <c r="AG144" s="58"/>
      <c r="AI144" s="135"/>
      <c r="AJ144" s="136"/>
      <c r="AK144" s="50"/>
    </row>
    <row r="145" spans="1:37" x14ac:dyDescent="0.25">
      <c r="A145" s="50">
        <v>40452</v>
      </c>
      <c r="B145" s="57">
        <v>27.13</v>
      </c>
      <c r="C145" s="58">
        <v>34.582000000000001</v>
      </c>
      <c r="D145" s="57">
        <v>29.315000000000001</v>
      </c>
      <c r="E145" s="58">
        <v>29.202000000000002</v>
      </c>
      <c r="F145" s="57">
        <v>26.177</v>
      </c>
      <c r="G145" s="58">
        <v>28.39</v>
      </c>
      <c r="H145" s="57"/>
      <c r="I145" s="58">
        <v>18.545999999999999</v>
      </c>
      <c r="J145" s="57"/>
      <c r="K145" s="58"/>
      <c r="L145" s="57"/>
      <c r="M145" s="58"/>
      <c r="N145" s="57"/>
      <c r="O145" s="58"/>
      <c r="Q145" s="57"/>
      <c r="R145" s="58">
        <v>29.062015442916078</v>
      </c>
      <c r="S145" s="59"/>
      <c r="T145" s="58"/>
      <c r="U145" s="60"/>
      <c r="V145" s="61"/>
      <c r="W145" s="60"/>
      <c r="X145" s="58"/>
      <c r="Y145" s="59"/>
      <c r="Z145" s="62"/>
      <c r="AB145" s="59"/>
      <c r="AC145" s="58"/>
      <c r="AD145" s="59"/>
      <c r="AE145" s="58"/>
      <c r="AF145" s="59"/>
      <c r="AG145" s="58"/>
      <c r="AI145" s="135"/>
      <c r="AJ145" s="136"/>
      <c r="AK145" s="50"/>
    </row>
    <row r="146" spans="1:37" x14ac:dyDescent="0.25">
      <c r="A146" s="50">
        <v>40483</v>
      </c>
      <c r="B146" s="57">
        <v>25.4</v>
      </c>
      <c r="C146" s="58">
        <v>32.377000000000002</v>
      </c>
      <c r="D146" s="57">
        <v>27.199000000000002</v>
      </c>
      <c r="E146" s="58">
        <v>29.014000000000003</v>
      </c>
      <c r="F146" s="57">
        <v>27.552</v>
      </c>
      <c r="G146" s="58">
        <v>26.55</v>
      </c>
      <c r="H146" s="57"/>
      <c r="I146" s="58">
        <v>16.57</v>
      </c>
      <c r="J146" s="57"/>
      <c r="K146" s="58"/>
      <c r="L146" s="57"/>
      <c r="M146" s="58"/>
      <c r="N146" s="57"/>
      <c r="O146" s="58"/>
      <c r="Q146" s="57"/>
      <c r="R146" s="58">
        <v>30.515793257332962</v>
      </c>
      <c r="S146" s="59"/>
      <c r="T146" s="58"/>
      <c r="U146" s="60"/>
      <c r="V146" s="61"/>
      <c r="W146" s="60"/>
      <c r="X146" s="58"/>
      <c r="Y146" s="59"/>
      <c r="Z146" s="62"/>
      <c r="AB146" s="59"/>
      <c r="AC146" s="58"/>
      <c r="AD146" s="59"/>
      <c r="AE146" s="58"/>
      <c r="AF146" s="59"/>
      <c r="AG146" s="58"/>
      <c r="AI146" s="135"/>
      <c r="AJ146" s="136"/>
      <c r="AK146" s="50"/>
    </row>
    <row r="147" spans="1:37" x14ac:dyDescent="0.25">
      <c r="A147" s="50">
        <v>40513</v>
      </c>
      <c r="B147" s="57">
        <v>25.881</v>
      </c>
      <c r="C147" s="58">
        <v>35.9</v>
      </c>
      <c r="D147" s="57">
        <v>30.34</v>
      </c>
      <c r="E147" s="58">
        <v>29.551000000000002</v>
      </c>
      <c r="F147" s="57">
        <v>30.294</v>
      </c>
      <c r="G147" s="58">
        <v>26.981000000000002</v>
      </c>
      <c r="H147" s="57"/>
      <c r="I147" s="58">
        <v>20.225000000000001</v>
      </c>
      <c r="J147" s="57"/>
      <c r="K147" s="58"/>
      <c r="L147" s="57"/>
      <c r="M147" s="58"/>
      <c r="N147" s="57"/>
      <c r="O147" s="58"/>
      <c r="Q147" s="57"/>
      <c r="R147" s="58">
        <v>31.762336870334149</v>
      </c>
      <c r="S147" s="59"/>
      <c r="T147" s="58"/>
      <c r="U147" s="60"/>
      <c r="V147" s="61"/>
      <c r="W147" s="60"/>
      <c r="X147" s="58"/>
      <c r="Y147" s="59"/>
      <c r="Z147" s="62"/>
      <c r="AB147" s="59"/>
      <c r="AC147" s="58"/>
      <c r="AD147" s="59"/>
      <c r="AE147" s="58"/>
      <c r="AF147" s="59"/>
      <c r="AG147" s="58"/>
      <c r="AI147" s="135"/>
      <c r="AJ147" s="136"/>
      <c r="AK147" s="50"/>
    </row>
    <row r="148" spans="1:37" x14ac:dyDescent="0.25">
      <c r="A148" s="50">
        <v>40544</v>
      </c>
      <c r="B148" s="57">
        <v>26.343</v>
      </c>
      <c r="C148" s="58">
        <v>32.862000000000002</v>
      </c>
      <c r="D148" s="57">
        <v>29.203000000000003</v>
      </c>
      <c r="E148" s="58">
        <v>29.157</v>
      </c>
      <c r="F148" s="57">
        <v>28.522000000000002</v>
      </c>
      <c r="G148" s="58">
        <v>27.533000000000001</v>
      </c>
      <c r="H148" s="57"/>
      <c r="I148" s="58">
        <v>19.513999999999999</v>
      </c>
      <c r="J148" s="57"/>
      <c r="K148" s="58"/>
      <c r="L148" s="57"/>
      <c r="M148" s="58"/>
      <c r="N148" s="57"/>
      <c r="O148" s="58"/>
      <c r="Q148" s="57"/>
      <c r="R148" s="58">
        <v>27.828524365134587</v>
      </c>
      <c r="S148" s="59"/>
      <c r="T148" s="58"/>
      <c r="U148" s="60"/>
      <c r="V148" s="61"/>
      <c r="W148" s="60"/>
      <c r="X148" s="58"/>
      <c r="Y148" s="59"/>
      <c r="Z148" s="62"/>
      <c r="AB148" s="59"/>
      <c r="AC148" s="58"/>
      <c r="AD148" s="59"/>
      <c r="AE148" s="58"/>
      <c r="AF148" s="59"/>
      <c r="AG148" s="58"/>
      <c r="AI148" s="135"/>
      <c r="AJ148" s="136"/>
      <c r="AK148" s="50"/>
    </row>
    <row r="149" spans="1:37" x14ac:dyDescent="0.25">
      <c r="A149" s="50">
        <v>40575</v>
      </c>
      <c r="B149" s="57">
        <v>26.544</v>
      </c>
      <c r="C149" s="58">
        <v>33.081000000000003</v>
      </c>
      <c r="D149" s="57">
        <v>29.008000000000003</v>
      </c>
      <c r="E149" s="58">
        <v>28.902000000000001</v>
      </c>
      <c r="F149" s="57">
        <v>28.489000000000001</v>
      </c>
      <c r="G149" s="58">
        <v>27.734000000000002</v>
      </c>
      <c r="H149" s="57"/>
      <c r="I149" s="58">
        <v>20.766000000000002</v>
      </c>
      <c r="J149" s="57"/>
      <c r="K149" s="58"/>
      <c r="L149" s="57"/>
      <c r="M149" s="58"/>
      <c r="N149" s="57"/>
      <c r="O149" s="58"/>
      <c r="Q149" s="57"/>
      <c r="R149" s="58">
        <v>27.226350832649242</v>
      </c>
      <c r="S149" s="59"/>
      <c r="T149" s="58"/>
      <c r="U149" s="60"/>
      <c r="V149" s="61"/>
      <c r="W149" s="60"/>
      <c r="X149" s="58"/>
      <c r="Y149" s="59"/>
      <c r="Z149" s="62"/>
      <c r="AB149" s="59"/>
      <c r="AC149" s="58"/>
      <c r="AD149" s="59"/>
      <c r="AE149" s="58"/>
      <c r="AF149" s="59"/>
      <c r="AG149" s="58"/>
      <c r="AI149" s="135"/>
      <c r="AJ149" s="136"/>
      <c r="AK149" s="50"/>
    </row>
    <row r="150" spans="1:37" x14ac:dyDescent="0.25">
      <c r="A150" s="50">
        <v>40603</v>
      </c>
      <c r="B150" s="57">
        <v>26.412000000000003</v>
      </c>
      <c r="C150" s="58">
        <v>32.617000000000004</v>
      </c>
      <c r="D150" s="57">
        <v>28.146000000000001</v>
      </c>
      <c r="E150" s="58">
        <v>28.617000000000001</v>
      </c>
      <c r="F150" s="57">
        <v>28.411000000000001</v>
      </c>
      <c r="G150" s="58">
        <v>27.602</v>
      </c>
      <c r="H150" s="57"/>
      <c r="I150" s="58">
        <v>19.728999999999999</v>
      </c>
      <c r="J150" s="57"/>
      <c r="K150" s="58"/>
      <c r="L150" s="57"/>
      <c r="M150" s="58"/>
      <c r="N150" s="57"/>
      <c r="O150" s="58"/>
      <c r="Q150" s="57"/>
      <c r="R150" s="58">
        <v>26.252983873549766</v>
      </c>
      <c r="S150" s="59"/>
      <c r="T150" s="58"/>
      <c r="U150" s="60"/>
      <c r="V150" s="61"/>
      <c r="W150" s="60"/>
      <c r="X150" s="58"/>
      <c r="Y150" s="59"/>
      <c r="Z150" s="62"/>
      <c r="AB150" s="59"/>
      <c r="AC150" s="58"/>
      <c r="AD150" s="59"/>
      <c r="AE150" s="58"/>
      <c r="AF150" s="59"/>
      <c r="AG150" s="58"/>
      <c r="AI150" s="135"/>
      <c r="AJ150" s="136"/>
      <c r="AK150" s="50"/>
    </row>
    <row r="151" spans="1:37" x14ac:dyDescent="0.25">
      <c r="A151" s="50">
        <v>40634</v>
      </c>
      <c r="B151" s="57">
        <v>26.204999999999998</v>
      </c>
      <c r="C151" s="58">
        <v>31.925000000000001</v>
      </c>
      <c r="D151" s="57">
        <v>26.655000000000001</v>
      </c>
      <c r="E151" s="58">
        <v>27.87</v>
      </c>
      <c r="F151" s="57">
        <v>28.349</v>
      </c>
      <c r="G151" s="58">
        <v>27.395</v>
      </c>
      <c r="H151" s="57"/>
      <c r="I151" s="58">
        <v>19.178000000000001</v>
      </c>
      <c r="J151" s="57"/>
      <c r="K151" s="58"/>
      <c r="L151" s="57"/>
      <c r="M151" s="58"/>
      <c r="N151" s="57"/>
      <c r="O151" s="58"/>
      <c r="Q151" s="57"/>
      <c r="R151" s="58">
        <v>24.534036484417033</v>
      </c>
      <c r="S151" s="59"/>
      <c r="T151" s="58"/>
      <c r="U151" s="60"/>
      <c r="V151" s="61"/>
      <c r="W151" s="60"/>
      <c r="X151" s="58"/>
      <c r="Y151" s="59"/>
      <c r="Z151" s="62"/>
      <c r="AB151" s="59"/>
      <c r="AC151" s="58"/>
      <c r="AD151" s="59"/>
      <c r="AE151" s="58"/>
      <c r="AF151" s="59"/>
      <c r="AG151" s="58"/>
      <c r="AI151" s="135"/>
      <c r="AJ151" s="136"/>
      <c r="AK151" s="50"/>
    </row>
    <row r="152" spans="1:37" x14ac:dyDescent="0.25">
      <c r="A152" s="50">
        <v>40664</v>
      </c>
      <c r="B152" s="57">
        <v>25.747</v>
      </c>
      <c r="C152" s="58">
        <v>26.862000000000002</v>
      </c>
      <c r="D152" s="57">
        <v>21.355</v>
      </c>
      <c r="E152" s="58">
        <v>27.885000000000002</v>
      </c>
      <c r="F152" s="57">
        <v>28.007000000000001</v>
      </c>
      <c r="G152" s="58">
        <v>26.937000000000001</v>
      </c>
      <c r="H152" s="57"/>
      <c r="I152" s="58">
        <v>16.083000000000002</v>
      </c>
      <c r="J152" s="57"/>
      <c r="K152" s="58"/>
      <c r="L152" s="57"/>
      <c r="M152" s="58"/>
      <c r="N152" s="57"/>
      <c r="O152" s="58"/>
      <c r="Q152" s="57"/>
      <c r="R152" s="58">
        <v>24.583630133870564</v>
      </c>
      <c r="S152" s="59"/>
      <c r="T152" s="58"/>
      <c r="U152" s="60"/>
      <c r="V152" s="61"/>
      <c r="W152" s="60"/>
      <c r="X152" s="58"/>
      <c r="Y152" s="59"/>
      <c r="Z152" s="62"/>
      <c r="AB152" s="59"/>
      <c r="AC152" s="58"/>
      <c r="AD152" s="59"/>
      <c r="AE152" s="58"/>
      <c r="AF152" s="59"/>
      <c r="AG152" s="58"/>
      <c r="AI152" s="135"/>
      <c r="AJ152" s="136"/>
      <c r="AK152" s="50"/>
    </row>
    <row r="153" spans="1:37" x14ac:dyDescent="0.25">
      <c r="A153" s="50">
        <v>40695</v>
      </c>
      <c r="B153" s="57">
        <v>25.559000000000001</v>
      </c>
      <c r="C153" s="58">
        <v>29.524000000000001</v>
      </c>
      <c r="D153" s="57">
        <v>23.372</v>
      </c>
      <c r="E153" s="58">
        <v>29.29</v>
      </c>
      <c r="F153" s="57">
        <v>28.238000000000003</v>
      </c>
      <c r="G153" s="58">
        <v>27.239000000000001</v>
      </c>
      <c r="H153" s="57"/>
      <c r="I153" s="58">
        <v>17.13</v>
      </c>
      <c r="J153" s="57"/>
      <c r="K153" s="58"/>
      <c r="L153" s="57"/>
      <c r="M153" s="58"/>
      <c r="N153" s="57"/>
      <c r="O153" s="58"/>
      <c r="Q153" s="57"/>
      <c r="R153" s="58">
        <v>24.868849325146126</v>
      </c>
      <c r="S153" s="59"/>
      <c r="T153" s="58"/>
      <c r="U153" s="60"/>
      <c r="V153" s="61"/>
      <c r="W153" s="60"/>
      <c r="X153" s="58"/>
      <c r="Y153" s="59"/>
      <c r="Z153" s="62"/>
      <c r="AB153" s="59"/>
      <c r="AC153" s="58"/>
      <c r="AD153" s="59"/>
      <c r="AE153" s="58"/>
      <c r="AF153" s="59"/>
      <c r="AG153" s="58"/>
      <c r="AI153" s="135"/>
      <c r="AJ153" s="136"/>
      <c r="AK153" s="50"/>
    </row>
    <row r="154" spans="1:37" x14ac:dyDescent="0.25">
      <c r="A154" s="50">
        <v>40725</v>
      </c>
      <c r="B154" s="57">
        <v>25.8</v>
      </c>
      <c r="C154" s="58">
        <v>38.927</v>
      </c>
      <c r="D154" s="57">
        <v>32.761000000000003</v>
      </c>
      <c r="E154" s="58">
        <v>28.478000000000002</v>
      </c>
      <c r="F154" s="57">
        <v>26.523</v>
      </c>
      <c r="G154" s="58">
        <v>27.75</v>
      </c>
      <c r="H154" s="57"/>
      <c r="I154" s="58">
        <v>22.152000000000001</v>
      </c>
      <c r="J154" s="57"/>
      <c r="K154" s="58"/>
      <c r="L154" s="57"/>
      <c r="M154" s="58"/>
      <c r="N154" s="57"/>
      <c r="O154" s="58"/>
      <c r="Q154" s="57"/>
      <c r="R154" s="58">
        <v>25.20404330831067</v>
      </c>
      <c r="S154" s="59"/>
      <c r="T154" s="58"/>
      <c r="U154" s="60"/>
      <c r="V154" s="61"/>
      <c r="W154" s="60"/>
      <c r="X154" s="58"/>
      <c r="Y154" s="59"/>
      <c r="Z154" s="62"/>
      <c r="AB154" s="59"/>
      <c r="AC154" s="58"/>
      <c r="AD154" s="59"/>
      <c r="AE154" s="58"/>
      <c r="AF154" s="59"/>
      <c r="AG154" s="58"/>
      <c r="AI154" s="135"/>
      <c r="AJ154" s="136"/>
      <c r="AK154" s="50"/>
    </row>
    <row r="155" spans="1:37" x14ac:dyDescent="0.25">
      <c r="A155" s="50">
        <v>40756</v>
      </c>
      <c r="B155" s="57">
        <v>28.088000000000001</v>
      </c>
      <c r="C155" s="58">
        <v>40.304000000000002</v>
      </c>
      <c r="D155" s="57">
        <v>34.071000000000005</v>
      </c>
      <c r="E155" s="58">
        <v>31.655000000000001</v>
      </c>
      <c r="F155" s="57">
        <v>29.437000000000001</v>
      </c>
      <c r="G155" s="58">
        <v>30.428000000000001</v>
      </c>
      <c r="H155" s="57"/>
      <c r="I155" s="58">
        <v>27.939</v>
      </c>
      <c r="J155" s="57"/>
      <c r="K155" s="58"/>
      <c r="L155" s="57"/>
      <c r="M155" s="58"/>
      <c r="N155" s="57"/>
      <c r="O155" s="58"/>
      <c r="Q155" s="57"/>
      <c r="R155" s="58">
        <v>25.490569068068336</v>
      </c>
      <c r="S155" s="59"/>
      <c r="T155" s="58"/>
      <c r="U155" s="60"/>
      <c r="V155" s="61"/>
      <c r="W155" s="60"/>
      <c r="X155" s="58"/>
      <c r="Y155" s="59"/>
      <c r="Z155" s="62"/>
      <c r="AB155" s="59"/>
      <c r="AC155" s="58"/>
      <c r="AD155" s="59"/>
      <c r="AE155" s="58"/>
      <c r="AF155" s="59"/>
      <c r="AG155" s="58"/>
      <c r="AI155" s="135"/>
      <c r="AJ155" s="136"/>
      <c r="AK155" s="50"/>
    </row>
    <row r="156" spans="1:37" x14ac:dyDescent="0.25">
      <c r="A156" s="50">
        <v>40787</v>
      </c>
      <c r="B156" s="57">
        <v>27.342000000000002</v>
      </c>
      <c r="C156" s="58">
        <v>37.28</v>
      </c>
      <c r="D156" s="57">
        <v>31.237000000000002</v>
      </c>
      <c r="E156" s="58">
        <v>30.12</v>
      </c>
      <c r="F156" s="57">
        <v>29.309000000000001</v>
      </c>
      <c r="G156" s="58">
        <v>29.292000000000002</v>
      </c>
      <c r="H156" s="57"/>
      <c r="I156" s="58">
        <v>27.273</v>
      </c>
      <c r="J156" s="57"/>
      <c r="K156" s="58"/>
      <c r="L156" s="57"/>
      <c r="M156" s="58"/>
      <c r="N156" s="57"/>
      <c r="O156" s="58"/>
      <c r="Q156" s="57"/>
      <c r="R156" s="58">
        <v>25.464089328650193</v>
      </c>
      <c r="S156" s="59"/>
      <c r="T156" s="58"/>
      <c r="U156" s="60"/>
      <c r="V156" s="61"/>
      <c r="W156" s="60"/>
      <c r="X156" s="58"/>
      <c r="Y156" s="59"/>
      <c r="Z156" s="62"/>
      <c r="AB156" s="59"/>
      <c r="AC156" s="58"/>
      <c r="AD156" s="59"/>
      <c r="AE156" s="58"/>
      <c r="AF156" s="59"/>
      <c r="AG156" s="58"/>
      <c r="AI156" s="135"/>
      <c r="AJ156" s="136"/>
      <c r="AK156" s="50"/>
    </row>
    <row r="157" spans="1:37" x14ac:dyDescent="0.25">
      <c r="A157" s="50">
        <v>40817</v>
      </c>
      <c r="B157" s="57">
        <v>27.327000000000002</v>
      </c>
      <c r="C157" s="58">
        <v>35.700000000000003</v>
      </c>
      <c r="D157" s="57">
        <v>29.479000000000003</v>
      </c>
      <c r="E157" s="58">
        <v>29.457000000000001</v>
      </c>
      <c r="F157" s="57">
        <v>26.389000000000003</v>
      </c>
      <c r="G157" s="58">
        <v>28.557000000000002</v>
      </c>
      <c r="H157" s="57"/>
      <c r="I157" s="58">
        <v>18.756</v>
      </c>
      <c r="J157" s="57"/>
      <c r="K157" s="58"/>
      <c r="L157" s="57"/>
      <c r="M157" s="58"/>
      <c r="N157" s="57"/>
      <c r="O157" s="58"/>
      <c r="Q157" s="57"/>
      <c r="R157" s="58">
        <v>25.480134307736989</v>
      </c>
      <c r="S157" s="59"/>
      <c r="T157" s="58"/>
      <c r="U157" s="60"/>
      <c r="V157" s="61"/>
      <c r="W157" s="60"/>
      <c r="X157" s="58"/>
      <c r="Y157" s="59"/>
      <c r="Z157" s="62"/>
      <c r="AB157" s="59"/>
      <c r="AC157" s="58"/>
      <c r="AD157" s="59"/>
      <c r="AE157" s="58"/>
      <c r="AF157" s="59"/>
      <c r="AG157" s="58"/>
      <c r="AI157" s="135"/>
      <c r="AJ157" s="136"/>
      <c r="AK157" s="50"/>
    </row>
    <row r="158" spans="1:37" x14ac:dyDescent="0.25">
      <c r="A158" s="50">
        <v>40848</v>
      </c>
      <c r="B158" s="57">
        <v>25.707000000000001</v>
      </c>
      <c r="C158" s="58">
        <v>33.532000000000004</v>
      </c>
      <c r="D158" s="57">
        <v>27.46</v>
      </c>
      <c r="E158" s="58">
        <v>29.268000000000001</v>
      </c>
      <c r="F158" s="57">
        <v>27.842000000000002</v>
      </c>
      <c r="G158" s="58">
        <v>26.837</v>
      </c>
      <c r="H158" s="57"/>
      <c r="I158" s="58">
        <v>16.78</v>
      </c>
      <c r="J158" s="57"/>
      <c r="K158" s="58"/>
      <c r="L158" s="57"/>
      <c r="M158" s="58"/>
      <c r="N158" s="57"/>
      <c r="O158" s="58"/>
      <c r="Q158" s="57"/>
      <c r="R158" s="58">
        <v>26.981738092802608</v>
      </c>
      <c r="S158" s="59"/>
      <c r="T158" s="58"/>
      <c r="U158" s="60"/>
      <c r="V158" s="61"/>
      <c r="W158" s="60"/>
      <c r="X158" s="58"/>
      <c r="Y158" s="59"/>
      <c r="Z158" s="62"/>
      <c r="AB158" s="59"/>
      <c r="AC158" s="58"/>
      <c r="AD158" s="59"/>
      <c r="AE158" s="58"/>
      <c r="AF158" s="59"/>
      <c r="AG158" s="58"/>
      <c r="AI158" s="135"/>
      <c r="AJ158" s="136"/>
      <c r="AK158" s="50"/>
    </row>
    <row r="159" spans="1:37" x14ac:dyDescent="0.25">
      <c r="A159" s="50">
        <v>40878</v>
      </c>
      <c r="B159" s="57">
        <v>26.172000000000001</v>
      </c>
      <c r="C159" s="58">
        <v>36.969000000000001</v>
      </c>
      <c r="D159" s="57">
        <v>30.456000000000003</v>
      </c>
      <c r="E159" s="58">
        <v>29.733000000000001</v>
      </c>
      <c r="F159" s="57">
        <v>30.544</v>
      </c>
      <c r="G159" s="58">
        <v>27.252000000000002</v>
      </c>
      <c r="H159" s="57"/>
      <c r="I159" s="58">
        <v>20.434999999999999</v>
      </c>
      <c r="J159" s="57"/>
      <c r="K159" s="58"/>
      <c r="L159" s="57"/>
      <c r="M159" s="58"/>
      <c r="N159" s="57"/>
      <c r="O159" s="58"/>
      <c r="Q159" s="57"/>
      <c r="R159" s="58">
        <v>28.085050879663896</v>
      </c>
      <c r="S159" s="59"/>
      <c r="T159" s="58"/>
      <c r="U159" s="60"/>
      <c r="V159" s="61"/>
      <c r="W159" s="60"/>
      <c r="X159" s="58"/>
      <c r="Y159" s="59"/>
      <c r="Z159" s="62"/>
      <c r="AB159" s="59"/>
      <c r="AC159" s="58"/>
      <c r="AD159" s="59"/>
      <c r="AE159" s="58"/>
      <c r="AF159" s="59"/>
      <c r="AG159" s="58"/>
      <c r="AI159" s="135"/>
      <c r="AJ159" s="136"/>
      <c r="AK159" s="50"/>
    </row>
    <row r="160" spans="1:37" x14ac:dyDescent="0.25">
      <c r="A160" s="50">
        <v>40909</v>
      </c>
      <c r="B160" s="57">
        <v>26.6</v>
      </c>
      <c r="C160" s="58">
        <v>34.051000000000002</v>
      </c>
      <c r="D160" s="57">
        <v>29.355</v>
      </c>
      <c r="E160" s="58">
        <v>29.382000000000001</v>
      </c>
      <c r="F160" s="57">
        <v>28.773</v>
      </c>
      <c r="G160" s="58">
        <v>27.76</v>
      </c>
      <c r="H160" s="57"/>
      <c r="I160" s="58">
        <v>19.794</v>
      </c>
      <c r="J160" s="57"/>
      <c r="K160" s="58"/>
      <c r="L160" s="57"/>
      <c r="M160" s="58"/>
      <c r="N160" s="57"/>
      <c r="O160" s="58"/>
      <c r="Q160" s="57"/>
      <c r="R160" s="58">
        <v>27.828524365134587</v>
      </c>
      <c r="S160" s="59"/>
      <c r="T160" s="58"/>
      <c r="U160" s="60"/>
      <c r="V160" s="61"/>
      <c r="W160" s="60"/>
      <c r="X160" s="58"/>
      <c r="Y160" s="59"/>
      <c r="Z160" s="62"/>
      <c r="AB160" s="59"/>
      <c r="AC160" s="58"/>
      <c r="AD160" s="59"/>
      <c r="AE160" s="58"/>
      <c r="AF160" s="59"/>
      <c r="AG160" s="58"/>
      <c r="AI160" s="135"/>
      <c r="AJ160" s="136"/>
      <c r="AK160" s="50"/>
    </row>
    <row r="161" spans="1:37" ht="12" customHeight="1" x14ac:dyDescent="0.25">
      <c r="A161" s="50">
        <v>40940</v>
      </c>
      <c r="B161" s="57">
        <v>26.814</v>
      </c>
      <c r="C161" s="58">
        <v>34.257000000000005</v>
      </c>
      <c r="D161" s="57">
        <v>29.221</v>
      </c>
      <c r="E161" s="58">
        <v>29.208000000000002</v>
      </c>
      <c r="F161" s="57">
        <v>28.761000000000003</v>
      </c>
      <c r="G161" s="58">
        <v>27.974</v>
      </c>
      <c r="H161" s="57"/>
      <c r="I161" s="58">
        <v>21.071000000000002</v>
      </c>
      <c r="J161" s="57"/>
      <c r="K161" s="58"/>
      <c r="L161" s="57"/>
      <c r="M161" s="58"/>
      <c r="N161" s="57"/>
      <c r="O161" s="58"/>
      <c r="Q161" s="57"/>
      <c r="R161" s="58">
        <v>27.226350832649242</v>
      </c>
      <c r="S161" s="59"/>
      <c r="T161" s="58"/>
      <c r="U161" s="60"/>
      <c r="V161" s="61"/>
      <c r="W161" s="60"/>
      <c r="X161" s="58"/>
      <c r="Y161" s="59"/>
      <c r="Z161" s="62"/>
      <c r="AB161" s="59"/>
      <c r="AC161" s="58"/>
      <c r="AD161" s="59"/>
      <c r="AE161" s="58"/>
      <c r="AF161" s="59"/>
      <c r="AG161" s="58"/>
      <c r="AI161" s="135"/>
      <c r="AJ161" s="136"/>
      <c r="AK161" s="50"/>
    </row>
    <row r="162" spans="1:37" x14ac:dyDescent="0.25">
      <c r="A162" s="50"/>
      <c r="AI162" s="135"/>
      <c r="AJ162" s="136"/>
    </row>
    <row r="163" spans="1:37" x14ac:dyDescent="0.25">
      <c r="A163" s="50"/>
      <c r="AI163" s="135"/>
      <c r="AJ163" s="136"/>
    </row>
    <row r="164" spans="1:37" x14ac:dyDescent="0.25">
      <c r="A164" s="50"/>
      <c r="AI164" s="135"/>
      <c r="AJ164" s="136"/>
    </row>
    <row r="165" spans="1:37" x14ac:dyDescent="0.25">
      <c r="A165" s="50"/>
      <c r="AI165" s="135"/>
      <c r="AJ165" s="136"/>
    </row>
    <row r="166" spans="1:37" x14ac:dyDescent="0.25">
      <c r="A166" s="50"/>
      <c r="AI166" s="135"/>
      <c r="AJ166" s="136"/>
    </row>
    <row r="167" spans="1:37" x14ac:dyDescent="0.25">
      <c r="A167" s="50"/>
      <c r="AI167" s="135"/>
      <c r="AJ167" s="136"/>
    </row>
    <row r="168" spans="1:37" x14ac:dyDescent="0.25">
      <c r="A168" s="50"/>
      <c r="AI168" s="135"/>
      <c r="AJ168" s="136"/>
    </row>
    <row r="169" spans="1:37" x14ac:dyDescent="0.25">
      <c r="A169" s="50"/>
      <c r="AI169" s="135"/>
      <c r="AJ169" s="136"/>
    </row>
    <row r="170" spans="1:37" x14ac:dyDescent="0.25">
      <c r="A170" s="50"/>
      <c r="AI170" s="135"/>
      <c r="AJ170" s="136"/>
    </row>
    <row r="171" spans="1:37" x14ac:dyDescent="0.25">
      <c r="A171" s="50"/>
      <c r="AI171" s="135"/>
      <c r="AJ171" s="136"/>
    </row>
    <row r="172" spans="1:37" x14ac:dyDescent="0.25">
      <c r="A172" s="50"/>
      <c r="AI172" s="135"/>
      <c r="AJ172" s="136"/>
    </row>
    <row r="173" spans="1:37" x14ac:dyDescent="0.25">
      <c r="A173" s="50"/>
      <c r="AI173" s="135"/>
      <c r="AJ173" s="136"/>
    </row>
    <row r="174" spans="1:37" x14ac:dyDescent="0.25">
      <c r="A174" s="50"/>
      <c r="AI174" s="135"/>
      <c r="AJ174" s="136"/>
    </row>
    <row r="175" spans="1:37" x14ac:dyDescent="0.25">
      <c r="A175" s="50"/>
      <c r="AI175" s="135"/>
      <c r="AJ175" s="136"/>
    </row>
    <row r="176" spans="1:37" x14ac:dyDescent="0.25">
      <c r="A176" s="50"/>
      <c r="AI176" s="135"/>
      <c r="AJ176" s="136"/>
    </row>
    <row r="177" spans="1:36" x14ac:dyDescent="0.25">
      <c r="A177" s="50"/>
      <c r="AI177" s="135"/>
      <c r="AJ177" s="136"/>
    </row>
    <row r="178" spans="1:36" x14ac:dyDescent="0.25">
      <c r="A178" s="50"/>
      <c r="AI178" s="135"/>
      <c r="AJ178" s="136"/>
    </row>
    <row r="179" spans="1:36" x14ac:dyDescent="0.25">
      <c r="A179" s="50"/>
      <c r="AI179" s="135"/>
      <c r="AJ179" s="136"/>
    </row>
    <row r="180" spans="1:36" x14ac:dyDescent="0.25">
      <c r="A180" s="50"/>
      <c r="AI180" s="135"/>
      <c r="AJ180" s="136"/>
    </row>
    <row r="181" spans="1:36" x14ac:dyDescent="0.25">
      <c r="A181" s="50"/>
      <c r="AI181" s="135"/>
      <c r="AJ181" s="136"/>
    </row>
    <row r="182" spans="1:36" x14ac:dyDescent="0.25">
      <c r="A182" s="50"/>
      <c r="AI182" s="135"/>
      <c r="AJ182" s="136"/>
    </row>
    <row r="183" spans="1:36" x14ac:dyDescent="0.25">
      <c r="A183" s="50"/>
      <c r="AI183" s="135"/>
      <c r="AJ183" s="136"/>
    </row>
    <row r="184" spans="1:36" x14ac:dyDescent="0.25">
      <c r="A184" s="50"/>
      <c r="AI184" s="135"/>
      <c r="AJ184" s="136"/>
    </row>
    <row r="185" spans="1:36" x14ac:dyDescent="0.25">
      <c r="A185" s="50"/>
      <c r="AI185" s="135"/>
      <c r="AJ185" s="136"/>
    </row>
    <row r="186" spans="1:36" x14ac:dyDescent="0.25">
      <c r="A186" s="50"/>
      <c r="AI186" s="135"/>
      <c r="AJ186" s="136"/>
    </row>
    <row r="187" spans="1:36" x14ac:dyDescent="0.25">
      <c r="A187" s="50"/>
      <c r="AI187" s="135"/>
      <c r="AJ187" s="136"/>
    </row>
    <row r="188" spans="1:36" x14ac:dyDescent="0.25">
      <c r="A188" s="50"/>
      <c r="AI188" s="135"/>
      <c r="AJ188" s="136"/>
    </row>
    <row r="189" spans="1:36" x14ac:dyDescent="0.25">
      <c r="A189" s="50"/>
      <c r="AI189" s="135"/>
      <c r="AJ189" s="136"/>
    </row>
    <row r="190" spans="1:36" x14ac:dyDescent="0.25">
      <c r="A190" s="50"/>
      <c r="AI190" s="135"/>
      <c r="AJ190" s="136"/>
    </row>
    <row r="191" spans="1:36" x14ac:dyDescent="0.25">
      <c r="A191" s="50"/>
      <c r="AI191" s="135"/>
      <c r="AJ191" s="136"/>
    </row>
    <row r="192" spans="1:36" x14ac:dyDescent="0.25">
      <c r="A192" s="50"/>
      <c r="AI192" s="135"/>
      <c r="AJ192" s="136"/>
    </row>
    <row r="193" spans="1:36" x14ac:dyDescent="0.25">
      <c r="A193" s="50"/>
      <c r="AI193" s="135"/>
      <c r="AJ193" s="136"/>
    </row>
    <row r="194" spans="1:36" x14ac:dyDescent="0.25">
      <c r="A194" s="50"/>
      <c r="AI194" s="135"/>
      <c r="AJ194" s="136"/>
    </row>
    <row r="195" spans="1:36" x14ac:dyDescent="0.25">
      <c r="A195" s="50"/>
      <c r="AI195" s="135"/>
      <c r="AJ195" s="136"/>
    </row>
    <row r="196" spans="1:36" x14ac:dyDescent="0.25">
      <c r="A196" s="50"/>
      <c r="AI196" s="135"/>
      <c r="AJ196" s="136"/>
    </row>
    <row r="197" spans="1:36" x14ac:dyDescent="0.25">
      <c r="A197" s="50"/>
      <c r="AI197" s="135"/>
      <c r="AJ197" s="136"/>
    </row>
    <row r="198" spans="1:36" x14ac:dyDescent="0.25">
      <c r="A198" s="50"/>
      <c r="AI198" s="135"/>
      <c r="AJ198" s="136"/>
    </row>
    <row r="199" spans="1:36" x14ac:dyDescent="0.25">
      <c r="A199" s="50"/>
      <c r="AI199" s="135"/>
      <c r="AJ199" s="136"/>
    </row>
    <row r="200" spans="1:36" x14ac:dyDescent="0.25">
      <c r="A200" s="50"/>
      <c r="AI200" s="135"/>
      <c r="AJ200" s="136"/>
    </row>
    <row r="201" spans="1:36" x14ac:dyDescent="0.25">
      <c r="A201" s="50"/>
      <c r="AI201" s="135"/>
      <c r="AJ201" s="136"/>
    </row>
    <row r="202" spans="1:36" x14ac:dyDescent="0.25">
      <c r="A202" s="50"/>
      <c r="AI202" s="135"/>
      <c r="AJ202" s="136"/>
    </row>
    <row r="203" spans="1:36" x14ac:dyDescent="0.25">
      <c r="A203" s="50"/>
      <c r="AI203" s="135"/>
      <c r="AJ203" s="136"/>
    </row>
    <row r="204" spans="1:36" x14ac:dyDescent="0.25">
      <c r="A204" s="50"/>
      <c r="AI204" s="135"/>
      <c r="AJ204" s="136"/>
    </row>
    <row r="205" spans="1:36" x14ac:dyDescent="0.25">
      <c r="A205" s="50"/>
      <c r="AI205" s="135"/>
      <c r="AJ205" s="136"/>
    </row>
    <row r="206" spans="1:36" x14ac:dyDescent="0.25">
      <c r="A206" s="50"/>
      <c r="AI206" s="135"/>
      <c r="AJ206" s="136"/>
    </row>
    <row r="207" spans="1:36" x14ac:dyDescent="0.25">
      <c r="A207" s="50"/>
      <c r="AI207" s="135"/>
      <c r="AJ207" s="136"/>
    </row>
    <row r="208" spans="1:36" x14ac:dyDescent="0.25">
      <c r="A208" s="50"/>
      <c r="AI208" s="135"/>
      <c r="AJ208" s="136"/>
    </row>
    <row r="209" spans="1:36" x14ac:dyDescent="0.25">
      <c r="A209" s="50"/>
      <c r="AI209" s="135"/>
      <c r="AJ209" s="136"/>
    </row>
    <row r="210" spans="1:36" x14ac:dyDescent="0.25">
      <c r="A210" s="50"/>
      <c r="AI210" s="135"/>
      <c r="AJ210" s="136"/>
    </row>
    <row r="211" spans="1:36" x14ac:dyDescent="0.25">
      <c r="A211" s="50"/>
      <c r="AI211" s="135"/>
      <c r="AJ211" s="136"/>
    </row>
    <row r="212" spans="1:36" x14ac:dyDescent="0.25">
      <c r="A212" s="50"/>
      <c r="AI212" s="135"/>
      <c r="AJ212" s="136"/>
    </row>
    <row r="213" spans="1:36" x14ac:dyDescent="0.25">
      <c r="A213" s="50"/>
      <c r="AI213" s="135"/>
      <c r="AJ213" s="136"/>
    </row>
    <row r="214" spans="1:36" x14ac:dyDescent="0.25">
      <c r="A214" s="50"/>
      <c r="AI214" s="135"/>
      <c r="AJ214" s="136"/>
    </row>
    <row r="215" spans="1:36" x14ac:dyDescent="0.25">
      <c r="A215" s="50"/>
      <c r="AI215" s="135"/>
      <c r="AJ215" s="136"/>
    </row>
    <row r="216" spans="1:36" x14ac:dyDescent="0.25">
      <c r="A216" s="50"/>
      <c r="AI216" s="135"/>
      <c r="AJ216" s="136"/>
    </row>
    <row r="217" spans="1:36" x14ac:dyDescent="0.25">
      <c r="A217" s="50"/>
      <c r="AI217" s="135"/>
      <c r="AJ217" s="136"/>
    </row>
    <row r="218" spans="1:36" x14ac:dyDescent="0.25">
      <c r="A218" s="50"/>
      <c r="AI218" s="135"/>
      <c r="AJ218" s="136"/>
    </row>
    <row r="219" spans="1:36" x14ac:dyDescent="0.25">
      <c r="A219" s="50"/>
      <c r="AI219" s="135"/>
      <c r="AJ219" s="136"/>
    </row>
    <row r="220" spans="1:36" x14ac:dyDescent="0.25">
      <c r="A220" s="50"/>
      <c r="AI220" s="135"/>
      <c r="AJ220" s="136"/>
    </row>
    <row r="221" spans="1:36" x14ac:dyDescent="0.25">
      <c r="A221" s="50"/>
      <c r="AI221" s="135"/>
      <c r="AJ221" s="136"/>
    </row>
    <row r="222" spans="1:36" x14ac:dyDescent="0.25">
      <c r="A222" s="50"/>
      <c r="AI222" s="135"/>
      <c r="AJ222" s="136"/>
    </row>
    <row r="223" spans="1:36" x14ac:dyDescent="0.25">
      <c r="A223" s="50"/>
      <c r="AI223" s="135"/>
      <c r="AJ223" s="136"/>
    </row>
    <row r="224" spans="1:36" x14ac:dyDescent="0.25">
      <c r="A224" s="50"/>
      <c r="AI224" s="135"/>
      <c r="AJ224" s="136"/>
    </row>
    <row r="225" spans="1:36" x14ac:dyDescent="0.25">
      <c r="A225" s="50"/>
      <c r="AI225" s="135"/>
      <c r="AJ225" s="136"/>
    </row>
    <row r="226" spans="1:36" x14ac:dyDescent="0.25">
      <c r="A226" s="50"/>
      <c r="AI226" s="135"/>
      <c r="AJ226" s="136"/>
    </row>
    <row r="227" spans="1:36" x14ac:dyDescent="0.25">
      <c r="A227" s="50"/>
      <c r="AI227" s="135"/>
      <c r="AJ227" s="136"/>
    </row>
    <row r="228" spans="1:36" x14ac:dyDescent="0.25">
      <c r="A228" s="50"/>
      <c r="AI228" s="135"/>
      <c r="AJ228" s="136"/>
    </row>
    <row r="229" spans="1:36" x14ac:dyDescent="0.25">
      <c r="A229" s="50"/>
      <c r="AI229" s="135"/>
      <c r="AJ229" s="136"/>
    </row>
    <row r="230" spans="1:36" x14ac:dyDescent="0.25">
      <c r="A230" s="50"/>
      <c r="AI230" s="135"/>
      <c r="AJ230" s="136"/>
    </row>
    <row r="231" spans="1:36" x14ac:dyDescent="0.25">
      <c r="A231" s="50"/>
      <c r="AI231" s="135"/>
      <c r="AJ231" s="136"/>
    </row>
    <row r="232" spans="1:36" x14ac:dyDescent="0.25">
      <c r="A232" s="50"/>
      <c r="AI232" s="135"/>
      <c r="AJ232" s="136"/>
    </row>
    <row r="233" spans="1:36" x14ac:dyDescent="0.25">
      <c r="A233" s="50"/>
      <c r="AI233" s="135"/>
      <c r="AJ233" s="136"/>
    </row>
    <row r="234" spans="1:36" x14ac:dyDescent="0.25">
      <c r="A234" s="50"/>
      <c r="AI234" s="135"/>
      <c r="AJ234" s="136"/>
    </row>
    <row r="235" spans="1:36" x14ac:dyDescent="0.25">
      <c r="A235" s="50"/>
      <c r="AI235" s="135"/>
      <c r="AJ235" s="136"/>
    </row>
    <row r="236" spans="1:36" x14ac:dyDescent="0.25">
      <c r="A236" s="50"/>
      <c r="AI236" s="135"/>
      <c r="AJ236" s="136"/>
    </row>
    <row r="237" spans="1:36" x14ac:dyDescent="0.25">
      <c r="A237" s="50"/>
      <c r="AI237" s="135"/>
      <c r="AJ237" s="136"/>
    </row>
    <row r="238" spans="1:36" x14ac:dyDescent="0.25">
      <c r="A238" s="50"/>
      <c r="AI238" s="135"/>
      <c r="AJ238" s="136"/>
    </row>
    <row r="239" spans="1:36" x14ac:dyDescent="0.25">
      <c r="A239" s="50"/>
      <c r="AI239" s="135"/>
      <c r="AJ239" s="136"/>
    </row>
    <row r="240" spans="1:36" x14ac:dyDescent="0.25">
      <c r="A240" s="50"/>
      <c r="AI240" s="135"/>
      <c r="AJ240" s="136"/>
    </row>
    <row r="241" spans="1:36" x14ac:dyDescent="0.25">
      <c r="A241" s="50"/>
      <c r="AI241" s="135"/>
      <c r="AJ241" s="136"/>
    </row>
    <row r="242" spans="1:36" x14ac:dyDescent="0.25">
      <c r="A242" s="50"/>
      <c r="AI242" s="135"/>
      <c r="AJ242" s="136"/>
    </row>
    <row r="243" spans="1:36" x14ac:dyDescent="0.25">
      <c r="A243" s="50"/>
      <c r="AI243" s="135"/>
      <c r="AJ243" s="136"/>
    </row>
    <row r="244" spans="1:36" x14ac:dyDescent="0.25">
      <c r="A244" s="50"/>
      <c r="AI244" s="135"/>
      <c r="AJ244" s="136"/>
    </row>
    <row r="245" spans="1:36" x14ac:dyDescent="0.25">
      <c r="A245" s="50"/>
      <c r="AI245" s="135"/>
      <c r="AJ245" s="136"/>
    </row>
    <row r="246" spans="1:36" x14ac:dyDescent="0.25">
      <c r="A246" s="50"/>
      <c r="AI246" s="135"/>
      <c r="AJ246" s="136"/>
    </row>
    <row r="247" spans="1:36" x14ac:dyDescent="0.25">
      <c r="A247" s="50"/>
      <c r="AI247" s="135"/>
      <c r="AJ247" s="136"/>
    </row>
    <row r="248" spans="1:36" x14ac:dyDescent="0.25">
      <c r="A248" s="50"/>
      <c r="AI248" s="135"/>
      <c r="AJ248" s="136"/>
    </row>
    <row r="249" spans="1:36" x14ac:dyDescent="0.25">
      <c r="A249" s="50"/>
      <c r="AI249" s="135"/>
      <c r="AJ249" s="136"/>
    </row>
    <row r="250" spans="1:36" x14ac:dyDescent="0.25">
      <c r="A250" s="50"/>
      <c r="AI250" s="135"/>
      <c r="AJ250" s="136"/>
    </row>
    <row r="251" spans="1:36" x14ac:dyDescent="0.25">
      <c r="A251" s="50"/>
      <c r="AI251" s="135"/>
      <c r="AJ251" s="136"/>
    </row>
    <row r="252" spans="1:36" x14ac:dyDescent="0.25">
      <c r="A252" s="50"/>
      <c r="AI252" s="135"/>
      <c r="AJ252" s="136"/>
    </row>
    <row r="253" spans="1:36" x14ac:dyDescent="0.25">
      <c r="A253" s="50"/>
      <c r="AI253" s="135"/>
      <c r="AJ253" s="136"/>
    </row>
    <row r="254" spans="1:36" x14ac:dyDescent="0.25">
      <c r="A254" s="50"/>
      <c r="AI254" s="135"/>
      <c r="AJ254" s="136"/>
    </row>
    <row r="255" spans="1:36" x14ac:dyDescent="0.25">
      <c r="A255" s="50"/>
      <c r="AI255" s="135"/>
      <c r="AJ255" s="136"/>
    </row>
    <row r="256" spans="1:36" x14ac:dyDescent="0.25">
      <c r="A256" s="50"/>
      <c r="AI256" s="135"/>
      <c r="AJ256" s="136"/>
    </row>
    <row r="257" spans="1:36" x14ac:dyDescent="0.25">
      <c r="A257" s="50"/>
      <c r="AI257" s="135"/>
      <c r="AJ257" s="136"/>
    </row>
    <row r="258" spans="1:36" x14ac:dyDescent="0.25">
      <c r="A258" s="50"/>
      <c r="AI258" s="135"/>
      <c r="AJ258" s="136"/>
    </row>
    <row r="259" spans="1:36" x14ac:dyDescent="0.25">
      <c r="A259" s="50"/>
      <c r="AI259" s="135"/>
      <c r="AJ259" s="136"/>
    </row>
    <row r="260" spans="1:36" x14ac:dyDescent="0.25">
      <c r="A260" s="50"/>
      <c r="AI260" s="135"/>
      <c r="AJ260" s="136"/>
    </row>
    <row r="261" spans="1:36" x14ac:dyDescent="0.25">
      <c r="A261" s="50"/>
      <c r="AI261" s="135"/>
      <c r="AJ261" s="136"/>
    </row>
    <row r="262" spans="1:36" x14ac:dyDescent="0.25">
      <c r="A262" s="50"/>
      <c r="AI262" s="135"/>
      <c r="AJ262" s="136"/>
    </row>
    <row r="263" spans="1:36" x14ac:dyDescent="0.25">
      <c r="A263" s="50"/>
      <c r="AI263" s="135"/>
      <c r="AJ263" s="136"/>
    </row>
    <row r="264" spans="1:36" x14ac:dyDescent="0.25">
      <c r="A264" s="50"/>
      <c r="AI264" s="135"/>
      <c r="AJ264" s="136"/>
    </row>
    <row r="265" spans="1:36" x14ac:dyDescent="0.25">
      <c r="A265" s="50"/>
      <c r="AI265" s="135"/>
      <c r="AJ265" s="136"/>
    </row>
    <row r="266" spans="1:36" x14ac:dyDescent="0.25">
      <c r="A266" s="50"/>
      <c r="AI266" s="135"/>
      <c r="AJ266" s="136"/>
    </row>
    <row r="267" spans="1:36" x14ac:dyDescent="0.25">
      <c r="A267" s="50"/>
      <c r="AI267" s="135"/>
      <c r="AJ267" s="136"/>
    </row>
    <row r="268" spans="1:36" x14ac:dyDescent="0.25">
      <c r="A268" s="50"/>
      <c r="AI268" s="135"/>
      <c r="AJ268" s="136"/>
    </row>
    <row r="269" spans="1:36" x14ac:dyDescent="0.25">
      <c r="A269" s="50"/>
      <c r="AI269" s="135"/>
      <c r="AJ269" s="136"/>
    </row>
    <row r="270" spans="1:36" x14ac:dyDescent="0.25">
      <c r="A270" s="50"/>
      <c r="AI270" s="135"/>
      <c r="AJ270" s="136"/>
    </row>
    <row r="271" spans="1:36" x14ac:dyDescent="0.25">
      <c r="A271" s="50"/>
      <c r="AI271" s="135"/>
      <c r="AJ271" s="136"/>
    </row>
    <row r="272" spans="1:36" x14ac:dyDescent="0.25">
      <c r="A272" s="50"/>
      <c r="AI272" s="135"/>
      <c r="AJ272" s="136"/>
    </row>
    <row r="273" spans="1:36" x14ac:dyDescent="0.25">
      <c r="A273" s="50"/>
      <c r="AI273" s="135"/>
      <c r="AJ273" s="136"/>
    </row>
    <row r="274" spans="1:36" x14ac:dyDescent="0.25">
      <c r="A274" s="50"/>
      <c r="AI274" s="135"/>
      <c r="AJ274" s="136"/>
    </row>
    <row r="275" spans="1:36" x14ac:dyDescent="0.25">
      <c r="A275" s="50"/>
      <c r="AI275" s="135"/>
      <c r="AJ275" s="136"/>
    </row>
    <row r="276" spans="1:36" x14ac:dyDescent="0.25">
      <c r="A276" s="50"/>
      <c r="AI276" s="135"/>
      <c r="AJ276" s="136"/>
    </row>
    <row r="277" spans="1:36" x14ac:dyDescent="0.25">
      <c r="A277" s="50"/>
      <c r="AI277" s="135"/>
      <c r="AJ277" s="136"/>
    </row>
    <row r="278" spans="1:36" x14ac:dyDescent="0.25">
      <c r="A278" s="50"/>
      <c r="AI278" s="135"/>
      <c r="AJ278" s="136"/>
    </row>
    <row r="279" spans="1:36" x14ac:dyDescent="0.25">
      <c r="A279" s="50"/>
      <c r="AI279" s="135"/>
      <c r="AJ279" s="136"/>
    </row>
    <row r="280" spans="1:36" x14ac:dyDescent="0.25">
      <c r="A280" s="50"/>
      <c r="AI280" s="135"/>
      <c r="AJ280" s="136"/>
    </row>
    <row r="281" spans="1:36" x14ac:dyDescent="0.25">
      <c r="A281" s="50"/>
      <c r="AI281" s="135"/>
      <c r="AJ281" s="136"/>
    </row>
    <row r="282" spans="1:36" x14ac:dyDescent="0.25">
      <c r="A282" s="50"/>
      <c r="AI282" s="135"/>
      <c r="AJ282" s="136"/>
    </row>
    <row r="283" spans="1:36" x14ac:dyDescent="0.25">
      <c r="A283" s="50"/>
      <c r="AI283" s="135"/>
      <c r="AJ283" s="136"/>
    </row>
    <row r="284" spans="1:36" x14ac:dyDescent="0.25">
      <c r="A284" s="50"/>
      <c r="AI284" s="135"/>
      <c r="AJ284" s="136"/>
    </row>
    <row r="285" spans="1:36" x14ac:dyDescent="0.25">
      <c r="A285" s="50"/>
      <c r="AI285" s="135"/>
      <c r="AJ285" s="136"/>
    </row>
    <row r="286" spans="1:36" x14ac:dyDescent="0.25">
      <c r="A286" s="50"/>
      <c r="AI286" s="135"/>
      <c r="AJ286" s="136"/>
    </row>
    <row r="287" spans="1:36" x14ac:dyDescent="0.25">
      <c r="A287" s="50"/>
      <c r="AI287" s="135"/>
      <c r="AJ287" s="136"/>
    </row>
    <row r="288" spans="1:36" x14ac:dyDescent="0.25">
      <c r="A288" s="50"/>
      <c r="AI288" s="135"/>
      <c r="AJ288" s="136"/>
    </row>
    <row r="289" spans="1:36" x14ac:dyDescent="0.25">
      <c r="A289" s="50"/>
      <c r="AI289" s="135"/>
      <c r="AJ289" s="136"/>
    </row>
    <row r="290" spans="1:36" x14ac:dyDescent="0.25">
      <c r="A290" s="50"/>
      <c r="AI290" s="135"/>
      <c r="AJ290" s="136"/>
    </row>
    <row r="291" spans="1:36" x14ac:dyDescent="0.25">
      <c r="A291" s="50"/>
      <c r="AI291" s="135"/>
      <c r="AJ291" s="136"/>
    </row>
    <row r="292" spans="1:36" x14ac:dyDescent="0.25">
      <c r="A292" s="50"/>
      <c r="AI292" s="135"/>
      <c r="AJ292" s="136"/>
    </row>
    <row r="293" spans="1:36" x14ac:dyDescent="0.25">
      <c r="A293" s="50"/>
      <c r="AI293" s="135"/>
      <c r="AJ293" s="136"/>
    </row>
    <row r="294" spans="1:36" x14ac:dyDescent="0.25">
      <c r="A294" s="50"/>
      <c r="AI294" s="135"/>
      <c r="AJ294" s="136"/>
    </row>
    <row r="295" spans="1:36" x14ac:dyDescent="0.25">
      <c r="A295" s="50"/>
      <c r="AI295" s="135"/>
      <c r="AJ295" s="136"/>
    </row>
    <row r="296" spans="1:36" x14ac:dyDescent="0.25">
      <c r="A296" s="50"/>
      <c r="AI296" s="135"/>
      <c r="AJ296" s="136"/>
    </row>
    <row r="297" spans="1:36" x14ac:dyDescent="0.25">
      <c r="A297" s="50"/>
      <c r="AI297" s="135"/>
      <c r="AJ297" s="136"/>
    </row>
    <row r="298" spans="1:36" x14ac:dyDescent="0.25">
      <c r="A298" s="50"/>
      <c r="AI298" s="135"/>
      <c r="AJ298" s="136"/>
    </row>
    <row r="299" spans="1:36" x14ac:dyDescent="0.25">
      <c r="A299" s="50"/>
      <c r="AI299" s="135"/>
      <c r="AJ299" s="136"/>
    </row>
    <row r="300" spans="1:36" x14ac:dyDescent="0.25">
      <c r="A300" s="50"/>
      <c r="AI300" s="135"/>
      <c r="AJ300" s="136"/>
    </row>
    <row r="301" spans="1:36" x14ac:dyDescent="0.25">
      <c r="A301" s="50"/>
      <c r="AI301" s="135"/>
      <c r="AJ301" s="136"/>
    </row>
    <row r="302" spans="1:36" x14ac:dyDescent="0.25">
      <c r="A302" s="50"/>
      <c r="AI302" s="135"/>
      <c r="AJ302" s="136"/>
    </row>
    <row r="303" spans="1:36" x14ac:dyDescent="0.25">
      <c r="A303" s="50"/>
      <c r="AI303" s="135"/>
      <c r="AJ303" s="136"/>
    </row>
    <row r="304" spans="1:36" x14ac:dyDescent="0.25">
      <c r="A304" s="50"/>
      <c r="AI304" s="135"/>
      <c r="AJ304" s="136"/>
    </row>
    <row r="305" spans="1:36" x14ac:dyDescent="0.25">
      <c r="A305" s="50"/>
      <c r="AI305" s="135"/>
      <c r="AJ305" s="136"/>
    </row>
    <row r="306" spans="1:36" x14ac:dyDescent="0.25">
      <c r="A306" s="50"/>
      <c r="AI306" s="135"/>
      <c r="AJ306" s="136"/>
    </row>
    <row r="307" spans="1:36" x14ac:dyDescent="0.25">
      <c r="A307" s="50"/>
      <c r="AI307" s="135"/>
      <c r="AJ307" s="136"/>
    </row>
    <row r="308" spans="1:36" x14ac:dyDescent="0.25">
      <c r="A308" s="50"/>
      <c r="AI308" s="135"/>
      <c r="AJ308" s="136"/>
    </row>
    <row r="309" spans="1:36" x14ac:dyDescent="0.25">
      <c r="A309" s="50"/>
      <c r="AI309" s="135"/>
      <c r="AJ309" s="136"/>
    </row>
    <row r="310" spans="1:36" x14ac:dyDescent="0.25">
      <c r="A310" s="50"/>
      <c r="AI310" s="135"/>
      <c r="AJ310" s="136"/>
    </row>
    <row r="311" spans="1:36" x14ac:dyDescent="0.25">
      <c r="A311" s="50"/>
      <c r="AI311" s="135"/>
      <c r="AJ311" s="136"/>
    </row>
    <row r="312" spans="1:36" x14ac:dyDescent="0.25">
      <c r="A312" s="50"/>
      <c r="AI312" s="135"/>
      <c r="AJ312" s="136"/>
    </row>
    <row r="313" spans="1:36" x14ac:dyDescent="0.25">
      <c r="A313" s="50"/>
      <c r="AI313" s="135"/>
      <c r="AJ313" s="136"/>
    </row>
    <row r="314" spans="1:36" x14ac:dyDescent="0.25">
      <c r="A314" s="50"/>
      <c r="AI314" s="135"/>
      <c r="AJ314" s="136"/>
    </row>
    <row r="315" spans="1:36" x14ac:dyDescent="0.25">
      <c r="A315" s="50"/>
      <c r="AI315" s="135"/>
      <c r="AJ315" s="136"/>
    </row>
    <row r="316" spans="1:36" x14ac:dyDescent="0.25">
      <c r="A316" s="50"/>
      <c r="AI316" s="135"/>
      <c r="AJ316" s="136"/>
    </row>
    <row r="317" spans="1:36" x14ac:dyDescent="0.25">
      <c r="A317" s="50"/>
      <c r="AI317" s="135"/>
      <c r="AJ317" s="136"/>
    </row>
    <row r="318" spans="1:36" x14ac:dyDescent="0.25">
      <c r="A318" s="50"/>
      <c r="AI318" s="135"/>
      <c r="AJ318" s="136"/>
    </row>
    <row r="319" spans="1:36" x14ac:dyDescent="0.25">
      <c r="A319" s="50"/>
      <c r="AI319" s="135"/>
      <c r="AJ319" s="136"/>
    </row>
    <row r="320" spans="1:36" x14ac:dyDescent="0.25">
      <c r="A320" s="50"/>
      <c r="AI320" s="135"/>
      <c r="AJ320" s="136"/>
    </row>
    <row r="321" spans="1:36" x14ac:dyDescent="0.25">
      <c r="A321" s="50"/>
      <c r="AI321" s="135"/>
      <c r="AJ321" s="136"/>
    </row>
    <row r="322" spans="1:36" x14ac:dyDescent="0.25">
      <c r="A322" s="50"/>
      <c r="AI322" s="135"/>
      <c r="AJ322" s="136"/>
    </row>
    <row r="323" spans="1:36" x14ac:dyDescent="0.25">
      <c r="A323" s="50"/>
      <c r="AI323" s="135"/>
      <c r="AJ323" s="136"/>
    </row>
    <row r="324" spans="1:36" x14ac:dyDescent="0.25">
      <c r="A324" s="50"/>
      <c r="AI324" s="135"/>
      <c r="AJ324" s="136"/>
    </row>
    <row r="325" spans="1:36" x14ac:dyDescent="0.25">
      <c r="A325" s="50"/>
      <c r="AI325" s="135"/>
      <c r="AJ325" s="136"/>
    </row>
    <row r="326" spans="1:36" x14ac:dyDescent="0.25">
      <c r="A326" s="50"/>
      <c r="AI326" s="135"/>
      <c r="AJ326" s="136"/>
    </row>
    <row r="327" spans="1:36" x14ac:dyDescent="0.25">
      <c r="A327" s="50"/>
      <c r="AI327" s="135"/>
      <c r="AJ327" s="136"/>
    </row>
    <row r="328" spans="1:36" x14ac:dyDescent="0.25">
      <c r="A328" s="50"/>
      <c r="AI328" s="135"/>
      <c r="AJ328" s="136"/>
    </row>
    <row r="329" spans="1:36" x14ac:dyDescent="0.25">
      <c r="A329" s="50"/>
      <c r="AI329" s="135"/>
      <c r="AJ329" s="136"/>
    </row>
    <row r="330" spans="1:36" x14ac:dyDescent="0.25">
      <c r="A330" s="50"/>
      <c r="AI330" s="135"/>
      <c r="AJ330" s="136"/>
    </row>
    <row r="331" spans="1:36" x14ac:dyDescent="0.25">
      <c r="A331" s="50"/>
      <c r="AI331" s="135"/>
      <c r="AJ331" s="136"/>
    </row>
    <row r="332" spans="1:36" x14ac:dyDescent="0.25">
      <c r="A332" s="50"/>
      <c r="AI332" s="135"/>
      <c r="AJ332" s="136"/>
    </row>
    <row r="333" spans="1:36" x14ac:dyDescent="0.25">
      <c r="A333" s="50"/>
      <c r="AI333" s="135"/>
      <c r="AJ333" s="136"/>
    </row>
    <row r="334" spans="1:36" x14ac:dyDescent="0.25">
      <c r="A334" s="50"/>
      <c r="AI334" s="135"/>
      <c r="AJ334" s="136"/>
    </row>
    <row r="335" spans="1:36" x14ac:dyDescent="0.25">
      <c r="A335" s="50"/>
      <c r="AI335" s="135"/>
      <c r="AJ335" s="136"/>
    </row>
    <row r="336" spans="1:36" x14ac:dyDescent="0.25">
      <c r="A336" s="50"/>
      <c r="AI336" s="135"/>
      <c r="AJ336" s="136"/>
    </row>
    <row r="337" spans="1:36" x14ac:dyDescent="0.25">
      <c r="A337" s="50"/>
      <c r="AI337" s="135"/>
      <c r="AJ337" s="136"/>
    </row>
    <row r="338" spans="1:36" x14ac:dyDescent="0.25">
      <c r="A338" s="50"/>
      <c r="AI338" s="135"/>
      <c r="AJ338" s="136"/>
    </row>
    <row r="339" spans="1:36" x14ac:dyDescent="0.25">
      <c r="A339" s="50"/>
      <c r="AI339" s="135"/>
      <c r="AJ339" s="136"/>
    </row>
    <row r="340" spans="1:36" x14ac:dyDescent="0.25">
      <c r="A340" s="50"/>
      <c r="AI340" s="135"/>
      <c r="AJ340" s="136"/>
    </row>
    <row r="341" spans="1:36" x14ac:dyDescent="0.25">
      <c r="A341" s="50"/>
      <c r="AI341" s="135"/>
      <c r="AJ341" s="136"/>
    </row>
    <row r="342" spans="1:36" x14ac:dyDescent="0.25">
      <c r="A342" s="50"/>
      <c r="AI342" s="135"/>
      <c r="AJ342" s="136"/>
    </row>
    <row r="343" spans="1:36" x14ac:dyDescent="0.25">
      <c r="A343" s="50"/>
      <c r="AI343" s="135"/>
      <c r="AJ343" s="136"/>
    </row>
    <row r="344" spans="1:36" x14ac:dyDescent="0.25">
      <c r="A344" s="50"/>
      <c r="AI344" s="135"/>
      <c r="AJ344" s="136"/>
    </row>
    <row r="345" spans="1:36" x14ac:dyDescent="0.25">
      <c r="A345" s="50"/>
      <c r="AI345" s="135"/>
      <c r="AJ345" s="136"/>
    </row>
    <row r="346" spans="1:36" x14ac:dyDescent="0.25">
      <c r="A346" s="50"/>
      <c r="AI346" s="135"/>
      <c r="AJ346" s="136"/>
    </row>
    <row r="347" spans="1:36" x14ac:dyDescent="0.25">
      <c r="A347" s="50"/>
      <c r="AI347" s="135"/>
      <c r="AJ347" s="136"/>
    </row>
    <row r="348" spans="1:36" x14ac:dyDescent="0.25">
      <c r="A348" s="50"/>
      <c r="AI348" s="135"/>
      <c r="AJ348" s="136"/>
    </row>
    <row r="349" spans="1:36" x14ac:dyDescent="0.25">
      <c r="A349" s="50"/>
      <c r="AI349" s="135"/>
      <c r="AJ349" s="136"/>
    </row>
    <row r="350" spans="1:36" x14ac:dyDescent="0.25">
      <c r="A350" s="50"/>
      <c r="AI350" s="135"/>
      <c r="AJ350" s="136"/>
    </row>
    <row r="351" spans="1:36" x14ac:dyDescent="0.25">
      <c r="A351" s="50"/>
      <c r="AI351" s="135"/>
      <c r="AJ351" s="136"/>
    </row>
    <row r="352" spans="1:36" x14ac:dyDescent="0.25">
      <c r="A352" s="50"/>
      <c r="AI352" s="135"/>
      <c r="AJ352" s="136"/>
    </row>
    <row r="353" spans="1:36" x14ac:dyDescent="0.25">
      <c r="A353" s="50"/>
      <c r="AI353" s="135"/>
      <c r="AJ353" s="136"/>
    </row>
    <row r="354" spans="1:36" x14ac:dyDescent="0.25">
      <c r="A354" s="50"/>
      <c r="AI354" s="135"/>
      <c r="AJ354" s="136"/>
    </row>
    <row r="355" spans="1:36" x14ac:dyDescent="0.25">
      <c r="A355" s="50"/>
      <c r="AI355" s="135"/>
      <c r="AJ355" s="136"/>
    </row>
    <row r="356" spans="1:36" x14ac:dyDescent="0.25">
      <c r="A356" s="50"/>
      <c r="AI356" s="135"/>
      <c r="AJ356" s="136"/>
    </row>
    <row r="357" spans="1:36" x14ac:dyDescent="0.25">
      <c r="A357" s="50"/>
      <c r="AI357" s="135"/>
      <c r="AJ357" s="136"/>
    </row>
    <row r="358" spans="1:36" x14ac:dyDescent="0.25">
      <c r="A358" s="50"/>
    </row>
    <row r="359" spans="1:36" x14ac:dyDescent="0.25">
      <c r="A359" s="50"/>
    </row>
    <row r="360" spans="1:36" x14ac:dyDescent="0.25">
      <c r="A360" s="50"/>
    </row>
    <row r="361" spans="1:36" x14ac:dyDescent="0.25">
      <c r="A361" s="50"/>
    </row>
    <row r="362" spans="1:36" x14ac:dyDescent="0.25">
      <c r="A362" s="50"/>
    </row>
    <row r="363" spans="1:36" x14ac:dyDescent="0.25">
      <c r="A363" s="50"/>
    </row>
    <row r="364" spans="1:36" x14ac:dyDescent="0.25">
      <c r="A364" s="50"/>
    </row>
    <row r="365" spans="1:36" x14ac:dyDescent="0.25">
      <c r="A365" s="50"/>
    </row>
    <row r="366" spans="1:36" x14ac:dyDescent="0.25">
      <c r="A366" s="50"/>
    </row>
    <row r="367" spans="1:36" x14ac:dyDescent="0.25">
      <c r="A367" s="50"/>
    </row>
    <row r="368" spans="1:36" x14ac:dyDescent="0.25">
      <c r="A368" s="50"/>
    </row>
    <row r="369" spans="1:1" x14ac:dyDescent="0.25">
      <c r="A369" s="50"/>
    </row>
    <row r="370" spans="1:1" x14ac:dyDescent="0.25">
      <c r="A370" s="50"/>
    </row>
    <row r="371" spans="1:1" x14ac:dyDescent="0.25">
      <c r="A371" s="50"/>
    </row>
    <row r="372" spans="1:1" x14ac:dyDescent="0.25">
      <c r="A372" s="50"/>
    </row>
    <row r="373" spans="1:1" x14ac:dyDescent="0.25">
      <c r="A373" s="50"/>
    </row>
    <row r="374" spans="1:1" x14ac:dyDescent="0.25">
      <c r="A374" s="50"/>
    </row>
    <row r="375" spans="1:1" x14ac:dyDescent="0.25">
      <c r="A375" s="50"/>
    </row>
    <row r="376" spans="1:1" x14ac:dyDescent="0.25">
      <c r="A376" s="50"/>
    </row>
    <row r="377" spans="1:1" x14ac:dyDescent="0.25">
      <c r="A377" s="50"/>
    </row>
    <row r="378" spans="1:1" x14ac:dyDescent="0.25">
      <c r="A378" s="50"/>
    </row>
    <row r="379" spans="1:1" x14ac:dyDescent="0.25">
      <c r="A379" s="50"/>
    </row>
    <row r="380" spans="1:1" x14ac:dyDescent="0.25">
      <c r="A380" s="50"/>
    </row>
    <row r="381" spans="1:1" x14ac:dyDescent="0.25">
      <c r="A381" s="50"/>
    </row>
    <row r="382" spans="1:1" x14ac:dyDescent="0.25">
      <c r="A382" s="50"/>
    </row>
    <row r="383" spans="1:1" x14ac:dyDescent="0.25">
      <c r="A383" s="50"/>
    </row>
    <row r="384" spans="1:1" x14ac:dyDescent="0.25">
      <c r="A384" s="50"/>
    </row>
    <row r="385" spans="1:1" x14ac:dyDescent="0.25">
      <c r="A385" s="50"/>
    </row>
    <row r="386" spans="1:1" x14ac:dyDescent="0.25">
      <c r="A386" s="50"/>
    </row>
    <row r="387" spans="1:1" x14ac:dyDescent="0.25">
      <c r="A387" s="50"/>
    </row>
    <row r="388" spans="1:1" x14ac:dyDescent="0.25">
      <c r="A388" s="50"/>
    </row>
    <row r="389" spans="1:1" x14ac:dyDescent="0.25">
      <c r="A389" s="50"/>
    </row>
    <row r="390" spans="1:1" x14ac:dyDescent="0.25">
      <c r="A390" s="50"/>
    </row>
    <row r="391" spans="1:1" x14ac:dyDescent="0.25">
      <c r="A391" s="50"/>
    </row>
    <row r="392" spans="1:1" x14ac:dyDescent="0.25">
      <c r="A392" s="50"/>
    </row>
    <row r="393" spans="1:1" x14ac:dyDescent="0.25">
      <c r="A393" s="50"/>
    </row>
    <row r="394" spans="1:1" x14ac:dyDescent="0.25">
      <c r="A394" s="50"/>
    </row>
    <row r="395" spans="1:1" x14ac:dyDescent="0.25">
      <c r="A395" s="50"/>
    </row>
    <row r="396" spans="1:1" x14ac:dyDescent="0.25">
      <c r="A396" s="50"/>
    </row>
    <row r="397" spans="1:1" x14ac:dyDescent="0.25">
      <c r="A397" s="50"/>
    </row>
    <row r="398" spans="1:1" x14ac:dyDescent="0.25">
      <c r="A398" s="50"/>
    </row>
    <row r="399" spans="1:1" x14ac:dyDescent="0.25">
      <c r="A399" s="50"/>
    </row>
    <row r="400" spans="1:1" x14ac:dyDescent="0.25">
      <c r="A400" s="50"/>
    </row>
    <row r="401" spans="1:1" x14ac:dyDescent="0.25">
      <c r="A401" s="50"/>
    </row>
    <row r="402" spans="1:1" x14ac:dyDescent="0.25">
      <c r="A402" s="50"/>
    </row>
    <row r="403" spans="1:1" x14ac:dyDescent="0.25">
      <c r="A403" s="50"/>
    </row>
    <row r="404" spans="1:1" x14ac:dyDescent="0.25">
      <c r="A404" s="50"/>
    </row>
    <row r="405" spans="1:1" x14ac:dyDescent="0.25">
      <c r="A405" s="50"/>
    </row>
    <row r="406" spans="1:1" x14ac:dyDescent="0.25">
      <c r="A406" s="50"/>
    </row>
    <row r="407" spans="1:1" x14ac:dyDescent="0.25">
      <c r="A407" s="50"/>
    </row>
    <row r="408" spans="1:1" x14ac:dyDescent="0.25">
      <c r="A408" s="50"/>
    </row>
    <row r="409" spans="1:1" x14ac:dyDescent="0.25">
      <c r="A409" s="50"/>
    </row>
    <row r="410" spans="1:1" x14ac:dyDescent="0.25">
      <c r="A410" s="50"/>
    </row>
    <row r="411" spans="1:1" x14ac:dyDescent="0.25">
      <c r="A411" s="50"/>
    </row>
    <row r="412" spans="1:1" x14ac:dyDescent="0.25">
      <c r="A412" s="50"/>
    </row>
    <row r="413" spans="1:1" x14ac:dyDescent="0.25">
      <c r="A413" s="50"/>
    </row>
    <row r="414" spans="1:1" x14ac:dyDescent="0.25">
      <c r="A414" s="50"/>
    </row>
    <row r="415" spans="1:1" x14ac:dyDescent="0.25">
      <c r="A415" s="50"/>
    </row>
    <row r="416" spans="1:1" x14ac:dyDescent="0.25">
      <c r="A416" s="50"/>
    </row>
    <row r="417" spans="1:1" x14ac:dyDescent="0.25">
      <c r="A417" s="50"/>
    </row>
    <row r="418" spans="1:1" x14ac:dyDescent="0.25">
      <c r="A418" s="50"/>
    </row>
    <row r="419" spans="1:1" x14ac:dyDescent="0.25">
      <c r="A419" s="50"/>
    </row>
    <row r="420" spans="1:1" x14ac:dyDescent="0.25">
      <c r="A420" s="50"/>
    </row>
    <row r="421" spans="1:1" x14ac:dyDescent="0.25">
      <c r="A421" s="50"/>
    </row>
    <row r="422" spans="1:1" x14ac:dyDescent="0.25">
      <c r="A422" s="50"/>
    </row>
    <row r="423" spans="1:1" x14ac:dyDescent="0.25">
      <c r="A423" s="50"/>
    </row>
    <row r="424" spans="1:1" x14ac:dyDescent="0.25">
      <c r="A424" s="50"/>
    </row>
    <row r="425" spans="1:1" x14ac:dyDescent="0.25">
      <c r="A425" s="50"/>
    </row>
    <row r="426" spans="1:1" x14ac:dyDescent="0.25">
      <c r="A426" s="50"/>
    </row>
    <row r="427" spans="1:1" x14ac:dyDescent="0.25">
      <c r="A427" s="50"/>
    </row>
    <row r="428" spans="1:1" x14ac:dyDescent="0.25">
      <c r="A428" s="50"/>
    </row>
    <row r="429" spans="1:1" x14ac:dyDescent="0.25">
      <c r="A429" s="50"/>
    </row>
    <row r="430" spans="1:1" x14ac:dyDescent="0.25">
      <c r="A430" s="50"/>
    </row>
    <row r="431" spans="1:1" x14ac:dyDescent="0.25">
      <c r="A431" s="50"/>
    </row>
    <row r="432" spans="1:1" x14ac:dyDescent="0.25">
      <c r="A432" s="50"/>
    </row>
    <row r="433" spans="1:1" x14ac:dyDescent="0.25">
      <c r="A433" s="50"/>
    </row>
    <row r="434" spans="1:1" x14ac:dyDescent="0.25">
      <c r="A434" s="50"/>
    </row>
    <row r="435" spans="1:1" x14ac:dyDescent="0.25">
      <c r="A435" s="50"/>
    </row>
    <row r="436" spans="1:1" x14ac:dyDescent="0.25">
      <c r="A436" s="50"/>
    </row>
    <row r="437" spans="1:1" x14ac:dyDescent="0.25">
      <c r="A437" s="50"/>
    </row>
    <row r="438" spans="1:1" x14ac:dyDescent="0.25">
      <c r="A438" s="50"/>
    </row>
    <row r="439" spans="1:1" x14ac:dyDescent="0.25">
      <c r="A439" s="50"/>
    </row>
    <row r="440" spans="1:1" x14ac:dyDescent="0.25">
      <c r="A440" s="50"/>
    </row>
    <row r="441" spans="1:1" x14ac:dyDescent="0.25">
      <c r="A441" s="50"/>
    </row>
    <row r="442" spans="1:1" x14ac:dyDescent="0.25">
      <c r="A442" s="50"/>
    </row>
    <row r="443" spans="1:1" x14ac:dyDescent="0.25">
      <c r="A443" s="50"/>
    </row>
    <row r="444" spans="1:1" x14ac:dyDescent="0.25">
      <c r="A444" s="50"/>
    </row>
    <row r="445" spans="1:1" x14ac:dyDescent="0.25">
      <c r="A445" s="50"/>
    </row>
    <row r="446" spans="1:1" x14ac:dyDescent="0.25">
      <c r="A446" s="50"/>
    </row>
    <row r="447" spans="1:1" x14ac:dyDescent="0.25">
      <c r="A447" s="50"/>
    </row>
    <row r="448" spans="1:1" x14ac:dyDescent="0.25">
      <c r="A448" s="50"/>
    </row>
    <row r="449" spans="1:1" x14ac:dyDescent="0.25">
      <c r="A449" s="50"/>
    </row>
    <row r="450" spans="1:1" x14ac:dyDescent="0.25">
      <c r="A450" s="50"/>
    </row>
    <row r="451" spans="1:1" x14ac:dyDescent="0.25">
      <c r="A451" s="50"/>
    </row>
    <row r="452" spans="1:1" x14ac:dyDescent="0.25">
      <c r="A452" s="50"/>
    </row>
    <row r="453" spans="1:1" x14ac:dyDescent="0.25">
      <c r="A453" s="50"/>
    </row>
    <row r="454" spans="1:1" x14ac:dyDescent="0.25">
      <c r="A454" s="50"/>
    </row>
    <row r="455" spans="1:1" x14ac:dyDescent="0.25">
      <c r="A455" s="50"/>
    </row>
    <row r="456" spans="1:1" x14ac:dyDescent="0.25">
      <c r="A456" s="50"/>
    </row>
    <row r="457" spans="1:1" x14ac:dyDescent="0.25">
      <c r="A457" s="50"/>
    </row>
    <row r="458" spans="1:1" x14ac:dyDescent="0.25">
      <c r="A458" s="50"/>
    </row>
    <row r="459" spans="1:1" x14ac:dyDescent="0.25">
      <c r="A459" s="50"/>
    </row>
    <row r="460" spans="1:1" x14ac:dyDescent="0.25">
      <c r="A460" s="50"/>
    </row>
    <row r="461" spans="1:1" x14ac:dyDescent="0.25">
      <c r="A461" s="50"/>
    </row>
    <row r="462" spans="1:1" x14ac:dyDescent="0.25">
      <c r="A462" s="50"/>
    </row>
    <row r="463" spans="1:1" x14ac:dyDescent="0.25">
      <c r="A463" s="50"/>
    </row>
    <row r="464" spans="1:1" x14ac:dyDescent="0.25">
      <c r="A464" s="50"/>
    </row>
    <row r="465" spans="1:1" x14ac:dyDescent="0.25">
      <c r="A465" s="50"/>
    </row>
    <row r="466" spans="1:1" x14ac:dyDescent="0.25">
      <c r="A466" s="50"/>
    </row>
    <row r="467" spans="1:1" x14ac:dyDescent="0.25">
      <c r="A467" s="50"/>
    </row>
    <row r="468" spans="1:1" x14ac:dyDescent="0.25">
      <c r="A468" s="50"/>
    </row>
    <row r="469" spans="1:1" x14ac:dyDescent="0.25">
      <c r="A469" s="50"/>
    </row>
    <row r="470" spans="1:1" x14ac:dyDescent="0.25">
      <c r="A470" s="50"/>
    </row>
    <row r="471" spans="1:1" x14ac:dyDescent="0.25">
      <c r="A471" s="50"/>
    </row>
    <row r="472" spans="1:1" x14ac:dyDescent="0.25">
      <c r="A472" s="50"/>
    </row>
    <row r="473" spans="1:1" x14ac:dyDescent="0.25">
      <c r="A473" s="50"/>
    </row>
    <row r="474" spans="1:1" x14ac:dyDescent="0.25">
      <c r="A474" s="50"/>
    </row>
    <row r="475" spans="1:1" x14ac:dyDescent="0.25">
      <c r="A475" s="50"/>
    </row>
    <row r="476" spans="1:1" x14ac:dyDescent="0.25">
      <c r="A476" s="50"/>
    </row>
    <row r="477" spans="1:1" x14ac:dyDescent="0.25">
      <c r="A477" s="50"/>
    </row>
    <row r="478" spans="1:1" x14ac:dyDescent="0.25">
      <c r="A478" s="50"/>
    </row>
    <row r="479" spans="1:1" x14ac:dyDescent="0.25">
      <c r="A479" s="50"/>
    </row>
    <row r="480" spans="1:1" x14ac:dyDescent="0.25">
      <c r="A480" s="50"/>
    </row>
    <row r="481" spans="1:1" x14ac:dyDescent="0.25">
      <c r="A481" s="50"/>
    </row>
    <row r="482" spans="1:1" x14ac:dyDescent="0.25">
      <c r="A482" s="50"/>
    </row>
    <row r="483" spans="1:1" x14ac:dyDescent="0.25">
      <c r="A483" s="50"/>
    </row>
    <row r="484" spans="1:1" x14ac:dyDescent="0.25">
      <c r="A484" s="50"/>
    </row>
    <row r="485" spans="1:1" x14ac:dyDescent="0.25">
      <c r="A485" s="50"/>
    </row>
    <row r="486" spans="1:1" x14ac:dyDescent="0.25">
      <c r="A486" s="50"/>
    </row>
    <row r="487" spans="1:1" x14ac:dyDescent="0.25">
      <c r="A487" s="50"/>
    </row>
    <row r="488" spans="1:1" x14ac:dyDescent="0.25">
      <c r="A488" s="50"/>
    </row>
    <row r="489" spans="1:1" x14ac:dyDescent="0.25">
      <c r="A489" s="50"/>
    </row>
    <row r="490" spans="1:1" x14ac:dyDescent="0.25">
      <c r="A490" s="50"/>
    </row>
    <row r="491" spans="1:1" x14ac:dyDescent="0.25">
      <c r="A491" s="50"/>
    </row>
    <row r="492" spans="1:1" x14ac:dyDescent="0.25">
      <c r="A492" s="50"/>
    </row>
    <row r="493" spans="1:1" x14ac:dyDescent="0.25">
      <c r="A493" s="50"/>
    </row>
    <row r="494" spans="1:1" x14ac:dyDescent="0.25">
      <c r="A494" s="50"/>
    </row>
    <row r="495" spans="1:1" x14ac:dyDescent="0.25">
      <c r="A495" s="50"/>
    </row>
    <row r="496" spans="1:1" x14ac:dyDescent="0.25">
      <c r="A496" s="50"/>
    </row>
    <row r="497" spans="1:1" x14ac:dyDescent="0.25">
      <c r="A497" s="50"/>
    </row>
    <row r="498" spans="1:1" x14ac:dyDescent="0.25">
      <c r="A498" s="50"/>
    </row>
    <row r="499" spans="1:1" x14ac:dyDescent="0.25">
      <c r="A499" s="50"/>
    </row>
    <row r="500" spans="1:1" x14ac:dyDescent="0.25">
      <c r="A500" s="50"/>
    </row>
    <row r="501" spans="1:1" x14ac:dyDescent="0.25">
      <c r="A501" s="50"/>
    </row>
    <row r="502" spans="1:1" x14ac:dyDescent="0.25">
      <c r="A502" s="50"/>
    </row>
    <row r="503" spans="1:1" x14ac:dyDescent="0.25">
      <c r="A503" s="50"/>
    </row>
    <row r="504" spans="1:1" x14ac:dyDescent="0.25">
      <c r="A504" s="50"/>
    </row>
    <row r="505" spans="1:1" x14ac:dyDescent="0.25">
      <c r="A505" s="50"/>
    </row>
    <row r="506" spans="1:1" x14ac:dyDescent="0.25">
      <c r="A506" s="50"/>
    </row>
    <row r="507" spans="1:1" x14ac:dyDescent="0.25">
      <c r="A507" s="50"/>
    </row>
    <row r="508" spans="1:1" x14ac:dyDescent="0.25">
      <c r="A508" s="50"/>
    </row>
    <row r="509" spans="1:1" x14ac:dyDescent="0.25">
      <c r="A509" s="50"/>
    </row>
    <row r="510" spans="1:1" x14ac:dyDescent="0.25">
      <c r="A510" s="50"/>
    </row>
    <row r="511" spans="1:1" x14ac:dyDescent="0.25">
      <c r="A511" s="50"/>
    </row>
    <row r="512" spans="1:1" x14ac:dyDescent="0.25">
      <c r="A512" s="50"/>
    </row>
    <row r="513" spans="1:1" x14ac:dyDescent="0.25">
      <c r="A513" s="50"/>
    </row>
    <row r="514" spans="1:1" x14ac:dyDescent="0.25">
      <c r="A514" s="50"/>
    </row>
    <row r="515" spans="1:1" x14ac:dyDescent="0.25">
      <c r="A515" s="50"/>
    </row>
    <row r="516" spans="1:1" x14ac:dyDescent="0.25">
      <c r="A516" s="50"/>
    </row>
    <row r="517" spans="1:1" x14ac:dyDescent="0.25">
      <c r="A517" s="50"/>
    </row>
    <row r="518" spans="1:1" x14ac:dyDescent="0.25">
      <c r="A518" s="50"/>
    </row>
    <row r="519" spans="1:1" x14ac:dyDescent="0.25">
      <c r="A519" s="50"/>
    </row>
    <row r="520" spans="1:1" x14ac:dyDescent="0.25">
      <c r="A520" s="50"/>
    </row>
    <row r="521" spans="1:1" x14ac:dyDescent="0.25">
      <c r="A521" s="50"/>
    </row>
    <row r="522" spans="1:1" x14ac:dyDescent="0.25">
      <c r="A522" s="50"/>
    </row>
    <row r="523" spans="1:1" x14ac:dyDescent="0.25">
      <c r="A523" s="50"/>
    </row>
    <row r="524" spans="1:1" x14ac:dyDescent="0.25">
      <c r="A524" s="50"/>
    </row>
    <row r="525" spans="1:1" x14ac:dyDescent="0.25">
      <c r="A525" s="50"/>
    </row>
    <row r="526" spans="1:1" x14ac:dyDescent="0.25">
      <c r="A526" s="50"/>
    </row>
    <row r="527" spans="1:1" x14ac:dyDescent="0.25">
      <c r="A527" s="50"/>
    </row>
    <row r="528" spans="1:1" x14ac:dyDescent="0.25">
      <c r="A528" s="50"/>
    </row>
    <row r="529" spans="1:1" x14ac:dyDescent="0.25">
      <c r="A529" s="50"/>
    </row>
    <row r="530" spans="1:1" x14ac:dyDescent="0.25">
      <c r="A530" s="50"/>
    </row>
    <row r="531" spans="1:1" x14ac:dyDescent="0.25">
      <c r="A531" s="50"/>
    </row>
    <row r="532" spans="1:1" x14ac:dyDescent="0.25">
      <c r="A532" s="50"/>
    </row>
    <row r="533" spans="1:1" x14ac:dyDescent="0.25">
      <c r="A533" s="50"/>
    </row>
    <row r="534" spans="1:1" x14ac:dyDescent="0.25">
      <c r="A534" s="50"/>
    </row>
    <row r="535" spans="1:1" x14ac:dyDescent="0.25">
      <c r="A535" s="50"/>
    </row>
    <row r="536" spans="1:1" x14ac:dyDescent="0.25">
      <c r="A536" s="50"/>
    </row>
    <row r="537" spans="1:1" x14ac:dyDescent="0.25">
      <c r="A537" s="50"/>
    </row>
    <row r="538" spans="1:1" x14ac:dyDescent="0.25">
      <c r="A538" s="50"/>
    </row>
    <row r="539" spans="1:1" x14ac:dyDescent="0.25">
      <c r="A539" s="50"/>
    </row>
    <row r="540" spans="1:1" x14ac:dyDescent="0.25">
      <c r="A540" s="50"/>
    </row>
    <row r="541" spans="1:1" x14ac:dyDescent="0.25">
      <c r="A541" s="50"/>
    </row>
    <row r="542" spans="1:1" x14ac:dyDescent="0.25">
      <c r="A542" s="50"/>
    </row>
    <row r="543" spans="1:1" x14ac:dyDescent="0.25">
      <c r="A543" s="50"/>
    </row>
    <row r="544" spans="1:1" x14ac:dyDescent="0.25">
      <c r="A544" s="50"/>
    </row>
    <row r="545" spans="1:1" x14ac:dyDescent="0.25">
      <c r="A545" s="50"/>
    </row>
    <row r="546" spans="1:1" x14ac:dyDescent="0.25">
      <c r="A546" s="50"/>
    </row>
    <row r="547" spans="1:1" x14ac:dyDescent="0.25">
      <c r="A547" s="50"/>
    </row>
    <row r="548" spans="1:1" x14ac:dyDescent="0.25">
      <c r="A548" s="50"/>
    </row>
    <row r="549" spans="1:1" x14ac:dyDescent="0.25">
      <c r="A549" s="50"/>
    </row>
    <row r="550" spans="1:1" x14ac:dyDescent="0.25">
      <c r="A550" s="50"/>
    </row>
    <row r="551" spans="1:1" x14ac:dyDescent="0.25">
      <c r="A551" s="50"/>
    </row>
    <row r="552" spans="1:1" x14ac:dyDescent="0.25">
      <c r="A552" s="50"/>
    </row>
    <row r="553" spans="1:1" x14ac:dyDescent="0.25">
      <c r="A553" s="50"/>
    </row>
    <row r="554" spans="1:1" x14ac:dyDescent="0.25">
      <c r="A554" s="50"/>
    </row>
    <row r="555" spans="1:1" x14ac:dyDescent="0.25">
      <c r="A555" s="50"/>
    </row>
    <row r="556" spans="1:1" x14ac:dyDescent="0.25">
      <c r="A556" s="50"/>
    </row>
    <row r="557" spans="1:1" x14ac:dyDescent="0.25">
      <c r="A557" s="50"/>
    </row>
    <row r="558" spans="1:1" x14ac:dyDescent="0.25">
      <c r="A558" s="50"/>
    </row>
    <row r="559" spans="1:1" x14ac:dyDescent="0.25">
      <c r="A559" s="50"/>
    </row>
    <row r="560" spans="1:1" x14ac:dyDescent="0.25">
      <c r="A560" s="50"/>
    </row>
    <row r="561" spans="1:1" x14ac:dyDescent="0.25">
      <c r="A561" s="50"/>
    </row>
    <row r="562" spans="1:1" x14ac:dyDescent="0.25">
      <c r="A562" s="50"/>
    </row>
    <row r="563" spans="1:1" x14ac:dyDescent="0.25">
      <c r="A563" s="50"/>
    </row>
    <row r="564" spans="1:1" x14ac:dyDescent="0.25">
      <c r="A564" s="50"/>
    </row>
    <row r="565" spans="1:1" x14ac:dyDescent="0.25">
      <c r="A565" s="50"/>
    </row>
    <row r="566" spans="1:1" x14ac:dyDescent="0.25">
      <c r="A566" s="50"/>
    </row>
    <row r="567" spans="1:1" x14ac:dyDescent="0.25">
      <c r="A567" s="50"/>
    </row>
    <row r="568" spans="1:1" x14ac:dyDescent="0.25">
      <c r="A568" s="50"/>
    </row>
    <row r="569" spans="1:1" x14ac:dyDescent="0.25">
      <c r="A569" s="50"/>
    </row>
    <row r="570" spans="1:1" x14ac:dyDescent="0.25">
      <c r="A570" s="50"/>
    </row>
    <row r="571" spans="1:1" x14ac:dyDescent="0.25">
      <c r="A571" s="50"/>
    </row>
    <row r="572" spans="1:1" x14ac:dyDescent="0.25">
      <c r="A572" s="50"/>
    </row>
    <row r="573" spans="1:1" x14ac:dyDescent="0.25">
      <c r="A573" s="50"/>
    </row>
    <row r="574" spans="1:1" x14ac:dyDescent="0.25">
      <c r="A574" s="50"/>
    </row>
    <row r="575" spans="1:1" x14ac:dyDescent="0.25">
      <c r="A575" s="50"/>
    </row>
    <row r="576" spans="1:1" x14ac:dyDescent="0.25">
      <c r="A576" s="50"/>
    </row>
    <row r="577" spans="1:1" x14ac:dyDescent="0.25">
      <c r="A577" s="50"/>
    </row>
    <row r="578" spans="1:1" x14ac:dyDescent="0.25">
      <c r="A578" s="50"/>
    </row>
    <row r="579" spans="1:1" x14ac:dyDescent="0.25">
      <c r="A579" s="50"/>
    </row>
    <row r="580" spans="1:1" x14ac:dyDescent="0.25">
      <c r="A580" s="50"/>
    </row>
    <row r="581" spans="1:1" x14ac:dyDescent="0.25">
      <c r="A581" s="50"/>
    </row>
    <row r="582" spans="1:1" x14ac:dyDescent="0.25">
      <c r="A582" s="50"/>
    </row>
    <row r="583" spans="1:1" x14ac:dyDescent="0.25">
      <c r="A583" s="50"/>
    </row>
    <row r="584" spans="1:1" x14ac:dyDescent="0.25">
      <c r="A584" s="50"/>
    </row>
    <row r="585" spans="1:1" x14ac:dyDescent="0.25">
      <c r="A585" s="50"/>
    </row>
    <row r="586" spans="1:1" x14ac:dyDescent="0.25">
      <c r="A586" s="50"/>
    </row>
    <row r="587" spans="1:1" x14ac:dyDescent="0.25">
      <c r="A587" s="50"/>
    </row>
    <row r="588" spans="1:1" x14ac:dyDescent="0.25">
      <c r="A588" s="50"/>
    </row>
    <row r="589" spans="1:1" x14ac:dyDescent="0.25">
      <c r="A589" s="50"/>
    </row>
    <row r="590" spans="1:1" x14ac:dyDescent="0.25">
      <c r="A590" s="50"/>
    </row>
    <row r="591" spans="1:1" x14ac:dyDescent="0.25">
      <c r="A591" s="50"/>
    </row>
    <row r="592" spans="1:1" x14ac:dyDescent="0.25">
      <c r="A592" s="50"/>
    </row>
    <row r="593" spans="1:1" x14ac:dyDescent="0.25">
      <c r="A593" s="50"/>
    </row>
    <row r="594" spans="1:1" x14ac:dyDescent="0.25">
      <c r="A594" s="50"/>
    </row>
    <row r="595" spans="1:1" x14ac:dyDescent="0.25">
      <c r="A595" s="50"/>
    </row>
    <row r="596" spans="1:1" x14ac:dyDescent="0.25">
      <c r="A596" s="50"/>
    </row>
    <row r="597" spans="1:1" x14ac:dyDescent="0.25">
      <c r="A597" s="50"/>
    </row>
    <row r="598" spans="1:1" x14ac:dyDescent="0.25">
      <c r="A598" s="50"/>
    </row>
    <row r="599" spans="1:1" x14ac:dyDescent="0.25">
      <c r="A599" s="50"/>
    </row>
    <row r="600" spans="1:1" x14ac:dyDescent="0.25">
      <c r="A600" s="50"/>
    </row>
    <row r="601" spans="1:1" x14ac:dyDescent="0.25">
      <c r="A601" s="50"/>
    </row>
    <row r="602" spans="1:1" x14ac:dyDescent="0.25">
      <c r="A602" s="50"/>
    </row>
    <row r="603" spans="1:1" x14ac:dyDescent="0.25">
      <c r="A603" s="50"/>
    </row>
    <row r="604" spans="1:1" x14ac:dyDescent="0.25">
      <c r="A604" s="50"/>
    </row>
    <row r="605" spans="1:1" x14ac:dyDescent="0.25">
      <c r="A605" s="50"/>
    </row>
    <row r="606" spans="1:1" x14ac:dyDescent="0.25">
      <c r="A606" s="50"/>
    </row>
    <row r="607" spans="1:1" x14ac:dyDescent="0.25">
      <c r="A607" s="50"/>
    </row>
    <row r="608" spans="1:1" x14ac:dyDescent="0.25">
      <c r="A608" s="50"/>
    </row>
    <row r="609" spans="1:1" x14ac:dyDescent="0.25">
      <c r="A609" s="50"/>
    </row>
    <row r="610" spans="1:1" x14ac:dyDescent="0.25">
      <c r="A610" s="50"/>
    </row>
    <row r="611" spans="1:1" x14ac:dyDescent="0.25">
      <c r="A611" s="50"/>
    </row>
    <row r="612" spans="1:1" x14ac:dyDescent="0.25">
      <c r="A612" s="50"/>
    </row>
    <row r="613" spans="1:1" x14ac:dyDescent="0.25">
      <c r="A613" s="50"/>
    </row>
    <row r="614" spans="1:1" x14ac:dyDescent="0.25">
      <c r="A614" s="50"/>
    </row>
    <row r="615" spans="1:1" x14ac:dyDescent="0.25">
      <c r="A615" s="50"/>
    </row>
    <row r="616" spans="1:1" x14ac:dyDescent="0.25">
      <c r="A616" s="50"/>
    </row>
    <row r="617" spans="1:1" x14ac:dyDescent="0.25">
      <c r="A617" s="50"/>
    </row>
    <row r="618" spans="1:1" x14ac:dyDescent="0.25">
      <c r="A618" s="50"/>
    </row>
    <row r="619" spans="1:1" x14ac:dyDescent="0.25">
      <c r="A619" s="50"/>
    </row>
    <row r="620" spans="1:1" x14ac:dyDescent="0.25">
      <c r="A620" s="50"/>
    </row>
    <row r="621" spans="1:1" x14ac:dyDescent="0.25">
      <c r="A621" s="50"/>
    </row>
    <row r="622" spans="1:1" x14ac:dyDescent="0.25">
      <c r="A622" s="50"/>
    </row>
    <row r="623" spans="1:1" x14ac:dyDescent="0.25">
      <c r="A623" s="50"/>
    </row>
    <row r="624" spans="1:1" x14ac:dyDescent="0.25">
      <c r="A624" s="50"/>
    </row>
    <row r="625" spans="1:1" x14ac:dyDescent="0.25">
      <c r="A625" s="50"/>
    </row>
    <row r="626" spans="1:1" x14ac:dyDescent="0.25">
      <c r="A626" s="50"/>
    </row>
    <row r="627" spans="1:1" x14ac:dyDescent="0.25">
      <c r="A627" s="50"/>
    </row>
    <row r="628" spans="1:1" x14ac:dyDescent="0.25">
      <c r="A628" s="50"/>
    </row>
    <row r="629" spans="1:1" x14ac:dyDescent="0.25">
      <c r="A629" s="50"/>
    </row>
    <row r="630" spans="1:1" x14ac:dyDescent="0.25">
      <c r="A630" s="50"/>
    </row>
    <row r="631" spans="1:1" x14ac:dyDescent="0.25">
      <c r="A631" s="50"/>
    </row>
    <row r="632" spans="1:1" x14ac:dyDescent="0.25">
      <c r="A632" s="50"/>
    </row>
    <row r="633" spans="1:1" x14ac:dyDescent="0.25">
      <c r="A633" s="50"/>
    </row>
    <row r="634" spans="1:1" x14ac:dyDescent="0.25">
      <c r="A634" s="50"/>
    </row>
    <row r="635" spans="1:1" x14ac:dyDescent="0.25">
      <c r="A635" s="50"/>
    </row>
    <row r="636" spans="1:1" x14ac:dyDescent="0.25">
      <c r="A636" s="50"/>
    </row>
    <row r="637" spans="1:1" x14ac:dyDescent="0.25">
      <c r="A637" s="50"/>
    </row>
    <row r="638" spans="1:1" x14ac:dyDescent="0.25">
      <c r="A638" s="50"/>
    </row>
    <row r="639" spans="1:1" x14ac:dyDescent="0.25">
      <c r="A639" s="50"/>
    </row>
    <row r="640" spans="1:1" x14ac:dyDescent="0.25">
      <c r="A640" s="50"/>
    </row>
    <row r="641" spans="1:1" x14ac:dyDescent="0.25">
      <c r="A641" s="50"/>
    </row>
    <row r="642" spans="1:1" x14ac:dyDescent="0.25">
      <c r="A642" s="50"/>
    </row>
    <row r="643" spans="1:1" x14ac:dyDescent="0.25">
      <c r="A643" s="50"/>
    </row>
    <row r="644" spans="1:1" x14ac:dyDescent="0.25">
      <c r="A644" s="50"/>
    </row>
    <row r="645" spans="1:1" x14ac:dyDescent="0.25">
      <c r="A645" s="50"/>
    </row>
    <row r="646" spans="1:1" x14ac:dyDescent="0.25">
      <c r="A646" s="50"/>
    </row>
    <row r="647" spans="1:1" x14ac:dyDescent="0.25">
      <c r="A647" s="50"/>
    </row>
    <row r="648" spans="1:1" x14ac:dyDescent="0.25">
      <c r="A648" s="50"/>
    </row>
    <row r="649" spans="1:1" x14ac:dyDescent="0.25">
      <c r="A649" s="50"/>
    </row>
    <row r="650" spans="1:1" x14ac:dyDescent="0.25">
      <c r="A650" s="50"/>
    </row>
    <row r="651" spans="1:1" x14ac:dyDescent="0.25">
      <c r="A651" s="50"/>
    </row>
    <row r="652" spans="1:1" x14ac:dyDescent="0.25">
      <c r="A652" s="50"/>
    </row>
    <row r="653" spans="1:1" x14ac:dyDescent="0.25">
      <c r="A653" s="50"/>
    </row>
    <row r="654" spans="1:1" x14ac:dyDescent="0.25">
      <c r="A654" s="50"/>
    </row>
    <row r="655" spans="1:1" x14ac:dyDescent="0.25">
      <c r="A655" s="50"/>
    </row>
    <row r="656" spans="1:1" x14ac:dyDescent="0.25">
      <c r="A656" s="50"/>
    </row>
    <row r="657" spans="1:1" x14ac:dyDescent="0.25">
      <c r="A657" s="50"/>
    </row>
    <row r="658" spans="1:1" x14ac:dyDescent="0.25">
      <c r="A658" s="50"/>
    </row>
    <row r="659" spans="1:1" x14ac:dyDescent="0.25">
      <c r="A659" s="50"/>
    </row>
    <row r="660" spans="1:1" x14ac:dyDescent="0.25">
      <c r="A660" s="50"/>
    </row>
    <row r="661" spans="1:1" x14ac:dyDescent="0.25">
      <c r="A661" s="50"/>
    </row>
    <row r="662" spans="1:1" x14ac:dyDescent="0.25">
      <c r="A662" s="50"/>
    </row>
    <row r="663" spans="1:1" x14ac:dyDescent="0.25">
      <c r="A663" s="50"/>
    </row>
    <row r="664" spans="1:1" x14ac:dyDescent="0.25">
      <c r="A664" s="50"/>
    </row>
    <row r="665" spans="1:1" x14ac:dyDescent="0.25">
      <c r="A665" s="50"/>
    </row>
    <row r="666" spans="1:1" x14ac:dyDescent="0.25">
      <c r="A666" s="50"/>
    </row>
    <row r="667" spans="1:1" x14ac:dyDescent="0.25">
      <c r="A667" s="50"/>
    </row>
    <row r="668" spans="1:1" x14ac:dyDescent="0.25">
      <c r="A668" s="50"/>
    </row>
    <row r="669" spans="1:1" x14ac:dyDescent="0.25">
      <c r="A669" s="50"/>
    </row>
    <row r="670" spans="1:1" x14ac:dyDescent="0.25">
      <c r="A670" s="50"/>
    </row>
    <row r="671" spans="1:1" x14ac:dyDescent="0.25">
      <c r="A671" s="50"/>
    </row>
    <row r="672" spans="1:1" x14ac:dyDescent="0.25">
      <c r="A672" s="50"/>
    </row>
    <row r="673" spans="1:1" x14ac:dyDescent="0.25">
      <c r="A673" s="50"/>
    </row>
    <row r="674" spans="1:1" x14ac:dyDescent="0.25">
      <c r="A674" s="50"/>
    </row>
    <row r="675" spans="1:1" x14ac:dyDescent="0.25">
      <c r="A675" s="50"/>
    </row>
    <row r="676" spans="1:1" x14ac:dyDescent="0.25">
      <c r="A676" s="50"/>
    </row>
    <row r="677" spans="1:1" x14ac:dyDescent="0.25">
      <c r="A677" s="50"/>
    </row>
    <row r="678" spans="1:1" x14ac:dyDescent="0.25">
      <c r="A678" s="50"/>
    </row>
    <row r="679" spans="1:1" x14ac:dyDescent="0.25">
      <c r="A679" s="50"/>
    </row>
    <row r="680" spans="1:1" x14ac:dyDescent="0.25">
      <c r="A680" s="50"/>
    </row>
    <row r="681" spans="1:1" x14ac:dyDescent="0.25">
      <c r="A681" s="50"/>
    </row>
    <row r="682" spans="1:1" x14ac:dyDescent="0.25">
      <c r="A682" s="50"/>
    </row>
    <row r="683" spans="1:1" x14ac:dyDescent="0.25">
      <c r="A683" s="50"/>
    </row>
    <row r="684" spans="1:1" x14ac:dyDescent="0.25">
      <c r="A684" s="50"/>
    </row>
    <row r="685" spans="1:1" x14ac:dyDescent="0.25">
      <c r="A685" s="50"/>
    </row>
    <row r="686" spans="1:1" x14ac:dyDescent="0.25">
      <c r="A686" s="50"/>
    </row>
    <row r="687" spans="1:1" x14ac:dyDescent="0.25">
      <c r="A687" s="50"/>
    </row>
    <row r="688" spans="1:1" x14ac:dyDescent="0.25">
      <c r="A688" s="50"/>
    </row>
    <row r="689" spans="1:1" x14ac:dyDescent="0.25">
      <c r="A689" s="50"/>
    </row>
    <row r="690" spans="1:1" x14ac:dyDescent="0.25">
      <c r="A690" s="50"/>
    </row>
    <row r="691" spans="1:1" x14ac:dyDescent="0.25">
      <c r="A691" s="50"/>
    </row>
    <row r="692" spans="1:1" x14ac:dyDescent="0.25">
      <c r="A692" s="50"/>
    </row>
    <row r="693" spans="1:1" x14ac:dyDescent="0.25">
      <c r="A693" s="50"/>
    </row>
    <row r="694" spans="1:1" x14ac:dyDescent="0.25">
      <c r="A694" s="50"/>
    </row>
    <row r="695" spans="1:1" x14ac:dyDescent="0.25">
      <c r="A695" s="50"/>
    </row>
    <row r="696" spans="1:1" x14ac:dyDescent="0.25">
      <c r="A696" s="50"/>
    </row>
    <row r="697" spans="1:1" x14ac:dyDescent="0.25">
      <c r="A697" s="50"/>
    </row>
    <row r="698" spans="1:1" x14ac:dyDescent="0.25">
      <c r="A698" s="50"/>
    </row>
    <row r="699" spans="1:1" x14ac:dyDescent="0.25">
      <c r="A699" s="50"/>
    </row>
    <row r="700" spans="1:1" x14ac:dyDescent="0.25">
      <c r="A700" s="50"/>
    </row>
    <row r="701" spans="1:1" x14ac:dyDescent="0.25">
      <c r="A701" s="50"/>
    </row>
    <row r="702" spans="1:1" x14ac:dyDescent="0.25">
      <c r="A702" s="50"/>
    </row>
    <row r="703" spans="1:1" x14ac:dyDescent="0.25">
      <c r="A703" s="50"/>
    </row>
    <row r="704" spans="1:1" x14ac:dyDescent="0.25">
      <c r="A704" s="50"/>
    </row>
    <row r="705" spans="1:1" x14ac:dyDescent="0.25">
      <c r="A705" s="50"/>
    </row>
    <row r="706" spans="1:1" x14ac:dyDescent="0.25">
      <c r="A706" s="50"/>
    </row>
    <row r="707" spans="1:1" x14ac:dyDescent="0.25">
      <c r="A707" s="50"/>
    </row>
    <row r="708" spans="1:1" x14ac:dyDescent="0.25">
      <c r="A708" s="50"/>
    </row>
    <row r="709" spans="1:1" x14ac:dyDescent="0.25">
      <c r="A709" s="50"/>
    </row>
    <row r="710" spans="1:1" x14ac:dyDescent="0.25">
      <c r="A710" s="50"/>
    </row>
    <row r="711" spans="1:1" x14ac:dyDescent="0.25">
      <c r="A711" s="50"/>
    </row>
    <row r="712" spans="1:1" x14ac:dyDescent="0.25">
      <c r="A712" s="50"/>
    </row>
    <row r="713" spans="1:1" x14ac:dyDescent="0.25">
      <c r="A713" s="50"/>
    </row>
    <row r="714" spans="1:1" x14ac:dyDescent="0.25">
      <c r="A714" s="50"/>
    </row>
    <row r="715" spans="1:1" x14ac:dyDescent="0.25">
      <c r="A715" s="50"/>
    </row>
    <row r="716" spans="1:1" x14ac:dyDescent="0.25">
      <c r="A716" s="50"/>
    </row>
    <row r="717" spans="1:1" x14ac:dyDescent="0.25">
      <c r="A717" s="50"/>
    </row>
    <row r="718" spans="1:1" x14ac:dyDescent="0.25">
      <c r="A718" s="50"/>
    </row>
    <row r="719" spans="1:1" x14ac:dyDescent="0.25">
      <c r="A719" s="50"/>
    </row>
    <row r="720" spans="1:1" x14ac:dyDescent="0.25">
      <c r="A720" s="50"/>
    </row>
    <row r="721" spans="1:1" x14ac:dyDescent="0.25">
      <c r="A721" s="50"/>
    </row>
    <row r="722" spans="1:1" x14ac:dyDescent="0.25">
      <c r="A722" s="50"/>
    </row>
    <row r="723" spans="1:1" x14ac:dyDescent="0.25">
      <c r="A723" s="50"/>
    </row>
    <row r="724" spans="1:1" x14ac:dyDescent="0.25">
      <c r="A724" s="50"/>
    </row>
    <row r="725" spans="1:1" x14ac:dyDescent="0.25">
      <c r="A725" s="50"/>
    </row>
    <row r="726" spans="1:1" x14ac:dyDescent="0.25">
      <c r="A726" s="50"/>
    </row>
    <row r="727" spans="1:1" x14ac:dyDescent="0.25">
      <c r="A727" s="50"/>
    </row>
    <row r="728" spans="1:1" x14ac:dyDescent="0.25">
      <c r="A728" s="50"/>
    </row>
    <row r="729" spans="1:1" x14ac:dyDescent="0.25">
      <c r="A729" s="50"/>
    </row>
    <row r="730" spans="1:1" x14ac:dyDescent="0.25">
      <c r="A730" s="50"/>
    </row>
    <row r="731" spans="1:1" x14ac:dyDescent="0.25">
      <c r="A731" s="50"/>
    </row>
    <row r="732" spans="1:1" x14ac:dyDescent="0.25">
      <c r="A732" s="50"/>
    </row>
    <row r="733" spans="1:1" x14ac:dyDescent="0.25">
      <c r="A733" s="50"/>
    </row>
    <row r="734" spans="1:1" x14ac:dyDescent="0.25">
      <c r="A734" s="50"/>
    </row>
    <row r="735" spans="1:1" x14ac:dyDescent="0.25">
      <c r="A735" s="50"/>
    </row>
    <row r="736" spans="1:1" x14ac:dyDescent="0.25">
      <c r="A736" s="50"/>
    </row>
    <row r="737" spans="1:1" x14ac:dyDescent="0.25">
      <c r="A737" s="50"/>
    </row>
    <row r="738" spans="1:1" x14ac:dyDescent="0.25">
      <c r="A738" s="50"/>
    </row>
    <row r="739" spans="1:1" x14ac:dyDescent="0.25">
      <c r="A739" s="50"/>
    </row>
    <row r="740" spans="1:1" x14ac:dyDescent="0.25">
      <c r="A740" s="50"/>
    </row>
    <row r="741" spans="1:1" x14ac:dyDescent="0.25">
      <c r="A741" s="50"/>
    </row>
    <row r="742" spans="1:1" x14ac:dyDescent="0.25">
      <c r="A742" s="50"/>
    </row>
    <row r="743" spans="1:1" x14ac:dyDescent="0.25">
      <c r="A743" s="50"/>
    </row>
    <row r="744" spans="1:1" x14ac:dyDescent="0.25">
      <c r="A744" s="50"/>
    </row>
    <row r="745" spans="1:1" x14ac:dyDescent="0.25">
      <c r="A745" s="50"/>
    </row>
    <row r="746" spans="1:1" x14ac:dyDescent="0.25">
      <c r="A746" s="50"/>
    </row>
    <row r="747" spans="1:1" x14ac:dyDescent="0.25">
      <c r="A747" s="50"/>
    </row>
    <row r="748" spans="1:1" x14ac:dyDescent="0.25">
      <c r="A748" s="50"/>
    </row>
    <row r="749" spans="1:1" x14ac:dyDescent="0.25">
      <c r="A749" s="50"/>
    </row>
    <row r="750" spans="1:1" x14ac:dyDescent="0.25">
      <c r="A750" s="50"/>
    </row>
    <row r="751" spans="1:1" x14ac:dyDescent="0.25">
      <c r="A751" s="50"/>
    </row>
    <row r="752" spans="1:1" x14ac:dyDescent="0.25">
      <c r="A752" s="50"/>
    </row>
    <row r="753" spans="1:1" x14ac:dyDescent="0.25">
      <c r="A753" s="50"/>
    </row>
    <row r="754" spans="1:1" x14ac:dyDescent="0.25">
      <c r="A754" s="50"/>
    </row>
    <row r="755" spans="1:1" x14ac:dyDescent="0.25">
      <c r="A755" s="50"/>
    </row>
    <row r="756" spans="1:1" x14ac:dyDescent="0.25">
      <c r="A756" s="50"/>
    </row>
    <row r="757" spans="1:1" x14ac:dyDescent="0.25">
      <c r="A757" s="50"/>
    </row>
    <row r="758" spans="1:1" x14ac:dyDescent="0.25">
      <c r="A758" s="50"/>
    </row>
    <row r="759" spans="1:1" x14ac:dyDescent="0.25">
      <c r="A759" s="50"/>
    </row>
    <row r="760" spans="1:1" x14ac:dyDescent="0.25">
      <c r="A760" s="50"/>
    </row>
    <row r="761" spans="1:1" x14ac:dyDescent="0.25">
      <c r="A761" s="50"/>
    </row>
    <row r="762" spans="1:1" x14ac:dyDescent="0.25">
      <c r="A762" s="50"/>
    </row>
    <row r="763" spans="1:1" x14ac:dyDescent="0.25">
      <c r="A763" s="50"/>
    </row>
    <row r="764" spans="1:1" x14ac:dyDescent="0.25">
      <c r="A764" s="50"/>
    </row>
    <row r="765" spans="1:1" x14ac:dyDescent="0.25">
      <c r="A765" s="50"/>
    </row>
    <row r="766" spans="1:1" x14ac:dyDescent="0.25">
      <c r="A766" s="50"/>
    </row>
    <row r="767" spans="1:1" x14ac:dyDescent="0.25">
      <c r="A767" s="50"/>
    </row>
    <row r="768" spans="1:1" x14ac:dyDescent="0.25">
      <c r="A768" s="50"/>
    </row>
    <row r="769" spans="1:1" x14ac:dyDescent="0.25">
      <c r="A769" s="50"/>
    </row>
    <row r="770" spans="1:1" x14ac:dyDescent="0.25">
      <c r="A770" s="50"/>
    </row>
    <row r="771" spans="1:1" x14ac:dyDescent="0.25">
      <c r="A771" s="50"/>
    </row>
    <row r="772" spans="1:1" x14ac:dyDescent="0.25">
      <c r="A772" s="50"/>
    </row>
    <row r="773" spans="1:1" x14ac:dyDescent="0.25">
      <c r="A773" s="50"/>
    </row>
    <row r="774" spans="1:1" x14ac:dyDescent="0.25">
      <c r="A774" s="50"/>
    </row>
    <row r="775" spans="1:1" x14ac:dyDescent="0.25">
      <c r="A775" s="50"/>
    </row>
    <row r="776" spans="1:1" x14ac:dyDescent="0.25">
      <c r="A776" s="50"/>
    </row>
    <row r="777" spans="1:1" x14ac:dyDescent="0.25">
      <c r="A777" s="50"/>
    </row>
    <row r="778" spans="1:1" x14ac:dyDescent="0.25">
      <c r="A778" s="50"/>
    </row>
    <row r="779" spans="1:1" x14ac:dyDescent="0.25">
      <c r="A779" s="50"/>
    </row>
    <row r="780" spans="1:1" x14ac:dyDescent="0.25">
      <c r="A780" s="50"/>
    </row>
    <row r="781" spans="1:1" x14ac:dyDescent="0.25">
      <c r="A781" s="50"/>
    </row>
    <row r="782" spans="1:1" x14ac:dyDescent="0.25">
      <c r="A782" s="50"/>
    </row>
    <row r="783" spans="1:1" x14ac:dyDescent="0.25">
      <c r="A783" s="50"/>
    </row>
    <row r="784" spans="1:1" x14ac:dyDescent="0.25">
      <c r="A784" s="50"/>
    </row>
    <row r="785" spans="1:1" x14ac:dyDescent="0.25">
      <c r="A785" s="50"/>
    </row>
    <row r="786" spans="1:1" x14ac:dyDescent="0.25">
      <c r="A786" s="50"/>
    </row>
    <row r="787" spans="1:1" x14ac:dyDescent="0.25">
      <c r="A787" s="50"/>
    </row>
    <row r="788" spans="1:1" x14ac:dyDescent="0.25">
      <c r="A788" s="50"/>
    </row>
    <row r="789" spans="1:1" x14ac:dyDescent="0.25">
      <c r="A789" s="50"/>
    </row>
    <row r="790" spans="1:1" x14ac:dyDescent="0.25">
      <c r="A790" s="50"/>
    </row>
    <row r="791" spans="1:1" x14ac:dyDescent="0.25">
      <c r="A791" s="50"/>
    </row>
    <row r="792" spans="1:1" x14ac:dyDescent="0.25">
      <c r="A792" s="50"/>
    </row>
    <row r="793" spans="1:1" x14ac:dyDescent="0.25">
      <c r="A793" s="50"/>
    </row>
    <row r="794" spans="1:1" x14ac:dyDescent="0.25">
      <c r="A794" s="50"/>
    </row>
    <row r="795" spans="1:1" x14ac:dyDescent="0.25">
      <c r="A795" s="50"/>
    </row>
    <row r="796" spans="1:1" x14ac:dyDescent="0.25">
      <c r="A796" s="50"/>
    </row>
    <row r="797" spans="1:1" x14ac:dyDescent="0.25">
      <c r="A797" s="50"/>
    </row>
    <row r="798" spans="1:1" x14ac:dyDescent="0.25">
      <c r="A798" s="50"/>
    </row>
    <row r="799" spans="1:1" x14ac:dyDescent="0.25">
      <c r="A799" s="50"/>
    </row>
    <row r="800" spans="1:1" x14ac:dyDescent="0.25">
      <c r="A800" s="50"/>
    </row>
    <row r="801" spans="1:1" x14ac:dyDescent="0.25">
      <c r="A801" s="50"/>
    </row>
    <row r="802" spans="1:1" x14ac:dyDescent="0.25">
      <c r="A802" s="50"/>
    </row>
    <row r="803" spans="1:1" x14ac:dyDescent="0.25">
      <c r="A803" s="50"/>
    </row>
    <row r="804" spans="1:1" x14ac:dyDescent="0.25">
      <c r="A804" s="50"/>
    </row>
    <row r="805" spans="1:1" x14ac:dyDescent="0.25">
      <c r="A805" s="50"/>
    </row>
    <row r="806" spans="1:1" x14ac:dyDescent="0.25">
      <c r="A806" s="50"/>
    </row>
    <row r="807" spans="1:1" x14ac:dyDescent="0.25">
      <c r="A807" s="50"/>
    </row>
    <row r="808" spans="1:1" x14ac:dyDescent="0.25">
      <c r="A808" s="50"/>
    </row>
    <row r="809" spans="1:1" x14ac:dyDescent="0.25">
      <c r="A809" s="50"/>
    </row>
    <row r="810" spans="1:1" x14ac:dyDescent="0.25">
      <c r="A810" s="50"/>
    </row>
    <row r="811" spans="1:1" x14ac:dyDescent="0.25">
      <c r="A811" s="50"/>
    </row>
    <row r="812" spans="1:1" x14ac:dyDescent="0.25">
      <c r="A812" s="50"/>
    </row>
    <row r="813" spans="1:1" x14ac:dyDescent="0.25">
      <c r="A813" s="50"/>
    </row>
    <row r="814" spans="1:1" x14ac:dyDescent="0.25">
      <c r="A814" s="50"/>
    </row>
    <row r="815" spans="1:1" x14ac:dyDescent="0.25">
      <c r="A815" s="50"/>
    </row>
    <row r="816" spans="1:1" x14ac:dyDescent="0.25">
      <c r="A816" s="50"/>
    </row>
    <row r="817" spans="1:1" x14ac:dyDescent="0.25">
      <c r="A817" s="50"/>
    </row>
    <row r="818" spans="1:1" x14ac:dyDescent="0.25">
      <c r="A818" s="50"/>
    </row>
    <row r="819" spans="1:1" x14ac:dyDescent="0.25">
      <c r="A819" s="50"/>
    </row>
    <row r="820" spans="1:1" x14ac:dyDescent="0.25">
      <c r="A820" s="50"/>
    </row>
    <row r="821" spans="1:1" x14ac:dyDescent="0.25">
      <c r="A821" s="50"/>
    </row>
    <row r="822" spans="1:1" x14ac:dyDescent="0.25">
      <c r="A822" s="50"/>
    </row>
    <row r="823" spans="1:1" x14ac:dyDescent="0.25">
      <c r="A823" s="50"/>
    </row>
    <row r="824" spans="1:1" x14ac:dyDescent="0.25">
      <c r="A824" s="50"/>
    </row>
    <row r="825" spans="1:1" x14ac:dyDescent="0.25">
      <c r="A825" s="50"/>
    </row>
    <row r="826" spans="1:1" x14ac:dyDescent="0.25">
      <c r="A826" s="50"/>
    </row>
    <row r="827" spans="1:1" x14ac:dyDescent="0.25">
      <c r="A827" s="50"/>
    </row>
    <row r="828" spans="1:1" x14ac:dyDescent="0.25">
      <c r="A828" s="50"/>
    </row>
    <row r="829" spans="1:1" x14ac:dyDescent="0.25">
      <c r="A829" s="50"/>
    </row>
    <row r="830" spans="1:1" x14ac:dyDescent="0.25">
      <c r="A830" s="50"/>
    </row>
    <row r="831" spans="1:1" x14ac:dyDescent="0.25">
      <c r="A831" s="50"/>
    </row>
    <row r="832" spans="1:1" x14ac:dyDescent="0.25">
      <c r="A832" s="50"/>
    </row>
    <row r="833" spans="1:1" x14ac:dyDescent="0.25">
      <c r="A833" s="50"/>
    </row>
    <row r="834" spans="1:1" x14ac:dyDescent="0.25">
      <c r="A834" s="50"/>
    </row>
    <row r="835" spans="1:1" x14ac:dyDescent="0.25">
      <c r="A835" s="50"/>
    </row>
    <row r="836" spans="1:1" x14ac:dyDescent="0.25">
      <c r="A836" s="50"/>
    </row>
    <row r="837" spans="1:1" x14ac:dyDescent="0.25">
      <c r="A837" s="50"/>
    </row>
    <row r="838" spans="1:1" x14ac:dyDescent="0.25">
      <c r="A838" s="50"/>
    </row>
    <row r="839" spans="1:1" x14ac:dyDescent="0.25">
      <c r="A839" s="50"/>
    </row>
    <row r="840" spans="1:1" x14ac:dyDescent="0.25">
      <c r="A840" s="50"/>
    </row>
    <row r="841" spans="1:1" x14ac:dyDescent="0.25">
      <c r="A841" s="50"/>
    </row>
    <row r="842" spans="1:1" x14ac:dyDescent="0.25">
      <c r="A842" s="50"/>
    </row>
    <row r="843" spans="1:1" x14ac:dyDescent="0.25">
      <c r="A843" s="50"/>
    </row>
    <row r="844" spans="1:1" x14ac:dyDescent="0.25">
      <c r="A844" s="50"/>
    </row>
    <row r="845" spans="1:1" x14ac:dyDescent="0.25">
      <c r="A845" s="50"/>
    </row>
    <row r="846" spans="1:1" x14ac:dyDescent="0.25">
      <c r="A846" s="50"/>
    </row>
    <row r="847" spans="1:1" x14ac:dyDescent="0.25">
      <c r="A847" s="50"/>
    </row>
    <row r="848" spans="1:1" x14ac:dyDescent="0.25">
      <c r="A848" s="50"/>
    </row>
    <row r="849" spans="1:1" x14ac:dyDescent="0.25">
      <c r="A849" s="50"/>
    </row>
    <row r="850" spans="1:1" x14ac:dyDescent="0.25">
      <c r="A850" s="50"/>
    </row>
    <row r="851" spans="1:1" x14ac:dyDescent="0.25">
      <c r="A851" s="50"/>
    </row>
    <row r="852" spans="1:1" x14ac:dyDescent="0.25">
      <c r="A852" s="50"/>
    </row>
    <row r="853" spans="1:1" x14ac:dyDescent="0.25">
      <c r="A853" s="50"/>
    </row>
    <row r="854" spans="1:1" x14ac:dyDescent="0.25">
      <c r="A854" s="50"/>
    </row>
    <row r="855" spans="1:1" x14ac:dyDescent="0.25">
      <c r="A855" s="50"/>
    </row>
    <row r="856" spans="1:1" x14ac:dyDescent="0.25">
      <c r="A856" s="50"/>
    </row>
    <row r="857" spans="1:1" x14ac:dyDescent="0.25">
      <c r="A857" s="50"/>
    </row>
    <row r="858" spans="1:1" x14ac:dyDescent="0.25">
      <c r="A858" s="50"/>
    </row>
    <row r="859" spans="1:1" x14ac:dyDescent="0.25">
      <c r="A859" s="50"/>
    </row>
    <row r="860" spans="1:1" x14ac:dyDescent="0.25">
      <c r="A860" s="50"/>
    </row>
    <row r="861" spans="1:1" x14ac:dyDescent="0.25">
      <c r="A861" s="50"/>
    </row>
    <row r="862" spans="1:1" x14ac:dyDescent="0.25">
      <c r="A862" s="50"/>
    </row>
    <row r="863" spans="1:1" x14ac:dyDescent="0.25">
      <c r="A863" s="50"/>
    </row>
    <row r="864" spans="1:1" x14ac:dyDescent="0.25">
      <c r="A864" s="50"/>
    </row>
    <row r="865" spans="1:1" x14ac:dyDescent="0.25">
      <c r="A865" s="50"/>
    </row>
    <row r="866" spans="1:1" x14ac:dyDescent="0.25">
      <c r="A866" s="50"/>
    </row>
    <row r="867" spans="1:1" x14ac:dyDescent="0.25">
      <c r="A867" s="50"/>
    </row>
    <row r="868" spans="1:1" x14ac:dyDescent="0.25">
      <c r="A868" s="50"/>
    </row>
    <row r="869" spans="1:1" x14ac:dyDescent="0.25">
      <c r="A869" s="50"/>
    </row>
    <row r="870" spans="1:1" x14ac:dyDescent="0.25">
      <c r="A870" s="50"/>
    </row>
    <row r="871" spans="1:1" x14ac:dyDescent="0.25">
      <c r="A871" s="50"/>
    </row>
    <row r="872" spans="1:1" x14ac:dyDescent="0.25">
      <c r="A872" s="50"/>
    </row>
    <row r="873" spans="1:1" x14ac:dyDescent="0.25">
      <c r="A873" s="50"/>
    </row>
    <row r="874" spans="1:1" x14ac:dyDescent="0.25">
      <c r="A874" s="50"/>
    </row>
    <row r="875" spans="1:1" x14ac:dyDescent="0.25">
      <c r="A875" s="50"/>
    </row>
    <row r="876" spans="1:1" x14ac:dyDescent="0.25">
      <c r="A876" s="50"/>
    </row>
    <row r="877" spans="1:1" x14ac:dyDescent="0.25">
      <c r="A877" s="50"/>
    </row>
    <row r="878" spans="1:1" x14ac:dyDescent="0.25">
      <c r="A878" s="50"/>
    </row>
    <row r="879" spans="1:1" x14ac:dyDescent="0.25">
      <c r="A879" s="50"/>
    </row>
    <row r="880" spans="1:1" x14ac:dyDescent="0.25">
      <c r="A880" s="50"/>
    </row>
    <row r="881" spans="1:1" x14ac:dyDescent="0.25">
      <c r="A881" s="50"/>
    </row>
    <row r="882" spans="1:1" x14ac:dyDescent="0.25">
      <c r="A882" s="50"/>
    </row>
    <row r="883" spans="1:1" x14ac:dyDescent="0.25">
      <c r="A883" s="50"/>
    </row>
    <row r="884" spans="1:1" x14ac:dyDescent="0.25">
      <c r="A884" s="50"/>
    </row>
    <row r="885" spans="1:1" x14ac:dyDescent="0.25">
      <c r="A885" s="50"/>
    </row>
    <row r="886" spans="1:1" x14ac:dyDescent="0.25">
      <c r="A886" s="50"/>
    </row>
    <row r="887" spans="1:1" x14ac:dyDescent="0.25">
      <c r="A887" s="50"/>
    </row>
    <row r="888" spans="1:1" x14ac:dyDescent="0.25">
      <c r="A888" s="50"/>
    </row>
    <row r="889" spans="1:1" x14ac:dyDescent="0.25">
      <c r="A889" s="50"/>
    </row>
    <row r="890" spans="1:1" x14ac:dyDescent="0.25">
      <c r="A890" s="50"/>
    </row>
    <row r="891" spans="1:1" x14ac:dyDescent="0.25">
      <c r="A891" s="50"/>
    </row>
    <row r="892" spans="1:1" x14ac:dyDescent="0.25">
      <c r="A892" s="50"/>
    </row>
    <row r="893" spans="1:1" x14ac:dyDescent="0.25">
      <c r="A893" s="50"/>
    </row>
    <row r="894" spans="1:1" x14ac:dyDescent="0.25">
      <c r="A894" s="50"/>
    </row>
    <row r="895" spans="1:1" x14ac:dyDescent="0.25">
      <c r="A895" s="50"/>
    </row>
    <row r="896" spans="1:1" x14ac:dyDescent="0.25">
      <c r="A896" s="50"/>
    </row>
    <row r="897" spans="1:1" x14ac:dyDescent="0.25">
      <c r="A897" s="50"/>
    </row>
    <row r="898" spans="1:1" x14ac:dyDescent="0.25">
      <c r="A898" s="50"/>
    </row>
    <row r="899" spans="1:1" x14ac:dyDescent="0.25">
      <c r="A899" s="50"/>
    </row>
    <row r="900" spans="1:1" x14ac:dyDescent="0.25">
      <c r="A900" s="50"/>
    </row>
    <row r="901" spans="1:1" x14ac:dyDescent="0.25">
      <c r="A901" s="50"/>
    </row>
    <row r="902" spans="1:1" x14ac:dyDescent="0.25">
      <c r="A902" s="50"/>
    </row>
    <row r="903" spans="1:1" x14ac:dyDescent="0.25">
      <c r="A903" s="50"/>
    </row>
    <row r="904" spans="1:1" x14ac:dyDescent="0.25">
      <c r="A904" s="50"/>
    </row>
    <row r="905" spans="1:1" x14ac:dyDescent="0.25">
      <c r="A905" s="50"/>
    </row>
    <row r="906" spans="1:1" x14ac:dyDescent="0.25">
      <c r="A906" s="50"/>
    </row>
    <row r="907" spans="1:1" x14ac:dyDescent="0.25">
      <c r="A907" s="50"/>
    </row>
    <row r="908" spans="1:1" x14ac:dyDescent="0.25">
      <c r="A908" s="50"/>
    </row>
    <row r="909" spans="1:1" x14ac:dyDescent="0.25">
      <c r="A909" s="50"/>
    </row>
    <row r="910" spans="1:1" x14ac:dyDescent="0.25">
      <c r="A910" s="50"/>
    </row>
    <row r="911" spans="1:1" x14ac:dyDescent="0.25">
      <c r="A911" s="50"/>
    </row>
    <row r="912" spans="1:1" x14ac:dyDescent="0.25">
      <c r="A912" s="50"/>
    </row>
    <row r="913" spans="1:1" x14ac:dyDescent="0.25">
      <c r="A913" s="50"/>
    </row>
    <row r="914" spans="1:1" x14ac:dyDescent="0.25">
      <c r="A914" s="50"/>
    </row>
    <row r="915" spans="1:1" x14ac:dyDescent="0.25">
      <c r="A915" s="50"/>
    </row>
    <row r="916" spans="1:1" x14ac:dyDescent="0.25">
      <c r="A916" s="50"/>
    </row>
    <row r="917" spans="1:1" x14ac:dyDescent="0.25">
      <c r="A917" s="50"/>
    </row>
    <row r="918" spans="1:1" x14ac:dyDescent="0.25">
      <c r="A918" s="50"/>
    </row>
    <row r="919" spans="1:1" x14ac:dyDescent="0.25">
      <c r="A919" s="50"/>
    </row>
    <row r="920" spans="1:1" x14ac:dyDescent="0.25">
      <c r="A920" s="50"/>
    </row>
    <row r="921" spans="1:1" x14ac:dyDescent="0.25">
      <c r="A921" s="50"/>
    </row>
    <row r="922" spans="1:1" x14ac:dyDescent="0.25">
      <c r="A922" s="50"/>
    </row>
    <row r="923" spans="1:1" x14ac:dyDescent="0.25">
      <c r="A923" s="50"/>
    </row>
    <row r="924" spans="1:1" x14ac:dyDescent="0.25">
      <c r="A924" s="50"/>
    </row>
    <row r="925" spans="1:1" x14ac:dyDescent="0.25">
      <c r="A925" s="50"/>
    </row>
    <row r="926" spans="1:1" x14ac:dyDescent="0.25">
      <c r="A926" s="50"/>
    </row>
    <row r="927" spans="1:1" x14ac:dyDescent="0.25">
      <c r="A927" s="50"/>
    </row>
    <row r="928" spans="1:1" x14ac:dyDescent="0.25">
      <c r="A928" s="50"/>
    </row>
    <row r="929" spans="1:1" x14ac:dyDescent="0.25">
      <c r="A929" s="50"/>
    </row>
    <row r="930" spans="1:1" x14ac:dyDescent="0.25">
      <c r="A930" s="50"/>
    </row>
    <row r="931" spans="1:1" x14ac:dyDescent="0.25">
      <c r="A931" s="50"/>
    </row>
    <row r="932" spans="1:1" x14ac:dyDescent="0.25">
      <c r="A932" s="50"/>
    </row>
    <row r="933" spans="1:1" x14ac:dyDescent="0.25">
      <c r="A933" s="50"/>
    </row>
    <row r="934" spans="1:1" x14ac:dyDescent="0.25">
      <c r="A934" s="50"/>
    </row>
    <row r="935" spans="1:1" x14ac:dyDescent="0.25">
      <c r="A935" s="50"/>
    </row>
    <row r="936" spans="1:1" x14ac:dyDescent="0.25">
      <c r="A936" s="50"/>
    </row>
    <row r="937" spans="1:1" x14ac:dyDescent="0.25">
      <c r="A937" s="50"/>
    </row>
    <row r="938" spans="1:1" x14ac:dyDescent="0.25">
      <c r="A938" s="50"/>
    </row>
    <row r="939" spans="1:1" x14ac:dyDescent="0.25">
      <c r="A939" s="50"/>
    </row>
    <row r="940" spans="1:1" x14ac:dyDescent="0.25">
      <c r="A940" s="50"/>
    </row>
    <row r="941" spans="1:1" x14ac:dyDescent="0.25">
      <c r="A941" s="50"/>
    </row>
    <row r="942" spans="1:1" x14ac:dyDescent="0.25">
      <c r="A942" s="50"/>
    </row>
    <row r="943" spans="1:1" x14ac:dyDescent="0.25">
      <c r="A943" s="50"/>
    </row>
    <row r="944" spans="1:1" x14ac:dyDescent="0.25">
      <c r="A944" s="50"/>
    </row>
    <row r="945" spans="1:1" x14ac:dyDescent="0.25">
      <c r="A945" s="50"/>
    </row>
    <row r="946" spans="1:1" x14ac:dyDescent="0.25">
      <c r="A946" s="50"/>
    </row>
    <row r="947" spans="1:1" x14ac:dyDescent="0.25">
      <c r="A947" s="50"/>
    </row>
    <row r="948" spans="1:1" x14ac:dyDescent="0.25">
      <c r="A948" s="50"/>
    </row>
    <row r="949" spans="1:1" x14ac:dyDescent="0.25">
      <c r="A949" s="50"/>
    </row>
    <row r="950" spans="1:1" x14ac:dyDescent="0.25">
      <c r="A950" s="50"/>
    </row>
    <row r="951" spans="1:1" x14ac:dyDescent="0.25">
      <c r="A951" s="50"/>
    </row>
    <row r="952" spans="1:1" x14ac:dyDescent="0.25">
      <c r="A952" s="50"/>
    </row>
    <row r="953" spans="1:1" x14ac:dyDescent="0.25">
      <c r="A953" s="50"/>
    </row>
    <row r="954" spans="1:1" x14ac:dyDescent="0.25">
      <c r="A954" s="50"/>
    </row>
    <row r="955" spans="1:1" x14ac:dyDescent="0.25">
      <c r="A955" s="50"/>
    </row>
    <row r="956" spans="1:1" x14ac:dyDescent="0.25">
      <c r="A956" s="50"/>
    </row>
    <row r="957" spans="1:1" x14ac:dyDescent="0.25">
      <c r="A957" s="50"/>
    </row>
    <row r="958" spans="1:1" x14ac:dyDescent="0.25">
      <c r="A958" s="50"/>
    </row>
    <row r="959" spans="1:1" x14ac:dyDescent="0.25">
      <c r="A959" s="50"/>
    </row>
    <row r="960" spans="1:1" x14ac:dyDescent="0.25">
      <c r="A960" s="50"/>
    </row>
    <row r="961" spans="1:1" x14ac:dyDescent="0.25">
      <c r="A961" s="50"/>
    </row>
    <row r="962" spans="1:1" x14ac:dyDescent="0.25">
      <c r="A962" s="50"/>
    </row>
    <row r="963" spans="1:1" x14ac:dyDescent="0.25">
      <c r="A963" s="50"/>
    </row>
    <row r="964" spans="1:1" x14ac:dyDescent="0.25">
      <c r="A964" s="50"/>
    </row>
    <row r="965" spans="1:1" x14ac:dyDescent="0.25">
      <c r="A965" s="50"/>
    </row>
    <row r="966" spans="1:1" x14ac:dyDescent="0.25">
      <c r="A966" s="50"/>
    </row>
    <row r="967" spans="1:1" x14ac:dyDescent="0.25">
      <c r="A967" s="50"/>
    </row>
    <row r="968" spans="1:1" x14ac:dyDescent="0.25">
      <c r="A968" s="50"/>
    </row>
    <row r="969" spans="1:1" x14ac:dyDescent="0.25">
      <c r="A969" s="50"/>
    </row>
    <row r="970" spans="1:1" x14ac:dyDescent="0.25">
      <c r="A970" s="50"/>
    </row>
    <row r="971" spans="1:1" x14ac:dyDescent="0.25">
      <c r="A971" s="50"/>
    </row>
    <row r="972" spans="1:1" x14ac:dyDescent="0.25">
      <c r="A972" s="50"/>
    </row>
    <row r="973" spans="1:1" x14ac:dyDescent="0.25">
      <c r="A973" s="50"/>
    </row>
    <row r="974" spans="1:1" x14ac:dyDescent="0.25">
      <c r="A974" s="50"/>
    </row>
    <row r="975" spans="1:1" x14ac:dyDescent="0.25">
      <c r="A975" s="50"/>
    </row>
    <row r="976" spans="1:1" x14ac:dyDescent="0.25">
      <c r="A976" s="50"/>
    </row>
    <row r="977" spans="1:1" x14ac:dyDescent="0.25">
      <c r="A977" s="50"/>
    </row>
    <row r="978" spans="1:1" x14ac:dyDescent="0.25">
      <c r="A978" s="50"/>
    </row>
    <row r="979" spans="1:1" x14ac:dyDescent="0.25">
      <c r="A979" s="50"/>
    </row>
    <row r="980" spans="1:1" x14ac:dyDescent="0.25">
      <c r="A980" s="50"/>
    </row>
    <row r="981" spans="1:1" x14ac:dyDescent="0.25">
      <c r="A981" s="50"/>
    </row>
    <row r="982" spans="1:1" x14ac:dyDescent="0.25">
      <c r="A982" s="50"/>
    </row>
    <row r="983" spans="1:1" x14ac:dyDescent="0.25">
      <c r="A983" s="50"/>
    </row>
    <row r="984" spans="1:1" x14ac:dyDescent="0.25">
      <c r="A984" s="50"/>
    </row>
    <row r="985" spans="1:1" x14ac:dyDescent="0.25">
      <c r="A985" s="50"/>
    </row>
    <row r="986" spans="1:1" x14ac:dyDescent="0.25">
      <c r="A986" s="50"/>
    </row>
    <row r="987" spans="1:1" x14ac:dyDescent="0.25">
      <c r="A987" s="50"/>
    </row>
    <row r="988" spans="1:1" x14ac:dyDescent="0.25">
      <c r="A988" s="50"/>
    </row>
    <row r="989" spans="1:1" x14ac:dyDescent="0.25">
      <c r="A989" s="50"/>
    </row>
    <row r="990" spans="1:1" x14ac:dyDescent="0.25">
      <c r="A990" s="50"/>
    </row>
    <row r="991" spans="1:1" x14ac:dyDescent="0.25">
      <c r="A991" s="50"/>
    </row>
    <row r="992" spans="1:1" x14ac:dyDescent="0.25">
      <c r="A992" s="50"/>
    </row>
    <row r="993" spans="1:1" x14ac:dyDescent="0.25">
      <c r="A993" s="50"/>
    </row>
    <row r="994" spans="1:1" x14ac:dyDescent="0.25">
      <c r="A994" s="50"/>
    </row>
    <row r="995" spans="1:1" x14ac:dyDescent="0.25">
      <c r="A995" s="50"/>
    </row>
    <row r="996" spans="1:1" x14ac:dyDescent="0.25">
      <c r="A996" s="50"/>
    </row>
    <row r="997" spans="1:1" x14ac:dyDescent="0.25">
      <c r="A997" s="50"/>
    </row>
    <row r="998" spans="1:1" x14ac:dyDescent="0.25">
      <c r="A998" s="50"/>
    </row>
    <row r="999" spans="1:1" x14ac:dyDescent="0.25">
      <c r="A999" s="50"/>
    </row>
    <row r="1000" spans="1:1" x14ac:dyDescent="0.25">
      <c r="A1000" s="50"/>
    </row>
    <row r="1001" spans="1:1" x14ac:dyDescent="0.25">
      <c r="A1001" s="50"/>
    </row>
    <row r="1002" spans="1:1" x14ac:dyDescent="0.25">
      <c r="A1002" s="50"/>
    </row>
    <row r="1003" spans="1:1" x14ac:dyDescent="0.25">
      <c r="A1003" s="50"/>
    </row>
    <row r="1004" spans="1:1" x14ac:dyDescent="0.25">
      <c r="A1004" s="50"/>
    </row>
    <row r="1005" spans="1:1" x14ac:dyDescent="0.25">
      <c r="A1005" s="50"/>
    </row>
    <row r="1006" spans="1:1" x14ac:dyDescent="0.25">
      <c r="A1006" s="50"/>
    </row>
    <row r="1007" spans="1:1" x14ac:dyDescent="0.25">
      <c r="A1007" s="50"/>
    </row>
    <row r="1008" spans="1:1" x14ac:dyDescent="0.25">
      <c r="A1008" s="50"/>
    </row>
    <row r="1009" spans="1:1" x14ac:dyDescent="0.25">
      <c r="A1009" s="50"/>
    </row>
    <row r="1010" spans="1:1" x14ac:dyDescent="0.25">
      <c r="A1010" s="50"/>
    </row>
    <row r="1011" spans="1:1" x14ac:dyDescent="0.25">
      <c r="A1011" s="50"/>
    </row>
    <row r="1012" spans="1:1" x14ac:dyDescent="0.25">
      <c r="A1012" s="50"/>
    </row>
    <row r="1013" spans="1:1" x14ac:dyDescent="0.25">
      <c r="A1013" s="50"/>
    </row>
    <row r="1014" spans="1:1" x14ac:dyDescent="0.25">
      <c r="A1014" s="50"/>
    </row>
    <row r="1015" spans="1:1" x14ac:dyDescent="0.25">
      <c r="A1015" s="50"/>
    </row>
    <row r="1016" spans="1:1" x14ac:dyDescent="0.25">
      <c r="A1016" s="50"/>
    </row>
    <row r="1017" spans="1:1" x14ac:dyDescent="0.25">
      <c r="A1017" s="50"/>
    </row>
    <row r="1018" spans="1:1" x14ac:dyDescent="0.25">
      <c r="A1018" s="50"/>
    </row>
    <row r="1019" spans="1:1" x14ac:dyDescent="0.25">
      <c r="A1019" s="50"/>
    </row>
    <row r="1020" spans="1:1" x14ac:dyDescent="0.25">
      <c r="A1020" s="50"/>
    </row>
    <row r="1021" spans="1:1" x14ac:dyDescent="0.25">
      <c r="A1021" s="50"/>
    </row>
    <row r="1022" spans="1:1" x14ac:dyDescent="0.25">
      <c r="A1022" s="50"/>
    </row>
    <row r="1023" spans="1:1" x14ac:dyDescent="0.25">
      <c r="A1023" s="50"/>
    </row>
    <row r="1024" spans="1:1" x14ac:dyDescent="0.25">
      <c r="A1024" s="50"/>
    </row>
    <row r="1025" spans="1:1" x14ac:dyDescent="0.25">
      <c r="A1025" s="50"/>
    </row>
    <row r="1026" spans="1:1" x14ac:dyDescent="0.25">
      <c r="A1026" s="50"/>
    </row>
    <row r="1027" spans="1:1" x14ac:dyDescent="0.25">
      <c r="A1027" s="50"/>
    </row>
    <row r="1028" spans="1:1" x14ac:dyDescent="0.25">
      <c r="A1028" s="50"/>
    </row>
    <row r="1029" spans="1:1" x14ac:dyDescent="0.25">
      <c r="A1029" s="50"/>
    </row>
    <row r="1030" spans="1:1" x14ac:dyDescent="0.25">
      <c r="A1030" s="50"/>
    </row>
    <row r="1031" spans="1:1" x14ac:dyDescent="0.25">
      <c r="A1031" s="50"/>
    </row>
    <row r="1032" spans="1:1" x14ac:dyDescent="0.25">
      <c r="A1032" s="50"/>
    </row>
    <row r="1033" spans="1:1" x14ac:dyDescent="0.25">
      <c r="A1033" s="50"/>
    </row>
    <row r="1034" spans="1:1" x14ac:dyDescent="0.25">
      <c r="A1034" s="50"/>
    </row>
    <row r="1035" spans="1:1" x14ac:dyDescent="0.25">
      <c r="A1035" s="50"/>
    </row>
    <row r="1036" spans="1:1" x14ac:dyDescent="0.25">
      <c r="A1036" s="50"/>
    </row>
    <row r="1037" spans="1:1" x14ac:dyDescent="0.25">
      <c r="A1037" s="50"/>
    </row>
    <row r="1038" spans="1:1" x14ac:dyDescent="0.25">
      <c r="A1038" s="50"/>
    </row>
    <row r="1039" spans="1:1" x14ac:dyDescent="0.25">
      <c r="A1039" s="50"/>
    </row>
    <row r="1040" spans="1:1" x14ac:dyDescent="0.25">
      <c r="A1040" s="50"/>
    </row>
    <row r="1041" spans="1:1" x14ac:dyDescent="0.25">
      <c r="A1041" s="50"/>
    </row>
    <row r="1042" spans="1:1" x14ac:dyDescent="0.25">
      <c r="A1042" s="50"/>
    </row>
    <row r="1043" spans="1:1" x14ac:dyDescent="0.25">
      <c r="A1043" s="50"/>
    </row>
    <row r="1044" spans="1:1" x14ac:dyDescent="0.25">
      <c r="A1044" s="50"/>
    </row>
    <row r="1045" spans="1:1" x14ac:dyDescent="0.25">
      <c r="A1045" s="50"/>
    </row>
    <row r="1046" spans="1:1" x14ac:dyDescent="0.25">
      <c r="A1046" s="50"/>
    </row>
    <row r="1047" spans="1:1" x14ac:dyDescent="0.25">
      <c r="A1047" s="50"/>
    </row>
    <row r="1048" spans="1:1" x14ac:dyDescent="0.25">
      <c r="A1048" s="50"/>
    </row>
    <row r="1049" spans="1:1" x14ac:dyDescent="0.25">
      <c r="A1049" s="50"/>
    </row>
    <row r="1050" spans="1:1" x14ac:dyDescent="0.25">
      <c r="A1050" s="50"/>
    </row>
    <row r="1051" spans="1:1" x14ac:dyDescent="0.25">
      <c r="A1051" s="50"/>
    </row>
    <row r="1052" spans="1:1" x14ac:dyDescent="0.25">
      <c r="A1052" s="50"/>
    </row>
    <row r="1053" spans="1:1" x14ac:dyDescent="0.25">
      <c r="A1053" s="50"/>
    </row>
    <row r="1054" spans="1:1" x14ac:dyDescent="0.25">
      <c r="A1054" s="50"/>
    </row>
    <row r="1055" spans="1:1" x14ac:dyDescent="0.25">
      <c r="A1055" s="50"/>
    </row>
    <row r="1056" spans="1:1" x14ac:dyDescent="0.25">
      <c r="A1056" s="50"/>
    </row>
    <row r="1057" spans="1:1" x14ac:dyDescent="0.25">
      <c r="A1057" s="50"/>
    </row>
    <row r="1058" spans="1:1" x14ac:dyDescent="0.25">
      <c r="A1058" s="50"/>
    </row>
    <row r="1059" spans="1:1" x14ac:dyDescent="0.25">
      <c r="A1059" s="50"/>
    </row>
    <row r="1060" spans="1:1" x14ac:dyDescent="0.25">
      <c r="A1060" s="50"/>
    </row>
    <row r="1061" spans="1:1" x14ac:dyDescent="0.25">
      <c r="A1061" s="50"/>
    </row>
    <row r="1062" spans="1:1" x14ac:dyDescent="0.25">
      <c r="A1062" s="50"/>
    </row>
    <row r="1063" spans="1:1" x14ac:dyDescent="0.25">
      <c r="A1063" s="50"/>
    </row>
    <row r="1064" spans="1:1" x14ac:dyDescent="0.25">
      <c r="A1064" s="50"/>
    </row>
    <row r="1065" spans="1:1" x14ac:dyDescent="0.25">
      <c r="A1065" s="50"/>
    </row>
    <row r="1066" spans="1:1" x14ac:dyDescent="0.25">
      <c r="A1066" s="50"/>
    </row>
    <row r="1067" spans="1:1" x14ac:dyDescent="0.25">
      <c r="A1067" s="50"/>
    </row>
    <row r="1068" spans="1:1" x14ac:dyDescent="0.25">
      <c r="A1068" s="50"/>
    </row>
    <row r="1069" spans="1:1" x14ac:dyDescent="0.25">
      <c r="A1069" s="50"/>
    </row>
    <row r="1070" spans="1:1" x14ac:dyDescent="0.25">
      <c r="A1070" s="50"/>
    </row>
    <row r="1071" spans="1:1" x14ac:dyDescent="0.25">
      <c r="A1071" s="50"/>
    </row>
    <row r="1072" spans="1:1" x14ac:dyDescent="0.25">
      <c r="A1072" s="50"/>
    </row>
    <row r="1073" spans="1:1" x14ac:dyDescent="0.25">
      <c r="A1073" s="50"/>
    </row>
    <row r="1074" spans="1:1" x14ac:dyDescent="0.25">
      <c r="A1074" s="50"/>
    </row>
    <row r="1075" spans="1:1" x14ac:dyDescent="0.25">
      <c r="A1075" s="50"/>
    </row>
    <row r="1076" spans="1:1" x14ac:dyDescent="0.25">
      <c r="A1076" s="50"/>
    </row>
    <row r="1077" spans="1:1" x14ac:dyDescent="0.25">
      <c r="A1077" s="50"/>
    </row>
    <row r="1078" spans="1:1" x14ac:dyDescent="0.25">
      <c r="A1078" s="50"/>
    </row>
    <row r="1079" spans="1:1" x14ac:dyDescent="0.25">
      <c r="A1079" s="50"/>
    </row>
    <row r="1080" spans="1:1" x14ac:dyDescent="0.25">
      <c r="A1080" s="50"/>
    </row>
    <row r="1081" spans="1:1" x14ac:dyDescent="0.25">
      <c r="A1081" s="50"/>
    </row>
    <row r="1082" spans="1:1" x14ac:dyDescent="0.25">
      <c r="A1082" s="50"/>
    </row>
    <row r="1083" spans="1:1" x14ac:dyDescent="0.25">
      <c r="A1083" s="50"/>
    </row>
    <row r="1084" spans="1:1" x14ac:dyDescent="0.25">
      <c r="A1084" s="50"/>
    </row>
    <row r="1085" spans="1:1" x14ac:dyDescent="0.25">
      <c r="A1085" s="50"/>
    </row>
    <row r="1086" spans="1:1" x14ac:dyDescent="0.25">
      <c r="A1086" s="50"/>
    </row>
    <row r="1087" spans="1:1" x14ac:dyDescent="0.25">
      <c r="A1087" s="50"/>
    </row>
    <row r="1088" spans="1:1" x14ac:dyDescent="0.25">
      <c r="A1088" s="50"/>
    </row>
    <row r="1089" spans="1:1" x14ac:dyDescent="0.25">
      <c r="A1089" s="50"/>
    </row>
    <row r="1090" spans="1:1" x14ac:dyDescent="0.25">
      <c r="A1090" s="50"/>
    </row>
    <row r="1091" spans="1:1" x14ac:dyDescent="0.25">
      <c r="A1091" s="50"/>
    </row>
    <row r="1092" spans="1:1" x14ac:dyDescent="0.25">
      <c r="A1092" s="50"/>
    </row>
    <row r="1093" spans="1:1" x14ac:dyDescent="0.25">
      <c r="A1093" s="50"/>
    </row>
    <row r="1094" spans="1:1" x14ac:dyDescent="0.25">
      <c r="A1094" s="50"/>
    </row>
    <row r="1095" spans="1:1" x14ac:dyDescent="0.25">
      <c r="A1095" s="50"/>
    </row>
    <row r="1096" spans="1:1" x14ac:dyDescent="0.25">
      <c r="A1096" s="50"/>
    </row>
    <row r="1097" spans="1:1" x14ac:dyDescent="0.25">
      <c r="A1097" s="50"/>
    </row>
    <row r="1098" spans="1:1" x14ac:dyDescent="0.25">
      <c r="A1098" s="50"/>
    </row>
    <row r="1099" spans="1:1" x14ac:dyDescent="0.25">
      <c r="A1099" s="50"/>
    </row>
    <row r="1100" spans="1:1" x14ac:dyDescent="0.25">
      <c r="A1100" s="50"/>
    </row>
    <row r="1101" spans="1:1" x14ac:dyDescent="0.25">
      <c r="A1101" s="50"/>
    </row>
    <row r="1102" spans="1:1" x14ac:dyDescent="0.25">
      <c r="A1102" s="50"/>
    </row>
    <row r="1103" spans="1:1" x14ac:dyDescent="0.25">
      <c r="A1103" s="50"/>
    </row>
    <row r="1104" spans="1:1" x14ac:dyDescent="0.25">
      <c r="A1104" s="50"/>
    </row>
    <row r="1105" spans="1:1" x14ac:dyDescent="0.25">
      <c r="A1105" s="50"/>
    </row>
    <row r="1106" spans="1:1" x14ac:dyDescent="0.25">
      <c r="A1106" s="50"/>
    </row>
    <row r="1107" spans="1:1" x14ac:dyDescent="0.25">
      <c r="A1107" s="50"/>
    </row>
    <row r="1108" spans="1:1" x14ac:dyDescent="0.25">
      <c r="A1108" s="50"/>
    </row>
    <row r="1109" spans="1:1" x14ac:dyDescent="0.25">
      <c r="A1109" s="50"/>
    </row>
    <row r="1110" spans="1:1" x14ac:dyDescent="0.25">
      <c r="A1110" s="50"/>
    </row>
    <row r="1111" spans="1:1" x14ac:dyDescent="0.25">
      <c r="A1111" s="50"/>
    </row>
    <row r="1112" spans="1:1" x14ac:dyDescent="0.25">
      <c r="A1112" s="50"/>
    </row>
    <row r="1113" spans="1:1" x14ac:dyDescent="0.25">
      <c r="A1113" s="50"/>
    </row>
    <row r="1114" spans="1:1" x14ac:dyDescent="0.25">
      <c r="A1114" s="50"/>
    </row>
    <row r="1115" spans="1:1" x14ac:dyDescent="0.25">
      <c r="A1115" s="50"/>
    </row>
    <row r="1116" spans="1:1" x14ac:dyDescent="0.25">
      <c r="A1116" s="50"/>
    </row>
    <row r="1117" spans="1:1" x14ac:dyDescent="0.25">
      <c r="A1117" s="50"/>
    </row>
    <row r="1118" spans="1:1" x14ac:dyDescent="0.25">
      <c r="A1118" s="50"/>
    </row>
    <row r="1119" spans="1:1" x14ac:dyDescent="0.25">
      <c r="A1119" s="50"/>
    </row>
    <row r="1120" spans="1:1" x14ac:dyDescent="0.25">
      <c r="A1120" s="50"/>
    </row>
    <row r="1121" spans="1:1" x14ac:dyDescent="0.25">
      <c r="A1121" s="50"/>
    </row>
    <row r="1122" spans="1:1" x14ac:dyDescent="0.25">
      <c r="A1122" s="50"/>
    </row>
    <row r="1123" spans="1:1" x14ac:dyDescent="0.25">
      <c r="A1123" s="50"/>
    </row>
    <row r="1124" spans="1:1" x14ac:dyDescent="0.25">
      <c r="A1124" s="50"/>
    </row>
    <row r="1125" spans="1:1" x14ac:dyDescent="0.25">
      <c r="A1125" s="50"/>
    </row>
    <row r="1126" spans="1:1" x14ac:dyDescent="0.25">
      <c r="A1126" s="50"/>
    </row>
    <row r="1127" spans="1:1" x14ac:dyDescent="0.25">
      <c r="A1127" s="50"/>
    </row>
    <row r="1128" spans="1:1" x14ac:dyDescent="0.25">
      <c r="A1128" s="50"/>
    </row>
    <row r="1129" spans="1:1" x14ac:dyDescent="0.25">
      <c r="A1129" s="50"/>
    </row>
    <row r="1130" spans="1:1" x14ac:dyDescent="0.25">
      <c r="A1130" s="50"/>
    </row>
    <row r="1131" spans="1:1" x14ac:dyDescent="0.25">
      <c r="A1131" s="50"/>
    </row>
    <row r="1132" spans="1:1" x14ac:dyDescent="0.25">
      <c r="A1132" s="50"/>
    </row>
    <row r="1133" spans="1:1" x14ac:dyDescent="0.25">
      <c r="A1133" s="50"/>
    </row>
    <row r="1134" spans="1:1" x14ac:dyDescent="0.25">
      <c r="A1134" s="50"/>
    </row>
    <row r="1135" spans="1:1" x14ac:dyDescent="0.25">
      <c r="A1135" s="50"/>
    </row>
    <row r="1136" spans="1:1" x14ac:dyDescent="0.25">
      <c r="A1136" s="50"/>
    </row>
    <row r="1137" spans="1:1" x14ac:dyDescent="0.25">
      <c r="A1137" s="50"/>
    </row>
    <row r="1138" spans="1:1" x14ac:dyDescent="0.25">
      <c r="A1138" s="50"/>
    </row>
    <row r="1139" spans="1:1" x14ac:dyDescent="0.25">
      <c r="A1139" s="50"/>
    </row>
    <row r="1140" spans="1:1" x14ac:dyDescent="0.25">
      <c r="A1140" s="50"/>
    </row>
    <row r="1141" spans="1:1" x14ac:dyDescent="0.25">
      <c r="A1141" s="50"/>
    </row>
    <row r="1142" spans="1:1" x14ac:dyDescent="0.25">
      <c r="A1142" s="50"/>
    </row>
    <row r="1143" spans="1:1" x14ac:dyDescent="0.25">
      <c r="A1143" s="50"/>
    </row>
    <row r="1144" spans="1:1" x14ac:dyDescent="0.25">
      <c r="A1144" s="50"/>
    </row>
    <row r="1145" spans="1:1" x14ac:dyDescent="0.25">
      <c r="A1145" s="50"/>
    </row>
    <row r="1146" spans="1:1" x14ac:dyDescent="0.25">
      <c r="A1146" s="50"/>
    </row>
    <row r="1147" spans="1:1" x14ac:dyDescent="0.25">
      <c r="A1147" s="50"/>
    </row>
    <row r="1148" spans="1:1" x14ac:dyDescent="0.25">
      <c r="A1148" s="50"/>
    </row>
    <row r="1149" spans="1:1" x14ac:dyDescent="0.25">
      <c r="A1149" s="50"/>
    </row>
    <row r="1150" spans="1:1" x14ac:dyDescent="0.25">
      <c r="A1150" s="50"/>
    </row>
    <row r="1151" spans="1:1" x14ac:dyDescent="0.25">
      <c r="A1151" s="50"/>
    </row>
    <row r="1152" spans="1:1" x14ac:dyDescent="0.25">
      <c r="A1152" s="50"/>
    </row>
    <row r="1153" spans="1:1" x14ac:dyDescent="0.25">
      <c r="A1153" s="50"/>
    </row>
    <row r="1154" spans="1:1" x14ac:dyDescent="0.25">
      <c r="A1154" s="50"/>
    </row>
    <row r="1155" spans="1:1" x14ac:dyDescent="0.25">
      <c r="A1155" s="50"/>
    </row>
    <row r="1156" spans="1:1" x14ac:dyDescent="0.25">
      <c r="A1156" s="50"/>
    </row>
    <row r="1157" spans="1:1" x14ac:dyDescent="0.25">
      <c r="A1157" s="50"/>
    </row>
    <row r="1158" spans="1:1" x14ac:dyDescent="0.25">
      <c r="A1158" s="50"/>
    </row>
    <row r="1159" spans="1:1" x14ac:dyDescent="0.25">
      <c r="A1159" s="50"/>
    </row>
    <row r="1160" spans="1:1" x14ac:dyDescent="0.25">
      <c r="A1160" s="50"/>
    </row>
    <row r="1161" spans="1:1" x14ac:dyDescent="0.25">
      <c r="A1161" s="50"/>
    </row>
    <row r="1162" spans="1:1" x14ac:dyDescent="0.25">
      <c r="A1162" s="50"/>
    </row>
    <row r="1163" spans="1:1" x14ac:dyDescent="0.25">
      <c r="A1163" s="50"/>
    </row>
    <row r="1164" spans="1:1" x14ac:dyDescent="0.25">
      <c r="A1164" s="50"/>
    </row>
    <row r="1165" spans="1:1" x14ac:dyDescent="0.25">
      <c r="A1165" s="50"/>
    </row>
    <row r="1166" spans="1:1" x14ac:dyDescent="0.25">
      <c r="A1166" s="50"/>
    </row>
    <row r="1167" spans="1:1" x14ac:dyDescent="0.25">
      <c r="A1167" s="50"/>
    </row>
    <row r="1168" spans="1:1" x14ac:dyDescent="0.25">
      <c r="A1168" s="50"/>
    </row>
    <row r="1169" spans="1:1" x14ac:dyDescent="0.25">
      <c r="A1169" s="50"/>
    </row>
    <row r="1170" spans="1:1" x14ac:dyDescent="0.25">
      <c r="A1170" s="50"/>
    </row>
    <row r="1171" spans="1:1" x14ac:dyDescent="0.25">
      <c r="A1171" s="50"/>
    </row>
    <row r="1172" spans="1:1" x14ac:dyDescent="0.25">
      <c r="A1172" s="50"/>
    </row>
    <row r="1173" spans="1:1" x14ac:dyDescent="0.25">
      <c r="A1173" s="50"/>
    </row>
    <row r="1174" spans="1:1" x14ac:dyDescent="0.25">
      <c r="A1174" s="50"/>
    </row>
    <row r="1175" spans="1:1" x14ac:dyDescent="0.25">
      <c r="A1175" s="50"/>
    </row>
    <row r="1176" spans="1:1" x14ac:dyDescent="0.25">
      <c r="A1176" s="50"/>
    </row>
    <row r="1177" spans="1:1" x14ac:dyDescent="0.25">
      <c r="A1177" s="50"/>
    </row>
    <row r="1178" spans="1:1" x14ac:dyDescent="0.25">
      <c r="A1178" s="50"/>
    </row>
    <row r="1179" spans="1:1" x14ac:dyDescent="0.25">
      <c r="A1179" s="50"/>
    </row>
    <row r="1180" spans="1:1" x14ac:dyDescent="0.25">
      <c r="A1180" s="50"/>
    </row>
    <row r="1181" spans="1:1" x14ac:dyDescent="0.25">
      <c r="A1181" s="50"/>
    </row>
    <row r="1182" spans="1:1" x14ac:dyDescent="0.25">
      <c r="A1182" s="50"/>
    </row>
    <row r="1183" spans="1:1" x14ac:dyDescent="0.25">
      <c r="A1183" s="50"/>
    </row>
    <row r="1184" spans="1:1" x14ac:dyDescent="0.25">
      <c r="A1184" s="50"/>
    </row>
    <row r="1185" spans="1:1" x14ac:dyDescent="0.25">
      <c r="A1185" s="50"/>
    </row>
    <row r="1186" spans="1:1" x14ac:dyDescent="0.25">
      <c r="A1186" s="50"/>
    </row>
    <row r="1187" spans="1:1" x14ac:dyDescent="0.25">
      <c r="A1187" s="50"/>
    </row>
    <row r="1188" spans="1:1" x14ac:dyDescent="0.25">
      <c r="A1188" s="50"/>
    </row>
    <row r="1189" spans="1:1" x14ac:dyDescent="0.25">
      <c r="A1189" s="50"/>
    </row>
    <row r="1190" spans="1:1" x14ac:dyDescent="0.25">
      <c r="A1190" s="50"/>
    </row>
    <row r="1191" spans="1:1" x14ac:dyDescent="0.25">
      <c r="A1191" s="50"/>
    </row>
    <row r="1192" spans="1:1" x14ac:dyDescent="0.25">
      <c r="A1192" s="50"/>
    </row>
    <row r="1193" spans="1:1" x14ac:dyDescent="0.25">
      <c r="A1193" s="50"/>
    </row>
    <row r="1194" spans="1:1" x14ac:dyDescent="0.25">
      <c r="A1194" s="50"/>
    </row>
    <row r="1195" spans="1:1" x14ac:dyDescent="0.25">
      <c r="A1195" s="50"/>
    </row>
    <row r="1196" spans="1:1" x14ac:dyDescent="0.25">
      <c r="A1196" s="50"/>
    </row>
    <row r="1197" spans="1:1" x14ac:dyDescent="0.25">
      <c r="A1197" s="50"/>
    </row>
    <row r="1198" spans="1:1" x14ac:dyDescent="0.25">
      <c r="A1198" s="50"/>
    </row>
    <row r="1199" spans="1:1" x14ac:dyDescent="0.25">
      <c r="A1199" s="50"/>
    </row>
    <row r="1200" spans="1:1" x14ac:dyDescent="0.25">
      <c r="A1200" s="50"/>
    </row>
    <row r="1201" spans="1:1" x14ac:dyDescent="0.25">
      <c r="A1201" s="50"/>
    </row>
    <row r="1202" spans="1:1" x14ac:dyDescent="0.25">
      <c r="A1202" s="50"/>
    </row>
    <row r="1203" spans="1:1" x14ac:dyDescent="0.25">
      <c r="A1203" s="50"/>
    </row>
    <row r="1204" spans="1:1" x14ac:dyDescent="0.25">
      <c r="A1204" s="50"/>
    </row>
    <row r="1205" spans="1:1" x14ac:dyDescent="0.25">
      <c r="A1205" s="50"/>
    </row>
    <row r="1206" spans="1:1" x14ac:dyDescent="0.25">
      <c r="A1206" s="50"/>
    </row>
    <row r="1207" spans="1:1" x14ac:dyDescent="0.25">
      <c r="A1207" s="50"/>
    </row>
    <row r="1208" spans="1:1" x14ac:dyDescent="0.25">
      <c r="A1208" s="50"/>
    </row>
    <row r="1209" spans="1:1" x14ac:dyDescent="0.25">
      <c r="A1209" s="50"/>
    </row>
    <row r="1210" spans="1:1" x14ac:dyDescent="0.25">
      <c r="A1210" s="50"/>
    </row>
    <row r="1211" spans="1:1" x14ac:dyDescent="0.25">
      <c r="A1211" s="50"/>
    </row>
    <row r="1212" spans="1:1" x14ac:dyDescent="0.25">
      <c r="A1212" s="50"/>
    </row>
    <row r="1213" spans="1:1" x14ac:dyDescent="0.25">
      <c r="A1213" s="50"/>
    </row>
    <row r="1214" spans="1:1" x14ac:dyDescent="0.25">
      <c r="A1214" s="50"/>
    </row>
    <row r="1215" spans="1:1" x14ac:dyDescent="0.25">
      <c r="A1215" s="50"/>
    </row>
    <row r="1216" spans="1:1" x14ac:dyDescent="0.25">
      <c r="A1216" s="50"/>
    </row>
    <row r="1217" spans="1:1" x14ac:dyDescent="0.25">
      <c r="A1217" s="50"/>
    </row>
    <row r="1218" spans="1:1" x14ac:dyDescent="0.25">
      <c r="A1218" s="50"/>
    </row>
    <row r="1219" spans="1:1" x14ac:dyDescent="0.25">
      <c r="A1219" s="50"/>
    </row>
    <row r="1220" spans="1:1" x14ac:dyDescent="0.25">
      <c r="A1220" s="50"/>
    </row>
    <row r="1221" spans="1:1" x14ac:dyDescent="0.25">
      <c r="A1221" s="50"/>
    </row>
    <row r="1222" spans="1:1" x14ac:dyDescent="0.25">
      <c r="A1222" s="50"/>
    </row>
    <row r="1223" spans="1:1" x14ac:dyDescent="0.25">
      <c r="A1223" s="50"/>
    </row>
    <row r="1224" spans="1:1" x14ac:dyDescent="0.25">
      <c r="A1224" s="50"/>
    </row>
    <row r="1225" spans="1:1" x14ac:dyDescent="0.25">
      <c r="A1225" s="50"/>
    </row>
    <row r="1226" spans="1:1" x14ac:dyDescent="0.25">
      <c r="A1226" s="50"/>
    </row>
    <row r="1227" spans="1:1" x14ac:dyDescent="0.25">
      <c r="A1227" s="50"/>
    </row>
    <row r="1228" spans="1:1" x14ac:dyDescent="0.25">
      <c r="A1228" s="50"/>
    </row>
    <row r="1229" spans="1:1" x14ac:dyDescent="0.25">
      <c r="A1229" s="50"/>
    </row>
    <row r="1230" spans="1:1" x14ac:dyDescent="0.25">
      <c r="A1230" s="50"/>
    </row>
    <row r="1231" spans="1:1" x14ac:dyDescent="0.25">
      <c r="A1231" s="50"/>
    </row>
    <row r="1232" spans="1:1" x14ac:dyDescent="0.25">
      <c r="A1232" s="50"/>
    </row>
    <row r="1233" spans="1:1" x14ac:dyDescent="0.25">
      <c r="A1233" s="50"/>
    </row>
    <row r="1234" spans="1:1" x14ac:dyDescent="0.25">
      <c r="A1234" s="50"/>
    </row>
    <row r="1235" spans="1:1" x14ac:dyDescent="0.25">
      <c r="A1235" s="50"/>
    </row>
    <row r="1236" spans="1:1" x14ac:dyDescent="0.25">
      <c r="A1236" s="50"/>
    </row>
    <row r="1237" spans="1:1" x14ac:dyDescent="0.25">
      <c r="A1237" s="50"/>
    </row>
    <row r="1238" spans="1:1" x14ac:dyDescent="0.25">
      <c r="A1238" s="50"/>
    </row>
    <row r="1239" spans="1:1" x14ac:dyDescent="0.25">
      <c r="A1239" s="50"/>
    </row>
    <row r="1240" spans="1:1" x14ac:dyDescent="0.25">
      <c r="A1240" s="50"/>
    </row>
    <row r="1241" spans="1:1" x14ac:dyDescent="0.25">
      <c r="A1241" s="50"/>
    </row>
    <row r="1242" spans="1:1" x14ac:dyDescent="0.25">
      <c r="A1242" s="50"/>
    </row>
    <row r="1243" spans="1:1" x14ac:dyDescent="0.25">
      <c r="A1243" s="50"/>
    </row>
    <row r="1244" spans="1:1" x14ac:dyDescent="0.25">
      <c r="A1244" s="50"/>
    </row>
    <row r="1245" spans="1:1" x14ac:dyDescent="0.25">
      <c r="A1245" s="50"/>
    </row>
    <row r="1246" spans="1:1" x14ac:dyDescent="0.25">
      <c r="A1246" s="50"/>
    </row>
    <row r="1247" spans="1:1" x14ac:dyDescent="0.25">
      <c r="A1247" s="50"/>
    </row>
    <row r="1248" spans="1:1" x14ac:dyDescent="0.25">
      <c r="A1248" s="50"/>
    </row>
    <row r="1249" spans="1:1" x14ac:dyDescent="0.25">
      <c r="A1249" s="50"/>
    </row>
    <row r="1250" spans="1:1" x14ac:dyDescent="0.25">
      <c r="A1250" s="50"/>
    </row>
    <row r="1251" spans="1:1" x14ac:dyDescent="0.25">
      <c r="A1251" s="50"/>
    </row>
    <row r="1252" spans="1:1" x14ac:dyDescent="0.25">
      <c r="A1252" s="50"/>
    </row>
    <row r="1253" spans="1:1" x14ac:dyDescent="0.25">
      <c r="A1253" s="50"/>
    </row>
    <row r="1254" spans="1:1" x14ac:dyDescent="0.25">
      <c r="A1254" s="50"/>
    </row>
    <row r="1255" spans="1:1" x14ac:dyDescent="0.25">
      <c r="A1255" s="50"/>
    </row>
    <row r="1256" spans="1:1" x14ac:dyDescent="0.25">
      <c r="A1256" s="50"/>
    </row>
    <row r="1257" spans="1:1" x14ac:dyDescent="0.25">
      <c r="A1257" s="50"/>
    </row>
    <row r="1258" spans="1:1" x14ac:dyDescent="0.25">
      <c r="A1258" s="50"/>
    </row>
    <row r="1259" spans="1:1" x14ac:dyDescent="0.25">
      <c r="A1259" s="50"/>
    </row>
    <row r="1260" spans="1:1" x14ac:dyDescent="0.25">
      <c r="A1260" s="50"/>
    </row>
    <row r="1261" spans="1:1" x14ac:dyDescent="0.25">
      <c r="A1261" s="50"/>
    </row>
    <row r="1262" spans="1:1" x14ac:dyDescent="0.25">
      <c r="A1262" s="50"/>
    </row>
    <row r="1263" spans="1:1" x14ac:dyDescent="0.25">
      <c r="A1263" s="50"/>
    </row>
    <row r="1264" spans="1:1" x14ac:dyDescent="0.25">
      <c r="A1264" s="50"/>
    </row>
    <row r="1265" spans="1:1" x14ac:dyDescent="0.25">
      <c r="A1265" s="50"/>
    </row>
    <row r="1266" spans="1:1" x14ac:dyDescent="0.25">
      <c r="A1266" s="50"/>
    </row>
    <row r="1267" spans="1:1" x14ac:dyDescent="0.25">
      <c r="A1267" s="50"/>
    </row>
    <row r="1268" spans="1:1" x14ac:dyDescent="0.25">
      <c r="A1268" s="50"/>
    </row>
    <row r="1269" spans="1:1" x14ac:dyDescent="0.25">
      <c r="A1269" s="50"/>
    </row>
    <row r="1270" spans="1:1" x14ac:dyDescent="0.25">
      <c r="A1270" s="50"/>
    </row>
    <row r="1271" spans="1:1" x14ac:dyDescent="0.25">
      <c r="A1271" s="50"/>
    </row>
    <row r="1272" spans="1:1" x14ac:dyDescent="0.25">
      <c r="A1272" s="50"/>
    </row>
    <row r="1273" spans="1:1" x14ac:dyDescent="0.25">
      <c r="A1273" s="50"/>
    </row>
    <row r="1274" spans="1:1" x14ac:dyDescent="0.25">
      <c r="A1274" s="50"/>
    </row>
    <row r="1275" spans="1:1" x14ac:dyDescent="0.25">
      <c r="A1275" s="50"/>
    </row>
    <row r="1276" spans="1:1" x14ac:dyDescent="0.25">
      <c r="A1276" s="50"/>
    </row>
    <row r="1277" spans="1:1" x14ac:dyDescent="0.25">
      <c r="A1277" s="50"/>
    </row>
    <row r="1278" spans="1:1" x14ac:dyDescent="0.25">
      <c r="A1278" s="50"/>
    </row>
    <row r="1279" spans="1:1" x14ac:dyDescent="0.25">
      <c r="A1279" s="50"/>
    </row>
    <row r="1280" spans="1:1" x14ac:dyDescent="0.25">
      <c r="A1280" s="50"/>
    </row>
    <row r="1281" spans="1:1" x14ac:dyDescent="0.25">
      <c r="A1281" s="50"/>
    </row>
    <row r="1282" spans="1:1" x14ac:dyDescent="0.25">
      <c r="A1282" s="50"/>
    </row>
    <row r="1283" spans="1:1" x14ac:dyDescent="0.25">
      <c r="A1283" s="50"/>
    </row>
    <row r="1284" spans="1:1" x14ac:dyDescent="0.25">
      <c r="A1284" s="50"/>
    </row>
    <row r="1285" spans="1:1" x14ac:dyDescent="0.25">
      <c r="A1285" s="50"/>
    </row>
    <row r="1286" spans="1:1" x14ac:dyDescent="0.25">
      <c r="A1286" s="50"/>
    </row>
    <row r="1287" spans="1:1" x14ac:dyDescent="0.25">
      <c r="A1287" s="50"/>
    </row>
    <row r="1288" spans="1:1" x14ac:dyDescent="0.25">
      <c r="A1288" s="50"/>
    </row>
    <row r="1289" spans="1:1" x14ac:dyDescent="0.25">
      <c r="A1289" s="50"/>
    </row>
    <row r="1290" spans="1:1" x14ac:dyDescent="0.25">
      <c r="A1290" s="50"/>
    </row>
    <row r="1291" spans="1:1" x14ac:dyDescent="0.25">
      <c r="A1291" s="50"/>
    </row>
    <row r="1292" spans="1:1" x14ac:dyDescent="0.25">
      <c r="A1292" s="50"/>
    </row>
    <row r="1293" spans="1:1" x14ac:dyDescent="0.25">
      <c r="A1293" s="50"/>
    </row>
    <row r="1294" spans="1:1" x14ac:dyDescent="0.25">
      <c r="A1294" s="50"/>
    </row>
    <row r="1295" spans="1:1" x14ac:dyDescent="0.25">
      <c r="A1295" s="50"/>
    </row>
    <row r="1296" spans="1:1" x14ac:dyDescent="0.25">
      <c r="A1296" s="50"/>
    </row>
    <row r="1297" spans="1:1" x14ac:dyDescent="0.25">
      <c r="A1297" s="50"/>
    </row>
    <row r="1298" spans="1:1" x14ac:dyDescent="0.25">
      <c r="A1298" s="50"/>
    </row>
    <row r="1299" spans="1:1" x14ac:dyDescent="0.25">
      <c r="A1299" s="50"/>
    </row>
    <row r="1300" spans="1:1" x14ac:dyDescent="0.25">
      <c r="A1300" s="50"/>
    </row>
    <row r="1301" spans="1:1" x14ac:dyDescent="0.25">
      <c r="A1301" s="50"/>
    </row>
    <row r="1302" spans="1:1" x14ac:dyDescent="0.25">
      <c r="A1302" s="50"/>
    </row>
    <row r="1303" spans="1:1" x14ac:dyDescent="0.25">
      <c r="A1303" s="50"/>
    </row>
    <row r="1304" spans="1:1" x14ac:dyDescent="0.25">
      <c r="A1304" s="50"/>
    </row>
    <row r="1305" spans="1:1" x14ac:dyDescent="0.25">
      <c r="A1305" s="50"/>
    </row>
    <row r="1306" spans="1:1" x14ac:dyDescent="0.25">
      <c r="A1306" s="50"/>
    </row>
    <row r="1307" spans="1:1" x14ac:dyDescent="0.25">
      <c r="A1307" s="50"/>
    </row>
    <row r="1308" spans="1:1" x14ac:dyDescent="0.25">
      <c r="A1308" s="50"/>
    </row>
    <row r="1309" spans="1:1" x14ac:dyDescent="0.25">
      <c r="A1309" s="50"/>
    </row>
    <row r="1310" spans="1:1" x14ac:dyDescent="0.25">
      <c r="A1310" s="50"/>
    </row>
    <row r="1311" spans="1:1" x14ac:dyDescent="0.25">
      <c r="A1311" s="50"/>
    </row>
    <row r="1312" spans="1:1" x14ac:dyDescent="0.25">
      <c r="A1312" s="50"/>
    </row>
    <row r="1313" spans="1:1" x14ac:dyDescent="0.25">
      <c r="A1313" s="50"/>
    </row>
    <row r="1314" spans="1:1" x14ac:dyDescent="0.25">
      <c r="A1314" s="50"/>
    </row>
    <row r="1315" spans="1:1" x14ac:dyDescent="0.25">
      <c r="A1315" s="50"/>
    </row>
    <row r="1316" spans="1:1" x14ac:dyDescent="0.25">
      <c r="A1316" s="50"/>
    </row>
    <row r="1317" spans="1:1" x14ac:dyDescent="0.25">
      <c r="A1317" s="50"/>
    </row>
    <row r="1318" spans="1:1" x14ac:dyDescent="0.25">
      <c r="A1318" s="50"/>
    </row>
    <row r="1319" spans="1:1" x14ac:dyDescent="0.25">
      <c r="A1319" s="50"/>
    </row>
    <row r="1320" spans="1:1" x14ac:dyDescent="0.25">
      <c r="A1320" s="50"/>
    </row>
    <row r="1321" spans="1:1" x14ac:dyDescent="0.25">
      <c r="A1321" s="50"/>
    </row>
    <row r="1322" spans="1:1" x14ac:dyDescent="0.25">
      <c r="A1322" s="50"/>
    </row>
    <row r="1323" spans="1:1" x14ac:dyDescent="0.25">
      <c r="A1323" s="50"/>
    </row>
    <row r="1324" spans="1:1" x14ac:dyDescent="0.25">
      <c r="A1324" s="50"/>
    </row>
    <row r="1325" spans="1:1" x14ac:dyDescent="0.25">
      <c r="A1325" s="50"/>
    </row>
    <row r="1326" spans="1:1" x14ac:dyDescent="0.25">
      <c r="A1326" s="50"/>
    </row>
    <row r="1327" spans="1:1" x14ac:dyDescent="0.25">
      <c r="A1327" s="50"/>
    </row>
    <row r="1328" spans="1:1" x14ac:dyDescent="0.25">
      <c r="A1328" s="50"/>
    </row>
    <row r="1329" spans="1:1" x14ac:dyDescent="0.25">
      <c r="A1329" s="50"/>
    </row>
    <row r="1330" spans="1:1" x14ac:dyDescent="0.25">
      <c r="A1330" s="50"/>
    </row>
    <row r="1331" spans="1:1" x14ac:dyDescent="0.25">
      <c r="A1331" s="50"/>
    </row>
    <row r="1332" spans="1:1" x14ac:dyDescent="0.25">
      <c r="A1332" s="50"/>
    </row>
    <row r="1333" spans="1:1" x14ac:dyDescent="0.25">
      <c r="A1333" s="50"/>
    </row>
    <row r="1334" spans="1:1" x14ac:dyDescent="0.25">
      <c r="A1334" s="50"/>
    </row>
    <row r="1335" spans="1:1" x14ac:dyDescent="0.25">
      <c r="A1335" s="50"/>
    </row>
    <row r="1336" spans="1:1" x14ac:dyDescent="0.25">
      <c r="A1336" s="50"/>
    </row>
    <row r="1337" spans="1:1" x14ac:dyDescent="0.25">
      <c r="A1337" s="50"/>
    </row>
    <row r="1338" spans="1:1" x14ac:dyDescent="0.25">
      <c r="A1338" s="50"/>
    </row>
    <row r="1339" spans="1:1" x14ac:dyDescent="0.25">
      <c r="A1339" s="50"/>
    </row>
    <row r="1340" spans="1:1" x14ac:dyDescent="0.25">
      <c r="A1340" s="50"/>
    </row>
    <row r="1341" spans="1:1" x14ac:dyDescent="0.25">
      <c r="A1341" s="50"/>
    </row>
    <row r="1342" spans="1:1" x14ac:dyDescent="0.25">
      <c r="A1342" s="50"/>
    </row>
    <row r="1343" spans="1:1" x14ac:dyDescent="0.25">
      <c r="A1343" s="50"/>
    </row>
    <row r="1344" spans="1:1" x14ac:dyDescent="0.25">
      <c r="A1344" s="50"/>
    </row>
    <row r="1345" spans="1:1" x14ac:dyDescent="0.25">
      <c r="A1345" s="50"/>
    </row>
    <row r="1346" spans="1:1" x14ac:dyDescent="0.25">
      <c r="A1346" s="50"/>
    </row>
    <row r="1347" spans="1:1" x14ac:dyDescent="0.25">
      <c r="A1347" s="50"/>
    </row>
    <row r="1348" spans="1:1" x14ac:dyDescent="0.25">
      <c r="A1348" s="50"/>
    </row>
    <row r="1349" spans="1:1" x14ac:dyDescent="0.25">
      <c r="A1349" s="50"/>
    </row>
    <row r="1350" spans="1:1" x14ac:dyDescent="0.25">
      <c r="A1350" s="50"/>
    </row>
    <row r="1351" spans="1:1" x14ac:dyDescent="0.25">
      <c r="A1351" s="50"/>
    </row>
    <row r="1352" spans="1:1" x14ac:dyDescent="0.25">
      <c r="A1352" s="50"/>
    </row>
    <row r="1353" spans="1:1" x14ac:dyDescent="0.25">
      <c r="A1353" s="50"/>
    </row>
    <row r="1354" spans="1:1" x14ac:dyDescent="0.25">
      <c r="A1354" s="50"/>
    </row>
    <row r="1355" spans="1:1" x14ac:dyDescent="0.25">
      <c r="A1355" s="50"/>
    </row>
    <row r="1356" spans="1:1" x14ac:dyDescent="0.25">
      <c r="A1356" s="50"/>
    </row>
    <row r="1357" spans="1:1" x14ac:dyDescent="0.25">
      <c r="A1357" s="50"/>
    </row>
    <row r="1358" spans="1:1" x14ac:dyDescent="0.25">
      <c r="A1358" s="50"/>
    </row>
    <row r="1359" spans="1:1" x14ac:dyDescent="0.25">
      <c r="A1359" s="50"/>
    </row>
    <row r="1360" spans="1:1" x14ac:dyDescent="0.25">
      <c r="A1360" s="50"/>
    </row>
    <row r="1361" spans="1:1" x14ac:dyDescent="0.25">
      <c r="A1361" s="50"/>
    </row>
    <row r="1362" spans="1:1" x14ac:dyDescent="0.25">
      <c r="A1362" s="50"/>
    </row>
    <row r="1363" spans="1:1" x14ac:dyDescent="0.25">
      <c r="A1363" s="50"/>
    </row>
    <row r="1364" spans="1:1" x14ac:dyDescent="0.25">
      <c r="A1364" s="50"/>
    </row>
    <row r="1365" spans="1:1" x14ac:dyDescent="0.25">
      <c r="A1365" s="50"/>
    </row>
    <row r="1366" spans="1:1" x14ac:dyDescent="0.25">
      <c r="A1366" s="50"/>
    </row>
    <row r="1367" spans="1:1" x14ac:dyDescent="0.25">
      <c r="A1367" s="50"/>
    </row>
    <row r="1368" spans="1:1" x14ac:dyDescent="0.25">
      <c r="A1368" s="50"/>
    </row>
    <row r="1369" spans="1:1" x14ac:dyDescent="0.25">
      <c r="A1369" s="50"/>
    </row>
    <row r="1370" spans="1:1" x14ac:dyDescent="0.25">
      <c r="A1370" s="50"/>
    </row>
    <row r="1371" spans="1:1" x14ac:dyDescent="0.25">
      <c r="A1371" s="50"/>
    </row>
    <row r="1372" spans="1:1" x14ac:dyDescent="0.25">
      <c r="A1372" s="50"/>
    </row>
    <row r="1373" spans="1:1" x14ac:dyDescent="0.25">
      <c r="A1373" s="50"/>
    </row>
    <row r="1374" spans="1:1" x14ac:dyDescent="0.25">
      <c r="A1374" s="50"/>
    </row>
    <row r="1375" spans="1:1" x14ac:dyDescent="0.25">
      <c r="A1375" s="50"/>
    </row>
    <row r="1376" spans="1:1" x14ac:dyDescent="0.25">
      <c r="A1376" s="50"/>
    </row>
    <row r="1377" spans="1:1" x14ac:dyDescent="0.25">
      <c r="A1377" s="50"/>
    </row>
    <row r="1378" spans="1:1" x14ac:dyDescent="0.25">
      <c r="A1378" s="50"/>
    </row>
    <row r="1379" spans="1:1" x14ac:dyDescent="0.25">
      <c r="A1379" s="50"/>
    </row>
    <row r="1380" spans="1:1" x14ac:dyDescent="0.25">
      <c r="A1380" s="50"/>
    </row>
    <row r="1381" spans="1:1" x14ac:dyDescent="0.25">
      <c r="A1381" s="50"/>
    </row>
    <row r="1382" spans="1:1" x14ac:dyDescent="0.25">
      <c r="A1382" s="50"/>
    </row>
    <row r="1383" spans="1:1" x14ac:dyDescent="0.25">
      <c r="A1383" s="50"/>
    </row>
    <row r="1384" spans="1:1" x14ac:dyDescent="0.25">
      <c r="A1384" s="50"/>
    </row>
    <row r="1385" spans="1:1" x14ac:dyDescent="0.25">
      <c r="A1385" s="50"/>
    </row>
    <row r="1386" spans="1:1" x14ac:dyDescent="0.25">
      <c r="A1386" s="50"/>
    </row>
    <row r="1387" spans="1:1" x14ac:dyDescent="0.25">
      <c r="A1387" s="50"/>
    </row>
    <row r="1388" spans="1:1" x14ac:dyDescent="0.25">
      <c r="A1388" s="50"/>
    </row>
    <row r="1389" spans="1:1" x14ac:dyDescent="0.25">
      <c r="A1389" s="50"/>
    </row>
    <row r="1390" spans="1:1" x14ac:dyDescent="0.25">
      <c r="A1390" s="50"/>
    </row>
    <row r="1391" spans="1:1" x14ac:dyDescent="0.25">
      <c r="A1391" s="50"/>
    </row>
    <row r="1392" spans="1:1" x14ac:dyDescent="0.25">
      <c r="A1392" s="50"/>
    </row>
    <row r="1393" spans="1:1" x14ac:dyDescent="0.25">
      <c r="A1393" s="50"/>
    </row>
    <row r="1394" spans="1:1" x14ac:dyDescent="0.25">
      <c r="A1394" s="50"/>
    </row>
    <row r="1395" spans="1:1" x14ac:dyDescent="0.25">
      <c r="A1395" s="50"/>
    </row>
    <row r="1396" spans="1:1" x14ac:dyDescent="0.25">
      <c r="A1396" s="50"/>
    </row>
    <row r="1397" spans="1:1" x14ac:dyDescent="0.25">
      <c r="A1397" s="50"/>
    </row>
    <row r="1398" spans="1:1" x14ac:dyDescent="0.25">
      <c r="A1398" s="50"/>
    </row>
    <row r="1399" spans="1:1" x14ac:dyDescent="0.25">
      <c r="A1399" s="50"/>
    </row>
    <row r="1400" spans="1:1" x14ac:dyDescent="0.25">
      <c r="A1400" s="50"/>
    </row>
    <row r="1401" spans="1:1" x14ac:dyDescent="0.25">
      <c r="A1401" s="50"/>
    </row>
    <row r="1402" spans="1:1" x14ac:dyDescent="0.25">
      <c r="A1402" s="50"/>
    </row>
    <row r="1403" spans="1:1" x14ac:dyDescent="0.25">
      <c r="A1403" s="50"/>
    </row>
    <row r="1404" spans="1:1" x14ac:dyDescent="0.25">
      <c r="A1404" s="50"/>
    </row>
    <row r="1405" spans="1:1" x14ac:dyDescent="0.25">
      <c r="A1405" s="50"/>
    </row>
    <row r="1406" spans="1:1" x14ac:dyDescent="0.25">
      <c r="A1406" s="50"/>
    </row>
    <row r="1407" spans="1:1" x14ac:dyDescent="0.25">
      <c r="A1407" s="50"/>
    </row>
    <row r="1408" spans="1:1" x14ac:dyDescent="0.25">
      <c r="A1408" s="50"/>
    </row>
    <row r="1409" spans="1:1" x14ac:dyDescent="0.25">
      <c r="A1409" s="50"/>
    </row>
    <row r="1410" spans="1:1" x14ac:dyDescent="0.25">
      <c r="A1410" s="50"/>
    </row>
    <row r="1411" spans="1:1" x14ac:dyDescent="0.25">
      <c r="A1411" s="50"/>
    </row>
    <row r="1412" spans="1:1" x14ac:dyDescent="0.25">
      <c r="A1412" s="50"/>
    </row>
    <row r="1413" spans="1:1" x14ac:dyDescent="0.25">
      <c r="A1413" s="50"/>
    </row>
    <row r="1414" spans="1:1" x14ac:dyDescent="0.25">
      <c r="A1414" s="50"/>
    </row>
    <row r="1415" spans="1:1" x14ac:dyDescent="0.25">
      <c r="A1415" s="50"/>
    </row>
    <row r="1416" spans="1:1" x14ac:dyDescent="0.25">
      <c r="A1416" s="50"/>
    </row>
    <row r="1417" spans="1:1" x14ac:dyDescent="0.25">
      <c r="A1417" s="50"/>
    </row>
    <row r="1418" spans="1:1" x14ac:dyDescent="0.25">
      <c r="A1418" s="50"/>
    </row>
    <row r="1419" spans="1:1" x14ac:dyDescent="0.25">
      <c r="A1419" s="50"/>
    </row>
    <row r="1420" spans="1:1" x14ac:dyDescent="0.25">
      <c r="A1420" s="50"/>
    </row>
    <row r="1421" spans="1:1" x14ac:dyDescent="0.25">
      <c r="A1421" s="50"/>
    </row>
    <row r="1422" spans="1:1" x14ac:dyDescent="0.25">
      <c r="A1422" s="50"/>
    </row>
    <row r="1423" spans="1:1" x14ac:dyDescent="0.25">
      <c r="A1423" s="50"/>
    </row>
    <row r="1424" spans="1:1" x14ac:dyDescent="0.25">
      <c r="A1424" s="50"/>
    </row>
    <row r="1425" spans="1:1" x14ac:dyDescent="0.25">
      <c r="A1425" s="50"/>
    </row>
    <row r="1426" spans="1:1" x14ac:dyDescent="0.25">
      <c r="A1426" s="50"/>
    </row>
    <row r="1427" spans="1:1" x14ac:dyDescent="0.25">
      <c r="A1427" s="50"/>
    </row>
    <row r="1428" spans="1:1" x14ac:dyDescent="0.25">
      <c r="A1428" s="50"/>
    </row>
    <row r="1429" spans="1:1" x14ac:dyDescent="0.25">
      <c r="A1429" s="50"/>
    </row>
    <row r="1430" spans="1:1" x14ac:dyDescent="0.25">
      <c r="A1430" s="50"/>
    </row>
    <row r="1431" spans="1:1" x14ac:dyDescent="0.25">
      <c r="A1431" s="50"/>
    </row>
    <row r="1432" spans="1:1" x14ac:dyDescent="0.25">
      <c r="A1432" s="50"/>
    </row>
    <row r="1433" spans="1:1" x14ac:dyDescent="0.25">
      <c r="A1433" s="50"/>
    </row>
    <row r="1434" spans="1:1" x14ac:dyDescent="0.25">
      <c r="A1434" s="50"/>
    </row>
    <row r="1435" spans="1:1" x14ac:dyDescent="0.25">
      <c r="A1435" s="50"/>
    </row>
    <row r="1436" spans="1:1" x14ac:dyDescent="0.25">
      <c r="A1436" s="50"/>
    </row>
    <row r="1437" spans="1:1" x14ac:dyDescent="0.25">
      <c r="A1437" s="50"/>
    </row>
    <row r="1438" spans="1:1" x14ac:dyDescent="0.25">
      <c r="A1438" s="50"/>
    </row>
    <row r="1439" spans="1:1" x14ac:dyDescent="0.25">
      <c r="A1439" s="50"/>
    </row>
    <row r="1440" spans="1:1" x14ac:dyDescent="0.25">
      <c r="A1440" s="50"/>
    </row>
    <row r="1441" spans="1:1" x14ac:dyDescent="0.25">
      <c r="A1441" s="50"/>
    </row>
    <row r="1442" spans="1:1" x14ac:dyDescent="0.25">
      <c r="A1442" s="50"/>
    </row>
    <row r="1443" spans="1:1" x14ac:dyDescent="0.25">
      <c r="A1443" s="50"/>
    </row>
    <row r="1444" spans="1:1" x14ac:dyDescent="0.25">
      <c r="A1444" s="50"/>
    </row>
    <row r="1445" spans="1:1" x14ac:dyDescent="0.25">
      <c r="A1445" s="50"/>
    </row>
    <row r="1446" spans="1:1" x14ac:dyDescent="0.25">
      <c r="A1446" s="50"/>
    </row>
    <row r="1447" spans="1:1" x14ac:dyDescent="0.25">
      <c r="A1447" s="50"/>
    </row>
    <row r="1448" spans="1:1" x14ac:dyDescent="0.25">
      <c r="A1448" s="50"/>
    </row>
    <row r="1449" spans="1:1" x14ac:dyDescent="0.25">
      <c r="A1449" s="50"/>
    </row>
    <row r="1450" spans="1:1" x14ac:dyDescent="0.25">
      <c r="A1450" s="50"/>
    </row>
    <row r="1451" spans="1:1" x14ac:dyDescent="0.25">
      <c r="A1451" s="50"/>
    </row>
    <row r="1452" spans="1:1" x14ac:dyDescent="0.25">
      <c r="A1452" s="50"/>
    </row>
    <row r="1453" spans="1:1" x14ac:dyDescent="0.25">
      <c r="A1453" s="50"/>
    </row>
    <row r="1454" spans="1:1" x14ac:dyDescent="0.25">
      <c r="A1454" s="50"/>
    </row>
    <row r="1455" spans="1:1" x14ac:dyDescent="0.25">
      <c r="A1455" s="50"/>
    </row>
    <row r="1456" spans="1:1" x14ac:dyDescent="0.25">
      <c r="A1456" s="50"/>
    </row>
    <row r="1457" spans="1:1" x14ac:dyDescent="0.25">
      <c r="A1457" s="50"/>
    </row>
    <row r="1458" spans="1:1" x14ac:dyDescent="0.25">
      <c r="A1458" s="50"/>
    </row>
    <row r="1459" spans="1:1" x14ac:dyDescent="0.25">
      <c r="A1459" s="50"/>
    </row>
    <row r="1460" spans="1:1" x14ac:dyDescent="0.25">
      <c r="A1460" s="50"/>
    </row>
    <row r="1461" spans="1:1" x14ac:dyDescent="0.25">
      <c r="A1461" s="50"/>
    </row>
    <row r="1462" spans="1:1" x14ac:dyDescent="0.25">
      <c r="A1462" s="50"/>
    </row>
    <row r="1463" spans="1:1" x14ac:dyDescent="0.25">
      <c r="A1463" s="50"/>
    </row>
    <row r="1464" spans="1:1" x14ac:dyDescent="0.25">
      <c r="A1464" s="50"/>
    </row>
    <row r="1465" spans="1:1" x14ac:dyDescent="0.25">
      <c r="A1465" s="50"/>
    </row>
    <row r="1466" spans="1:1" x14ac:dyDescent="0.25">
      <c r="A1466" s="50"/>
    </row>
    <row r="1467" spans="1:1" x14ac:dyDescent="0.25">
      <c r="A1467" s="50"/>
    </row>
    <row r="1468" spans="1:1" x14ac:dyDescent="0.25">
      <c r="A1468" s="50"/>
    </row>
    <row r="1469" spans="1:1" x14ac:dyDescent="0.25">
      <c r="A1469" s="50"/>
    </row>
    <row r="1470" spans="1:1" x14ac:dyDescent="0.25">
      <c r="A1470" s="50"/>
    </row>
    <row r="1471" spans="1:1" x14ac:dyDescent="0.25">
      <c r="A1471" s="50"/>
    </row>
    <row r="1472" spans="1:1" x14ac:dyDescent="0.25">
      <c r="A1472" s="50"/>
    </row>
    <row r="1473" spans="1:1" x14ac:dyDescent="0.25">
      <c r="A1473" s="50"/>
    </row>
    <row r="1474" spans="1:1" x14ac:dyDescent="0.25">
      <c r="A1474" s="50"/>
    </row>
    <row r="1475" spans="1:1" x14ac:dyDescent="0.25">
      <c r="A1475" s="50"/>
    </row>
    <row r="1476" spans="1:1" x14ac:dyDescent="0.25">
      <c r="A1476" s="50"/>
    </row>
    <row r="1477" spans="1:1" x14ac:dyDescent="0.25">
      <c r="A1477" s="50"/>
    </row>
    <row r="1478" spans="1:1" x14ac:dyDescent="0.25">
      <c r="A1478" s="50"/>
    </row>
    <row r="1479" spans="1:1" x14ac:dyDescent="0.25">
      <c r="A1479" s="50"/>
    </row>
    <row r="1480" spans="1:1" x14ac:dyDescent="0.25">
      <c r="A1480" s="50"/>
    </row>
    <row r="1481" spans="1:1" x14ac:dyDescent="0.25">
      <c r="A1481" s="50"/>
    </row>
    <row r="1482" spans="1:1" x14ac:dyDescent="0.25">
      <c r="A1482" s="50"/>
    </row>
    <row r="1483" spans="1:1" x14ac:dyDescent="0.25">
      <c r="A1483" s="50"/>
    </row>
    <row r="1484" spans="1:1" x14ac:dyDescent="0.25">
      <c r="A1484" s="50"/>
    </row>
    <row r="1485" spans="1:1" x14ac:dyDescent="0.25">
      <c r="A1485" s="50"/>
    </row>
    <row r="1486" spans="1:1" x14ac:dyDescent="0.25">
      <c r="A1486" s="50"/>
    </row>
    <row r="1487" spans="1:1" x14ac:dyDescent="0.25">
      <c r="A1487" s="50"/>
    </row>
    <row r="1488" spans="1:1" x14ac:dyDescent="0.25">
      <c r="A1488" s="50"/>
    </row>
    <row r="1489" spans="1:1" x14ac:dyDescent="0.25">
      <c r="A1489" s="50"/>
    </row>
    <row r="1490" spans="1:1" x14ac:dyDescent="0.25">
      <c r="A1490" s="50"/>
    </row>
    <row r="1491" spans="1:1" x14ac:dyDescent="0.25">
      <c r="A1491" s="50"/>
    </row>
    <row r="1492" spans="1:1" x14ac:dyDescent="0.25">
      <c r="A1492" s="50"/>
    </row>
    <row r="1493" spans="1:1" x14ac:dyDescent="0.25">
      <c r="A1493" s="50"/>
    </row>
    <row r="1494" spans="1:1" x14ac:dyDescent="0.25">
      <c r="A1494" s="50"/>
    </row>
    <row r="1495" spans="1:1" x14ac:dyDescent="0.25">
      <c r="A1495" s="50"/>
    </row>
    <row r="1496" spans="1:1" x14ac:dyDescent="0.25">
      <c r="A1496" s="50"/>
    </row>
    <row r="1497" spans="1:1" x14ac:dyDescent="0.25">
      <c r="A1497" s="50"/>
    </row>
    <row r="1498" spans="1:1" x14ac:dyDescent="0.25">
      <c r="A1498" s="50"/>
    </row>
    <row r="1499" spans="1:1" x14ac:dyDescent="0.25">
      <c r="A1499" s="50"/>
    </row>
    <row r="1500" spans="1:1" x14ac:dyDescent="0.25">
      <c r="A1500" s="50"/>
    </row>
    <row r="1501" spans="1:1" x14ac:dyDescent="0.25">
      <c r="A1501" s="50"/>
    </row>
    <row r="1502" spans="1:1" x14ac:dyDescent="0.25">
      <c r="A1502" s="50"/>
    </row>
    <row r="1503" spans="1:1" x14ac:dyDescent="0.25">
      <c r="A1503" s="50"/>
    </row>
    <row r="1504" spans="1:1" x14ac:dyDescent="0.25">
      <c r="A1504" s="50"/>
    </row>
    <row r="1505" spans="1:1" x14ac:dyDescent="0.25">
      <c r="A1505" s="50"/>
    </row>
    <row r="1506" spans="1:1" x14ac:dyDescent="0.25">
      <c r="A1506" s="50"/>
    </row>
    <row r="1507" spans="1:1" x14ac:dyDescent="0.25">
      <c r="A1507" s="50"/>
    </row>
    <row r="1508" spans="1:1" x14ac:dyDescent="0.25">
      <c r="A1508" s="50"/>
    </row>
    <row r="1509" spans="1:1" x14ac:dyDescent="0.25">
      <c r="A1509" s="50"/>
    </row>
    <row r="1510" spans="1:1" x14ac:dyDescent="0.25">
      <c r="A1510" s="50"/>
    </row>
    <row r="1511" spans="1:1" x14ac:dyDescent="0.25">
      <c r="A1511" s="50"/>
    </row>
    <row r="1512" spans="1:1" x14ac:dyDescent="0.25">
      <c r="A1512" s="50"/>
    </row>
    <row r="1513" spans="1:1" x14ac:dyDescent="0.25">
      <c r="A1513" s="50"/>
    </row>
    <row r="1514" spans="1:1" x14ac:dyDescent="0.25">
      <c r="A1514" s="50"/>
    </row>
    <row r="1515" spans="1:1" x14ac:dyDescent="0.25">
      <c r="A1515" s="50"/>
    </row>
    <row r="1516" spans="1:1" x14ac:dyDescent="0.25">
      <c r="A1516" s="50"/>
    </row>
    <row r="1517" spans="1:1" x14ac:dyDescent="0.25">
      <c r="A1517" s="50"/>
    </row>
    <row r="1518" spans="1:1" x14ac:dyDescent="0.25">
      <c r="A1518" s="50"/>
    </row>
    <row r="1519" spans="1:1" x14ac:dyDescent="0.25">
      <c r="A1519" s="50"/>
    </row>
    <row r="1520" spans="1:1" x14ac:dyDescent="0.25">
      <c r="A1520" s="50"/>
    </row>
    <row r="1521" spans="1:1" x14ac:dyDescent="0.25">
      <c r="A1521" s="50"/>
    </row>
    <row r="1522" spans="1:1" x14ac:dyDescent="0.25">
      <c r="A1522" s="50"/>
    </row>
    <row r="1523" spans="1:1" x14ac:dyDescent="0.25">
      <c r="A1523" s="50"/>
    </row>
    <row r="1524" spans="1:1" x14ac:dyDescent="0.25">
      <c r="A1524" s="50"/>
    </row>
    <row r="1525" spans="1:1" x14ac:dyDescent="0.25">
      <c r="A1525" s="50"/>
    </row>
    <row r="1526" spans="1:1" x14ac:dyDescent="0.25">
      <c r="A1526" s="50"/>
    </row>
    <row r="1527" spans="1:1" x14ac:dyDescent="0.25">
      <c r="A1527" s="50"/>
    </row>
    <row r="1528" spans="1:1" x14ac:dyDescent="0.25">
      <c r="A1528" s="50"/>
    </row>
    <row r="1529" spans="1:1" x14ac:dyDescent="0.25">
      <c r="A1529" s="50"/>
    </row>
    <row r="1530" spans="1:1" x14ac:dyDescent="0.25">
      <c r="A1530" s="50"/>
    </row>
    <row r="1531" spans="1:1" x14ac:dyDescent="0.25">
      <c r="A1531" s="50"/>
    </row>
    <row r="1532" spans="1:1" x14ac:dyDescent="0.25">
      <c r="A1532" s="50"/>
    </row>
    <row r="1533" spans="1:1" x14ac:dyDescent="0.25">
      <c r="A1533" s="50"/>
    </row>
    <row r="1534" spans="1:1" x14ac:dyDescent="0.25">
      <c r="A1534" s="50"/>
    </row>
    <row r="1535" spans="1:1" x14ac:dyDescent="0.25">
      <c r="A1535" s="50"/>
    </row>
    <row r="1536" spans="1:1" x14ac:dyDescent="0.25">
      <c r="A1536" s="50"/>
    </row>
    <row r="1537" spans="1:1" x14ac:dyDescent="0.25">
      <c r="A1537" s="50"/>
    </row>
    <row r="1538" spans="1:1" x14ac:dyDescent="0.25">
      <c r="A1538" s="50"/>
    </row>
    <row r="1539" spans="1:1" x14ac:dyDescent="0.25">
      <c r="A1539" s="50"/>
    </row>
    <row r="1540" spans="1:1" x14ac:dyDescent="0.25">
      <c r="A1540" s="50"/>
    </row>
    <row r="1541" spans="1:1" x14ac:dyDescent="0.25">
      <c r="A1541" s="50"/>
    </row>
    <row r="1542" spans="1:1" x14ac:dyDescent="0.25">
      <c r="A1542" s="50"/>
    </row>
    <row r="1543" spans="1:1" x14ac:dyDescent="0.25">
      <c r="A1543" s="50"/>
    </row>
    <row r="1544" spans="1:1" x14ac:dyDescent="0.25">
      <c r="A1544" s="50"/>
    </row>
    <row r="1545" spans="1:1" x14ac:dyDescent="0.25">
      <c r="A1545" s="50"/>
    </row>
    <row r="1546" spans="1:1" x14ac:dyDescent="0.25">
      <c r="A1546" s="50"/>
    </row>
    <row r="1547" spans="1:1" x14ac:dyDescent="0.25">
      <c r="A1547" s="50"/>
    </row>
    <row r="1548" spans="1:1" x14ac:dyDescent="0.25">
      <c r="A1548" s="50"/>
    </row>
    <row r="1549" spans="1:1" x14ac:dyDescent="0.25">
      <c r="A1549" s="50"/>
    </row>
    <row r="1550" spans="1:1" x14ac:dyDescent="0.25">
      <c r="A1550" s="50"/>
    </row>
    <row r="1551" spans="1:1" x14ac:dyDescent="0.25">
      <c r="A1551" s="50"/>
    </row>
    <row r="1552" spans="1:1" x14ac:dyDescent="0.25">
      <c r="A1552" s="50"/>
    </row>
    <row r="1553" spans="1:1" x14ac:dyDescent="0.25">
      <c r="A1553" s="50"/>
    </row>
    <row r="1554" spans="1:1" x14ac:dyDescent="0.25">
      <c r="A1554" s="50"/>
    </row>
    <row r="1555" spans="1:1" x14ac:dyDescent="0.25">
      <c r="A1555" s="50"/>
    </row>
    <row r="1556" spans="1:1" x14ac:dyDescent="0.25">
      <c r="A1556" s="50"/>
    </row>
    <row r="1557" spans="1:1" x14ac:dyDescent="0.25">
      <c r="A1557" s="50"/>
    </row>
    <row r="1558" spans="1:1" x14ac:dyDescent="0.25">
      <c r="A1558" s="50"/>
    </row>
    <row r="1559" spans="1:1" x14ac:dyDescent="0.25">
      <c r="A1559" s="50"/>
    </row>
    <row r="1560" spans="1:1" x14ac:dyDescent="0.25">
      <c r="A1560" s="50"/>
    </row>
    <row r="1561" spans="1:1" x14ac:dyDescent="0.25">
      <c r="A1561" s="50"/>
    </row>
    <row r="1562" spans="1:1" x14ac:dyDescent="0.25">
      <c r="A1562" s="50"/>
    </row>
    <row r="1563" spans="1:1" x14ac:dyDescent="0.25">
      <c r="A1563" s="50"/>
    </row>
    <row r="1564" spans="1:1" x14ac:dyDescent="0.25">
      <c r="A1564" s="50"/>
    </row>
    <row r="1565" spans="1:1" x14ac:dyDescent="0.25">
      <c r="A1565" s="50"/>
    </row>
    <row r="1566" spans="1:1" x14ac:dyDescent="0.25">
      <c r="A1566" s="50"/>
    </row>
    <row r="1567" spans="1:1" x14ac:dyDescent="0.25">
      <c r="A1567" s="50"/>
    </row>
    <row r="1568" spans="1:1" x14ac:dyDescent="0.25">
      <c r="A1568" s="50"/>
    </row>
    <row r="1569" spans="1:1" x14ac:dyDescent="0.25">
      <c r="A1569" s="50"/>
    </row>
    <row r="1570" spans="1:1" x14ac:dyDescent="0.25">
      <c r="A1570" s="50"/>
    </row>
    <row r="1571" spans="1:1" x14ac:dyDescent="0.25">
      <c r="A1571" s="50"/>
    </row>
    <row r="1572" spans="1:1" x14ac:dyDescent="0.25">
      <c r="A1572" s="50"/>
    </row>
    <row r="1573" spans="1:1" x14ac:dyDescent="0.25">
      <c r="A1573" s="50"/>
    </row>
    <row r="1574" spans="1:1" x14ac:dyDescent="0.25">
      <c r="A1574" s="50"/>
    </row>
    <row r="1575" spans="1:1" x14ac:dyDescent="0.25">
      <c r="A1575" s="50"/>
    </row>
    <row r="1576" spans="1:1" x14ac:dyDescent="0.25">
      <c r="A1576" s="50"/>
    </row>
    <row r="1577" spans="1:1" x14ac:dyDescent="0.25">
      <c r="A1577" s="50"/>
    </row>
    <row r="1578" spans="1:1" x14ac:dyDescent="0.25">
      <c r="A1578" s="50"/>
    </row>
    <row r="1579" spans="1:1" x14ac:dyDescent="0.25">
      <c r="A1579" s="50"/>
    </row>
    <row r="1580" spans="1:1" x14ac:dyDescent="0.25">
      <c r="A1580" s="50"/>
    </row>
    <row r="1581" spans="1:1" x14ac:dyDescent="0.25">
      <c r="A1581" s="50"/>
    </row>
    <row r="1582" spans="1:1" x14ac:dyDescent="0.25">
      <c r="A1582" s="50"/>
    </row>
    <row r="1583" spans="1:1" x14ac:dyDescent="0.25">
      <c r="A1583" s="50"/>
    </row>
    <row r="1584" spans="1:1" x14ac:dyDescent="0.25">
      <c r="A1584" s="50"/>
    </row>
    <row r="1585" spans="1:1" x14ac:dyDescent="0.25">
      <c r="A1585" s="50"/>
    </row>
    <row r="1586" spans="1:1" x14ac:dyDescent="0.25">
      <c r="A1586" s="50"/>
    </row>
    <row r="1587" spans="1:1" x14ac:dyDescent="0.25">
      <c r="A1587" s="50"/>
    </row>
    <row r="1588" spans="1:1" x14ac:dyDescent="0.25">
      <c r="A1588" s="50"/>
    </row>
    <row r="1589" spans="1:1" x14ac:dyDescent="0.25">
      <c r="A1589" s="50"/>
    </row>
    <row r="1590" spans="1:1" x14ac:dyDescent="0.25">
      <c r="A1590" s="50"/>
    </row>
    <row r="1591" spans="1:1" x14ac:dyDescent="0.25">
      <c r="A1591" s="50"/>
    </row>
    <row r="1592" spans="1:1" x14ac:dyDescent="0.25">
      <c r="A1592" s="50"/>
    </row>
    <row r="1593" spans="1:1" x14ac:dyDescent="0.25">
      <c r="A1593" s="50"/>
    </row>
    <row r="1594" spans="1:1" x14ac:dyDescent="0.25">
      <c r="A1594" s="50"/>
    </row>
    <row r="1595" spans="1:1" x14ac:dyDescent="0.25">
      <c r="A1595" s="50"/>
    </row>
    <row r="1596" spans="1:1" x14ac:dyDescent="0.25">
      <c r="A1596" s="50"/>
    </row>
    <row r="1597" spans="1:1" x14ac:dyDescent="0.25">
      <c r="A1597" s="50"/>
    </row>
    <row r="1598" spans="1:1" x14ac:dyDescent="0.25">
      <c r="A1598" s="50"/>
    </row>
    <row r="1599" spans="1:1" x14ac:dyDescent="0.25">
      <c r="A1599" s="50"/>
    </row>
    <row r="1600" spans="1:1" x14ac:dyDescent="0.25">
      <c r="A1600" s="50"/>
    </row>
    <row r="1601" spans="1:1" x14ac:dyDescent="0.25">
      <c r="A1601" s="50"/>
    </row>
    <row r="1602" spans="1:1" x14ac:dyDescent="0.25">
      <c r="A1602" s="50"/>
    </row>
    <row r="1603" spans="1:1" x14ac:dyDescent="0.25">
      <c r="A1603" s="50"/>
    </row>
    <row r="1604" spans="1:1" x14ac:dyDescent="0.25">
      <c r="A1604" s="50"/>
    </row>
    <row r="1605" spans="1:1" x14ac:dyDescent="0.25">
      <c r="A1605" s="50"/>
    </row>
    <row r="1606" spans="1:1" x14ac:dyDescent="0.25">
      <c r="A1606" s="50"/>
    </row>
    <row r="1607" spans="1:1" x14ac:dyDescent="0.25">
      <c r="A1607" s="50"/>
    </row>
    <row r="1608" spans="1:1" x14ac:dyDescent="0.25">
      <c r="A1608" s="50"/>
    </row>
    <row r="1609" spans="1:1" x14ac:dyDescent="0.25">
      <c r="A1609" s="50"/>
    </row>
    <row r="1610" spans="1:1" x14ac:dyDescent="0.25">
      <c r="A1610" s="50"/>
    </row>
    <row r="1611" spans="1:1" x14ac:dyDescent="0.25">
      <c r="A1611" s="50"/>
    </row>
    <row r="1612" spans="1:1" x14ac:dyDescent="0.25">
      <c r="A1612" s="50"/>
    </row>
    <row r="1613" spans="1:1" x14ac:dyDescent="0.25">
      <c r="A1613" s="50"/>
    </row>
    <row r="1614" spans="1:1" x14ac:dyDescent="0.25">
      <c r="A1614" s="50"/>
    </row>
    <row r="1615" spans="1:1" x14ac:dyDescent="0.25">
      <c r="A1615" s="50"/>
    </row>
    <row r="1616" spans="1:1" x14ac:dyDescent="0.25">
      <c r="A1616" s="50"/>
    </row>
    <row r="1617" spans="1:1" x14ac:dyDescent="0.25">
      <c r="A1617" s="50"/>
    </row>
    <row r="1618" spans="1:1" x14ac:dyDescent="0.25">
      <c r="A1618" s="50"/>
    </row>
    <row r="1619" spans="1:1" x14ac:dyDescent="0.25">
      <c r="A1619" s="50"/>
    </row>
    <row r="1620" spans="1:1" x14ac:dyDescent="0.25">
      <c r="A1620" s="50"/>
    </row>
    <row r="1621" spans="1:1" x14ac:dyDescent="0.25">
      <c r="A1621" s="50"/>
    </row>
    <row r="1622" spans="1:1" x14ac:dyDescent="0.25">
      <c r="A1622" s="50"/>
    </row>
    <row r="1623" spans="1:1" x14ac:dyDescent="0.25">
      <c r="A1623" s="50"/>
    </row>
    <row r="1624" spans="1:1" x14ac:dyDescent="0.25">
      <c r="A1624" s="50"/>
    </row>
    <row r="1625" spans="1:1" x14ac:dyDescent="0.25">
      <c r="A1625" s="50"/>
    </row>
    <row r="1626" spans="1:1" x14ac:dyDescent="0.25">
      <c r="A1626" s="50"/>
    </row>
    <row r="1627" spans="1:1" x14ac:dyDescent="0.25">
      <c r="A1627" s="50"/>
    </row>
    <row r="1628" spans="1:1" x14ac:dyDescent="0.25">
      <c r="A1628" s="50"/>
    </row>
    <row r="1629" spans="1:1" x14ac:dyDescent="0.25">
      <c r="A1629" s="50"/>
    </row>
    <row r="1630" spans="1:1" x14ac:dyDescent="0.25">
      <c r="A1630" s="50"/>
    </row>
    <row r="1631" spans="1:1" x14ac:dyDescent="0.25">
      <c r="A1631" s="50"/>
    </row>
    <row r="1632" spans="1:1" x14ac:dyDescent="0.25">
      <c r="A1632" s="50"/>
    </row>
    <row r="1633" spans="1:1" x14ac:dyDescent="0.25">
      <c r="A1633" s="50"/>
    </row>
    <row r="1634" spans="1:1" x14ac:dyDescent="0.25">
      <c r="A1634" s="50"/>
    </row>
    <row r="1635" spans="1:1" x14ac:dyDescent="0.25">
      <c r="A1635" s="50"/>
    </row>
    <row r="1636" spans="1:1" x14ac:dyDescent="0.25">
      <c r="A1636" s="50"/>
    </row>
    <row r="1637" spans="1:1" x14ac:dyDescent="0.25">
      <c r="A1637" s="50"/>
    </row>
    <row r="1638" spans="1:1" x14ac:dyDescent="0.25">
      <c r="A1638" s="50"/>
    </row>
    <row r="1639" spans="1:1" x14ac:dyDescent="0.25">
      <c r="A1639" s="50"/>
    </row>
    <row r="1640" spans="1:1" x14ac:dyDescent="0.25">
      <c r="A1640" s="50"/>
    </row>
    <row r="1641" spans="1:1" x14ac:dyDescent="0.25">
      <c r="A1641" s="50"/>
    </row>
    <row r="1642" spans="1:1" x14ac:dyDescent="0.25">
      <c r="A1642" s="50"/>
    </row>
    <row r="1643" spans="1:1" x14ac:dyDescent="0.25">
      <c r="A1643" s="50"/>
    </row>
    <row r="1644" spans="1:1" x14ac:dyDescent="0.25">
      <c r="A1644" s="50"/>
    </row>
    <row r="1645" spans="1:1" x14ac:dyDescent="0.25">
      <c r="A1645" s="50"/>
    </row>
    <row r="1646" spans="1:1" x14ac:dyDescent="0.25">
      <c r="A1646" s="50"/>
    </row>
    <row r="1647" spans="1:1" x14ac:dyDescent="0.25">
      <c r="A1647" s="50"/>
    </row>
    <row r="1648" spans="1:1" x14ac:dyDescent="0.25">
      <c r="A1648" s="50"/>
    </row>
    <row r="1649" spans="1:1" x14ac:dyDescent="0.25">
      <c r="A1649" s="50"/>
    </row>
    <row r="1650" spans="1:1" x14ac:dyDescent="0.25">
      <c r="A1650" s="50"/>
    </row>
    <row r="1651" spans="1:1" x14ac:dyDescent="0.25">
      <c r="A1651" s="50"/>
    </row>
    <row r="1652" spans="1:1" x14ac:dyDescent="0.25">
      <c r="A1652" s="50"/>
    </row>
    <row r="1653" spans="1:1" x14ac:dyDescent="0.25">
      <c r="A1653" s="50"/>
    </row>
    <row r="1654" spans="1:1" x14ac:dyDescent="0.25">
      <c r="A1654" s="50"/>
    </row>
    <row r="1655" spans="1:1" x14ac:dyDescent="0.25">
      <c r="A1655" s="50"/>
    </row>
    <row r="1656" spans="1:1" x14ac:dyDescent="0.25">
      <c r="A1656" s="50"/>
    </row>
    <row r="1657" spans="1:1" x14ac:dyDescent="0.25">
      <c r="A1657" s="50"/>
    </row>
    <row r="1658" spans="1:1" x14ac:dyDescent="0.25">
      <c r="A1658" s="50"/>
    </row>
    <row r="1659" spans="1:1" x14ac:dyDescent="0.25">
      <c r="A1659" s="50"/>
    </row>
    <row r="1660" spans="1:1" x14ac:dyDescent="0.25">
      <c r="A1660" s="50"/>
    </row>
    <row r="1661" spans="1:1" x14ac:dyDescent="0.25">
      <c r="A1661" s="50"/>
    </row>
    <row r="1662" spans="1:1" x14ac:dyDescent="0.25">
      <c r="A1662" s="50"/>
    </row>
    <row r="1663" spans="1:1" x14ac:dyDescent="0.25">
      <c r="A1663" s="50"/>
    </row>
    <row r="1664" spans="1:1" x14ac:dyDescent="0.25">
      <c r="A1664" s="50"/>
    </row>
    <row r="1665" spans="1:1" x14ac:dyDescent="0.25">
      <c r="A1665" s="50"/>
    </row>
    <row r="1666" spans="1:1" x14ac:dyDescent="0.25">
      <c r="A1666" s="50"/>
    </row>
    <row r="1667" spans="1:1" x14ac:dyDescent="0.25">
      <c r="A1667" s="50"/>
    </row>
    <row r="1668" spans="1:1" x14ac:dyDescent="0.25">
      <c r="A1668" s="50"/>
    </row>
    <row r="1669" spans="1:1" x14ac:dyDescent="0.25">
      <c r="A1669" s="50"/>
    </row>
    <row r="1670" spans="1:1" x14ac:dyDescent="0.25">
      <c r="A1670" s="50"/>
    </row>
    <row r="1671" spans="1:1" x14ac:dyDescent="0.25">
      <c r="A1671" s="50"/>
    </row>
    <row r="1672" spans="1:1" x14ac:dyDescent="0.25">
      <c r="A1672" s="50"/>
    </row>
    <row r="1673" spans="1:1" x14ac:dyDescent="0.25">
      <c r="A1673" s="50"/>
    </row>
    <row r="1674" spans="1:1" x14ac:dyDescent="0.25">
      <c r="A1674" s="50"/>
    </row>
    <row r="1675" spans="1:1" x14ac:dyDescent="0.25">
      <c r="A1675" s="50"/>
    </row>
    <row r="1676" spans="1:1" x14ac:dyDescent="0.25">
      <c r="A1676" s="50"/>
    </row>
    <row r="1677" spans="1:1" x14ac:dyDescent="0.25">
      <c r="A1677" s="50"/>
    </row>
    <row r="1678" spans="1:1" x14ac:dyDescent="0.25">
      <c r="A1678" s="50"/>
    </row>
    <row r="1679" spans="1:1" x14ac:dyDescent="0.25">
      <c r="A1679" s="50"/>
    </row>
    <row r="1680" spans="1:1" x14ac:dyDescent="0.25">
      <c r="A1680" s="50"/>
    </row>
    <row r="1681" spans="1:1" x14ac:dyDescent="0.25">
      <c r="A1681" s="50"/>
    </row>
    <row r="1682" spans="1:1" x14ac:dyDescent="0.25">
      <c r="A1682" s="50"/>
    </row>
    <row r="1683" spans="1:1" x14ac:dyDescent="0.25">
      <c r="A1683" s="50"/>
    </row>
    <row r="1684" spans="1:1" x14ac:dyDescent="0.25">
      <c r="A1684" s="50"/>
    </row>
    <row r="1685" spans="1:1" x14ac:dyDescent="0.25">
      <c r="A1685" s="50"/>
    </row>
    <row r="1686" spans="1:1" x14ac:dyDescent="0.25">
      <c r="A1686" s="50"/>
    </row>
    <row r="1687" spans="1:1" x14ac:dyDescent="0.25">
      <c r="A1687" s="50"/>
    </row>
    <row r="1688" spans="1:1" x14ac:dyDescent="0.25">
      <c r="A1688" s="50"/>
    </row>
    <row r="1689" spans="1:1" x14ac:dyDescent="0.25">
      <c r="A1689" s="50"/>
    </row>
    <row r="1690" spans="1:1" x14ac:dyDescent="0.25">
      <c r="A1690" s="50"/>
    </row>
    <row r="1691" spans="1:1" x14ac:dyDescent="0.25">
      <c r="A1691" s="50"/>
    </row>
    <row r="1692" spans="1:1" x14ac:dyDescent="0.25">
      <c r="A1692" s="50"/>
    </row>
    <row r="1693" spans="1:1" x14ac:dyDescent="0.25">
      <c r="A1693" s="50"/>
    </row>
    <row r="1694" spans="1:1" x14ac:dyDescent="0.25">
      <c r="A1694" s="50"/>
    </row>
    <row r="1695" spans="1:1" x14ac:dyDescent="0.25">
      <c r="A1695" s="50"/>
    </row>
    <row r="1696" spans="1:1" x14ac:dyDescent="0.25">
      <c r="A1696" s="50"/>
    </row>
    <row r="1697" spans="1:1" x14ac:dyDescent="0.25">
      <c r="A1697" s="50"/>
    </row>
    <row r="1698" spans="1:1" x14ac:dyDescent="0.25">
      <c r="A1698" s="50"/>
    </row>
    <row r="1699" spans="1:1" x14ac:dyDescent="0.25">
      <c r="A1699" s="50"/>
    </row>
  </sheetData>
  <pageMargins left="0.75" right="0.75" top="1" bottom="1" header="0.5" footer="0.5"/>
  <pageSetup scale="64" orientation="landscape" r:id="rId1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112">
    <pageSetUpPr fitToPage="1"/>
  </sheetPr>
  <dimension ref="A1:AQ1699"/>
  <sheetViews>
    <sheetView workbookViewId="0">
      <pane xSplit="1" ySplit="6" topLeftCell="B7" activePane="bottomRight" state="frozen"/>
      <selection sqref="A1:A65536"/>
      <selection pane="topRight" sqref="A1:A65536"/>
      <selection pane="bottomLeft" sqref="A1:A65536"/>
      <selection pane="bottomRight" sqref="A1:AQ1699"/>
    </sheetView>
  </sheetViews>
  <sheetFormatPr defaultColWidth="9.125" defaultRowHeight="13.2" x14ac:dyDescent="0.25"/>
  <cols>
    <col min="1" max="1" width="10.875" style="40" customWidth="1"/>
    <col min="2" max="3" width="9.125" style="40"/>
    <col min="4" max="4" width="9.625" style="40" bestFit="1" customWidth="1"/>
    <col min="5" max="5" width="9.625" style="40" customWidth="1"/>
    <col min="6" max="7" width="9.125" style="40"/>
    <col min="8" max="8" width="15.25" style="40" hidden="1" customWidth="1"/>
    <col min="9" max="9" width="9.125" style="40"/>
    <col min="10" max="12" width="0" style="40" hidden="1" customWidth="1"/>
    <col min="13" max="13" width="10.375" style="40" hidden="1" customWidth="1"/>
    <col min="14" max="15" width="8.25" style="40" hidden="1" customWidth="1"/>
    <col min="16" max="16" width="3.625" style="40" hidden="1" customWidth="1"/>
    <col min="17" max="17" width="9.125" style="40"/>
    <col min="18" max="18" width="13.375" style="40" customWidth="1"/>
    <col min="19" max="19" width="9.125" style="40"/>
    <col min="20" max="21" width="0" style="40" hidden="1" customWidth="1"/>
    <col min="22" max="22" width="9.75" style="40" hidden="1" customWidth="1"/>
    <col min="23" max="26" width="0" style="40" hidden="1" customWidth="1"/>
    <col min="27" max="27" width="3" style="40" hidden="1" customWidth="1"/>
    <col min="28" max="31" width="0" style="40" hidden="1" customWidth="1"/>
    <col min="32" max="32" width="10.25" style="40" hidden="1" customWidth="1"/>
    <col min="33" max="36" width="0" style="40" hidden="1" customWidth="1"/>
    <col min="37" max="37" width="10.125" style="40" bestFit="1" customWidth="1"/>
    <col min="38" max="39" width="9.125" style="40"/>
    <col min="40" max="40" width="12.125" style="40" customWidth="1"/>
    <col min="41" max="41" width="9.125" style="40"/>
    <col min="42" max="42" width="11.625" style="40" customWidth="1"/>
    <col min="43" max="43" width="12.25" style="40" customWidth="1"/>
    <col min="44" max="16384" width="9.125" style="40"/>
  </cols>
  <sheetData>
    <row r="1" spans="1:43" x14ac:dyDescent="0.25">
      <c r="B1" s="40" t="s">
        <v>128</v>
      </c>
      <c r="C1" s="40" t="s">
        <v>129</v>
      </c>
      <c r="D1" s="40" t="s">
        <v>130</v>
      </c>
      <c r="E1" s="40" t="s">
        <v>131</v>
      </c>
      <c r="F1" s="40" t="s">
        <v>132</v>
      </c>
      <c r="G1" s="40" t="s">
        <v>133</v>
      </c>
      <c r="I1" s="40" t="s">
        <v>134</v>
      </c>
      <c r="R1" s="40" t="s">
        <v>135</v>
      </c>
    </row>
    <row r="2" spans="1:43" x14ac:dyDescent="0.25">
      <c r="A2" s="40">
        <v>1</v>
      </c>
      <c r="B2" s="40">
        <v>2</v>
      </c>
      <c r="C2" s="40">
        <v>3</v>
      </c>
      <c r="D2" s="40">
        <v>4</v>
      </c>
      <c r="E2" s="40">
        <v>5</v>
      </c>
      <c r="F2" s="40">
        <v>6</v>
      </c>
      <c r="G2" s="40">
        <v>7</v>
      </c>
      <c r="I2" s="40">
        <v>9</v>
      </c>
      <c r="R2" s="40">
        <v>18</v>
      </c>
    </row>
    <row r="4" spans="1:43" ht="16.2" thickBot="1" x14ac:dyDescent="0.35">
      <c r="B4" s="41" t="s">
        <v>137</v>
      </c>
      <c r="C4" s="41"/>
      <c r="D4" s="41"/>
      <c r="E4" s="41"/>
      <c r="F4" s="41"/>
      <c r="G4" s="41"/>
      <c r="H4" s="41"/>
      <c r="I4" s="41"/>
      <c r="J4" s="41"/>
      <c r="K4" s="41"/>
      <c r="L4" s="41"/>
      <c r="M4" s="41"/>
      <c r="N4" s="41"/>
      <c r="O4" s="41"/>
      <c r="Q4" s="42"/>
      <c r="R4" s="42" t="s">
        <v>138</v>
      </c>
      <c r="S4" s="42"/>
      <c r="T4" s="42"/>
      <c r="U4" s="42"/>
      <c r="V4" s="42"/>
      <c r="W4" s="42"/>
      <c r="X4" s="42"/>
      <c r="Y4" s="42"/>
      <c r="Z4" s="42"/>
      <c r="AB4" s="42"/>
      <c r="AC4" s="42"/>
      <c r="AD4" s="42"/>
      <c r="AE4" s="42"/>
      <c r="AF4" s="42"/>
      <c r="AG4" s="42"/>
      <c r="AL4" s="81" t="s">
        <v>82</v>
      </c>
    </row>
    <row r="5" spans="1:43" ht="15.75" customHeight="1" x14ac:dyDescent="0.25">
      <c r="B5" s="43"/>
      <c r="C5" s="43"/>
      <c r="D5" s="44"/>
      <c r="E5" s="43"/>
      <c r="F5" s="43"/>
      <c r="G5" s="43"/>
      <c r="H5" s="43"/>
      <c r="I5" s="43"/>
      <c r="J5" s="43"/>
      <c r="K5" s="43"/>
      <c r="L5" s="44"/>
      <c r="M5" s="45"/>
      <c r="N5" s="45"/>
      <c r="O5" s="45"/>
      <c r="Q5" s="45"/>
      <c r="R5" s="45"/>
      <c r="S5" s="45"/>
      <c r="T5" s="45"/>
      <c r="U5" s="45"/>
      <c r="V5" s="45"/>
      <c r="W5" s="46"/>
      <c r="X5" s="47"/>
      <c r="Y5" s="46"/>
      <c r="Z5" s="48"/>
      <c r="AB5" s="45"/>
      <c r="AC5" s="45"/>
      <c r="AD5" s="46"/>
      <c r="AE5" s="47"/>
      <c r="AF5" s="46"/>
      <c r="AG5" s="48"/>
      <c r="AL5" s="80"/>
      <c r="AM5" s="80"/>
    </row>
    <row r="6" spans="1:43" s="49" customFormat="1" ht="24.75" customHeight="1" x14ac:dyDescent="0.25">
      <c r="B6" s="49" t="s">
        <v>141</v>
      </c>
      <c r="C6" s="49" t="s">
        <v>140</v>
      </c>
      <c r="D6" s="49" t="s">
        <v>139</v>
      </c>
      <c r="E6" s="49" t="s">
        <v>142</v>
      </c>
      <c r="F6" s="49" t="s">
        <v>143</v>
      </c>
      <c r="G6" s="49" t="s">
        <v>145</v>
      </c>
      <c r="I6" s="49" t="s">
        <v>144</v>
      </c>
      <c r="R6" s="150" t="s">
        <v>138</v>
      </c>
      <c r="AL6" s="69" t="s">
        <v>84</v>
      </c>
      <c r="AM6" s="69" t="s">
        <v>85</v>
      </c>
      <c r="AN6" s="69" t="s">
        <v>86</v>
      </c>
      <c r="AO6" s="69" t="s">
        <v>87</v>
      </c>
      <c r="AP6" s="69" t="s">
        <v>90</v>
      </c>
      <c r="AQ6" s="69"/>
    </row>
    <row r="7" spans="1:43" x14ac:dyDescent="0.25">
      <c r="A7" s="50">
        <f>[5]Tregion!$A7</f>
        <v>37188</v>
      </c>
      <c r="B7" s="51">
        <f>[5]Tregion!$G7</f>
        <v>21.9</v>
      </c>
      <c r="C7" s="52">
        <f>[6]Tregion!$G7</f>
        <v>24</v>
      </c>
      <c r="D7" s="51">
        <f>[7]Tregion!$G7</f>
        <v>23.75</v>
      </c>
      <c r="E7" s="52">
        <f>[8]Tregion!$G7</f>
        <v>22.94</v>
      </c>
      <c r="F7" s="51">
        <f>[9]Tregion!$G7</f>
        <v>21.54</v>
      </c>
      <c r="G7" s="52">
        <f>[10]Tbasis!$E6</f>
        <v>22.4</v>
      </c>
      <c r="H7" s="51"/>
      <c r="I7" s="52">
        <f>[11]Tregion!$G7</f>
        <v>21.54</v>
      </c>
      <c r="J7" s="51"/>
      <c r="K7" s="52"/>
      <c r="L7" s="51"/>
      <c r="M7" s="52"/>
      <c r="N7" s="51"/>
      <c r="O7" s="52"/>
      <c r="Q7" s="51"/>
      <c r="R7" s="52">
        <f>[12]Tregion!$G7</f>
        <v>29</v>
      </c>
      <c r="S7" s="53"/>
      <c r="T7" s="52"/>
      <c r="U7" s="54"/>
      <c r="V7" s="55"/>
      <c r="W7" s="54"/>
      <c r="X7" s="52"/>
      <c r="Y7" s="53"/>
      <c r="Z7" s="56"/>
      <c r="AB7" s="53"/>
      <c r="AC7" s="52"/>
      <c r="AD7" s="53"/>
      <c r="AE7" s="52"/>
      <c r="AF7" s="53"/>
      <c r="AG7" s="52"/>
      <c r="AI7" s="135"/>
      <c r="AJ7" s="136"/>
      <c r="AK7" s="50">
        <f>[4]Curves!$A13</f>
        <v>37073</v>
      </c>
      <c r="AL7" s="40">
        <f>[4]Curves!$E13</f>
        <v>9.98</v>
      </c>
      <c r="AM7" s="40">
        <f>[4]Curves!$J13</f>
        <v>0.04</v>
      </c>
      <c r="AN7" s="40">
        <f>AO7+0.1</f>
        <v>0.41800000000000004</v>
      </c>
      <c r="AO7" s="40">
        <f>[4]Curves!$K13</f>
        <v>0.318</v>
      </c>
      <c r="AP7" s="40">
        <f>[4]Curves!$G13</f>
        <v>0.438</v>
      </c>
    </row>
    <row r="8" spans="1:43" x14ac:dyDescent="0.25">
      <c r="A8" s="50">
        <f>[5]Tregion!$A8</f>
        <v>37189</v>
      </c>
      <c r="B8" s="57">
        <f>[5]Tregion!$G8</f>
        <v>21.9</v>
      </c>
      <c r="C8" s="58">
        <f>[6]Tregion!$G8</f>
        <v>24</v>
      </c>
      <c r="D8" s="57">
        <f>[7]Tregion!$G8</f>
        <v>23.75</v>
      </c>
      <c r="E8" s="58">
        <f>[8]Tregion!$G8</f>
        <v>22.94</v>
      </c>
      <c r="F8" s="57">
        <f>[9]Tregion!$G8</f>
        <v>21.54</v>
      </c>
      <c r="G8" s="58">
        <f>[10]Tbasis!$E7</f>
        <v>22.4</v>
      </c>
      <c r="H8" s="57"/>
      <c r="I8" s="58">
        <f>[11]Tregion!$G8</f>
        <v>21.54</v>
      </c>
      <c r="J8" s="57"/>
      <c r="K8" s="58"/>
      <c r="L8" s="57"/>
      <c r="M8" s="58"/>
      <c r="N8" s="57"/>
      <c r="O8" s="58"/>
      <c r="Q8" s="57"/>
      <c r="R8" s="58">
        <f>[12]Tregion!$G8</f>
        <v>29</v>
      </c>
      <c r="S8" s="59"/>
      <c r="T8" s="58"/>
      <c r="U8" s="60"/>
      <c r="V8" s="61"/>
      <c r="W8" s="60"/>
      <c r="X8" s="58"/>
      <c r="Y8" s="59"/>
      <c r="Z8" s="62"/>
      <c r="AB8" s="59"/>
      <c r="AC8" s="58"/>
      <c r="AD8" s="59"/>
      <c r="AE8" s="58"/>
      <c r="AF8" s="59"/>
      <c r="AG8" s="58"/>
      <c r="AI8" s="135"/>
      <c r="AJ8" s="136"/>
      <c r="AK8" s="50">
        <f>[4]Curves!$A14</f>
        <v>37104</v>
      </c>
      <c r="AL8" s="40">
        <f>[4]Curves!$E14</f>
        <v>6.2930000000000001</v>
      </c>
      <c r="AM8" s="40">
        <f>[4]Curves!$J14</f>
        <v>0.1</v>
      </c>
      <c r="AN8" s="40">
        <f>AO8+0.1</f>
        <v>0.43300000000000005</v>
      </c>
      <c r="AO8" s="40">
        <f>[4]Curves!$K14</f>
        <v>0.33300000000000002</v>
      </c>
      <c r="AP8" s="40">
        <f>[4]Curves!$G14</f>
        <v>0.46300000000000002</v>
      </c>
    </row>
    <row r="9" spans="1:43" x14ac:dyDescent="0.25">
      <c r="A9" s="50">
        <f>[5]Tregion!$A9</f>
        <v>37190</v>
      </c>
      <c r="B9" s="57">
        <f>[5]Tregion!$G9</f>
        <v>21.25</v>
      </c>
      <c r="C9" s="58">
        <f>[6]Tregion!$G9</f>
        <v>24</v>
      </c>
      <c r="D9" s="57">
        <f>[7]Tregion!$G9</f>
        <v>24</v>
      </c>
      <c r="E9" s="58">
        <f>[8]Tregion!$G9</f>
        <v>24</v>
      </c>
      <c r="F9" s="57">
        <f>[9]Tregion!$G9</f>
        <v>22.5</v>
      </c>
      <c r="G9" s="58">
        <f>[10]Tbasis!$E8</f>
        <v>21.75</v>
      </c>
      <c r="H9" s="57"/>
      <c r="I9" s="58">
        <f>[11]Tregion!$G9</f>
        <v>27.1875</v>
      </c>
      <c r="J9" s="57"/>
      <c r="K9" s="58"/>
      <c r="L9" s="57"/>
      <c r="M9" s="58"/>
      <c r="N9" s="57"/>
      <c r="O9" s="58"/>
      <c r="Q9" s="57"/>
      <c r="R9" s="58">
        <f>[12]Tregion!$G9</f>
        <v>29.004999160766602</v>
      </c>
      <c r="S9" s="59"/>
      <c r="T9" s="58"/>
      <c r="U9" s="60"/>
      <c r="V9" s="61"/>
      <c r="W9" s="60"/>
      <c r="X9" s="58"/>
      <c r="Y9" s="59"/>
      <c r="Z9" s="62"/>
      <c r="AB9" s="59"/>
      <c r="AC9" s="58"/>
      <c r="AD9" s="59"/>
      <c r="AE9" s="58"/>
      <c r="AF9" s="59"/>
      <c r="AG9" s="58"/>
      <c r="AI9" s="135"/>
      <c r="AJ9" s="136"/>
      <c r="AK9" s="50">
        <f>[4]Curves!$A15</f>
        <v>37135</v>
      </c>
      <c r="AL9" s="40">
        <f>[4]Curves!$E15</f>
        <v>4.9980000000000002</v>
      </c>
      <c r="AM9" s="40">
        <f>[4]Curves!$J15</f>
        <v>0.14499999999999999</v>
      </c>
      <c r="AN9" s="40">
        <f>AO9+0.1</f>
        <v>0.38500000000000001</v>
      </c>
      <c r="AO9" s="40">
        <f>[4]Curves!$K15</f>
        <v>0.28499999999999998</v>
      </c>
      <c r="AP9" s="40">
        <f>[4]Curves!$G15</f>
        <v>0.30499999999999999</v>
      </c>
    </row>
    <row r="10" spans="1:43" x14ac:dyDescent="0.25">
      <c r="A10" s="50">
        <f>[5]Tregion!$A10</f>
        <v>37191</v>
      </c>
      <c r="B10" s="57">
        <f>[5]Tregion!$G10</f>
        <v>21.25</v>
      </c>
      <c r="C10" s="58">
        <f>[6]Tregion!$G10</f>
        <v>24</v>
      </c>
      <c r="D10" s="57">
        <f>[7]Tregion!$G10</f>
        <v>24</v>
      </c>
      <c r="E10" s="58">
        <f>[8]Tregion!$G10</f>
        <v>24</v>
      </c>
      <c r="F10" s="57">
        <f>[9]Tregion!$G10</f>
        <v>22.5</v>
      </c>
      <c r="G10" s="58">
        <f>[10]Tbasis!$E9</f>
        <v>21.75</v>
      </c>
      <c r="H10" s="57"/>
      <c r="I10" s="58">
        <f>[11]Tregion!$G10</f>
        <v>25.5</v>
      </c>
      <c r="J10" s="57"/>
      <c r="K10" s="58"/>
      <c r="L10" s="57"/>
      <c r="M10" s="58"/>
      <c r="N10" s="57"/>
      <c r="O10" s="58"/>
      <c r="Q10" s="57"/>
      <c r="R10" s="58">
        <f>[12]Tregion!$G10</f>
        <v>28.997501373291016</v>
      </c>
      <c r="S10" s="59"/>
      <c r="T10" s="58"/>
      <c r="U10" s="60"/>
      <c r="V10" s="61"/>
      <c r="W10" s="60"/>
      <c r="X10" s="58"/>
      <c r="Y10" s="59"/>
      <c r="Z10" s="62"/>
      <c r="AB10" s="59"/>
      <c r="AC10" s="58"/>
      <c r="AD10" s="59"/>
      <c r="AE10" s="58"/>
      <c r="AF10" s="59"/>
      <c r="AG10" s="58"/>
      <c r="AI10" s="135"/>
      <c r="AJ10" s="136"/>
      <c r="AK10" s="50">
        <f>[4]Curves!$A16</f>
        <v>37165</v>
      </c>
      <c r="AL10" s="40">
        <f>[4]Curves!$E16</f>
        <v>5.3840000000000003</v>
      </c>
      <c r="AM10" s="40">
        <f>[4]Curves!$J16</f>
        <v>0.17499999999999999</v>
      </c>
      <c r="AN10" s="40">
        <f>AO10+0.1</f>
        <v>0.39</v>
      </c>
      <c r="AO10" s="40">
        <f>[4]Curves!$K16</f>
        <v>0.28999999999999998</v>
      </c>
      <c r="AP10" s="40">
        <f>[4]Curves!$G16</f>
        <v>0.33</v>
      </c>
    </row>
    <row r="11" spans="1:43" x14ac:dyDescent="0.25">
      <c r="A11" s="50">
        <f>[5]Tregion!$A11</f>
        <v>37192</v>
      </c>
      <c r="B11" s="57">
        <f>[5]Tregion!$G11</f>
        <v>21.25</v>
      </c>
      <c r="C11" s="58">
        <f>[6]Tregion!$G11</f>
        <v>24</v>
      </c>
      <c r="D11" s="57">
        <f>[7]Tregion!$G11</f>
        <v>24</v>
      </c>
      <c r="E11" s="58">
        <f>[8]Tregion!$G11</f>
        <v>24</v>
      </c>
      <c r="F11" s="57">
        <f>[9]Tregion!$G11</f>
        <v>22.5</v>
      </c>
      <c r="G11" s="58">
        <f>[10]Tbasis!$E10</f>
        <v>21.75</v>
      </c>
      <c r="H11" s="57"/>
      <c r="I11" s="58">
        <f>[11]Tregion!$G11</f>
        <v>27.1875</v>
      </c>
      <c r="J11" s="57"/>
      <c r="K11" s="58"/>
      <c r="L11" s="57"/>
      <c r="M11" s="58"/>
      <c r="N11" s="57"/>
      <c r="O11" s="58"/>
      <c r="Q11" s="57"/>
      <c r="R11" s="58">
        <f>[12]Tregion!$G11</f>
        <v>29.002500534057617</v>
      </c>
      <c r="S11" s="59"/>
      <c r="T11" s="58"/>
      <c r="U11" s="60"/>
      <c r="V11" s="61"/>
      <c r="W11" s="60"/>
      <c r="X11" s="58"/>
      <c r="Y11" s="59"/>
      <c r="Z11" s="62"/>
      <c r="AB11" s="59"/>
      <c r="AC11" s="58"/>
      <c r="AD11" s="59"/>
      <c r="AE11" s="58"/>
      <c r="AF11" s="59"/>
      <c r="AG11" s="58"/>
      <c r="AI11" s="135"/>
      <c r="AJ11" s="136"/>
      <c r="AK11" s="50">
        <f>[4]Curves!$A17</f>
        <v>37196</v>
      </c>
      <c r="AL11" s="40">
        <f>[4]Curves!$E17</f>
        <v>4.891</v>
      </c>
      <c r="AM11" s="40">
        <f>[4]Curves!$J17</f>
        <v>0.16</v>
      </c>
      <c r="AN11" s="40">
        <f>AO11+0.1</f>
        <v>0.51</v>
      </c>
      <c r="AO11" s="40">
        <f>[4]Curves!$K17</f>
        <v>0.41</v>
      </c>
      <c r="AP11" s="40">
        <f>[4]Curves!$G17</f>
        <v>0.5</v>
      </c>
    </row>
    <row r="12" spans="1:43" x14ac:dyDescent="0.25">
      <c r="A12" s="50">
        <f>[5]Tregion!$A12</f>
        <v>37193</v>
      </c>
      <c r="B12" s="57">
        <f>[5]Tregion!$G12</f>
        <v>21.25</v>
      </c>
      <c r="C12" s="58">
        <f>[6]Tregion!$G12</f>
        <v>24</v>
      </c>
      <c r="D12" s="57">
        <f>[7]Tregion!$G12</f>
        <v>24</v>
      </c>
      <c r="E12" s="58">
        <f>[8]Tregion!$G12</f>
        <v>24</v>
      </c>
      <c r="F12" s="57">
        <f>[9]Tregion!$G12</f>
        <v>22.5</v>
      </c>
      <c r="G12" s="58">
        <f>[10]Tbasis!$E11</f>
        <v>21.75</v>
      </c>
      <c r="H12" s="57"/>
      <c r="I12" s="58">
        <f>[11]Tregion!$G12</f>
        <v>27.1875</v>
      </c>
      <c r="J12" s="57"/>
      <c r="K12" s="58"/>
      <c r="L12" s="57"/>
      <c r="M12" s="58"/>
      <c r="N12" s="57"/>
      <c r="O12" s="58"/>
      <c r="Q12" s="57"/>
      <c r="R12" s="58">
        <f>[12]Tregion!$G12</f>
        <v>29</v>
      </c>
      <c r="S12" s="59"/>
      <c r="T12" s="58"/>
      <c r="U12" s="60"/>
      <c r="V12" s="61"/>
      <c r="W12" s="60"/>
      <c r="X12" s="58"/>
      <c r="Y12" s="59"/>
      <c r="Z12" s="62"/>
      <c r="AB12" s="59"/>
      <c r="AC12" s="58"/>
      <c r="AD12" s="59"/>
      <c r="AE12" s="58"/>
      <c r="AF12" s="59"/>
      <c r="AG12" s="58"/>
      <c r="AI12" s="135"/>
      <c r="AJ12" s="136"/>
      <c r="AK12" s="50">
        <f>[4]Curves!$A18</f>
        <v>37226</v>
      </c>
      <c r="AL12" s="40">
        <f>[4]Curves!$E18</f>
        <v>3.738</v>
      </c>
      <c r="AM12" s="40">
        <f>[4]Curves!$J18</f>
        <v>0.14499999999999999</v>
      </c>
      <c r="AN12" s="40">
        <f t="shared" ref="AN12:AN18" si="0">AO12</f>
        <v>0.88</v>
      </c>
      <c r="AO12" s="40">
        <f>[4]Curves!$K18</f>
        <v>0.88</v>
      </c>
      <c r="AP12" s="40">
        <f>[4]Curves!$G18</f>
        <v>1.2</v>
      </c>
    </row>
    <row r="13" spans="1:43" x14ac:dyDescent="0.25">
      <c r="A13" s="50">
        <f>[5]Tregion!$A13</f>
        <v>37194</v>
      </c>
      <c r="B13" s="57">
        <f>[5]Tregion!$G13</f>
        <v>21.25</v>
      </c>
      <c r="C13" s="58">
        <f>[6]Tregion!$G13</f>
        <v>24</v>
      </c>
      <c r="D13" s="57">
        <f>[7]Tregion!$G13</f>
        <v>24</v>
      </c>
      <c r="E13" s="58">
        <f>[8]Tregion!$G13</f>
        <v>24</v>
      </c>
      <c r="F13" s="57">
        <f>[9]Tregion!$G13</f>
        <v>22.5</v>
      </c>
      <c r="G13" s="58">
        <f>[10]Tbasis!$E12</f>
        <v>21.75</v>
      </c>
      <c r="H13" s="57"/>
      <c r="I13" s="58">
        <f>[11]Tregion!$G13</f>
        <v>27.1875</v>
      </c>
      <c r="J13" s="57"/>
      <c r="K13" s="58"/>
      <c r="L13" s="57"/>
      <c r="M13" s="58"/>
      <c r="N13" s="57"/>
      <c r="O13" s="58"/>
      <c r="Q13" s="57"/>
      <c r="R13" s="58">
        <f>[12]Tregion!$G13</f>
        <v>28.998849868774414</v>
      </c>
      <c r="S13" s="59"/>
      <c r="T13" s="58"/>
      <c r="U13" s="60"/>
      <c r="V13" s="61"/>
      <c r="W13" s="60"/>
      <c r="X13" s="58"/>
      <c r="Y13" s="59"/>
      <c r="Z13" s="62"/>
      <c r="AB13" s="59"/>
      <c r="AC13" s="58"/>
      <c r="AD13" s="59"/>
      <c r="AE13" s="58"/>
      <c r="AF13" s="59"/>
      <c r="AG13" s="58"/>
      <c r="AI13" s="135"/>
      <c r="AJ13" s="136"/>
      <c r="AK13" s="50">
        <f>[4]Curves!$A19</f>
        <v>37257</v>
      </c>
      <c r="AL13" s="40">
        <f>[4]Curves!$E19</f>
        <v>3.1819999999999999</v>
      </c>
      <c r="AM13" s="40">
        <f>[4]Curves!$J19</f>
        <v>0.04</v>
      </c>
      <c r="AN13" s="40">
        <f t="shared" si="0"/>
        <v>1.3049999999999999</v>
      </c>
      <c r="AO13" s="40">
        <f>[4]Curves!$K19</f>
        <v>1.3049999999999999</v>
      </c>
      <c r="AP13" s="40">
        <f>[4]Curves!$G19</f>
        <v>2.37</v>
      </c>
    </row>
    <row r="14" spans="1:43" x14ac:dyDescent="0.25">
      <c r="A14" s="50">
        <f>[5]Tregion!$A14</f>
        <v>37195</v>
      </c>
      <c r="B14" s="57">
        <f>[5]Tregion!$G14</f>
        <v>21.25</v>
      </c>
      <c r="C14" s="58">
        <f>[6]Tregion!$G14</f>
        <v>24</v>
      </c>
      <c r="D14" s="57">
        <f>[7]Tregion!$G14</f>
        <v>24</v>
      </c>
      <c r="E14" s="58">
        <f>[8]Tregion!$G14</f>
        <v>24</v>
      </c>
      <c r="F14" s="57">
        <f>[9]Tregion!$G14</f>
        <v>22.5</v>
      </c>
      <c r="G14" s="58">
        <f>[10]Tbasis!$E13</f>
        <v>21.75</v>
      </c>
      <c r="H14" s="57"/>
      <c r="I14" s="58">
        <f>[11]Tregion!$G14</f>
        <v>27.1875</v>
      </c>
      <c r="J14" s="57"/>
      <c r="K14" s="58"/>
      <c r="L14" s="57"/>
      <c r="M14" s="58"/>
      <c r="N14" s="57"/>
      <c r="O14" s="58"/>
      <c r="Q14" s="57"/>
      <c r="R14" s="58">
        <f>[12]Tregion!$G14</f>
        <v>29</v>
      </c>
      <c r="S14" s="59"/>
      <c r="T14" s="58"/>
      <c r="U14" s="60"/>
      <c r="V14" s="61"/>
      <c r="W14" s="60"/>
      <c r="X14" s="58"/>
      <c r="Y14" s="59"/>
      <c r="Z14" s="62"/>
      <c r="AB14" s="59"/>
      <c r="AC14" s="58"/>
      <c r="AD14" s="59"/>
      <c r="AE14" s="58"/>
      <c r="AF14" s="59"/>
      <c r="AG14" s="58"/>
      <c r="AI14" s="135"/>
      <c r="AJ14" s="136"/>
      <c r="AK14" s="50">
        <f>[4]Curves!$A20</f>
        <v>37288</v>
      </c>
      <c r="AL14" s="40">
        <f>[4]Curves!$E20</f>
        <v>3.1670000000000003</v>
      </c>
      <c r="AM14" s="40">
        <f>[4]Curves!$J20</f>
        <v>0.04</v>
      </c>
      <c r="AN14" s="40">
        <f t="shared" si="0"/>
        <v>1.24</v>
      </c>
      <c r="AO14" s="40">
        <f>[4]Curves!$K20</f>
        <v>1.24</v>
      </c>
      <c r="AP14" s="40">
        <f>[4]Curves!$G20</f>
        <v>2.25</v>
      </c>
    </row>
    <row r="15" spans="1:43" x14ac:dyDescent="0.25">
      <c r="A15" s="50">
        <f>[5]Tregion!$A15</f>
        <v>37196</v>
      </c>
      <c r="B15" s="57">
        <f>[5]Tregion!$G15</f>
        <v>19</v>
      </c>
      <c r="C15" s="58">
        <f>[6]Tregion!$G15</f>
        <v>24.5</v>
      </c>
      <c r="D15" s="57">
        <f>[7]Tregion!$G15</f>
        <v>24.5</v>
      </c>
      <c r="E15" s="58">
        <f>[8]Tregion!$G15</f>
        <v>24.25</v>
      </c>
      <c r="F15" s="57">
        <f>[9]Tregion!$G15</f>
        <v>21</v>
      </c>
      <c r="G15" s="58">
        <f>[10]Tbasis!$E14</f>
        <v>19.5</v>
      </c>
      <c r="H15" s="57"/>
      <c r="I15" s="58">
        <f>[11]Tregion!$G15</f>
        <v>18.608000000000001</v>
      </c>
      <c r="J15" s="57"/>
      <c r="K15" s="58"/>
      <c r="L15" s="57"/>
      <c r="M15" s="58"/>
      <c r="N15" s="57"/>
      <c r="O15" s="58"/>
      <c r="Q15" s="57"/>
      <c r="R15" s="58">
        <f>[12]Tregion!$G15</f>
        <v>30.728848266601563</v>
      </c>
      <c r="S15" s="59"/>
      <c r="T15" s="58"/>
      <c r="U15" s="60"/>
      <c r="V15" s="61"/>
      <c r="W15" s="60"/>
      <c r="X15" s="58"/>
      <c r="Y15" s="59"/>
      <c r="Z15" s="62"/>
      <c r="AB15" s="59"/>
      <c r="AC15" s="58"/>
      <c r="AD15" s="59"/>
      <c r="AE15" s="58"/>
      <c r="AF15" s="59"/>
      <c r="AG15" s="58"/>
      <c r="AI15" s="135"/>
      <c r="AJ15" s="136"/>
      <c r="AK15" s="50">
        <f>[4]Curves!$A21</f>
        <v>37316</v>
      </c>
      <c r="AL15" s="40">
        <f>[4]Curves!$E21</f>
        <v>2.2949999999999999</v>
      </c>
      <c r="AM15" s="40">
        <f>[4]Curves!$J21</f>
        <v>0.04</v>
      </c>
      <c r="AN15" s="40">
        <f t="shared" si="0"/>
        <v>0.62</v>
      </c>
      <c r="AO15" s="40">
        <f>[4]Curves!$K21</f>
        <v>0.62</v>
      </c>
      <c r="AP15" s="40">
        <f>[4]Curves!$G21</f>
        <v>0.78500000000000003</v>
      </c>
    </row>
    <row r="16" spans="1:43" x14ac:dyDescent="0.25">
      <c r="A16" s="50">
        <f>[5]Tregion!$A16</f>
        <v>37197</v>
      </c>
      <c r="B16" s="57">
        <f>[5]Tregion!$G16</f>
        <v>19</v>
      </c>
      <c r="C16" s="58">
        <f>[6]Tregion!$G16</f>
        <v>24.5</v>
      </c>
      <c r="D16" s="57">
        <f>[7]Tregion!$G16</f>
        <v>24.5</v>
      </c>
      <c r="E16" s="58">
        <f>[8]Tregion!$G16</f>
        <v>24.25</v>
      </c>
      <c r="F16" s="57">
        <f>[9]Tregion!$G16</f>
        <v>21</v>
      </c>
      <c r="G16" s="58">
        <f>[10]Tbasis!$E15</f>
        <v>19.5</v>
      </c>
      <c r="H16" s="57"/>
      <c r="I16" s="58">
        <f>[11]Tregion!$G16</f>
        <v>18.608000000000001</v>
      </c>
      <c r="J16" s="57"/>
      <c r="K16" s="58"/>
      <c r="L16" s="57"/>
      <c r="M16" s="58"/>
      <c r="N16" s="57"/>
      <c r="O16" s="58"/>
      <c r="Q16" s="57"/>
      <c r="R16" s="58">
        <f>[12]Tregion!$G16</f>
        <v>30.732497024536134</v>
      </c>
      <c r="S16" s="59"/>
      <c r="T16" s="58"/>
      <c r="U16" s="60"/>
      <c r="V16" s="61"/>
      <c r="W16" s="60"/>
      <c r="X16" s="58"/>
      <c r="Y16" s="59"/>
      <c r="Z16" s="62"/>
      <c r="AB16" s="59"/>
      <c r="AC16" s="58"/>
      <c r="AD16" s="59"/>
      <c r="AE16" s="58"/>
      <c r="AF16" s="59"/>
      <c r="AG16" s="58"/>
      <c r="AI16" s="135"/>
      <c r="AJ16" s="136"/>
      <c r="AK16" s="50">
        <f>[4]Curves!$A22</f>
        <v>37347</v>
      </c>
      <c r="AL16" s="40">
        <f>[4]Curves!$E22</f>
        <v>1.83</v>
      </c>
      <c r="AM16" s="40">
        <f>[4]Curves!$J22</f>
        <v>0.04</v>
      </c>
      <c r="AN16" s="40">
        <f t="shared" si="0"/>
        <v>0.38</v>
      </c>
      <c r="AO16" s="40">
        <f>[4]Curves!$K22</f>
        <v>0.38</v>
      </c>
      <c r="AP16" s="40">
        <f>[4]Curves!$G22</f>
        <v>0.43</v>
      </c>
    </row>
    <row r="17" spans="1:42" x14ac:dyDescent="0.25">
      <c r="A17" s="50">
        <f>[5]Tregion!$A17</f>
        <v>37198</v>
      </c>
      <c r="B17" s="57">
        <f>[5]Tregion!$G17</f>
        <v>19</v>
      </c>
      <c r="C17" s="58">
        <f>[6]Tregion!$G17</f>
        <v>24.5</v>
      </c>
      <c r="D17" s="57">
        <f>[7]Tregion!$G17</f>
        <v>24.5</v>
      </c>
      <c r="E17" s="58">
        <f>[8]Tregion!$G17</f>
        <v>24.25</v>
      </c>
      <c r="F17" s="57">
        <f>[9]Tregion!$G17</f>
        <v>21</v>
      </c>
      <c r="G17" s="58">
        <f>[10]Tbasis!$E16</f>
        <v>19.5</v>
      </c>
      <c r="H17" s="57"/>
      <c r="I17" s="58">
        <f>[11]Tregion!$G17</f>
        <v>24.899999618530298</v>
      </c>
      <c r="J17" s="57"/>
      <c r="K17" s="58"/>
      <c r="L17" s="57"/>
      <c r="M17" s="58"/>
      <c r="N17" s="57"/>
      <c r="O17" s="58"/>
      <c r="Q17" s="57"/>
      <c r="R17" s="58">
        <f>[12]Tregion!$G17</f>
        <v>30.732497024536134</v>
      </c>
      <c r="S17" s="59"/>
      <c r="T17" s="58"/>
      <c r="U17" s="60"/>
      <c r="V17" s="61"/>
      <c r="W17" s="60"/>
      <c r="X17" s="58"/>
      <c r="Y17" s="59"/>
      <c r="Z17" s="62"/>
      <c r="AB17" s="59"/>
      <c r="AC17" s="58"/>
      <c r="AD17" s="59"/>
      <c r="AE17" s="58"/>
      <c r="AF17" s="59"/>
      <c r="AG17" s="58"/>
      <c r="AI17" s="135"/>
      <c r="AJ17" s="136"/>
      <c r="AK17" s="50">
        <f>[4]Curves!$A23</f>
        <v>37377</v>
      </c>
      <c r="AL17" s="40">
        <f>[4]Curves!$E23</f>
        <v>2.681</v>
      </c>
      <c r="AM17" s="40">
        <f>[4]Curves!$J23</f>
        <v>0.04</v>
      </c>
      <c r="AN17" s="40">
        <f t="shared" si="0"/>
        <v>0.33</v>
      </c>
      <c r="AO17" s="40">
        <f>[4]Curves!$K23</f>
        <v>0.33</v>
      </c>
      <c r="AP17" s="40">
        <f>[4]Curves!$G23</f>
        <v>0.39</v>
      </c>
    </row>
    <row r="18" spans="1:42" x14ac:dyDescent="0.25">
      <c r="A18" s="50">
        <f>[5]Tregion!$A18</f>
        <v>37199</v>
      </c>
      <c r="B18" s="57">
        <f>[5]Tregion!$G18</f>
        <v>19</v>
      </c>
      <c r="C18" s="58">
        <f>[6]Tregion!$G18</f>
        <v>24.5</v>
      </c>
      <c r="D18" s="57">
        <f>[7]Tregion!$G18</f>
        <v>24.5</v>
      </c>
      <c r="E18" s="58">
        <f>[8]Tregion!$G18</f>
        <v>24.25</v>
      </c>
      <c r="F18" s="57">
        <f>[9]Tregion!$G18</f>
        <v>21</v>
      </c>
      <c r="G18" s="58">
        <f>[10]Tbasis!$E17</f>
        <v>19.5</v>
      </c>
      <c r="H18" s="57"/>
      <c r="I18" s="58">
        <f>[11]Tregion!$G18</f>
        <v>20.174999237060501</v>
      </c>
      <c r="J18" s="57"/>
      <c r="K18" s="58"/>
      <c r="L18" s="57"/>
      <c r="M18" s="58"/>
      <c r="N18" s="57"/>
      <c r="O18" s="58"/>
      <c r="Q18" s="57"/>
      <c r="R18" s="58">
        <f>[12]Tregion!$G18</f>
        <v>30.732497024536134</v>
      </c>
      <c r="S18" s="59"/>
      <c r="T18" s="58"/>
      <c r="U18" s="60"/>
      <c r="V18" s="61"/>
      <c r="W18" s="60"/>
      <c r="X18" s="58"/>
      <c r="Y18" s="59"/>
      <c r="Z18" s="62"/>
      <c r="AB18" s="59"/>
      <c r="AC18" s="58"/>
      <c r="AD18" s="59"/>
      <c r="AE18" s="58"/>
      <c r="AF18" s="59"/>
      <c r="AG18" s="58"/>
      <c r="AI18" s="135"/>
      <c r="AJ18" s="136"/>
      <c r="AK18" s="50">
        <f>[4]Curves!$A24</f>
        <v>37408</v>
      </c>
      <c r="AL18" s="40">
        <f>[4]Curves!$E24</f>
        <v>2.9350000000000001</v>
      </c>
      <c r="AM18" s="40">
        <f>[4]Curves!$J24</f>
        <v>0.04</v>
      </c>
      <c r="AN18" s="40">
        <f t="shared" si="0"/>
        <v>0.32</v>
      </c>
      <c r="AO18" s="40">
        <f>[4]Curves!$K24</f>
        <v>0.32</v>
      </c>
      <c r="AP18" s="40">
        <f>[4]Curves!$G24</f>
        <v>0.37</v>
      </c>
    </row>
    <row r="19" spans="1:42" x14ac:dyDescent="0.25">
      <c r="A19" s="50">
        <f>[5]Tregion!$A19</f>
        <v>37200</v>
      </c>
      <c r="B19" s="57">
        <f>[5]Tregion!$G19</f>
        <v>19</v>
      </c>
      <c r="C19" s="58">
        <f>[6]Tregion!$G19</f>
        <v>24.5</v>
      </c>
      <c r="D19" s="57">
        <f>[7]Tregion!$G19</f>
        <v>24.5</v>
      </c>
      <c r="E19" s="58">
        <f>[8]Tregion!$G19</f>
        <v>24.25</v>
      </c>
      <c r="F19" s="57">
        <f>[9]Tregion!$G19</f>
        <v>21</v>
      </c>
      <c r="G19" s="58">
        <f>[10]Tbasis!$E18</f>
        <v>19.5</v>
      </c>
      <c r="H19" s="57"/>
      <c r="I19" s="58">
        <f>[11]Tregion!$G19</f>
        <v>20.174999237060501</v>
      </c>
      <c r="J19" s="57"/>
      <c r="K19" s="58"/>
      <c r="L19" s="57"/>
      <c r="M19" s="58"/>
      <c r="N19" s="57"/>
      <c r="O19" s="58"/>
      <c r="Q19" s="57"/>
      <c r="R19" s="58">
        <f>[12]Tregion!$G19</f>
        <v>30.729996490478516</v>
      </c>
      <c r="S19" s="59"/>
      <c r="T19" s="58"/>
      <c r="U19" s="60"/>
      <c r="V19" s="61"/>
      <c r="W19" s="60"/>
      <c r="X19" s="58"/>
      <c r="Y19" s="59"/>
      <c r="Z19" s="62"/>
      <c r="AB19" s="59"/>
      <c r="AC19" s="58"/>
      <c r="AD19" s="59"/>
      <c r="AE19" s="58"/>
      <c r="AF19" s="59"/>
      <c r="AG19" s="58"/>
      <c r="AI19" s="135"/>
      <c r="AJ19" s="136"/>
      <c r="AK19" s="50">
        <f>[4]Curves!$A25</f>
        <v>37438</v>
      </c>
      <c r="AL19" s="40">
        <f>[4]Curves!$E25</f>
        <v>3.11</v>
      </c>
      <c r="AM19" s="40">
        <f>[4]Curves!$J25</f>
        <v>0.04</v>
      </c>
      <c r="AN19" s="40">
        <f>AO19+0.1</f>
        <v>0.44499999999999995</v>
      </c>
      <c r="AO19" s="40">
        <f>[4]Curves!$K25</f>
        <v>0.34499999999999997</v>
      </c>
      <c r="AP19" s="40">
        <f>[4]Curves!$G25</f>
        <v>0.44</v>
      </c>
    </row>
    <row r="20" spans="1:42" x14ac:dyDescent="0.25">
      <c r="A20" s="50">
        <f>[5]Tregion!$A20</f>
        <v>37201</v>
      </c>
      <c r="B20" s="57">
        <f>[5]Tregion!$G20</f>
        <v>19</v>
      </c>
      <c r="C20" s="58">
        <f>[6]Tregion!$G20</f>
        <v>24.5</v>
      </c>
      <c r="D20" s="57">
        <f>[7]Tregion!$G20</f>
        <v>24.5</v>
      </c>
      <c r="E20" s="58">
        <f>[8]Tregion!$G20</f>
        <v>24.25</v>
      </c>
      <c r="F20" s="57">
        <f>[9]Tregion!$G20</f>
        <v>21</v>
      </c>
      <c r="G20" s="58">
        <f>[10]Tbasis!$E19</f>
        <v>19.5</v>
      </c>
      <c r="H20" s="57"/>
      <c r="I20" s="58">
        <f>[11]Tregion!$G20</f>
        <v>20.174999237060501</v>
      </c>
      <c r="J20" s="57"/>
      <c r="K20" s="58"/>
      <c r="L20" s="57"/>
      <c r="M20" s="58"/>
      <c r="N20" s="57"/>
      <c r="O20" s="58"/>
      <c r="Q20" s="57"/>
      <c r="R20" s="58">
        <f>[12]Tregion!$G20</f>
        <v>30.729998397827149</v>
      </c>
      <c r="S20" s="59"/>
      <c r="T20" s="58"/>
      <c r="U20" s="60"/>
      <c r="V20" s="61"/>
      <c r="W20" s="60"/>
      <c r="X20" s="58"/>
      <c r="Y20" s="59"/>
      <c r="Z20" s="62"/>
      <c r="AB20" s="59"/>
      <c r="AC20" s="58"/>
      <c r="AD20" s="59"/>
      <c r="AE20" s="58"/>
      <c r="AF20" s="59"/>
      <c r="AG20" s="58"/>
      <c r="AI20" s="135"/>
      <c r="AJ20" s="136"/>
      <c r="AK20" s="50">
        <f>[4]Curves!$A26</f>
        <v>37469</v>
      </c>
      <c r="AL20" s="40">
        <f>[4]Curves!$E26</f>
        <v>3.117</v>
      </c>
      <c r="AM20" s="40">
        <f>[4]Curves!$J26</f>
        <v>0.1</v>
      </c>
      <c r="AN20" s="40">
        <f>AO20+0.1</f>
        <v>0.44499999999999995</v>
      </c>
      <c r="AO20" s="40">
        <f>[4]Curves!$K26</f>
        <v>0.34499999999999997</v>
      </c>
      <c r="AP20" s="40">
        <f>[4]Curves!$G26</f>
        <v>0.44</v>
      </c>
    </row>
    <row r="21" spans="1:42" x14ac:dyDescent="0.25">
      <c r="A21" s="50">
        <f>[5]Tregion!$A21</f>
        <v>37202</v>
      </c>
      <c r="B21" s="57">
        <f>[5]Tregion!$G21</f>
        <v>19</v>
      </c>
      <c r="C21" s="58">
        <f>[6]Tregion!$G21</f>
        <v>24.5</v>
      </c>
      <c r="D21" s="57">
        <f>[7]Tregion!$G21</f>
        <v>24.5</v>
      </c>
      <c r="E21" s="58">
        <f>[8]Tregion!$G21</f>
        <v>24.25</v>
      </c>
      <c r="F21" s="57">
        <f>[9]Tregion!$G21</f>
        <v>21</v>
      </c>
      <c r="G21" s="58">
        <f>[10]Tbasis!$E20</f>
        <v>19.5</v>
      </c>
      <c r="H21" s="57"/>
      <c r="I21" s="58">
        <f>[11]Tregion!$G21</f>
        <v>20.174999237060501</v>
      </c>
      <c r="J21" s="57"/>
      <c r="K21" s="58"/>
      <c r="L21" s="57"/>
      <c r="M21" s="58"/>
      <c r="N21" s="57"/>
      <c r="O21" s="58"/>
      <c r="Q21" s="57"/>
      <c r="R21" s="58">
        <f>[12]Tregion!$G21</f>
        <v>30.729998397827149</v>
      </c>
      <c r="S21" s="59"/>
      <c r="T21" s="58"/>
      <c r="U21" s="60"/>
      <c r="V21" s="61"/>
      <c r="W21" s="60"/>
      <c r="X21" s="58"/>
      <c r="Y21" s="59"/>
      <c r="Z21" s="62"/>
      <c r="AB21" s="59"/>
      <c r="AC21" s="58"/>
      <c r="AD21" s="59"/>
      <c r="AE21" s="58"/>
      <c r="AF21" s="59"/>
      <c r="AG21" s="58"/>
      <c r="AI21" s="135"/>
      <c r="AJ21" s="136"/>
      <c r="AK21" s="50">
        <f>[4]Curves!$A27</f>
        <v>37500</v>
      </c>
      <c r="AL21" s="40">
        <f>[4]Curves!$E27</f>
        <v>3.0740000000000003</v>
      </c>
      <c r="AM21" s="40">
        <f>[4]Curves!$J27</f>
        <v>0.13500000000000001</v>
      </c>
      <c r="AN21" s="40">
        <f>AO21+0.1</f>
        <v>0.43000000000000005</v>
      </c>
      <c r="AO21" s="40">
        <f>[4]Curves!$K27</f>
        <v>0.33</v>
      </c>
      <c r="AP21" s="40">
        <f>[4]Curves!$G27</f>
        <v>0.39</v>
      </c>
    </row>
    <row r="22" spans="1:42" x14ac:dyDescent="0.25">
      <c r="A22" s="50">
        <f>[5]Tregion!$A22</f>
        <v>37203</v>
      </c>
      <c r="B22" s="57">
        <f>[5]Tregion!$G22</f>
        <v>19</v>
      </c>
      <c r="C22" s="58">
        <f>[6]Tregion!$G22</f>
        <v>24.5</v>
      </c>
      <c r="D22" s="57">
        <f>[7]Tregion!$G22</f>
        <v>24.5</v>
      </c>
      <c r="E22" s="58">
        <f>[8]Tregion!$G22</f>
        <v>24.25</v>
      </c>
      <c r="F22" s="57">
        <f>[9]Tregion!$G22</f>
        <v>21</v>
      </c>
      <c r="G22" s="58">
        <f>[10]Tbasis!$E21</f>
        <v>19.5</v>
      </c>
      <c r="H22" s="57"/>
      <c r="I22" s="58">
        <f>[11]Tregion!$G22</f>
        <v>20.174999237060501</v>
      </c>
      <c r="J22" s="57"/>
      <c r="K22" s="58"/>
      <c r="L22" s="57"/>
      <c r="M22" s="58"/>
      <c r="N22" s="57"/>
      <c r="O22" s="58"/>
      <c r="Q22" s="57"/>
      <c r="R22" s="58">
        <f>[12]Tregion!$G22</f>
        <v>30.729998397827149</v>
      </c>
      <c r="S22" s="59"/>
      <c r="T22" s="58"/>
      <c r="U22" s="60"/>
      <c r="V22" s="61"/>
      <c r="W22" s="60"/>
      <c r="X22" s="58"/>
      <c r="Y22" s="59"/>
      <c r="Z22" s="62"/>
      <c r="AB22" s="59"/>
      <c r="AC22" s="58"/>
      <c r="AD22" s="59"/>
      <c r="AE22" s="58"/>
      <c r="AF22" s="59"/>
      <c r="AG22" s="58"/>
      <c r="AI22" s="135"/>
      <c r="AJ22" s="136"/>
      <c r="AK22" s="50">
        <f>[4]Curves!$A28</f>
        <v>37530</v>
      </c>
      <c r="AL22" s="40">
        <f>[4]Curves!$E28</f>
        <v>2.9820000000000002</v>
      </c>
      <c r="AM22" s="40">
        <f>[4]Curves!$J28</f>
        <v>0.16</v>
      </c>
      <c r="AN22" s="40">
        <f>AO22+0.1</f>
        <v>0.47</v>
      </c>
      <c r="AO22" s="40">
        <f>[4]Curves!$K28</f>
        <v>0.37</v>
      </c>
      <c r="AP22" s="40">
        <f>[4]Curves!$G28</f>
        <v>0.41</v>
      </c>
    </row>
    <row r="23" spans="1:42" x14ac:dyDescent="0.25">
      <c r="A23" s="50">
        <f>[5]Tregion!$A23</f>
        <v>37204</v>
      </c>
      <c r="B23" s="57">
        <f>[5]Tregion!$G23</f>
        <v>19</v>
      </c>
      <c r="C23" s="58">
        <f>[6]Tregion!$G23</f>
        <v>24.5</v>
      </c>
      <c r="D23" s="57">
        <f>[7]Tregion!$G23</f>
        <v>24.5</v>
      </c>
      <c r="E23" s="58">
        <f>[8]Tregion!$G23</f>
        <v>24.25</v>
      </c>
      <c r="F23" s="57">
        <f>[9]Tregion!$G23</f>
        <v>21</v>
      </c>
      <c r="G23" s="58">
        <f>[10]Tbasis!$E22</f>
        <v>19.5</v>
      </c>
      <c r="H23" s="57"/>
      <c r="I23" s="58">
        <f>[11]Tregion!$G23</f>
        <v>20.174999237060501</v>
      </c>
      <c r="J23" s="57"/>
      <c r="K23" s="58"/>
      <c r="L23" s="57"/>
      <c r="M23" s="58"/>
      <c r="N23" s="57"/>
      <c r="O23" s="58"/>
      <c r="Q23" s="57"/>
      <c r="R23" s="58">
        <f>[12]Tregion!$G23</f>
        <v>30.729998397827149</v>
      </c>
      <c r="S23" s="59"/>
      <c r="T23" s="58"/>
      <c r="U23" s="60"/>
      <c r="V23" s="61"/>
      <c r="W23" s="60"/>
      <c r="X23" s="58"/>
      <c r="Y23" s="59"/>
      <c r="Z23" s="62"/>
      <c r="AB23" s="59"/>
      <c r="AC23" s="58"/>
      <c r="AD23" s="59"/>
      <c r="AE23" s="58"/>
      <c r="AF23" s="59"/>
      <c r="AG23" s="58"/>
      <c r="AI23" s="135"/>
      <c r="AJ23" s="136"/>
      <c r="AK23" s="50">
        <f>[4]Curves!$A29</f>
        <v>37561</v>
      </c>
      <c r="AL23" s="40">
        <f>[4]Curves!$E29</f>
        <v>3.0130000000000003</v>
      </c>
      <c r="AM23" s="40">
        <f>[4]Curves!$J29</f>
        <v>0.155</v>
      </c>
      <c r="AN23" s="40">
        <f>AO23+0.1</f>
        <v>0.64</v>
      </c>
      <c r="AO23" s="40">
        <f>[4]Curves!$K29</f>
        <v>0.54</v>
      </c>
      <c r="AP23" s="40">
        <f>[4]Curves!$G29</f>
        <v>0.67</v>
      </c>
    </row>
    <row r="24" spans="1:42" x14ac:dyDescent="0.25">
      <c r="A24" s="50">
        <f>[5]Tregion!$A24</f>
        <v>37205</v>
      </c>
      <c r="B24" s="57">
        <f>[5]Tregion!$G24</f>
        <v>19</v>
      </c>
      <c r="C24" s="58">
        <f>[6]Tregion!$G24</f>
        <v>24.5</v>
      </c>
      <c r="D24" s="57">
        <f>[7]Tregion!$G24</f>
        <v>24.5</v>
      </c>
      <c r="E24" s="58">
        <f>[8]Tregion!$G24</f>
        <v>24.25</v>
      </c>
      <c r="F24" s="57">
        <f>[9]Tregion!$G24</f>
        <v>21</v>
      </c>
      <c r="G24" s="58">
        <f>[10]Tbasis!$E23</f>
        <v>19.5</v>
      </c>
      <c r="H24" s="57"/>
      <c r="I24" s="58">
        <f>[11]Tregion!$G24</f>
        <v>26</v>
      </c>
      <c r="J24" s="57"/>
      <c r="K24" s="58"/>
      <c r="L24" s="57"/>
      <c r="M24" s="58"/>
      <c r="N24" s="57"/>
      <c r="O24" s="58"/>
      <c r="Q24" s="57"/>
      <c r="R24" s="58">
        <f>[12]Tregion!$G24</f>
        <v>30.729998397827149</v>
      </c>
      <c r="S24" s="59"/>
      <c r="T24" s="58"/>
      <c r="U24" s="60"/>
      <c r="V24" s="61"/>
      <c r="W24" s="60"/>
      <c r="X24" s="58"/>
      <c r="Y24" s="59"/>
      <c r="Z24" s="62"/>
      <c r="AB24" s="59"/>
      <c r="AC24" s="58"/>
      <c r="AD24" s="59"/>
      <c r="AE24" s="58"/>
      <c r="AF24" s="59"/>
      <c r="AG24" s="58"/>
      <c r="AI24" s="135"/>
      <c r="AJ24" s="136"/>
      <c r="AK24" s="50">
        <f>[4]Curves!$A30</f>
        <v>37591</v>
      </c>
      <c r="AL24" s="40">
        <f>[4]Curves!$E30</f>
        <v>3.0630000000000002</v>
      </c>
      <c r="AM24" s="40">
        <f>[4]Curves!$J30</f>
        <v>0.15</v>
      </c>
      <c r="AN24" s="40">
        <f t="shared" ref="AN24:AN30" si="1">AO24</f>
        <v>0.88</v>
      </c>
      <c r="AO24" s="40">
        <f>[4]Curves!$K30</f>
        <v>0.88</v>
      </c>
      <c r="AP24" s="40">
        <f>[4]Curves!$G30</f>
        <v>1.02</v>
      </c>
    </row>
    <row r="25" spans="1:42" x14ac:dyDescent="0.25">
      <c r="A25" s="50">
        <f>[5]Tregion!$A25</f>
        <v>37206</v>
      </c>
      <c r="B25" s="57">
        <f>[5]Tregion!$G25</f>
        <v>19</v>
      </c>
      <c r="C25" s="58">
        <f>[6]Tregion!$G25</f>
        <v>24.5</v>
      </c>
      <c r="D25" s="57">
        <f>[7]Tregion!$G25</f>
        <v>24.5</v>
      </c>
      <c r="E25" s="58">
        <f>[8]Tregion!$G25</f>
        <v>24.25</v>
      </c>
      <c r="F25" s="57">
        <f>[9]Tregion!$G25</f>
        <v>21</v>
      </c>
      <c r="G25" s="58">
        <f>[10]Tbasis!$E24</f>
        <v>19.5</v>
      </c>
      <c r="H25" s="57"/>
      <c r="I25" s="58">
        <f>[11]Tregion!$G25</f>
        <v>20.174999237060501</v>
      </c>
      <c r="J25" s="57"/>
      <c r="K25" s="58"/>
      <c r="L25" s="57"/>
      <c r="M25" s="58"/>
      <c r="N25" s="57"/>
      <c r="O25" s="58"/>
      <c r="Q25" s="57"/>
      <c r="R25" s="58">
        <f>[12]Tregion!$G25</f>
        <v>30.729998397827149</v>
      </c>
      <c r="S25" s="59"/>
      <c r="T25" s="58"/>
      <c r="U25" s="60"/>
      <c r="V25" s="61"/>
      <c r="W25" s="60"/>
      <c r="X25" s="58"/>
      <c r="Y25" s="59"/>
      <c r="Z25" s="62"/>
      <c r="AB25" s="59"/>
      <c r="AC25" s="58"/>
      <c r="AD25" s="59"/>
      <c r="AE25" s="58"/>
      <c r="AF25" s="59"/>
      <c r="AG25" s="58"/>
      <c r="AI25" s="135"/>
      <c r="AJ25" s="136"/>
      <c r="AK25" s="50">
        <f>[4]Curves!$A31</f>
        <v>37622</v>
      </c>
      <c r="AL25" s="40">
        <f>[4]Curves!$E31</f>
        <v>3.1030000000000002</v>
      </c>
      <c r="AM25" s="40">
        <f>[4]Curves!$J31</f>
        <v>0.04</v>
      </c>
      <c r="AN25" s="40">
        <f t="shared" si="1"/>
        <v>1.1499999999999999</v>
      </c>
      <c r="AO25" s="40">
        <f>[4]Curves!$K31</f>
        <v>1.1499999999999999</v>
      </c>
      <c r="AP25" s="40">
        <f>[4]Curves!$G31</f>
        <v>1.9</v>
      </c>
    </row>
    <row r="26" spans="1:42" x14ac:dyDescent="0.25">
      <c r="A26" s="50">
        <f>[5]Tregion!$A26</f>
        <v>37207</v>
      </c>
      <c r="B26" s="57">
        <f>[5]Tregion!$G26</f>
        <v>19</v>
      </c>
      <c r="C26" s="58">
        <f>[6]Tregion!$G26</f>
        <v>24.5</v>
      </c>
      <c r="D26" s="57">
        <f>[7]Tregion!$G26</f>
        <v>24.5</v>
      </c>
      <c r="E26" s="58">
        <f>[8]Tregion!$G26</f>
        <v>24.25</v>
      </c>
      <c r="F26" s="57">
        <f>[9]Tregion!$G26</f>
        <v>21</v>
      </c>
      <c r="G26" s="58">
        <f>[10]Tbasis!$E25</f>
        <v>19.5</v>
      </c>
      <c r="H26" s="57"/>
      <c r="I26" s="58">
        <f>[11]Tregion!$G26</f>
        <v>20.174999237060501</v>
      </c>
      <c r="J26" s="57"/>
      <c r="K26" s="58"/>
      <c r="L26" s="57"/>
      <c r="M26" s="58"/>
      <c r="N26" s="57"/>
      <c r="O26" s="58"/>
      <c r="Q26" s="57"/>
      <c r="R26" s="58">
        <f>[12]Tregion!$G26</f>
        <v>30.729998397827149</v>
      </c>
      <c r="S26" s="59"/>
      <c r="T26" s="58"/>
      <c r="U26" s="60"/>
      <c r="V26" s="61"/>
      <c r="W26" s="60"/>
      <c r="X26" s="58"/>
      <c r="Y26" s="59"/>
      <c r="Z26" s="62"/>
      <c r="AB26" s="59"/>
      <c r="AC26" s="58"/>
      <c r="AD26" s="59"/>
      <c r="AE26" s="58"/>
      <c r="AF26" s="59"/>
      <c r="AG26" s="58"/>
      <c r="AI26" s="135"/>
      <c r="AJ26" s="136"/>
      <c r="AK26" s="50">
        <f>[4]Curves!$A32</f>
        <v>37653</v>
      </c>
      <c r="AL26" s="40">
        <f>[4]Curves!$E32</f>
        <v>3.145</v>
      </c>
      <c r="AM26" s="40">
        <f>[4]Curves!$J32</f>
        <v>0.04</v>
      </c>
      <c r="AN26" s="40">
        <f t="shared" si="1"/>
        <v>1.1499999999999999</v>
      </c>
      <c r="AO26" s="40">
        <f>[4]Curves!$K32</f>
        <v>1.1499999999999999</v>
      </c>
      <c r="AP26" s="40">
        <f>[4]Curves!$G32</f>
        <v>1.9</v>
      </c>
    </row>
    <row r="27" spans="1:42" x14ac:dyDescent="0.25">
      <c r="A27" s="50">
        <f>[5]Tregion!$A27</f>
        <v>37208</v>
      </c>
      <c r="B27" s="57">
        <f>[5]Tregion!$G27</f>
        <v>19</v>
      </c>
      <c r="C27" s="58">
        <f>[6]Tregion!$G27</f>
        <v>24.5</v>
      </c>
      <c r="D27" s="57">
        <f>[7]Tregion!$G27</f>
        <v>24.5</v>
      </c>
      <c r="E27" s="58">
        <f>[8]Tregion!$G27</f>
        <v>24.25</v>
      </c>
      <c r="F27" s="57">
        <f>[9]Tregion!$G27</f>
        <v>21</v>
      </c>
      <c r="G27" s="58">
        <f>[10]Tbasis!$E26</f>
        <v>19.5</v>
      </c>
      <c r="H27" s="57"/>
      <c r="I27" s="58">
        <f>[11]Tregion!$G27</f>
        <v>20.174999237060501</v>
      </c>
      <c r="J27" s="57"/>
      <c r="K27" s="58"/>
      <c r="L27" s="57"/>
      <c r="M27" s="58"/>
      <c r="N27" s="57"/>
      <c r="O27" s="58"/>
      <c r="Q27" s="57"/>
      <c r="R27" s="58">
        <f>[12]Tregion!$G27</f>
        <v>30.734999465942384</v>
      </c>
      <c r="S27" s="59"/>
      <c r="T27" s="58"/>
      <c r="U27" s="60"/>
      <c r="V27" s="61"/>
      <c r="W27" s="60"/>
      <c r="X27" s="58"/>
      <c r="Y27" s="59"/>
      <c r="Z27" s="62"/>
      <c r="AB27" s="59"/>
      <c r="AC27" s="58"/>
      <c r="AD27" s="59"/>
      <c r="AE27" s="58"/>
      <c r="AF27" s="59"/>
      <c r="AG27" s="58"/>
      <c r="AI27" s="135"/>
      <c r="AJ27" s="136"/>
      <c r="AK27" s="50">
        <f>[4]Curves!$A33</f>
        <v>37681</v>
      </c>
      <c r="AL27" s="40">
        <f>[4]Curves!$E33</f>
        <v>3.145</v>
      </c>
      <c r="AM27" s="40">
        <f>[4]Curves!$J33</f>
        <v>0.04</v>
      </c>
      <c r="AN27" s="40">
        <f t="shared" si="1"/>
        <v>0.65</v>
      </c>
      <c r="AO27" s="40">
        <f>[4]Curves!$K33</f>
        <v>0.65</v>
      </c>
      <c r="AP27" s="40">
        <f>[4]Curves!$G33</f>
        <v>0.71</v>
      </c>
    </row>
    <row r="28" spans="1:42" x14ac:dyDescent="0.25">
      <c r="A28" s="50">
        <f>[5]Tregion!$A28</f>
        <v>37209</v>
      </c>
      <c r="B28" s="57">
        <f>[5]Tregion!$G28</f>
        <v>19</v>
      </c>
      <c r="C28" s="58">
        <f>[6]Tregion!$G28</f>
        <v>24.5</v>
      </c>
      <c r="D28" s="57">
        <f>[7]Tregion!$G28</f>
        <v>24.5</v>
      </c>
      <c r="E28" s="58">
        <f>[8]Tregion!$G28</f>
        <v>24.25</v>
      </c>
      <c r="F28" s="57">
        <f>[9]Tregion!$G28</f>
        <v>21</v>
      </c>
      <c r="G28" s="58">
        <f>[10]Tbasis!$E27</f>
        <v>19.5</v>
      </c>
      <c r="H28" s="57"/>
      <c r="I28" s="58">
        <f>[11]Tregion!$G28</f>
        <v>20.174999237060501</v>
      </c>
      <c r="J28" s="57"/>
      <c r="K28" s="58"/>
      <c r="L28" s="57"/>
      <c r="M28" s="58"/>
      <c r="N28" s="57"/>
      <c r="O28" s="58"/>
      <c r="Q28" s="57"/>
      <c r="R28" s="58">
        <f>[12]Tregion!$G28</f>
        <v>30.734999465942384</v>
      </c>
      <c r="S28" s="59"/>
      <c r="T28" s="58"/>
      <c r="U28" s="60"/>
      <c r="V28" s="61"/>
      <c r="W28" s="60"/>
      <c r="X28" s="58"/>
      <c r="Y28" s="59"/>
      <c r="Z28" s="62"/>
      <c r="AB28" s="59"/>
      <c r="AC28" s="58"/>
      <c r="AD28" s="59"/>
      <c r="AE28" s="58"/>
      <c r="AF28" s="59"/>
      <c r="AG28" s="58"/>
      <c r="AI28" s="135"/>
      <c r="AJ28" s="136"/>
      <c r="AK28" s="50">
        <f>[4]Curves!$A34</f>
        <v>37712</v>
      </c>
      <c r="AL28" s="40">
        <f>[4]Curves!$E34</f>
        <v>3.1749999999999998</v>
      </c>
      <c r="AM28" s="40">
        <f>[4]Curves!$J34</f>
        <v>0.04</v>
      </c>
      <c r="AN28" s="40">
        <f t="shared" si="1"/>
        <v>0.36</v>
      </c>
      <c r="AO28" s="40">
        <f>[4]Curves!$K34</f>
        <v>0.36</v>
      </c>
      <c r="AP28" s="40">
        <f>[4]Curves!$G34</f>
        <v>0.38</v>
      </c>
    </row>
    <row r="29" spans="1:42" x14ac:dyDescent="0.25">
      <c r="A29" s="50">
        <f>[5]Tregion!$A29</f>
        <v>37210</v>
      </c>
      <c r="B29" s="57">
        <f>[5]Tregion!$G29</f>
        <v>19</v>
      </c>
      <c r="C29" s="58">
        <f>[6]Tregion!$G29</f>
        <v>24.5</v>
      </c>
      <c r="D29" s="57">
        <f>[7]Tregion!$G29</f>
        <v>24.5</v>
      </c>
      <c r="E29" s="58">
        <f>[8]Tregion!$G29</f>
        <v>24.25</v>
      </c>
      <c r="F29" s="57">
        <f>[9]Tregion!$G29</f>
        <v>21</v>
      </c>
      <c r="G29" s="58">
        <f>[10]Tbasis!$E28</f>
        <v>19.5</v>
      </c>
      <c r="H29" s="57"/>
      <c r="I29" s="58">
        <f>[11]Tregion!$G29</f>
        <v>20.174999237060501</v>
      </c>
      <c r="J29" s="57"/>
      <c r="K29" s="58"/>
      <c r="L29" s="57"/>
      <c r="M29" s="58"/>
      <c r="N29" s="57"/>
      <c r="O29" s="58"/>
      <c r="Q29" s="57"/>
      <c r="R29" s="58">
        <f>[12]Tregion!$G29</f>
        <v>30.734999465942384</v>
      </c>
      <c r="S29" s="59"/>
      <c r="T29" s="58"/>
      <c r="U29" s="60"/>
      <c r="V29" s="61"/>
      <c r="W29" s="60"/>
      <c r="X29" s="58"/>
      <c r="Y29" s="59"/>
      <c r="Z29" s="62"/>
      <c r="AB29" s="59"/>
      <c r="AC29" s="58"/>
      <c r="AD29" s="59"/>
      <c r="AE29" s="58"/>
      <c r="AF29" s="59"/>
      <c r="AG29" s="58"/>
      <c r="AI29" s="135"/>
      <c r="AJ29" s="136"/>
      <c r="AK29" s="50">
        <f>[4]Curves!$A35</f>
        <v>37742</v>
      </c>
      <c r="AL29" s="40">
        <f>[4]Curves!$E35</f>
        <v>3.36</v>
      </c>
      <c r="AM29" s="40">
        <f>[4]Curves!$J35</f>
        <v>0.04</v>
      </c>
      <c r="AN29" s="40">
        <f t="shared" si="1"/>
        <v>0.32500000000000001</v>
      </c>
      <c r="AO29" s="40">
        <f>[4]Curves!$K35</f>
        <v>0.32500000000000001</v>
      </c>
      <c r="AP29" s="40">
        <f>[4]Curves!$G35</f>
        <v>0.33</v>
      </c>
    </row>
    <row r="30" spans="1:42" x14ac:dyDescent="0.25">
      <c r="A30" s="50">
        <f>[5]Tregion!$A30</f>
        <v>37211</v>
      </c>
      <c r="B30" s="57">
        <f>[5]Tregion!$G30</f>
        <v>19</v>
      </c>
      <c r="C30" s="58">
        <f>[6]Tregion!$G30</f>
        <v>24.5</v>
      </c>
      <c r="D30" s="57">
        <f>[7]Tregion!$G30</f>
        <v>24.5</v>
      </c>
      <c r="E30" s="58">
        <f>[8]Tregion!$G30</f>
        <v>24.25</v>
      </c>
      <c r="F30" s="57">
        <f>[9]Tregion!$G30</f>
        <v>21</v>
      </c>
      <c r="G30" s="58">
        <f>[10]Tbasis!$E29</f>
        <v>19.5</v>
      </c>
      <c r="H30" s="57"/>
      <c r="I30" s="58">
        <f>[11]Tregion!$G30</f>
        <v>20.174999237060501</v>
      </c>
      <c r="J30" s="57"/>
      <c r="K30" s="58"/>
      <c r="L30" s="57"/>
      <c r="M30" s="58"/>
      <c r="N30" s="57"/>
      <c r="O30" s="58"/>
      <c r="Q30" s="57"/>
      <c r="R30" s="58">
        <f>[12]Tregion!$G30</f>
        <v>30.727499771118165</v>
      </c>
      <c r="S30" s="59"/>
      <c r="T30" s="58"/>
      <c r="U30" s="60"/>
      <c r="V30" s="61"/>
      <c r="W30" s="60"/>
      <c r="X30" s="58"/>
      <c r="Y30" s="59"/>
      <c r="Z30" s="62"/>
      <c r="AB30" s="59"/>
      <c r="AC30" s="58"/>
      <c r="AD30" s="59"/>
      <c r="AE30" s="58"/>
      <c r="AF30" s="59"/>
      <c r="AG30" s="58"/>
      <c r="AI30" s="135"/>
      <c r="AJ30" s="136"/>
      <c r="AK30" s="50">
        <f>[4]Curves!$A36</f>
        <v>37773</v>
      </c>
      <c r="AL30" s="40">
        <f>[4]Curves!$E36</f>
        <v>3.57</v>
      </c>
      <c r="AM30" s="40">
        <f>[4]Curves!$J36</f>
        <v>0.04</v>
      </c>
      <c r="AN30" s="40">
        <f t="shared" si="1"/>
        <v>0.33500000000000002</v>
      </c>
      <c r="AO30" s="40">
        <f>[4]Curves!$K36</f>
        <v>0.33500000000000002</v>
      </c>
      <c r="AP30" s="40">
        <f>[4]Curves!$G36</f>
        <v>0.37</v>
      </c>
    </row>
    <row r="31" spans="1:42" x14ac:dyDescent="0.25">
      <c r="A31" s="50">
        <f>[5]Tregion!$A31</f>
        <v>37212</v>
      </c>
      <c r="B31" s="57">
        <f>[5]Tregion!$G31</f>
        <v>19</v>
      </c>
      <c r="C31" s="58">
        <f>[6]Tregion!$G31</f>
        <v>24.5</v>
      </c>
      <c r="D31" s="57">
        <f>[7]Tregion!$G31</f>
        <v>24.5</v>
      </c>
      <c r="E31" s="58">
        <f>[8]Tregion!$G31</f>
        <v>24.25</v>
      </c>
      <c r="F31" s="57">
        <f>[9]Tregion!$G31</f>
        <v>21</v>
      </c>
      <c r="G31" s="58">
        <f>[10]Tbasis!$E30</f>
        <v>19.5</v>
      </c>
      <c r="H31" s="57"/>
      <c r="I31" s="58">
        <f>[11]Tregion!$G31</f>
        <v>26</v>
      </c>
      <c r="J31" s="57"/>
      <c r="K31" s="58"/>
      <c r="L31" s="57"/>
      <c r="M31" s="58"/>
      <c r="N31" s="57"/>
      <c r="O31" s="58"/>
      <c r="Q31" s="57"/>
      <c r="R31" s="58">
        <f>[12]Tregion!$G31</f>
        <v>30.72500114440918</v>
      </c>
      <c r="S31" s="59"/>
      <c r="T31" s="58"/>
      <c r="U31" s="60"/>
      <c r="V31" s="61"/>
      <c r="W31" s="60"/>
      <c r="X31" s="58"/>
      <c r="Y31" s="59"/>
      <c r="Z31" s="62"/>
      <c r="AB31" s="59"/>
      <c r="AC31" s="58"/>
      <c r="AD31" s="59"/>
      <c r="AE31" s="58"/>
      <c r="AF31" s="59"/>
      <c r="AG31" s="58"/>
      <c r="AI31" s="135"/>
      <c r="AJ31" s="136"/>
      <c r="AK31" s="50">
        <f>[4]Curves!$A37</f>
        <v>37803</v>
      </c>
      <c r="AL31" s="40">
        <f>[4]Curves!$E37</f>
        <v>3.6949999999999998</v>
      </c>
      <c r="AM31" s="40">
        <f>[4]Curves!$J37</f>
        <v>0.04</v>
      </c>
      <c r="AN31" s="40">
        <f>AO31+0.1</f>
        <v>0.44999999999999996</v>
      </c>
      <c r="AO31" s="40">
        <f>[4]Curves!$K37</f>
        <v>0.35</v>
      </c>
      <c r="AP31" s="40">
        <f>[4]Curves!$G37</f>
        <v>0.41</v>
      </c>
    </row>
    <row r="32" spans="1:42" x14ac:dyDescent="0.25">
      <c r="A32" s="50">
        <f>[5]Tregion!$A32</f>
        <v>37213</v>
      </c>
      <c r="B32" s="57">
        <f>[5]Tregion!$G32</f>
        <v>19</v>
      </c>
      <c r="C32" s="58">
        <f>[6]Tregion!$G32</f>
        <v>24.5</v>
      </c>
      <c r="D32" s="57">
        <f>[7]Tregion!$G32</f>
        <v>24.5</v>
      </c>
      <c r="E32" s="58">
        <f>[8]Tregion!$G32</f>
        <v>24.25</v>
      </c>
      <c r="F32" s="57">
        <f>[9]Tregion!$G32</f>
        <v>21</v>
      </c>
      <c r="G32" s="58">
        <f>[10]Tbasis!$E31</f>
        <v>19.5</v>
      </c>
      <c r="H32" s="57"/>
      <c r="I32" s="58">
        <f>[11]Tregion!$G32</f>
        <v>20.174999237060501</v>
      </c>
      <c r="J32" s="57"/>
      <c r="K32" s="58"/>
      <c r="L32" s="57"/>
      <c r="M32" s="58"/>
      <c r="N32" s="57"/>
      <c r="O32" s="58"/>
      <c r="Q32" s="57"/>
      <c r="R32" s="58">
        <f>[12]Tregion!$G32</f>
        <v>30.732500839233399</v>
      </c>
      <c r="S32" s="59"/>
      <c r="T32" s="58"/>
      <c r="U32" s="60"/>
      <c r="V32" s="61"/>
      <c r="W32" s="60"/>
      <c r="X32" s="58"/>
      <c r="Y32" s="59"/>
      <c r="Z32" s="62"/>
      <c r="AB32" s="59"/>
      <c r="AC32" s="58"/>
      <c r="AD32" s="59"/>
      <c r="AE32" s="58"/>
      <c r="AF32" s="59"/>
      <c r="AG32" s="58"/>
      <c r="AI32" s="135"/>
      <c r="AJ32" s="136"/>
      <c r="AK32" s="50">
        <f>[4]Curves!$A38</f>
        <v>37834</v>
      </c>
      <c r="AL32" s="40">
        <f>[4]Curves!$E38</f>
        <v>3.613</v>
      </c>
      <c r="AM32" s="40">
        <f>[4]Curves!$J38</f>
        <v>0.13</v>
      </c>
      <c r="AN32" s="40">
        <f>AO32+0.1</f>
        <v>0.44999999999999996</v>
      </c>
      <c r="AO32" s="40">
        <f>[4]Curves!$K38</f>
        <v>0.35</v>
      </c>
      <c r="AP32" s="40">
        <f>[4]Curves!$G38</f>
        <v>0.41</v>
      </c>
    </row>
    <row r="33" spans="1:42" x14ac:dyDescent="0.25">
      <c r="A33" s="50">
        <f>[5]Tregion!$A33</f>
        <v>37214</v>
      </c>
      <c r="B33" s="57">
        <f>[5]Tregion!$G33</f>
        <v>19</v>
      </c>
      <c r="C33" s="58">
        <f>[6]Tregion!$G33</f>
        <v>24.5</v>
      </c>
      <c r="D33" s="57">
        <f>[7]Tregion!$G33</f>
        <v>24.5</v>
      </c>
      <c r="E33" s="58">
        <f>[8]Tregion!$G33</f>
        <v>24.25</v>
      </c>
      <c r="F33" s="57">
        <f>[9]Tregion!$G33</f>
        <v>21</v>
      </c>
      <c r="G33" s="58">
        <f>[10]Tbasis!$E32</f>
        <v>19.5</v>
      </c>
      <c r="H33" s="57"/>
      <c r="I33" s="58">
        <f>[11]Tregion!$G33</f>
        <v>20.174999237060501</v>
      </c>
      <c r="J33" s="57"/>
      <c r="K33" s="58"/>
      <c r="L33" s="57"/>
      <c r="M33" s="58"/>
      <c r="N33" s="57"/>
      <c r="O33" s="58"/>
      <c r="Q33" s="57"/>
      <c r="R33" s="58">
        <f>[12]Tregion!$G33</f>
        <v>30.732500839233399</v>
      </c>
      <c r="S33" s="59"/>
      <c r="T33" s="58"/>
      <c r="U33" s="60"/>
      <c r="V33" s="61"/>
      <c r="W33" s="60"/>
      <c r="X33" s="58"/>
      <c r="Y33" s="59"/>
      <c r="Z33" s="62"/>
      <c r="AB33" s="59"/>
      <c r="AC33" s="58"/>
      <c r="AD33" s="59"/>
      <c r="AE33" s="58"/>
      <c r="AF33" s="59"/>
      <c r="AG33" s="58"/>
      <c r="AI33" s="135"/>
      <c r="AJ33" s="136"/>
      <c r="AK33" s="50">
        <f>[4]Curves!$A39</f>
        <v>37865</v>
      </c>
      <c r="AL33" s="40">
        <f>[4]Curves!$E39</f>
        <v>3.5180000000000002</v>
      </c>
      <c r="AM33" s="40">
        <f>[4]Curves!$J39</f>
        <v>0.13</v>
      </c>
      <c r="AN33" s="40">
        <f>AO33+0.1</f>
        <v>0.41500000000000004</v>
      </c>
      <c r="AO33" s="40">
        <f>[4]Curves!$K39</f>
        <v>0.315</v>
      </c>
      <c r="AP33" s="40">
        <f>[4]Curves!$G39</f>
        <v>0.36</v>
      </c>
    </row>
    <row r="34" spans="1:42" x14ac:dyDescent="0.25">
      <c r="A34" s="50">
        <f>[5]Tregion!$A34</f>
        <v>37215</v>
      </c>
      <c r="B34" s="57">
        <f>[5]Tregion!$G34</f>
        <v>19</v>
      </c>
      <c r="C34" s="58">
        <f>[6]Tregion!$G34</f>
        <v>24.5</v>
      </c>
      <c r="D34" s="57">
        <f>[7]Tregion!$G34</f>
        <v>24.5</v>
      </c>
      <c r="E34" s="58">
        <f>[8]Tregion!$G34</f>
        <v>24.25</v>
      </c>
      <c r="F34" s="57">
        <f>[9]Tregion!$G34</f>
        <v>21</v>
      </c>
      <c r="G34" s="58">
        <f>[10]Tbasis!$E33</f>
        <v>19.5</v>
      </c>
      <c r="H34" s="57"/>
      <c r="I34" s="58">
        <f>[11]Tregion!$G34</f>
        <v>20.174999237060501</v>
      </c>
      <c r="J34" s="57"/>
      <c r="K34" s="58"/>
      <c r="L34" s="57"/>
      <c r="M34" s="58"/>
      <c r="N34" s="57"/>
      <c r="O34" s="58"/>
      <c r="Q34" s="57"/>
      <c r="R34" s="58">
        <f>[12]Tregion!$G34</f>
        <v>30.725445556640626</v>
      </c>
      <c r="S34" s="59"/>
      <c r="T34" s="58"/>
      <c r="U34" s="60"/>
      <c r="V34" s="61"/>
      <c r="W34" s="60"/>
      <c r="X34" s="58"/>
      <c r="Y34" s="59"/>
      <c r="Z34" s="62"/>
      <c r="AB34" s="59"/>
      <c r="AC34" s="58"/>
      <c r="AD34" s="59"/>
      <c r="AE34" s="58"/>
      <c r="AF34" s="59"/>
      <c r="AG34" s="58"/>
      <c r="AI34" s="135"/>
      <c r="AJ34" s="136"/>
      <c r="AK34" s="50">
        <f>[4]Curves!$A40</f>
        <v>37895</v>
      </c>
      <c r="AL34" s="40">
        <f>[4]Curves!$E40</f>
        <v>3.3930000000000002</v>
      </c>
      <c r="AM34" s="40">
        <f>[4]Curves!$J40</f>
        <v>0.13</v>
      </c>
      <c r="AN34" s="40">
        <f>AO34+0.1</f>
        <v>0.45999999999999996</v>
      </c>
      <c r="AO34" s="40">
        <f>[4]Curves!$K40</f>
        <v>0.36</v>
      </c>
      <c r="AP34" s="40">
        <f>[4]Curves!$G40</f>
        <v>0.4</v>
      </c>
    </row>
    <row r="35" spans="1:42" x14ac:dyDescent="0.25">
      <c r="A35" s="50">
        <f>[5]Tregion!$A35</f>
        <v>37216</v>
      </c>
      <c r="B35" s="57">
        <f>[5]Tregion!$G35</f>
        <v>19</v>
      </c>
      <c r="C35" s="58">
        <f>[6]Tregion!$G35</f>
        <v>24.5</v>
      </c>
      <c r="D35" s="57">
        <f>[7]Tregion!$G35</f>
        <v>24.5</v>
      </c>
      <c r="E35" s="58">
        <f>[8]Tregion!$G35</f>
        <v>24.25</v>
      </c>
      <c r="F35" s="57">
        <f>[9]Tregion!$G35</f>
        <v>21</v>
      </c>
      <c r="G35" s="58">
        <f>[10]Tbasis!$E34</f>
        <v>19.5</v>
      </c>
      <c r="H35" s="57"/>
      <c r="I35" s="58">
        <f>[11]Tregion!$G35</f>
        <v>20.174999237060501</v>
      </c>
      <c r="J35" s="57"/>
      <c r="K35" s="58"/>
      <c r="L35" s="57"/>
      <c r="M35" s="58"/>
      <c r="N35" s="57"/>
      <c r="O35" s="58"/>
      <c r="Q35" s="57"/>
      <c r="R35" s="58">
        <f>[12]Tregion!$G35</f>
        <v>30.725445556640626</v>
      </c>
      <c r="S35" s="59"/>
      <c r="T35" s="58"/>
      <c r="U35" s="60"/>
      <c r="V35" s="61"/>
      <c r="W35" s="60"/>
      <c r="X35" s="58"/>
      <c r="Y35" s="59"/>
      <c r="Z35" s="62"/>
      <c r="AB35" s="59"/>
      <c r="AC35" s="58"/>
      <c r="AD35" s="59"/>
      <c r="AE35" s="58"/>
      <c r="AF35" s="59"/>
      <c r="AG35" s="58"/>
      <c r="AI35" s="135"/>
      <c r="AJ35" s="136"/>
      <c r="AK35" s="50">
        <f>[4]Curves!$A41</f>
        <v>37926</v>
      </c>
      <c r="AL35" s="40">
        <f>[4]Curves!$E41</f>
        <v>3.3930000000000002</v>
      </c>
      <c r="AM35" s="40">
        <f>[4]Curves!$J41</f>
        <v>0.13</v>
      </c>
      <c r="AN35" s="40">
        <f>AO35+0.1</f>
        <v>0.56000000000000005</v>
      </c>
      <c r="AO35" s="40">
        <f>[4]Curves!$K41</f>
        <v>0.46</v>
      </c>
      <c r="AP35" s="40">
        <f>[4]Curves!$G41</f>
        <v>0.72</v>
      </c>
    </row>
    <row r="36" spans="1:42" x14ac:dyDescent="0.25">
      <c r="A36" s="50">
        <f>[5]Tregion!$A36</f>
        <v>37217</v>
      </c>
      <c r="B36" s="57">
        <f>[5]Tregion!$G36</f>
        <v>19</v>
      </c>
      <c r="C36" s="58">
        <f>[6]Tregion!$G36</f>
        <v>24.5</v>
      </c>
      <c r="D36" s="57">
        <f>[7]Tregion!$G36</f>
        <v>24.5</v>
      </c>
      <c r="E36" s="58">
        <f>[8]Tregion!$G36</f>
        <v>24.897000000000002</v>
      </c>
      <c r="F36" s="57">
        <f>[9]Tregion!$G36</f>
        <v>21</v>
      </c>
      <c r="G36" s="58">
        <f>[10]Tbasis!$E35</f>
        <v>19.5</v>
      </c>
      <c r="H36" s="57"/>
      <c r="I36" s="58">
        <f>[11]Tregion!$G36</f>
        <v>20.174999237060501</v>
      </c>
      <c r="J36" s="57"/>
      <c r="K36" s="58"/>
      <c r="L36" s="57"/>
      <c r="M36" s="58"/>
      <c r="N36" s="57"/>
      <c r="O36" s="58"/>
      <c r="Q36" s="57"/>
      <c r="R36" s="58">
        <f>[12]Tregion!$G36</f>
        <v>30.725445556640626</v>
      </c>
      <c r="S36" s="59"/>
      <c r="T36" s="58"/>
      <c r="U36" s="60"/>
      <c r="V36" s="61"/>
      <c r="W36" s="60"/>
      <c r="X36" s="58"/>
      <c r="Y36" s="59"/>
      <c r="Z36" s="62"/>
      <c r="AB36" s="59"/>
      <c r="AC36" s="58"/>
      <c r="AD36" s="59"/>
      <c r="AE36" s="58"/>
      <c r="AF36" s="59"/>
      <c r="AG36" s="58"/>
      <c r="AI36" s="135"/>
      <c r="AJ36" s="136"/>
      <c r="AK36" s="50">
        <f>[4]Curves!$A42</f>
        <v>37956</v>
      </c>
      <c r="AL36" s="40">
        <f>[4]Curves!$E42</f>
        <v>3.415</v>
      </c>
      <c r="AM36" s="40">
        <f>[4]Curves!$J42</f>
        <v>0.13</v>
      </c>
      <c r="AN36" s="40">
        <f t="shared" ref="AN36:AN42" si="2">AO36</f>
        <v>0.77</v>
      </c>
      <c r="AO36" s="40">
        <f>[4]Curves!$K42</f>
        <v>0.77</v>
      </c>
      <c r="AP36" s="40">
        <f>[4]Curves!$G42</f>
        <v>0.97</v>
      </c>
    </row>
    <row r="37" spans="1:42" x14ac:dyDescent="0.25">
      <c r="A37" s="50">
        <f>[5]Tregion!$A37</f>
        <v>37218</v>
      </c>
      <c r="B37" s="57">
        <f>[5]Tregion!$G37</f>
        <v>19</v>
      </c>
      <c r="C37" s="58">
        <f>[6]Tregion!$G37</f>
        <v>24.5</v>
      </c>
      <c r="D37" s="57">
        <f>[7]Tregion!$G37</f>
        <v>24.5</v>
      </c>
      <c r="E37" s="58">
        <f>[8]Tregion!$G37</f>
        <v>24.897000000000002</v>
      </c>
      <c r="F37" s="57">
        <f>[9]Tregion!$G37</f>
        <v>21</v>
      </c>
      <c r="G37" s="58">
        <f>[10]Tbasis!$E36</f>
        <v>19.5</v>
      </c>
      <c r="H37" s="57"/>
      <c r="I37" s="58">
        <f>[11]Tregion!$G37</f>
        <v>20.174999237060501</v>
      </c>
      <c r="J37" s="57"/>
      <c r="K37" s="58"/>
      <c r="L37" s="57"/>
      <c r="M37" s="58"/>
      <c r="N37" s="57"/>
      <c r="O37" s="58"/>
      <c r="Q37" s="57"/>
      <c r="R37" s="58">
        <f>[12]Tregion!$G37</f>
        <v>30.730307388305665</v>
      </c>
      <c r="S37" s="59"/>
      <c r="T37" s="58"/>
      <c r="U37" s="60"/>
      <c r="V37" s="61"/>
      <c r="W37" s="60"/>
      <c r="X37" s="58"/>
      <c r="Y37" s="59"/>
      <c r="Z37" s="62"/>
      <c r="AB37" s="59"/>
      <c r="AC37" s="58"/>
      <c r="AD37" s="59"/>
      <c r="AE37" s="58"/>
      <c r="AF37" s="59"/>
      <c r="AG37" s="58"/>
      <c r="AI37" s="135"/>
      <c r="AJ37" s="136"/>
      <c r="AK37" s="50">
        <f>[4]Curves!$A43</f>
        <v>37987</v>
      </c>
      <c r="AL37" s="40">
        <f>[4]Curves!$E43</f>
        <v>3.44</v>
      </c>
      <c r="AM37" s="40">
        <f>[4]Curves!$J43</f>
        <v>3.5000000000000003E-2</v>
      </c>
      <c r="AN37" s="40">
        <f t="shared" si="2"/>
        <v>1.04</v>
      </c>
      <c r="AO37" s="40">
        <f>[4]Curves!$K43</f>
        <v>1.04</v>
      </c>
      <c r="AP37" s="40">
        <f>[4]Curves!$G43</f>
        <v>1.6</v>
      </c>
    </row>
    <row r="38" spans="1:42" x14ac:dyDescent="0.25">
      <c r="A38" s="50">
        <f>[5]Tregion!$A38</f>
        <v>37225</v>
      </c>
      <c r="B38" s="57">
        <f>[5]Tregion!$G38</f>
        <v>18.396000000000001</v>
      </c>
      <c r="C38" s="58">
        <f>[6]Tregion!$G38</f>
        <v>25.667000000000002</v>
      </c>
      <c r="D38" s="57">
        <f>[7]Tregion!$G38</f>
        <v>25.854000000000003</v>
      </c>
      <c r="E38" s="58">
        <f>[8]Tregion!$G38</f>
        <v>24.897000000000002</v>
      </c>
      <c r="F38" s="57">
        <f>[9]Tregion!$G38</f>
        <v>20.75</v>
      </c>
      <c r="G38" s="58">
        <f>[10]Tbasis!$E37</f>
        <v>18.896000000000001</v>
      </c>
      <c r="H38" s="57"/>
      <c r="I38" s="58">
        <f>[11]Tregion!$G38</f>
        <v>20.942</v>
      </c>
      <c r="J38" s="57"/>
      <c r="K38" s="58"/>
      <c r="L38" s="57"/>
      <c r="M38" s="58"/>
      <c r="N38" s="57"/>
      <c r="O38" s="58"/>
      <c r="Q38" s="57"/>
      <c r="R38" s="58">
        <f>[12]Tregion!$G38</f>
        <v>30.724264165000029</v>
      </c>
      <c r="S38" s="59"/>
      <c r="T38" s="58"/>
      <c r="U38" s="60"/>
      <c r="V38" s="61"/>
      <c r="W38" s="60"/>
      <c r="X38" s="58"/>
      <c r="Y38" s="59"/>
      <c r="Z38" s="62"/>
      <c r="AB38" s="59"/>
      <c r="AC38" s="58"/>
      <c r="AD38" s="59"/>
      <c r="AE38" s="58"/>
      <c r="AF38" s="59"/>
      <c r="AG38" s="58"/>
      <c r="AI38" s="135"/>
      <c r="AJ38" s="136"/>
      <c r="AK38" s="50">
        <f>[4]Curves!$A44</f>
        <v>38018</v>
      </c>
      <c r="AL38" s="40">
        <f>[4]Curves!$E44</f>
        <v>3.472</v>
      </c>
      <c r="AM38" s="40">
        <f>[4]Curves!$J44</f>
        <v>3.5000000000000003E-2</v>
      </c>
      <c r="AN38" s="40">
        <f t="shared" si="2"/>
        <v>1.04</v>
      </c>
      <c r="AO38" s="40">
        <f>[4]Curves!$K44</f>
        <v>1.04</v>
      </c>
      <c r="AP38" s="40">
        <f>[4]Curves!$G44</f>
        <v>1.6</v>
      </c>
    </row>
    <row r="39" spans="1:42" x14ac:dyDescent="0.25">
      <c r="A39" s="50">
        <f>[5]Tregion!$A39</f>
        <v>37226</v>
      </c>
      <c r="B39" s="57">
        <f>[5]Tregion!$G39</f>
        <v>21.629000000000001</v>
      </c>
      <c r="C39" s="58">
        <f>[6]Tregion!$G39</f>
        <v>28.5</v>
      </c>
      <c r="D39" s="57">
        <f>[7]Tregion!$G39</f>
        <v>29.613000000000003</v>
      </c>
      <c r="E39" s="58">
        <f>[8]Tregion!$G39</f>
        <v>29.194000000000003</v>
      </c>
      <c r="F39" s="57">
        <f>[9]Tregion!$G39</f>
        <v>23.895</v>
      </c>
      <c r="G39" s="58">
        <f>[10]Tbasis!$E38</f>
        <v>22.629000000000001</v>
      </c>
      <c r="H39" s="57"/>
      <c r="I39" s="58">
        <f>[11]Tregion!$G39</f>
        <v>23.895</v>
      </c>
      <c r="J39" s="57"/>
      <c r="K39" s="58"/>
      <c r="L39" s="57"/>
      <c r="M39" s="58"/>
      <c r="N39" s="57"/>
      <c r="O39" s="58"/>
      <c r="Q39" s="57"/>
      <c r="R39" s="58">
        <f>[12]Tregion!$G39</f>
        <v>35.414258513268116</v>
      </c>
      <c r="S39" s="59"/>
      <c r="T39" s="58"/>
      <c r="U39" s="60"/>
      <c r="V39" s="61"/>
      <c r="W39" s="60"/>
      <c r="X39" s="58"/>
      <c r="Y39" s="59"/>
      <c r="Z39" s="62"/>
      <c r="AB39" s="59"/>
      <c r="AC39" s="58"/>
      <c r="AD39" s="59"/>
      <c r="AE39" s="58"/>
      <c r="AF39" s="59"/>
      <c r="AG39" s="58"/>
      <c r="AI39" s="135"/>
      <c r="AJ39" s="136"/>
      <c r="AK39" s="50">
        <f>[4]Curves!$A45</f>
        <v>38047</v>
      </c>
      <c r="AL39" s="40">
        <f>[4]Curves!$E45</f>
        <v>3.472</v>
      </c>
      <c r="AM39" s="40">
        <f>[4]Curves!$J45</f>
        <v>3.5000000000000003E-2</v>
      </c>
      <c r="AN39" s="40">
        <f t="shared" si="2"/>
        <v>0.54</v>
      </c>
      <c r="AO39" s="40">
        <f>[4]Curves!$K45</f>
        <v>0.54</v>
      </c>
      <c r="AP39" s="40">
        <f>[4]Curves!$G45</f>
        <v>0.71</v>
      </c>
    </row>
    <row r="40" spans="1:42" x14ac:dyDescent="0.25">
      <c r="A40" s="50">
        <f>[5]Tregion!$A40</f>
        <v>37257</v>
      </c>
      <c r="B40" s="57">
        <f>[5]Tregion!$G40</f>
        <v>22.375</v>
      </c>
      <c r="C40" s="58">
        <f>[6]Tregion!$G40</f>
        <v>27.238</v>
      </c>
      <c r="D40" s="57">
        <f>[7]Tregion!$G40</f>
        <v>27.899000000000001</v>
      </c>
      <c r="E40" s="58">
        <f>[8]Tregion!$G40</f>
        <v>28.952000000000002</v>
      </c>
      <c r="F40" s="57">
        <f>[9]Tregion!$G40</f>
        <v>26.581</v>
      </c>
      <c r="G40" s="58">
        <f>[10]Tbasis!$E39</f>
        <v>23.125</v>
      </c>
      <c r="H40" s="57"/>
      <c r="I40" s="58">
        <f>[11]Tregion!$G40</f>
        <v>26.581</v>
      </c>
      <c r="J40" s="57"/>
      <c r="K40" s="58"/>
      <c r="L40" s="57"/>
      <c r="M40" s="58"/>
      <c r="N40" s="57"/>
      <c r="O40" s="58"/>
      <c r="Q40" s="57"/>
      <c r="R40" s="58">
        <f>[12]Tregion!$G40</f>
        <v>25.251932236262682</v>
      </c>
      <c r="S40" s="59"/>
      <c r="T40" s="58"/>
      <c r="U40" s="60"/>
      <c r="V40" s="61"/>
      <c r="W40" s="60"/>
      <c r="X40" s="58"/>
      <c r="Y40" s="59"/>
      <c r="Z40" s="62"/>
      <c r="AB40" s="59"/>
      <c r="AC40" s="58"/>
      <c r="AD40" s="59"/>
      <c r="AE40" s="58"/>
      <c r="AF40" s="59"/>
      <c r="AG40" s="58"/>
      <c r="AI40" s="135"/>
      <c r="AJ40" s="136"/>
      <c r="AK40" s="50">
        <f>[4]Curves!$A46</f>
        <v>38078</v>
      </c>
      <c r="AL40" s="40">
        <f>[4]Curves!$E46</f>
        <v>3.4870000000000001</v>
      </c>
      <c r="AM40" s="40">
        <f>[4]Curves!$J46</f>
        <v>3.5000000000000003E-2</v>
      </c>
      <c r="AN40" s="40">
        <f t="shared" si="2"/>
        <v>0.36</v>
      </c>
      <c r="AO40" s="40">
        <f>[4]Curves!$K46</f>
        <v>0.36</v>
      </c>
      <c r="AP40" s="40">
        <f>[4]Curves!$G46</f>
        <v>0.38</v>
      </c>
    </row>
    <row r="41" spans="1:42" x14ac:dyDescent="0.25">
      <c r="A41" s="50">
        <f>[5]Tregion!$A41</f>
        <v>37288</v>
      </c>
      <c r="B41" s="57">
        <f>[5]Tregion!$G41</f>
        <v>22.231999999999999</v>
      </c>
      <c r="C41" s="58">
        <f>[6]Tregion!$G41</f>
        <v>24.824999999999999</v>
      </c>
      <c r="D41" s="57">
        <f>[7]Tregion!$G41</f>
        <v>25.446000000000002</v>
      </c>
      <c r="E41" s="58">
        <f>[8]Tregion!$G41</f>
        <v>28.232000000000003</v>
      </c>
      <c r="F41" s="57">
        <f>[9]Tregion!$G41</f>
        <v>25.446000000000002</v>
      </c>
      <c r="G41" s="58">
        <f>[10]Tbasis!$E40</f>
        <v>22.862000000000002</v>
      </c>
      <c r="H41" s="57"/>
      <c r="I41" s="58">
        <f>[11]Tregion!$G41</f>
        <v>25.446000000000002</v>
      </c>
      <c r="J41" s="57"/>
      <c r="K41" s="58"/>
      <c r="L41" s="57"/>
      <c r="M41" s="58"/>
      <c r="N41" s="57"/>
      <c r="O41" s="58"/>
      <c r="Q41" s="57"/>
      <c r="R41" s="58">
        <f>[12]Tregion!$G41</f>
        <v>25.134302737018949</v>
      </c>
      <c r="S41" s="59"/>
      <c r="T41" s="58"/>
      <c r="U41" s="60"/>
      <c r="V41" s="61"/>
      <c r="W41" s="60"/>
      <c r="X41" s="58"/>
      <c r="Y41" s="59"/>
      <c r="Z41" s="62"/>
      <c r="AB41" s="59"/>
      <c r="AC41" s="58"/>
      <c r="AD41" s="59"/>
      <c r="AE41" s="58"/>
      <c r="AF41" s="59"/>
      <c r="AG41" s="58"/>
      <c r="AI41" s="135"/>
      <c r="AJ41" s="136"/>
      <c r="AK41" s="50">
        <f>[4]Curves!$A47</f>
        <v>38108</v>
      </c>
      <c r="AL41" s="40">
        <f>[4]Curves!$E47</f>
        <v>3.65</v>
      </c>
      <c r="AM41" s="40">
        <f>[4]Curves!$J47</f>
        <v>3.5000000000000003E-2</v>
      </c>
      <c r="AN41" s="40">
        <f t="shared" si="2"/>
        <v>0.32500000000000001</v>
      </c>
      <c r="AO41" s="40">
        <f>[4]Curves!$K47</f>
        <v>0.32500000000000001</v>
      </c>
      <c r="AP41" s="40">
        <f>[4]Curves!$G47</f>
        <v>0.33</v>
      </c>
    </row>
    <row r="42" spans="1:42" x14ac:dyDescent="0.25">
      <c r="A42" s="50">
        <f>[5]Tregion!$A42</f>
        <v>37316</v>
      </c>
      <c r="B42" s="57">
        <f>[5]Tregion!$G42</f>
        <v>22.016000000000002</v>
      </c>
      <c r="C42" s="58">
        <f>[6]Tregion!$G42</f>
        <v>23.157</v>
      </c>
      <c r="D42" s="57">
        <f>[7]Tregion!$G42</f>
        <v>22.496000000000002</v>
      </c>
      <c r="E42" s="58">
        <f>[8]Tregion!$G42</f>
        <v>26.581</v>
      </c>
      <c r="F42" s="57">
        <f>[9]Tregion!$G42</f>
        <v>24.298000000000002</v>
      </c>
      <c r="G42" s="58">
        <f>[10]Tbasis!$E41</f>
        <v>22.646000000000001</v>
      </c>
      <c r="H42" s="57"/>
      <c r="I42" s="58">
        <f>[11]Tregion!$G42</f>
        <v>24.298000000000002</v>
      </c>
      <c r="J42" s="57"/>
      <c r="K42" s="58"/>
      <c r="L42" s="57"/>
      <c r="M42" s="58"/>
      <c r="N42" s="57"/>
      <c r="O42" s="58"/>
      <c r="Q42" s="57"/>
      <c r="R42" s="58">
        <f>[12]Tregion!$G42</f>
        <v>24.550138699246236</v>
      </c>
      <c r="S42" s="59"/>
      <c r="T42" s="58"/>
      <c r="U42" s="60"/>
      <c r="V42" s="61"/>
      <c r="W42" s="60"/>
      <c r="X42" s="58"/>
      <c r="Y42" s="59"/>
      <c r="Z42" s="62"/>
      <c r="AB42" s="59"/>
      <c r="AC42" s="58"/>
      <c r="AD42" s="59"/>
      <c r="AE42" s="58"/>
      <c r="AF42" s="59"/>
      <c r="AG42" s="58"/>
      <c r="AI42" s="135"/>
      <c r="AJ42" s="136"/>
      <c r="AK42" s="50">
        <f>[4]Curves!$A48</f>
        <v>38139</v>
      </c>
      <c r="AL42" s="40">
        <f>[4]Curves!$E48</f>
        <v>3.7970000000000002</v>
      </c>
      <c r="AM42" s="40">
        <f>[4]Curves!$J48</f>
        <v>3.5000000000000003E-2</v>
      </c>
      <c r="AN42" s="40">
        <f t="shared" si="2"/>
        <v>0.33500000000000002</v>
      </c>
      <c r="AO42" s="40">
        <f>[4]Curves!$K48</f>
        <v>0.33500000000000002</v>
      </c>
      <c r="AP42" s="40">
        <f>[4]Curves!$G48</f>
        <v>0.37</v>
      </c>
    </row>
    <row r="43" spans="1:42" x14ac:dyDescent="0.25">
      <c r="A43" s="50">
        <f>[5]Tregion!$A43</f>
        <v>37347</v>
      </c>
      <c r="B43" s="57">
        <f>[5]Tregion!$G43</f>
        <v>22.4</v>
      </c>
      <c r="C43" s="58">
        <f>[6]Tregion!$G43</f>
        <v>19.467000000000002</v>
      </c>
      <c r="D43" s="57">
        <f>[7]Tregion!$G43</f>
        <v>18.600000000000001</v>
      </c>
      <c r="E43" s="58">
        <f>[8]Tregion!$G43</f>
        <v>21.633000000000003</v>
      </c>
      <c r="F43" s="57">
        <f>[9]Tregion!$G43</f>
        <v>24.583000000000002</v>
      </c>
      <c r="G43" s="58">
        <f>[10]Tbasis!$E42</f>
        <v>23.4</v>
      </c>
      <c r="H43" s="57"/>
      <c r="I43" s="58">
        <f>[11]Tregion!$G43</f>
        <v>21.733000000000001</v>
      </c>
      <c r="J43" s="57"/>
      <c r="K43" s="58"/>
      <c r="L43" s="57"/>
      <c r="M43" s="58"/>
      <c r="N43" s="57"/>
      <c r="O43" s="58"/>
      <c r="Q43" s="57"/>
      <c r="R43" s="58">
        <f>[12]Tregion!$G43</f>
        <v>23.509073636318099</v>
      </c>
      <c r="S43" s="59"/>
      <c r="T43" s="58"/>
      <c r="U43" s="60"/>
      <c r="V43" s="61"/>
      <c r="W43" s="60"/>
      <c r="X43" s="58"/>
      <c r="Y43" s="59"/>
      <c r="Z43" s="62"/>
      <c r="AB43" s="59"/>
      <c r="AC43" s="58"/>
      <c r="AD43" s="59"/>
      <c r="AE43" s="58"/>
      <c r="AF43" s="59"/>
      <c r="AG43" s="58"/>
      <c r="AI43" s="135"/>
      <c r="AJ43" s="136"/>
      <c r="AK43" s="50">
        <f>[4]Curves!$A49</f>
        <v>38169</v>
      </c>
      <c r="AL43" s="40">
        <f>[4]Curves!$E49</f>
        <v>3.8370000000000002</v>
      </c>
      <c r="AM43" s="40">
        <f>[4]Curves!$J49</f>
        <v>3.5000000000000003E-2</v>
      </c>
      <c r="AN43" s="40">
        <f>AO43+0.1</f>
        <v>0.44999999999999996</v>
      </c>
      <c r="AO43" s="40">
        <f>[4]Curves!$K49</f>
        <v>0.35</v>
      </c>
      <c r="AP43" s="40">
        <f>[4]Curves!$G49</f>
        <v>0.41</v>
      </c>
    </row>
    <row r="44" spans="1:42" x14ac:dyDescent="0.25">
      <c r="A44" s="50">
        <f>[5]Tregion!$A44</f>
        <v>37377</v>
      </c>
      <c r="B44" s="57">
        <f>[5]Tregion!$G44</f>
        <v>21.169</v>
      </c>
      <c r="C44" s="58">
        <f>[6]Tregion!$G44</f>
        <v>20.934999999999999</v>
      </c>
      <c r="D44" s="57">
        <f>[7]Tregion!$G44</f>
        <v>19.556000000000001</v>
      </c>
      <c r="E44" s="58">
        <f>[8]Tregion!$G44</f>
        <v>23.879000000000001</v>
      </c>
      <c r="F44" s="57">
        <f>[9]Tregion!$G44</f>
        <v>25.23</v>
      </c>
      <c r="G44" s="58">
        <f>[10]Tbasis!$E43</f>
        <v>22.669</v>
      </c>
      <c r="H44" s="57"/>
      <c r="I44" s="58">
        <f>[11]Tregion!$G44</f>
        <v>23.879000000000001</v>
      </c>
      <c r="J44" s="57"/>
      <c r="K44" s="58"/>
      <c r="L44" s="57"/>
      <c r="M44" s="58"/>
      <c r="N44" s="57"/>
      <c r="O44" s="58"/>
      <c r="Q44" s="57"/>
      <c r="R44" s="58">
        <f>[12]Tregion!$G44</f>
        <v>23.800786252741311</v>
      </c>
      <c r="S44" s="59"/>
      <c r="T44" s="58"/>
      <c r="U44" s="60"/>
      <c r="V44" s="61"/>
      <c r="W44" s="60"/>
      <c r="X44" s="58"/>
      <c r="Y44" s="59"/>
      <c r="Z44" s="62"/>
      <c r="AB44" s="59"/>
      <c r="AC44" s="58"/>
      <c r="AD44" s="59"/>
      <c r="AE44" s="58"/>
      <c r="AF44" s="59"/>
      <c r="AG44" s="58"/>
      <c r="AI44" s="135"/>
      <c r="AJ44" s="136"/>
      <c r="AK44" s="50">
        <f>[4]Curves!$A50</f>
        <v>38200</v>
      </c>
      <c r="AL44" s="40">
        <f>[4]Curves!$E50</f>
        <v>3.75</v>
      </c>
      <c r="AM44" s="40">
        <f>[4]Curves!$J50</f>
        <v>0.13</v>
      </c>
      <c r="AN44" s="40">
        <f>AO44+0.1</f>
        <v>0.44999999999999996</v>
      </c>
      <c r="AO44" s="40">
        <f>[4]Curves!$K50</f>
        <v>0.35</v>
      </c>
      <c r="AP44" s="40">
        <f>[4]Curves!$G50</f>
        <v>0.41</v>
      </c>
    </row>
    <row r="45" spans="1:42" x14ac:dyDescent="0.25">
      <c r="A45" s="50">
        <f>[5]Tregion!$A45</f>
        <v>37408</v>
      </c>
      <c r="B45" s="57">
        <f>[5]Tregion!$G45</f>
        <v>20.125</v>
      </c>
      <c r="C45" s="58">
        <f>[6]Tregion!$G45</f>
        <v>22</v>
      </c>
      <c r="D45" s="57">
        <f>[7]Tregion!$G45</f>
        <v>20.625</v>
      </c>
      <c r="E45" s="58">
        <f>[8]Tregion!$G45</f>
        <v>25.583000000000002</v>
      </c>
      <c r="F45" s="57">
        <f>[9]Tregion!$G45</f>
        <v>25.729000000000003</v>
      </c>
      <c r="G45" s="58">
        <f>[10]Tbasis!$E44</f>
        <v>22.625</v>
      </c>
      <c r="H45" s="57"/>
      <c r="I45" s="58">
        <f>[11]Tregion!$G45</f>
        <v>25.583000000000002</v>
      </c>
      <c r="J45" s="57"/>
      <c r="K45" s="58"/>
      <c r="L45" s="57"/>
      <c r="M45" s="58"/>
      <c r="N45" s="57"/>
      <c r="O45" s="58"/>
      <c r="Q45" s="57"/>
      <c r="R45" s="58">
        <f>[12]Tregion!$G45</f>
        <v>24.269231727887401</v>
      </c>
      <c r="S45" s="59"/>
      <c r="T45" s="58"/>
      <c r="U45" s="60"/>
      <c r="V45" s="61"/>
      <c r="W45" s="60"/>
      <c r="X45" s="58"/>
      <c r="Y45" s="59"/>
      <c r="Z45" s="62"/>
      <c r="AB45" s="59"/>
      <c r="AC45" s="58"/>
      <c r="AD45" s="59"/>
      <c r="AE45" s="58"/>
      <c r="AF45" s="59"/>
      <c r="AG45" s="58"/>
      <c r="AI45" s="135"/>
      <c r="AJ45" s="136"/>
      <c r="AK45" s="50">
        <f>[4]Curves!$A51</f>
        <v>38231</v>
      </c>
      <c r="AL45" s="40">
        <f>[4]Curves!$E51</f>
        <v>3.6110000000000002</v>
      </c>
      <c r="AM45" s="40">
        <f>[4]Curves!$J51</f>
        <v>0.13</v>
      </c>
      <c r="AN45" s="40">
        <f>AO45+0.1</f>
        <v>0.41500000000000004</v>
      </c>
      <c r="AO45" s="40">
        <f>[4]Curves!$K51</f>
        <v>0.315</v>
      </c>
      <c r="AP45" s="40">
        <f>[4]Curves!$G51</f>
        <v>0.36</v>
      </c>
    </row>
    <row r="46" spans="1:42" x14ac:dyDescent="0.25">
      <c r="A46" s="50">
        <f>[5]Tregion!$A46</f>
        <v>37438</v>
      </c>
      <c r="B46" s="57">
        <f>[5]Tregion!$G46</f>
        <v>29.742000000000001</v>
      </c>
      <c r="C46" s="58">
        <f>[6]Tregion!$G46</f>
        <v>30.653000000000002</v>
      </c>
      <c r="D46" s="57">
        <f>[7]Tregion!$G46</f>
        <v>29.395</v>
      </c>
      <c r="E46" s="58">
        <f>[8]Tregion!$G46</f>
        <v>30.048000000000002</v>
      </c>
      <c r="F46" s="57">
        <f>[9]Tregion!$G46</f>
        <v>31.129000000000001</v>
      </c>
      <c r="G46" s="58">
        <f>[10]Tbasis!$E45</f>
        <v>33.242000000000004</v>
      </c>
      <c r="H46" s="57"/>
      <c r="I46" s="58">
        <f>[11]Tregion!$G46</f>
        <v>30.048000000000002</v>
      </c>
      <c r="J46" s="57"/>
      <c r="K46" s="58"/>
      <c r="L46" s="57"/>
      <c r="M46" s="58"/>
      <c r="N46" s="57"/>
      <c r="O46" s="58"/>
      <c r="Q46" s="57"/>
      <c r="R46" s="58">
        <f>[12]Tregion!$G46</f>
        <v>24.644056981175574</v>
      </c>
      <c r="S46" s="59"/>
      <c r="T46" s="58"/>
      <c r="U46" s="60"/>
      <c r="V46" s="61"/>
      <c r="W46" s="60"/>
      <c r="X46" s="58"/>
      <c r="Y46" s="59"/>
      <c r="Z46" s="62"/>
      <c r="AB46" s="59"/>
      <c r="AC46" s="58"/>
      <c r="AD46" s="59"/>
      <c r="AE46" s="58"/>
      <c r="AF46" s="59"/>
      <c r="AG46" s="58"/>
      <c r="AI46" s="135"/>
      <c r="AJ46" s="136"/>
      <c r="AK46" s="50">
        <f>[4]Curves!$A52</f>
        <v>38261</v>
      </c>
      <c r="AL46" s="40">
        <f>[4]Curves!$E52</f>
        <v>3.4570000000000003</v>
      </c>
      <c r="AM46" s="40">
        <f>[4]Curves!$J52</f>
        <v>0.13</v>
      </c>
      <c r="AN46" s="40">
        <f>AO46+0.1</f>
        <v>0.45999999999999996</v>
      </c>
      <c r="AO46" s="40">
        <f>[4]Curves!$K52</f>
        <v>0.36</v>
      </c>
      <c r="AP46" s="40">
        <f>[4]Curves!$G52</f>
        <v>0.4</v>
      </c>
    </row>
    <row r="47" spans="1:42" x14ac:dyDescent="0.25">
      <c r="A47" s="50">
        <f>[5]Tregion!$A47</f>
        <v>37469</v>
      </c>
      <c r="B47" s="57">
        <f>[5]Tregion!$G47</f>
        <v>30.968</v>
      </c>
      <c r="C47" s="58">
        <f>[6]Tregion!$G47</f>
        <v>34.597000000000001</v>
      </c>
      <c r="D47" s="57">
        <f>[7]Tregion!$G47</f>
        <v>33.194000000000003</v>
      </c>
      <c r="E47" s="58">
        <f>[8]Tregion!$G47</f>
        <v>31.016000000000002</v>
      </c>
      <c r="F47" s="57">
        <f>[9]Tregion!$G47</f>
        <v>32.177</v>
      </c>
      <c r="G47" s="58">
        <f>[10]Tbasis!$E46</f>
        <v>35.968000000000004</v>
      </c>
      <c r="H47" s="57"/>
      <c r="I47" s="58">
        <f>[11]Tregion!$G47</f>
        <v>31.016000000000002</v>
      </c>
      <c r="J47" s="57"/>
      <c r="K47" s="58"/>
      <c r="L47" s="57"/>
      <c r="M47" s="58"/>
      <c r="N47" s="57"/>
      <c r="O47" s="58"/>
      <c r="Q47" s="57"/>
      <c r="R47" s="58">
        <f>[12]Tregion!$G47</f>
        <v>25.036567285231008</v>
      </c>
      <c r="S47" s="59"/>
      <c r="T47" s="58"/>
      <c r="U47" s="60"/>
      <c r="V47" s="61"/>
      <c r="W47" s="60"/>
      <c r="X47" s="58"/>
      <c r="Y47" s="59"/>
      <c r="Z47" s="62"/>
      <c r="AB47" s="59"/>
      <c r="AC47" s="58"/>
      <c r="AD47" s="59"/>
      <c r="AE47" s="58"/>
      <c r="AF47" s="59"/>
      <c r="AG47" s="58"/>
      <c r="AI47" s="135"/>
      <c r="AJ47" s="136"/>
      <c r="AK47" s="50">
        <f>[4]Curves!$A53</f>
        <v>38292</v>
      </c>
      <c r="AL47" s="40">
        <f>[4]Curves!$E53</f>
        <v>3.4620000000000002</v>
      </c>
      <c r="AM47" s="40">
        <f>[4]Curves!$J53</f>
        <v>0.13</v>
      </c>
      <c r="AN47" s="40">
        <f>AO47+0.1</f>
        <v>0.56000000000000005</v>
      </c>
      <c r="AO47" s="40">
        <f>[4]Curves!$K53</f>
        <v>0.46</v>
      </c>
      <c r="AP47" s="40">
        <f>[4]Curves!$G53</f>
        <v>0.72499999999999998</v>
      </c>
    </row>
    <row r="48" spans="1:42" x14ac:dyDescent="0.25">
      <c r="A48" s="50">
        <f>[5]Tregion!$A48</f>
        <v>37500</v>
      </c>
      <c r="B48" s="57">
        <f>[5]Tregion!$G48</f>
        <v>25.6</v>
      </c>
      <c r="C48" s="58">
        <f>[6]Tregion!$G48</f>
        <v>29.75</v>
      </c>
      <c r="D48" s="57">
        <f>[7]Tregion!$G48</f>
        <v>28.7</v>
      </c>
      <c r="E48" s="58">
        <f>[8]Tregion!$G48</f>
        <v>30</v>
      </c>
      <c r="F48" s="57">
        <f>[9]Tregion!$G48</f>
        <v>27.425000000000001</v>
      </c>
      <c r="G48" s="58">
        <f>[10]Tbasis!$E47</f>
        <v>29.1</v>
      </c>
      <c r="H48" s="57"/>
      <c r="I48" s="58">
        <f>[11]Tregion!$G48</f>
        <v>27.425000000000001</v>
      </c>
      <c r="J48" s="57"/>
      <c r="K48" s="58"/>
      <c r="L48" s="57"/>
      <c r="M48" s="58"/>
      <c r="N48" s="57"/>
      <c r="O48" s="58"/>
      <c r="Q48" s="57"/>
      <c r="R48" s="58">
        <f>[12]Tregion!$G48</f>
        <v>25.036781346694475</v>
      </c>
      <c r="S48" s="59"/>
      <c r="T48" s="58"/>
      <c r="U48" s="60"/>
      <c r="V48" s="61"/>
      <c r="W48" s="60"/>
      <c r="X48" s="58"/>
      <c r="Y48" s="59"/>
      <c r="Z48" s="62"/>
      <c r="AB48" s="59"/>
      <c r="AC48" s="58"/>
      <c r="AD48" s="59"/>
      <c r="AE48" s="58"/>
      <c r="AF48" s="59"/>
      <c r="AG48" s="58"/>
      <c r="AI48" s="135"/>
      <c r="AJ48" s="136"/>
      <c r="AK48" s="50">
        <f>[4]Curves!$A54</f>
        <v>38322</v>
      </c>
      <c r="AL48" s="40">
        <f>[4]Curves!$E54</f>
        <v>3.5</v>
      </c>
      <c r="AM48" s="40">
        <f>[4]Curves!$J54</f>
        <v>0.13</v>
      </c>
      <c r="AN48" s="40">
        <f t="shared" ref="AN48:AN54" si="3">AO48</f>
        <v>0.77</v>
      </c>
      <c r="AO48" s="40">
        <f>[4]Curves!$K54</f>
        <v>0.77</v>
      </c>
      <c r="AP48" s="40">
        <f>[4]Curves!$G54</f>
        <v>0.98</v>
      </c>
    </row>
    <row r="49" spans="1:42" x14ac:dyDescent="0.25">
      <c r="A49" s="50">
        <f>[5]Tregion!$A49</f>
        <v>37530</v>
      </c>
      <c r="B49" s="57">
        <f>[5]Tregion!$G49</f>
        <v>24.29</v>
      </c>
      <c r="C49" s="58">
        <f>[6]Tregion!$G49</f>
        <v>28.355</v>
      </c>
      <c r="D49" s="57">
        <f>[7]Tregion!$G49</f>
        <v>26.468</v>
      </c>
      <c r="E49" s="58">
        <f>[8]Tregion!$G49</f>
        <v>26.008000000000003</v>
      </c>
      <c r="F49" s="57">
        <f>[9]Tregion!$G49</f>
        <v>25.887</v>
      </c>
      <c r="G49" s="58">
        <f>[10]Tbasis!$E48</f>
        <v>25.54</v>
      </c>
      <c r="H49" s="57"/>
      <c r="I49" s="58">
        <f>[11]Tregion!$G49</f>
        <v>25.887</v>
      </c>
      <c r="J49" s="57"/>
      <c r="K49" s="58"/>
      <c r="L49" s="57"/>
      <c r="M49" s="58"/>
      <c r="N49" s="57"/>
      <c r="O49" s="58"/>
      <c r="Q49" s="57"/>
      <c r="R49" s="58">
        <f>[12]Tregion!$G49</f>
        <v>25.316529097613135</v>
      </c>
      <c r="S49" s="59"/>
      <c r="T49" s="58"/>
      <c r="U49" s="60"/>
      <c r="V49" s="61"/>
      <c r="W49" s="60"/>
      <c r="X49" s="58"/>
      <c r="Y49" s="59"/>
      <c r="Z49" s="62"/>
      <c r="AB49" s="59"/>
      <c r="AC49" s="58"/>
      <c r="AD49" s="59"/>
      <c r="AE49" s="58"/>
      <c r="AF49" s="59"/>
      <c r="AG49" s="58"/>
      <c r="AI49" s="135"/>
      <c r="AJ49" s="136"/>
      <c r="AK49" s="50">
        <f>[4]Curves!$A55</f>
        <v>38353</v>
      </c>
      <c r="AL49" s="40">
        <f>[4]Curves!$E55</f>
        <v>3.5449999999999999</v>
      </c>
      <c r="AM49" s="40">
        <f>[4]Curves!$J55</f>
        <v>4.4999999999999998E-2</v>
      </c>
      <c r="AN49" s="40">
        <f t="shared" si="3"/>
        <v>1.04</v>
      </c>
      <c r="AO49" s="40">
        <f>[4]Curves!$K55</f>
        <v>1.04</v>
      </c>
      <c r="AP49" s="40">
        <f>[4]Curves!$G55</f>
        <v>1.615</v>
      </c>
    </row>
    <row r="50" spans="1:42" x14ac:dyDescent="0.25">
      <c r="A50" s="50">
        <f>[5]Tregion!$A50</f>
        <v>37561</v>
      </c>
      <c r="B50" s="57">
        <f>[5]Tregion!$G50</f>
        <v>21.917000000000002</v>
      </c>
      <c r="C50" s="58">
        <f>[6]Tregion!$G50</f>
        <v>21.792000000000002</v>
      </c>
      <c r="D50" s="57">
        <f>[7]Tregion!$G50</f>
        <v>23.125</v>
      </c>
      <c r="E50" s="58">
        <f>[8]Tregion!$G50</f>
        <v>27.375</v>
      </c>
      <c r="F50" s="57">
        <f>[9]Tregion!$G50</f>
        <v>23.958000000000002</v>
      </c>
      <c r="G50" s="58">
        <f>[10]Tbasis!$E49</f>
        <v>22.917000000000002</v>
      </c>
      <c r="H50" s="57"/>
      <c r="I50" s="58">
        <f>[11]Tregion!$G50</f>
        <v>23.958000000000002</v>
      </c>
      <c r="J50" s="57"/>
      <c r="K50" s="58"/>
      <c r="L50" s="57"/>
      <c r="M50" s="58"/>
      <c r="N50" s="57"/>
      <c r="O50" s="58"/>
      <c r="Q50" s="57"/>
      <c r="R50" s="58">
        <f>[12]Tregion!$G50</f>
        <v>27.740190452510028</v>
      </c>
      <c r="S50" s="59"/>
      <c r="T50" s="58"/>
      <c r="U50" s="60"/>
      <c r="V50" s="61"/>
      <c r="W50" s="60"/>
      <c r="X50" s="58"/>
      <c r="Y50" s="59"/>
      <c r="Z50" s="62"/>
      <c r="AB50" s="59"/>
      <c r="AC50" s="58"/>
      <c r="AD50" s="59"/>
      <c r="AE50" s="58"/>
      <c r="AF50" s="59"/>
      <c r="AG50" s="58"/>
      <c r="AI50" s="135"/>
      <c r="AJ50" s="136"/>
      <c r="AK50" s="50">
        <f>[4]Curves!$A56</f>
        <v>38384</v>
      </c>
      <c r="AL50" s="40">
        <f>[4]Curves!$E56</f>
        <v>3.5830000000000002</v>
      </c>
      <c r="AM50" s="40">
        <f>[4]Curves!$J56</f>
        <v>4.4999999999999998E-2</v>
      </c>
      <c r="AN50" s="40">
        <f t="shared" si="3"/>
        <v>1.04</v>
      </c>
      <c r="AO50" s="40">
        <f>[4]Curves!$K56</f>
        <v>1.04</v>
      </c>
      <c r="AP50" s="40">
        <f>[4]Curves!$G56</f>
        <v>1.615</v>
      </c>
    </row>
    <row r="51" spans="1:42" x14ac:dyDescent="0.25">
      <c r="A51" s="50">
        <f>[5]Tregion!$A51</f>
        <v>37591</v>
      </c>
      <c r="B51" s="57">
        <f>[5]Tregion!$G51</f>
        <v>21.451000000000001</v>
      </c>
      <c r="C51" s="58">
        <f>[6]Tregion!$G51</f>
        <v>28.097000000000001</v>
      </c>
      <c r="D51" s="57">
        <f>[7]Tregion!$G51</f>
        <v>29.484000000000002</v>
      </c>
      <c r="E51" s="58">
        <f>[8]Tregion!$G51</f>
        <v>29.161000000000001</v>
      </c>
      <c r="F51" s="57">
        <f>[9]Tregion!$G51</f>
        <v>27.371000000000002</v>
      </c>
      <c r="G51" s="58">
        <f>[10]Tbasis!$E50</f>
        <v>22.451000000000001</v>
      </c>
      <c r="H51" s="57"/>
      <c r="I51" s="58">
        <f>[11]Tregion!$G51</f>
        <v>27.371000000000002</v>
      </c>
      <c r="J51" s="57"/>
      <c r="K51" s="58"/>
      <c r="L51" s="57"/>
      <c r="M51" s="58"/>
      <c r="N51" s="57"/>
      <c r="O51" s="58"/>
      <c r="Q51" s="57"/>
      <c r="R51" s="58">
        <f>[12]Tregion!$G51</f>
        <v>29.696847479254597</v>
      </c>
      <c r="S51" s="59"/>
      <c r="T51" s="58"/>
      <c r="U51" s="60"/>
      <c r="V51" s="61"/>
      <c r="W51" s="60"/>
      <c r="X51" s="58"/>
      <c r="Y51" s="59"/>
      <c r="Z51" s="62"/>
      <c r="AB51" s="59"/>
      <c r="AC51" s="58"/>
      <c r="AD51" s="59"/>
      <c r="AE51" s="58"/>
      <c r="AF51" s="59"/>
      <c r="AG51" s="58"/>
      <c r="AI51" s="135"/>
      <c r="AJ51" s="136"/>
      <c r="AK51" s="50">
        <f>[4]Curves!$A57</f>
        <v>38412</v>
      </c>
      <c r="AL51" s="40">
        <f>[4]Curves!$E57</f>
        <v>3.577</v>
      </c>
      <c r="AM51" s="40">
        <f>[4]Curves!$J57</f>
        <v>4.4999999999999998E-2</v>
      </c>
      <c r="AN51" s="40">
        <f t="shared" si="3"/>
        <v>0.54</v>
      </c>
      <c r="AO51" s="40">
        <f>[4]Curves!$K57</f>
        <v>0.54</v>
      </c>
      <c r="AP51" s="40">
        <f>[4]Curves!$G57</f>
        <v>0.71499999999999997</v>
      </c>
    </row>
    <row r="52" spans="1:42" x14ac:dyDescent="0.25">
      <c r="A52" s="50">
        <f>[5]Tregion!$A52</f>
        <v>37622</v>
      </c>
      <c r="B52" s="57">
        <f>[5]Tregion!$G52</f>
        <v>23.694000000000003</v>
      </c>
      <c r="C52" s="58">
        <f>[6]Tregion!$G52</f>
        <v>27.532</v>
      </c>
      <c r="D52" s="57">
        <f>[7]Tregion!$G52</f>
        <v>28.914999999999999</v>
      </c>
      <c r="E52" s="58">
        <f>[8]Tregion!$G52</f>
        <v>28.552</v>
      </c>
      <c r="F52" s="57">
        <f>[9]Tregion!$G52</f>
        <v>26.181000000000001</v>
      </c>
      <c r="G52" s="58">
        <f>[10]Tbasis!$E51</f>
        <v>24.694000000000003</v>
      </c>
      <c r="H52" s="57"/>
      <c r="I52" s="58">
        <f>[11]Tregion!$G52</f>
        <v>15.375</v>
      </c>
      <c r="J52" s="57"/>
      <c r="K52" s="58"/>
      <c r="L52" s="57"/>
      <c r="M52" s="58"/>
      <c r="N52" s="57"/>
      <c r="O52" s="58"/>
      <c r="Q52" s="57"/>
      <c r="R52" s="58">
        <f>[12]Tregion!$G52</f>
        <v>30.861571985699022</v>
      </c>
      <c r="S52" s="59"/>
      <c r="T52" s="58"/>
      <c r="U52" s="60"/>
      <c r="V52" s="61"/>
      <c r="W52" s="60"/>
      <c r="X52" s="58"/>
      <c r="Y52" s="59"/>
      <c r="Z52" s="62"/>
      <c r="AB52" s="59"/>
      <c r="AC52" s="58"/>
      <c r="AD52" s="59"/>
      <c r="AE52" s="58"/>
      <c r="AF52" s="59"/>
      <c r="AG52" s="58"/>
      <c r="AI52" s="135"/>
      <c r="AJ52" s="136"/>
      <c r="AK52" s="50">
        <f>[4]Curves!$A58</f>
        <v>38443</v>
      </c>
      <c r="AL52" s="40">
        <f>[4]Curves!$E58</f>
        <v>3.577</v>
      </c>
      <c r="AM52" s="40">
        <f>[4]Curves!$J58</f>
        <v>4.4999999999999998E-2</v>
      </c>
      <c r="AN52" s="40">
        <f t="shared" si="3"/>
        <v>0.36</v>
      </c>
      <c r="AO52" s="40">
        <f>[4]Curves!$K58</f>
        <v>0.36</v>
      </c>
      <c r="AP52" s="40">
        <f>[4]Curves!$G58</f>
        <v>0.38</v>
      </c>
    </row>
    <row r="53" spans="1:42" x14ac:dyDescent="0.25">
      <c r="A53" s="50">
        <f>[5]Tregion!$A53</f>
        <v>37653</v>
      </c>
      <c r="B53" s="57">
        <f>[5]Tregion!$G53</f>
        <v>23.786000000000001</v>
      </c>
      <c r="C53" s="58">
        <f>[6]Tregion!$G53</f>
        <v>27.482000000000003</v>
      </c>
      <c r="D53" s="57">
        <f>[7]Tregion!$G53</f>
        <v>27.911000000000001</v>
      </c>
      <c r="E53" s="58">
        <f>[8]Tregion!$G53</f>
        <v>26.839000000000002</v>
      </c>
      <c r="F53" s="57">
        <f>[9]Tregion!$G53</f>
        <v>25.982000000000003</v>
      </c>
      <c r="G53" s="58">
        <f>[10]Tbasis!$E52</f>
        <v>24.786000000000001</v>
      </c>
      <c r="H53" s="57"/>
      <c r="I53" s="58">
        <f>[11]Tregion!$G53</f>
        <v>15.268000000000001</v>
      </c>
      <c r="J53" s="57"/>
      <c r="K53" s="58"/>
      <c r="L53" s="57"/>
      <c r="M53" s="58"/>
      <c r="N53" s="57"/>
      <c r="O53" s="58"/>
      <c r="Q53" s="57"/>
      <c r="R53" s="58">
        <f>[12]Tregion!$G53</f>
        <v>30.096714990462768</v>
      </c>
      <c r="S53" s="59"/>
      <c r="T53" s="58"/>
      <c r="U53" s="60"/>
      <c r="V53" s="61"/>
      <c r="W53" s="60"/>
      <c r="X53" s="58"/>
      <c r="Y53" s="59"/>
      <c r="Z53" s="62"/>
      <c r="AB53" s="59"/>
      <c r="AC53" s="58"/>
      <c r="AD53" s="59"/>
      <c r="AE53" s="58"/>
      <c r="AF53" s="59"/>
      <c r="AG53" s="58"/>
      <c r="AI53" s="135"/>
      <c r="AJ53" s="136"/>
      <c r="AK53" s="50">
        <f>[4]Curves!$A59</f>
        <v>38473</v>
      </c>
      <c r="AL53" s="40">
        <f>[4]Curves!$E59</f>
        <v>3.7250000000000001</v>
      </c>
      <c r="AM53" s="40">
        <f>[4]Curves!$J59</f>
        <v>4.4999999999999998E-2</v>
      </c>
      <c r="AN53" s="40">
        <f t="shared" si="3"/>
        <v>0.32500000000000001</v>
      </c>
      <c r="AO53" s="40">
        <f>[4]Curves!$K59</f>
        <v>0.32500000000000001</v>
      </c>
      <c r="AP53" s="40">
        <f>[4]Curves!$G59</f>
        <v>0.33</v>
      </c>
    </row>
    <row r="54" spans="1:42" x14ac:dyDescent="0.25">
      <c r="A54" s="50">
        <f>[5]Tregion!$A54</f>
        <v>37681</v>
      </c>
      <c r="B54" s="57">
        <f>[5]Tregion!$G54</f>
        <v>23.153000000000002</v>
      </c>
      <c r="C54" s="58">
        <f>[6]Tregion!$G54</f>
        <v>26.399000000000001</v>
      </c>
      <c r="D54" s="57">
        <f>[7]Tregion!$G54</f>
        <v>25.919</v>
      </c>
      <c r="E54" s="58">
        <f>[8]Tregion!$G54</f>
        <v>25.883000000000003</v>
      </c>
      <c r="F54" s="57">
        <f>[9]Tregion!$G54</f>
        <v>25.403000000000002</v>
      </c>
      <c r="G54" s="58">
        <f>[10]Tbasis!$E53</f>
        <v>24.153000000000002</v>
      </c>
      <c r="H54" s="57"/>
      <c r="I54" s="58">
        <f>[11]Tregion!$G54</f>
        <v>14.597000000000001</v>
      </c>
      <c r="J54" s="57"/>
      <c r="K54" s="58"/>
      <c r="L54" s="57"/>
      <c r="M54" s="58"/>
      <c r="N54" s="57"/>
      <c r="O54" s="58"/>
      <c r="Q54" s="57"/>
      <c r="R54" s="58">
        <f>[12]Tregion!$G54</f>
        <v>29.210371778118798</v>
      </c>
      <c r="S54" s="59"/>
      <c r="T54" s="58"/>
      <c r="U54" s="60"/>
      <c r="V54" s="61"/>
      <c r="W54" s="60"/>
      <c r="X54" s="58"/>
      <c r="Y54" s="59"/>
      <c r="Z54" s="62"/>
      <c r="AB54" s="59"/>
      <c r="AC54" s="58"/>
      <c r="AD54" s="59"/>
      <c r="AE54" s="58"/>
      <c r="AF54" s="59"/>
      <c r="AG54" s="58"/>
      <c r="AI54" s="135"/>
      <c r="AJ54" s="136"/>
      <c r="AK54" s="50">
        <f>[4]Curves!$A60</f>
        <v>38504</v>
      </c>
      <c r="AL54" s="40">
        <f>[4]Curves!$E60</f>
        <v>3.8770000000000002</v>
      </c>
      <c r="AM54" s="40">
        <f>[4]Curves!$J60</f>
        <v>4.4999999999999998E-2</v>
      </c>
      <c r="AN54" s="40">
        <f t="shared" si="3"/>
        <v>0.33500000000000002</v>
      </c>
      <c r="AO54" s="40">
        <f>[4]Curves!$K60</f>
        <v>0.33500000000000002</v>
      </c>
      <c r="AP54" s="40">
        <f>[4]Curves!$G60</f>
        <v>0.37</v>
      </c>
    </row>
    <row r="55" spans="1:42" x14ac:dyDescent="0.25">
      <c r="A55" s="50">
        <f>[5]Tregion!$A55</f>
        <v>37712</v>
      </c>
      <c r="B55" s="57">
        <f>[5]Tregion!$G55</f>
        <v>22.766999999999999</v>
      </c>
      <c r="C55" s="58">
        <f>[6]Tregion!$G55</f>
        <v>24.883000000000003</v>
      </c>
      <c r="D55" s="57">
        <f>[7]Tregion!$G55</f>
        <v>22.733000000000001</v>
      </c>
      <c r="E55" s="58">
        <f>[8]Tregion!$G55</f>
        <v>24.883000000000003</v>
      </c>
      <c r="F55" s="57">
        <f>[9]Tregion!$G55</f>
        <v>25.167000000000002</v>
      </c>
      <c r="G55" s="58">
        <f>[10]Tbasis!$E54</f>
        <v>23.766999999999999</v>
      </c>
      <c r="H55" s="57"/>
      <c r="I55" s="58">
        <f>[11]Tregion!$G55</f>
        <v>14.217000000000001</v>
      </c>
      <c r="J55" s="57"/>
      <c r="K55" s="58"/>
      <c r="L55" s="57"/>
      <c r="M55" s="58"/>
      <c r="N55" s="57"/>
      <c r="O55" s="58"/>
      <c r="Q55" s="57"/>
      <c r="R55" s="58">
        <f>[12]Tregion!$G55</f>
        <v>27.764366892933946</v>
      </c>
      <c r="S55" s="59"/>
      <c r="T55" s="58"/>
      <c r="U55" s="60"/>
      <c r="V55" s="61"/>
      <c r="W55" s="60"/>
      <c r="X55" s="58"/>
      <c r="Y55" s="59"/>
      <c r="Z55" s="62"/>
      <c r="AB55" s="59"/>
      <c r="AC55" s="58"/>
      <c r="AD55" s="59"/>
      <c r="AE55" s="58"/>
      <c r="AF55" s="59"/>
      <c r="AG55" s="58"/>
      <c r="AI55" s="135"/>
      <c r="AJ55" s="136"/>
      <c r="AK55" s="50">
        <f>[4]Curves!$A61</f>
        <v>38534</v>
      </c>
      <c r="AL55" s="40">
        <f>[4]Curves!$E61</f>
        <v>3.9370000000000003</v>
      </c>
      <c r="AM55" s="40">
        <f>[4]Curves!$J61</f>
        <v>4.4999999999999998E-2</v>
      </c>
      <c r="AN55" s="40">
        <f>AO55+0.1</f>
        <v>0.44999999999999996</v>
      </c>
      <c r="AO55" s="40">
        <f>[4]Curves!$K61</f>
        <v>0.35</v>
      </c>
      <c r="AP55" s="40">
        <f>[4]Curves!$G61</f>
        <v>0.41</v>
      </c>
    </row>
    <row r="56" spans="1:42" x14ac:dyDescent="0.25">
      <c r="A56" s="50">
        <f>[5]Tregion!$A56</f>
        <v>37742</v>
      </c>
      <c r="B56" s="57">
        <f>[5]Tregion!$G56</f>
        <v>22.371000000000002</v>
      </c>
      <c r="C56" s="58">
        <f>[6]Tregion!$G56</f>
        <v>15.403</v>
      </c>
      <c r="D56" s="57">
        <f>[7]Tregion!$G56</f>
        <v>12.282</v>
      </c>
      <c r="E56" s="58">
        <f>[8]Tregion!$G56</f>
        <v>25.677</v>
      </c>
      <c r="F56" s="57">
        <f>[9]Tregion!$G56</f>
        <v>24.863</v>
      </c>
      <c r="G56" s="58">
        <f>[10]Tbasis!$E55</f>
        <v>23.371000000000002</v>
      </c>
      <c r="H56" s="57"/>
      <c r="I56" s="58">
        <f>[11]Tregion!$G56</f>
        <v>14.54</v>
      </c>
      <c r="J56" s="57"/>
      <c r="K56" s="58"/>
      <c r="L56" s="57"/>
      <c r="M56" s="58"/>
      <c r="N56" s="57"/>
      <c r="O56" s="58"/>
      <c r="Q56" s="57"/>
      <c r="R56" s="58">
        <f>[12]Tregion!$G56</f>
        <v>27.763678567789917</v>
      </c>
      <c r="S56" s="59"/>
      <c r="T56" s="58"/>
      <c r="U56" s="60"/>
      <c r="V56" s="61"/>
      <c r="W56" s="60"/>
      <c r="X56" s="58"/>
      <c r="Y56" s="59"/>
      <c r="Z56" s="62"/>
      <c r="AB56" s="59"/>
      <c r="AC56" s="58"/>
      <c r="AD56" s="59"/>
      <c r="AE56" s="58"/>
      <c r="AF56" s="59"/>
      <c r="AG56" s="58"/>
      <c r="AI56" s="135"/>
      <c r="AJ56" s="136"/>
      <c r="AK56" s="50">
        <f>[4]Curves!$A62</f>
        <v>38565</v>
      </c>
      <c r="AL56" s="40">
        <f>[4]Curves!$E62</f>
        <v>3.85</v>
      </c>
      <c r="AM56" s="40">
        <f>[4]Curves!$J62</f>
        <v>0.13</v>
      </c>
      <c r="AN56" s="40">
        <f>AO56+0.1</f>
        <v>0.44999999999999996</v>
      </c>
      <c r="AO56" s="40">
        <f>[4]Curves!$K62</f>
        <v>0.35</v>
      </c>
      <c r="AP56" s="40">
        <f>[4]Curves!$G62</f>
        <v>0.41</v>
      </c>
    </row>
    <row r="57" spans="1:42" x14ac:dyDescent="0.25">
      <c r="A57" s="50">
        <f>[5]Tregion!$A57</f>
        <v>37773</v>
      </c>
      <c r="B57" s="57">
        <f>[5]Tregion!$G57</f>
        <v>22.583000000000002</v>
      </c>
      <c r="C57" s="58">
        <f>[6]Tregion!$G57</f>
        <v>19.771000000000001</v>
      </c>
      <c r="D57" s="57">
        <f>[7]Tregion!$G57</f>
        <v>15.292000000000002</v>
      </c>
      <c r="E57" s="58">
        <f>[8]Tregion!$G57</f>
        <v>27.417000000000002</v>
      </c>
      <c r="F57" s="57">
        <f>[9]Tregion!$G57</f>
        <v>25.708000000000002</v>
      </c>
      <c r="G57" s="58">
        <f>[10]Tbasis!$E56</f>
        <v>24.833000000000002</v>
      </c>
      <c r="H57" s="57"/>
      <c r="I57" s="58">
        <f>[11]Tregion!$G57</f>
        <v>15.25</v>
      </c>
      <c r="J57" s="57"/>
      <c r="K57" s="58"/>
      <c r="L57" s="57"/>
      <c r="M57" s="58"/>
      <c r="N57" s="57"/>
      <c r="O57" s="58"/>
      <c r="Q57" s="57"/>
      <c r="R57" s="58">
        <f>[12]Tregion!$G57</f>
        <v>27.967777843596036</v>
      </c>
      <c r="S57" s="59"/>
      <c r="T57" s="58"/>
      <c r="U57" s="60"/>
      <c r="V57" s="61"/>
      <c r="W57" s="60"/>
      <c r="X57" s="58"/>
      <c r="Y57" s="59"/>
      <c r="Z57" s="62"/>
      <c r="AB57" s="59"/>
      <c r="AC57" s="58"/>
      <c r="AD57" s="59"/>
      <c r="AE57" s="58"/>
      <c r="AF57" s="59"/>
      <c r="AG57" s="58"/>
      <c r="AI57" s="135"/>
      <c r="AJ57" s="136"/>
      <c r="AK57" s="50">
        <f>[4]Curves!$A63</f>
        <v>38596</v>
      </c>
      <c r="AL57" s="40">
        <f>[4]Curves!$E63</f>
        <v>3.7110000000000003</v>
      </c>
      <c r="AM57" s="40">
        <f>[4]Curves!$J63</f>
        <v>0.13</v>
      </c>
      <c r="AN57" s="40">
        <f>AO57+0.1</f>
        <v>0.41500000000000004</v>
      </c>
      <c r="AO57" s="40">
        <f>[4]Curves!$K63</f>
        <v>0.315</v>
      </c>
      <c r="AP57" s="40">
        <f>[4]Curves!$G63</f>
        <v>0.36</v>
      </c>
    </row>
    <row r="58" spans="1:42" x14ac:dyDescent="0.25">
      <c r="A58" s="50">
        <f>[5]Tregion!$A58</f>
        <v>37803</v>
      </c>
      <c r="B58" s="57">
        <f>[5]Tregion!$G58</f>
        <v>28.177</v>
      </c>
      <c r="C58" s="58">
        <f>[6]Tregion!$G58</f>
        <v>37.556000000000004</v>
      </c>
      <c r="D58" s="57">
        <f>[7]Tregion!$G58</f>
        <v>36</v>
      </c>
      <c r="E58" s="58">
        <f>[8]Tregion!$G58</f>
        <v>30.254000000000001</v>
      </c>
      <c r="F58" s="57">
        <f>[9]Tregion!$G58</f>
        <v>28.202000000000002</v>
      </c>
      <c r="G58" s="58">
        <f>[10]Tbasis!$E57</f>
        <v>31.177000000000003</v>
      </c>
      <c r="H58" s="57"/>
      <c r="I58" s="58">
        <f>[11]Tregion!$G58</f>
        <v>18.786000000000001</v>
      </c>
      <c r="J58" s="57"/>
      <c r="K58" s="58"/>
      <c r="L58" s="57"/>
      <c r="M58" s="58"/>
      <c r="N58" s="57"/>
      <c r="O58" s="58"/>
      <c r="Q58" s="57"/>
      <c r="R58" s="58">
        <f>[12]Tregion!$G58</f>
        <v>28.199538924641814</v>
      </c>
      <c r="S58" s="59"/>
      <c r="T58" s="58"/>
      <c r="U58" s="60"/>
      <c r="V58" s="61"/>
      <c r="W58" s="60"/>
      <c r="X58" s="58"/>
      <c r="Y58" s="59"/>
      <c r="Z58" s="62"/>
      <c r="AB58" s="59"/>
      <c r="AC58" s="58"/>
      <c r="AD58" s="59"/>
      <c r="AE58" s="58"/>
      <c r="AF58" s="59"/>
      <c r="AG58" s="58"/>
      <c r="AI58" s="135"/>
      <c r="AJ58" s="136"/>
      <c r="AK58" s="50">
        <f>[4]Curves!$A64</f>
        <v>38626</v>
      </c>
      <c r="AL58" s="40">
        <f>[4]Curves!$E64</f>
        <v>3.5570000000000004</v>
      </c>
      <c r="AM58" s="40">
        <f>[4]Curves!$J64</f>
        <v>0.13</v>
      </c>
      <c r="AN58" s="40">
        <f>AO58+0.1</f>
        <v>0.45999999999999996</v>
      </c>
      <c r="AO58" s="40">
        <f>[4]Curves!$K64</f>
        <v>0.36</v>
      </c>
      <c r="AP58" s="40">
        <f>[4]Curves!$G64</f>
        <v>0.4</v>
      </c>
    </row>
    <row r="59" spans="1:42" x14ac:dyDescent="0.25">
      <c r="A59" s="50">
        <f>[5]Tregion!$A59</f>
        <v>37834</v>
      </c>
      <c r="B59" s="57">
        <f>[5]Tregion!$G59</f>
        <v>31.532</v>
      </c>
      <c r="C59" s="58">
        <f>[6]Tregion!$G59</f>
        <v>39.632000000000005</v>
      </c>
      <c r="D59" s="57">
        <f>[7]Tregion!$G59</f>
        <v>38.032000000000004</v>
      </c>
      <c r="E59" s="58">
        <f>[8]Tregion!$G59</f>
        <v>30.181000000000001</v>
      </c>
      <c r="F59" s="57">
        <f>[9]Tregion!$G59</f>
        <v>32.100999999999999</v>
      </c>
      <c r="G59" s="58">
        <f>[10]Tbasis!$E58</f>
        <v>35.532000000000004</v>
      </c>
      <c r="H59" s="57"/>
      <c r="I59" s="58">
        <f>[11]Tregion!$G59</f>
        <v>19.375</v>
      </c>
      <c r="J59" s="57"/>
      <c r="K59" s="58"/>
      <c r="L59" s="57"/>
      <c r="M59" s="58"/>
      <c r="N59" s="57"/>
      <c r="O59" s="58"/>
      <c r="Q59" s="57"/>
      <c r="R59" s="58">
        <f>[12]Tregion!$G59</f>
        <v>28.496125238161163</v>
      </c>
      <c r="S59" s="59"/>
      <c r="T59" s="58"/>
      <c r="U59" s="60"/>
      <c r="V59" s="61"/>
      <c r="W59" s="60"/>
      <c r="X59" s="58"/>
      <c r="Y59" s="59"/>
      <c r="Z59" s="62"/>
      <c r="AB59" s="59"/>
      <c r="AC59" s="58"/>
      <c r="AD59" s="59"/>
      <c r="AE59" s="58"/>
      <c r="AF59" s="59"/>
      <c r="AG59" s="58"/>
      <c r="AI59" s="135"/>
      <c r="AJ59" s="136"/>
      <c r="AK59" s="50">
        <f>[4]Curves!$A65</f>
        <v>38657</v>
      </c>
      <c r="AL59" s="40">
        <f>[4]Curves!$E65</f>
        <v>3.5620000000000003</v>
      </c>
      <c r="AM59" s="40">
        <f>[4]Curves!$J65</f>
        <v>0.13</v>
      </c>
      <c r="AN59" s="40">
        <f>AO59+0.1</f>
        <v>0.56000000000000005</v>
      </c>
      <c r="AO59" s="40">
        <f>[4]Curves!$K65</f>
        <v>0.46</v>
      </c>
      <c r="AP59" s="40">
        <f>[4]Curves!$G65</f>
        <v>0.73</v>
      </c>
    </row>
    <row r="60" spans="1:42" x14ac:dyDescent="0.25">
      <c r="A60" s="50">
        <f>[5]Tregion!$A60</f>
        <v>37865</v>
      </c>
      <c r="B60" s="57">
        <f>[5]Tregion!$G60</f>
        <v>29.375</v>
      </c>
      <c r="C60" s="58">
        <f>[6]Tregion!$G60</f>
        <v>33.896000000000001</v>
      </c>
      <c r="D60" s="57">
        <f>[7]Tregion!$G60</f>
        <v>32.438000000000002</v>
      </c>
      <c r="E60" s="58">
        <f>[8]Tregion!$G60</f>
        <v>29.313000000000002</v>
      </c>
      <c r="F60" s="57">
        <f>[9]Tregion!$G60</f>
        <v>30.563000000000002</v>
      </c>
      <c r="G60" s="58">
        <f>[10]Tbasis!$E59</f>
        <v>32.375</v>
      </c>
      <c r="H60" s="57"/>
      <c r="I60" s="58">
        <f>[11]Tregion!$G60</f>
        <v>19.728999999999999</v>
      </c>
      <c r="J60" s="57"/>
      <c r="K60" s="58"/>
      <c r="L60" s="57"/>
      <c r="M60" s="58"/>
      <c r="N60" s="57"/>
      <c r="O60" s="58"/>
      <c r="Q60" s="57"/>
      <c r="R60" s="58">
        <f>[12]Tregion!$G60</f>
        <v>28.494093991389335</v>
      </c>
      <c r="S60" s="59"/>
      <c r="T60" s="58"/>
      <c r="U60" s="60"/>
      <c r="V60" s="61"/>
      <c r="W60" s="60"/>
      <c r="X60" s="58"/>
      <c r="Y60" s="59"/>
      <c r="Z60" s="62"/>
      <c r="AB60" s="59"/>
      <c r="AC60" s="58"/>
      <c r="AD60" s="59"/>
      <c r="AE60" s="58"/>
      <c r="AF60" s="59"/>
      <c r="AG60" s="58"/>
      <c r="AI60" s="135"/>
      <c r="AJ60" s="136"/>
      <c r="AK60" s="50">
        <f>[4]Curves!$A66</f>
        <v>38687</v>
      </c>
      <c r="AL60" s="40">
        <f>[4]Curves!$E66</f>
        <v>3.6</v>
      </c>
      <c r="AM60" s="40">
        <f>[4]Curves!$J66</f>
        <v>0.13</v>
      </c>
      <c r="AN60" s="40">
        <f t="shared" ref="AN60:AN66" si="4">AO60</f>
        <v>0.77</v>
      </c>
      <c r="AO60" s="40">
        <f>[4]Curves!$K66</f>
        <v>0.77</v>
      </c>
      <c r="AP60" s="40">
        <f>[4]Curves!$G66</f>
        <v>0.98</v>
      </c>
    </row>
    <row r="61" spans="1:42" x14ac:dyDescent="0.25">
      <c r="A61" s="50">
        <f>[5]Tregion!$A61</f>
        <v>37895</v>
      </c>
      <c r="B61" s="57">
        <f>[5]Tregion!$G61</f>
        <v>25.984000000000002</v>
      </c>
      <c r="C61" s="58">
        <f>[6]Tregion!$G61</f>
        <v>30.798000000000002</v>
      </c>
      <c r="D61" s="57">
        <f>[7]Tregion!$G61</f>
        <v>28.694000000000003</v>
      </c>
      <c r="E61" s="58">
        <f>[8]Tregion!$G61</f>
        <v>27.798000000000002</v>
      </c>
      <c r="F61" s="57">
        <f>[9]Tregion!$G61</f>
        <v>25.065000000000001</v>
      </c>
      <c r="G61" s="58">
        <f>[10]Tbasis!$E60</f>
        <v>27.114000000000001</v>
      </c>
      <c r="H61" s="57"/>
      <c r="I61" s="58">
        <f>[11]Tregion!$G61</f>
        <v>14.419</v>
      </c>
      <c r="J61" s="57"/>
      <c r="K61" s="58"/>
      <c r="L61" s="57"/>
      <c r="M61" s="58"/>
      <c r="N61" s="57"/>
      <c r="O61" s="58"/>
      <c r="Q61" s="57"/>
      <c r="R61" s="58">
        <f>[12]Tregion!$G61</f>
        <v>28.632176150104062</v>
      </c>
      <c r="S61" s="59"/>
      <c r="T61" s="58"/>
      <c r="U61" s="60"/>
      <c r="V61" s="61"/>
      <c r="W61" s="60"/>
      <c r="X61" s="58"/>
      <c r="Y61" s="59"/>
      <c r="Z61" s="62"/>
      <c r="AB61" s="59"/>
      <c r="AC61" s="58"/>
      <c r="AD61" s="59"/>
      <c r="AE61" s="58"/>
      <c r="AF61" s="59"/>
      <c r="AG61" s="58"/>
      <c r="AI61" s="135"/>
      <c r="AJ61" s="136"/>
      <c r="AK61" s="50">
        <f>[4]Curves!$A67</f>
        <v>38718</v>
      </c>
      <c r="AL61" s="40">
        <f>[4]Curves!$E67</f>
        <v>3.645</v>
      </c>
      <c r="AM61" s="40">
        <f>[4]Curves!$J67</f>
        <v>4.4999999999999998E-2</v>
      </c>
      <c r="AN61" s="40">
        <f t="shared" si="4"/>
        <v>1.04</v>
      </c>
      <c r="AO61" s="40">
        <f>[4]Curves!$K67</f>
        <v>1.04</v>
      </c>
      <c r="AP61" s="40">
        <f>[4]Curves!$G67</f>
        <v>1.6</v>
      </c>
    </row>
    <row r="62" spans="1:42" x14ac:dyDescent="0.25">
      <c r="A62" s="50">
        <f>[5]Tregion!$A62</f>
        <v>37926</v>
      </c>
      <c r="B62" s="57">
        <f>[5]Tregion!$G62</f>
        <v>21.8</v>
      </c>
      <c r="C62" s="58">
        <f>[6]Tregion!$G62</f>
        <v>26.5</v>
      </c>
      <c r="D62" s="57">
        <f>[7]Tregion!$G62</f>
        <v>24.2</v>
      </c>
      <c r="E62" s="58">
        <f>[8]Tregion!$G62</f>
        <v>27.2</v>
      </c>
      <c r="F62" s="57">
        <f>[9]Tregion!$G62</f>
        <v>24.274999999999999</v>
      </c>
      <c r="G62" s="58">
        <f>[10]Tbasis!$E61</f>
        <v>22.68</v>
      </c>
      <c r="H62" s="57"/>
      <c r="I62" s="58">
        <f>[11]Tregion!$G62</f>
        <v>13.275</v>
      </c>
      <c r="J62" s="57"/>
      <c r="K62" s="58"/>
      <c r="L62" s="57"/>
      <c r="M62" s="58"/>
      <c r="N62" s="57"/>
      <c r="O62" s="58"/>
      <c r="Q62" s="57"/>
      <c r="R62" s="58">
        <f>[12]Tregion!$G62</f>
        <v>30.381529463533148</v>
      </c>
      <c r="S62" s="59"/>
      <c r="T62" s="58"/>
      <c r="U62" s="60"/>
      <c r="V62" s="61"/>
      <c r="W62" s="60"/>
      <c r="X62" s="58"/>
      <c r="Y62" s="59"/>
      <c r="Z62" s="62"/>
      <c r="AB62" s="59"/>
      <c r="AC62" s="58"/>
      <c r="AD62" s="59"/>
      <c r="AE62" s="58"/>
      <c r="AF62" s="59"/>
      <c r="AG62" s="58"/>
      <c r="AI62" s="135"/>
      <c r="AJ62" s="136"/>
      <c r="AK62" s="50">
        <f>[4]Curves!$A68</f>
        <v>38749</v>
      </c>
      <c r="AL62" s="40">
        <f>[4]Curves!$E68</f>
        <v>3.6830000000000003</v>
      </c>
      <c r="AM62" s="40">
        <f>[4]Curves!$J68</f>
        <v>4.4999999999999998E-2</v>
      </c>
      <c r="AN62" s="40">
        <f t="shared" si="4"/>
        <v>1.04</v>
      </c>
      <c r="AO62" s="40">
        <f>[4]Curves!$K68</f>
        <v>1.04</v>
      </c>
      <c r="AP62" s="40">
        <f>[4]Curves!$G68</f>
        <v>1.6</v>
      </c>
    </row>
    <row r="63" spans="1:42" x14ac:dyDescent="0.25">
      <c r="A63" s="50">
        <f>[5]Tregion!$A63</f>
        <v>37956</v>
      </c>
      <c r="B63" s="57">
        <f>[5]Tregion!$G63</f>
        <v>22.911000000000001</v>
      </c>
      <c r="C63" s="58">
        <f>[6]Tregion!$G63</f>
        <v>32.859000000000002</v>
      </c>
      <c r="D63" s="57">
        <f>[7]Tregion!$G63</f>
        <v>30.605</v>
      </c>
      <c r="E63" s="58">
        <f>[8]Tregion!$G63</f>
        <v>29.274000000000001</v>
      </c>
      <c r="F63" s="57">
        <f>[9]Tregion!$G63</f>
        <v>27.895</v>
      </c>
      <c r="G63" s="58">
        <f>[10]Tbasis!$E62</f>
        <v>23.661000000000001</v>
      </c>
      <c r="H63" s="57"/>
      <c r="I63" s="58">
        <f>[11]Tregion!$G63</f>
        <v>17.089000000000002</v>
      </c>
      <c r="J63" s="57"/>
      <c r="K63" s="58"/>
      <c r="L63" s="57"/>
      <c r="M63" s="58"/>
      <c r="N63" s="57"/>
      <c r="O63" s="58"/>
      <c r="Q63" s="57"/>
      <c r="R63" s="58">
        <f>[12]Tregion!$G63</f>
        <v>31.744521023588028</v>
      </c>
      <c r="S63" s="59"/>
      <c r="T63" s="58"/>
      <c r="U63" s="60"/>
      <c r="V63" s="61"/>
      <c r="W63" s="60"/>
      <c r="X63" s="58"/>
      <c r="Y63" s="59"/>
      <c r="Z63" s="62"/>
      <c r="AB63" s="59"/>
      <c r="AC63" s="58"/>
      <c r="AD63" s="59"/>
      <c r="AE63" s="58"/>
      <c r="AF63" s="59"/>
      <c r="AG63" s="58"/>
      <c r="AI63" s="135"/>
      <c r="AJ63" s="136"/>
      <c r="AK63" s="50">
        <f>[4]Curves!$A69</f>
        <v>38777</v>
      </c>
      <c r="AL63" s="40">
        <f>[4]Curves!$E69</f>
        <v>3.677</v>
      </c>
      <c r="AM63" s="40">
        <f>[4]Curves!$J69</f>
        <v>4.4999999999999998E-2</v>
      </c>
      <c r="AN63" s="40">
        <f t="shared" si="4"/>
        <v>0.54</v>
      </c>
      <c r="AO63" s="40">
        <f>[4]Curves!$K69</f>
        <v>0.54</v>
      </c>
      <c r="AP63" s="40">
        <f>[4]Curves!$G69</f>
        <v>0.72</v>
      </c>
    </row>
    <row r="64" spans="1:42" x14ac:dyDescent="0.25">
      <c r="A64" s="50">
        <f>[5]Tregion!$A64</f>
        <v>37987</v>
      </c>
      <c r="B64" s="57">
        <f>[5]Tregion!$G64</f>
        <v>24.199000000000002</v>
      </c>
      <c r="C64" s="58">
        <f>[6]Tregion!$G64</f>
        <v>27.427</v>
      </c>
      <c r="D64" s="57">
        <f>[7]Tregion!$G64</f>
        <v>28.226000000000003</v>
      </c>
      <c r="E64" s="58">
        <f>[8]Tregion!$G64</f>
        <v>28.184999999999999</v>
      </c>
      <c r="F64" s="57">
        <f>[9]Tregion!$G64</f>
        <v>26.655000000000001</v>
      </c>
      <c r="G64" s="58">
        <f>[10]Tbasis!$E63</f>
        <v>25.298999999999999</v>
      </c>
      <c r="H64" s="57"/>
      <c r="I64" s="58">
        <f>[11]Tregion!$G64</f>
        <v>15.74</v>
      </c>
      <c r="J64" s="57"/>
      <c r="K64" s="58"/>
      <c r="L64" s="57"/>
      <c r="M64" s="58"/>
      <c r="N64" s="57"/>
      <c r="O64" s="58"/>
      <c r="Q64" s="57"/>
      <c r="R64" s="58">
        <f>[12]Tregion!$G64</f>
        <v>32.109687942109524</v>
      </c>
      <c r="S64" s="59"/>
      <c r="T64" s="58"/>
      <c r="U64" s="60"/>
      <c r="V64" s="61"/>
      <c r="W64" s="60"/>
      <c r="X64" s="58"/>
      <c r="Y64" s="59"/>
      <c r="Z64" s="62"/>
      <c r="AB64" s="59"/>
      <c r="AC64" s="58"/>
      <c r="AD64" s="59"/>
      <c r="AE64" s="58"/>
      <c r="AF64" s="59"/>
      <c r="AG64" s="58"/>
      <c r="AI64" s="135"/>
      <c r="AJ64" s="136"/>
      <c r="AK64" s="50">
        <f>[4]Curves!$A70</f>
        <v>38808</v>
      </c>
      <c r="AL64" s="40">
        <f>[4]Curves!$E70</f>
        <v>3.677</v>
      </c>
      <c r="AM64" s="40">
        <f>[4]Curves!$J70</f>
        <v>4.4999999999999998E-2</v>
      </c>
      <c r="AN64" s="40">
        <f t="shared" si="4"/>
        <v>0.36</v>
      </c>
      <c r="AO64" s="40">
        <f>[4]Curves!$K70</f>
        <v>0.36</v>
      </c>
      <c r="AP64" s="40">
        <f>[4]Curves!$G70</f>
        <v>0.38</v>
      </c>
    </row>
    <row r="65" spans="1:42" x14ac:dyDescent="0.25">
      <c r="A65" s="50">
        <f>[5]Tregion!$A65</f>
        <v>38018</v>
      </c>
      <c r="B65" s="57">
        <f>[5]Tregion!$G65</f>
        <v>24.143000000000001</v>
      </c>
      <c r="C65" s="58">
        <f>[6]Tregion!$G65</f>
        <v>27.279</v>
      </c>
      <c r="D65" s="57">
        <f>[7]Tregion!$G65</f>
        <v>27.347000000000001</v>
      </c>
      <c r="E65" s="58">
        <f>[8]Tregion!$G65</f>
        <v>26.721</v>
      </c>
      <c r="F65" s="57">
        <f>[9]Tregion!$G65</f>
        <v>26.271000000000001</v>
      </c>
      <c r="G65" s="58">
        <f>[10]Tbasis!$E64</f>
        <v>25.243000000000002</v>
      </c>
      <c r="H65" s="57"/>
      <c r="I65" s="58">
        <f>[11]Tregion!$G65</f>
        <v>16.315000000000001</v>
      </c>
      <c r="J65" s="57"/>
      <c r="K65" s="58"/>
      <c r="L65" s="57"/>
      <c r="M65" s="58"/>
      <c r="N65" s="57"/>
      <c r="O65" s="58"/>
      <c r="Q65" s="57"/>
      <c r="R65" s="58">
        <f>[12]Tregion!$G65</f>
        <v>31.291750154090941</v>
      </c>
      <c r="S65" s="59"/>
      <c r="T65" s="58"/>
      <c r="U65" s="60"/>
      <c r="V65" s="61"/>
      <c r="W65" s="60"/>
      <c r="X65" s="58"/>
      <c r="Y65" s="59"/>
      <c r="Z65" s="62"/>
      <c r="AB65" s="59"/>
      <c r="AC65" s="58"/>
      <c r="AD65" s="59"/>
      <c r="AE65" s="58"/>
      <c r="AF65" s="59"/>
      <c r="AG65" s="58"/>
      <c r="AI65" s="135"/>
      <c r="AJ65" s="136"/>
      <c r="AK65" s="50">
        <f>[4]Curves!$A71</f>
        <v>38838</v>
      </c>
      <c r="AL65" s="40">
        <f>[4]Curves!$E71</f>
        <v>3.8250000000000002</v>
      </c>
      <c r="AM65" s="40">
        <f>[4]Curves!$J71</f>
        <v>4.4999999999999998E-2</v>
      </c>
      <c r="AN65" s="40">
        <f t="shared" si="4"/>
        <v>0.32500000000000001</v>
      </c>
      <c r="AO65" s="40">
        <f>[4]Curves!$K71</f>
        <v>0.32500000000000001</v>
      </c>
      <c r="AP65" s="40">
        <f>[4]Curves!$G71</f>
        <v>0.33</v>
      </c>
    </row>
    <row r="66" spans="1:42" x14ac:dyDescent="0.25">
      <c r="A66" s="50">
        <f>[5]Tregion!$A66</f>
        <v>38047</v>
      </c>
      <c r="B66" s="57">
        <f>[5]Tregion!$G66</f>
        <v>23.934000000000001</v>
      </c>
      <c r="C66" s="58">
        <f>[6]Tregion!$G66</f>
        <v>26.684999999999999</v>
      </c>
      <c r="D66" s="57">
        <f>[7]Tregion!$G66</f>
        <v>25.979000000000003</v>
      </c>
      <c r="E66" s="58">
        <f>[8]Tregion!$G66</f>
        <v>26.357000000000003</v>
      </c>
      <c r="F66" s="57">
        <f>[9]Tregion!$G66</f>
        <v>26.111000000000001</v>
      </c>
      <c r="G66" s="58">
        <f>[10]Tbasis!$E65</f>
        <v>25.034000000000002</v>
      </c>
      <c r="H66" s="57"/>
      <c r="I66" s="58">
        <f>[11]Tregion!$G66</f>
        <v>15.228000000000002</v>
      </c>
      <c r="J66" s="57"/>
      <c r="K66" s="58"/>
      <c r="L66" s="57"/>
      <c r="M66" s="58"/>
      <c r="N66" s="57"/>
      <c r="O66" s="58"/>
      <c r="Q66" s="57"/>
      <c r="R66" s="58">
        <f>[12]Tregion!$G66</f>
        <v>29.989999251013742</v>
      </c>
      <c r="S66" s="59"/>
      <c r="T66" s="58"/>
      <c r="U66" s="60"/>
      <c r="V66" s="61"/>
      <c r="W66" s="60"/>
      <c r="X66" s="58"/>
      <c r="Y66" s="59"/>
      <c r="Z66" s="62"/>
      <c r="AB66" s="59"/>
      <c r="AC66" s="58"/>
      <c r="AD66" s="59"/>
      <c r="AE66" s="58"/>
      <c r="AF66" s="59"/>
      <c r="AG66" s="58"/>
      <c r="AI66" s="135"/>
      <c r="AJ66" s="136"/>
      <c r="AK66" s="50">
        <f>[4]Curves!$A72</f>
        <v>38869</v>
      </c>
      <c r="AL66" s="40">
        <f>[4]Curves!$E72</f>
        <v>3.9770000000000003</v>
      </c>
      <c r="AM66" s="40">
        <f>[4]Curves!$J72</f>
        <v>4.4999999999999998E-2</v>
      </c>
      <c r="AN66" s="40">
        <f t="shared" si="4"/>
        <v>0.33500000000000002</v>
      </c>
      <c r="AO66" s="40">
        <f>[4]Curves!$K72</f>
        <v>0.33500000000000002</v>
      </c>
      <c r="AP66" s="40">
        <f>[4]Curves!$G72</f>
        <v>0.37</v>
      </c>
    </row>
    <row r="67" spans="1:42" x14ac:dyDescent="0.25">
      <c r="A67" s="50">
        <f>[5]Tregion!$A67</f>
        <v>38078</v>
      </c>
      <c r="B67" s="57">
        <f>[5]Tregion!$G67</f>
        <v>23.484999999999999</v>
      </c>
      <c r="C67" s="58">
        <f>[6]Tregion!$G67</f>
        <v>25.454000000000001</v>
      </c>
      <c r="D67" s="57">
        <f>[7]Tregion!$G67</f>
        <v>23.423000000000002</v>
      </c>
      <c r="E67" s="58">
        <f>[8]Tregion!$G67</f>
        <v>25.346</v>
      </c>
      <c r="F67" s="57">
        <f>[9]Tregion!$G67</f>
        <v>25.813000000000002</v>
      </c>
      <c r="G67" s="58">
        <f>[10]Tbasis!$E66</f>
        <v>24.585000000000001</v>
      </c>
      <c r="H67" s="57"/>
      <c r="I67" s="58">
        <f>[11]Tregion!$G67</f>
        <v>15.334000000000001</v>
      </c>
      <c r="J67" s="57"/>
      <c r="K67" s="58"/>
      <c r="L67" s="57"/>
      <c r="M67" s="58"/>
      <c r="N67" s="57"/>
      <c r="O67" s="58"/>
      <c r="Q67" s="57"/>
      <c r="R67" s="58">
        <f>[12]Tregion!$G67</f>
        <v>28.317865378798434</v>
      </c>
      <c r="S67" s="59"/>
      <c r="T67" s="58"/>
      <c r="U67" s="60"/>
      <c r="V67" s="61"/>
      <c r="W67" s="60"/>
      <c r="X67" s="58"/>
      <c r="Y67" s="59"/>
      <c r="Z67" s="62"/>
      <c r="AB67" s="59"/>
      <c r="AC67" s="58"/>
      <c r="AD67" s="59"/>
      <c r="AE67" s="58"/>
      <c r="AF67" s="59"/>
      <c r="AG67" s="58"/>
      <c r="AI67" s="135"/>
      <c r="AJ67" s="136"/>
      <c r="AK67" s="50">
        <f>[4]Curves!$A73</f>
        <v>38899</v>
      </c>
      <c r="AL67" s="40">
        <f>[4]Curves!$E73</f>
        <v>4.0395000000000003</v>
      </c>
      <c r="AM67" s="40">
        <f>[4]Curves!$J73</f>
        <v>4.4999999999999998E-2</v>
      </c>
      <c r="AN67" s="40">
        <f>AO67+0.1</f>
        <v>0.44999999999999996</v>
      </c>
      <c r="AO67" s="40">
        <f>[4]Curves!$K73</f>
        <v>0.35</v>
      </c>
      <c r="AP67" s="40">
        <f>[4]Curves!$G73</f>
        <v>0.41</v>
      </c>
    </row>
    <row r="68" spans="1:42" x14ac:dyDescent="0.25">
      <c r="A68" s="50">
        <f>[5]Tregion!$A68</f>
        <v>38108</v>
      </c>
      <c r="B68" s="57">
        <f>[5]Tregion!$G68</f>
        <v>22.912000000000003</v>
      </c>
      <c r="C68" s="58">
        <f>[6]Tregion!$G68</f>
        <v>17.364999999999998</v>
      </c>
      <c r="D68" s="57">
        <f>[7]Tregion!$G68</f>
        <v>14.51</v>
      </c>
      <c r="E68" s="58">
        <f>[8]Tregion!$G68</f>
        <v>25.854000000000003</v>
      </c>
      <c r="F68" s="57">
        <f>[9]Tregion!$G68</f>
        <v>25.348000000000003</v>
      </c>
      <c r="G68" s="58">
        <f>[10]Tbasis!$E67</f>
        <v>24.012</v>
      </c>
      <c r="H68" s="57"/>
      <c r="I68" s="58">
        <f>[11]Tregion!$G68</f>
        <v>12.941000000000001</v>
      </c>
      <c r="J68" s="57"/>
      <c r="K68" s="58"/>
      <c r="L68" s="57"/>
      <c r="M68" s="58"/>
      <c r="N68" s="57"/>
      <c r="O68" s="58"/>
      <c r="Q68" s="57"/>
      <c r="R68" s="58">
        <f>[12]Tregion!$G68</f>
        <v>28.36119577822792</v>
      </c>
      <c r="S68" s="59"/>
      <c r="T68" s="58"/>
      <c r="U68" s="60"/>
      <c r="V68" s="61"/>
      <c r="W68" s="60"/>
      <c r="X68" s="58"/>
      <c r="Y68" s="59"/>
      <c r="Z68" s="62"/>
      <c r="AB68" s="59"/>
      <c r="AC68" s="58"/>
      <c r="AD68" s="59"/>
      <c r="AE68" s="58"/>
      <c r="AF68" s="59"/>
      <c r="AG68" s="58"/>
      <c r="AI68" s="135"/>
      <c r="AJ68" s="136"/>
      <c r="AK68" s="50">
        <f>[4]Curves!$A74</f>
        <v>38930</v>
      </c>
      <c r="AL68" s="40">
        <f>[4]Curves!$E74</f>
        <v>3.9525000000000001</v>
      </c>
      <c r="AM68" s="40">
        <f>[4]Curves!$J74</f>
        <v>0.13</v>
      </c>
      <c r="AN68" s="40">
        <f>AO68+0.1</f>
        <v>0.44999999999999996</v>
      </c>
      <c r="AO68" s="40">
        <f>[4]Curves!$K74</f>
        <v>0.35</v>
      </c>
      <c r="AP68" s="40">
        <f>[4]Curves!$G74</f>
        <v>0.41</v>
      </c>
    </row>
    <row r="69" spans="1:42" x14ac:dyDescent="0.25">
      <c r="A69" s="50">
        <f>[5]Tregion!$A69</f>
        <v>38139</v>
      </c>
      <c r="B69" s="57">
        <f>[5]Tregion!$G69</f>
        <v>23.586000000000002</v>
      </c>
      <c r="C69" s="58">
        <f>[6]Tregion!$G69</f>
        <v>21.492000000000001</v>
      </c>
      <c r="D69" s="57">
        <f>[7]Tregion!$G69</f>
        <v>17.682000000000002</v>
      </c>
      <c r="E69" s="58">
        <f>[8]Tregion!$G69</f>
        <v>27.626000000000001</v>
      </c>
      <c r="F69" s="57">
        <f>[9]Tregion!$G69</f>
        <v>26.404</v>
      </c>
      <c r="G69" s="58">
        <f>[10]Tbasis!$E68</f>
        <v>25.746000000000002</v>
      </c>
      <c r="H69" s="57"/>
      <c r="I69" s="58">
        <f>[11]Tregion!$G69</f>
        <v>13.3</v>
      </c>
      <c r="J69" s="57"/>
      <c r="K69" s="58"/>
      <c r="L69" s="57"/>
      <c r="M69" s="58"/>
      <c r="N69" s="57"/>
      <c r="O69" s="58"/>
      <c r="Q69" s="57"/>
      <c r="R69" s="58">
        <f>[12]Tregion!$G69</f>
        <v>28.711336226237556</v>
      </c>
      <c r="S69" s="59"/>
      <c r="T69" s="58"/>
      <c r="U69" s="60"/>
      <c r="V69" s="61"/>
      <c r="W69" s="60"/>
      <c r="X69" s="58"/>
      <c r="Y69" s="59"/>
      <c r="Z69" s="62"/>
      <c r="AB69" s="59"/>
      <c r="AC69" s="58"/>
      <c r="AD69" s="59"/>
      <c r="AE69" s="58"/>
      <c r="AF69" s="59"/>
      <c r="AG69" s="58"/>
      <c r="AI69" s="135"/>
      <c r="AJ69" s="136"/>
      <c r="AK69" s="50">
        <f>[4]Curves!$A75</f>
        <v>38961</v>
      </c>
      <c r="AL69" s="40">
        <f>[4]Curves!$E75</f>
        <v>3.8135000000000003</v>
      </c>
      <c r="AM69" s="40">
        <f>[4]Curves!$J75</f>
        <v>0.13</v>
      </c>
      <c r="AN69" s="40">
        <f>AO69+0.1</f>
        <v>0.41500000000000004</v>
      </c>
      <c r="AO69" s="40">
        <f>[4]Curves!$K75</f>
        <v>0.315</v>
      </c>
      <c r="AP69" s="40">
        <f>[4]Curves!$G75</f>
        <v>0.36</v>
      </c>
    </row>
    <row r="70" spans="1:42" x14ac:dyDescent="0.25">
      <c r="A70" s="50">
        <f>[5]Tregion!$A70</f>
        <v>38169</v>
      </c>
      <c r="B70" s="57">
        <f>[5]Tregion!$G70</f>
        <v>27.514000000000003</v>
      </c>
      <c r="C70" s="58">
        <f>[6]Tregion!$G70</f>
        <v>35.786000000000001</v>
      </c>
      <c r="D70" s="57">
        <f>[7]Tregion!$G70</f>
        <v>34.229999999999997</v>
      </c>
      <c r="E70" s="58">
        <f>[8]Tregion!$G70</f>
        <v>29.168000000000003</v>
      </c>
      <c r="F70" s="57">
        <f>[9]Tregion!$G70</f>
        <v>27.812000000000001</v>
      </c>
      <c r="G70" s="58">
        <f>[10]Tbasis!$E69</f>
        <v>30.314</v>
      </c>
      <c r="H70" s="57"/>
      <c r="I70" s="58">
        <f>[11]Tregion!$G70</f>
        <v>14.542</v>
      </c>
      <c r="J70" s="57"/>
      <c r="K70" s="58"/>
      <c r="L70" s="57"/>
      <c r="M70" s="58"/>
      <c r="N70" s="57"/>
      <c r="O70" s="58"/>
      <c r="Q70" s="57"/>
      <c r="R70" s="58">
        <f>[12]Tregion!$G70</f>
        <v>29.127900017396907</v>
      </c>
      <c r="S70" s="59"/>
      <c r="T70" s="58"/>
      <c r="U70" s="60"/>
      <c r="V70" s="61"/>
      <c r="W70" s="60"/>
      <c r="X70" s="58"/>
      <c r="Y70" s="59"/>
      <c r="Z70" s="62"/>
      <c r="AB70" s="59"/>
      <c r="AC70" s="58"/>
      <c r="AD70" s="59"/>
      <c r="AE70" s="58"/>
      <c r="AF70" s="59"/>
      <c r="AG70" s="58"/>
      <c r="AI70" s="135"/>
      <c r="AJ70" s="136"/>
      <c r="AK70" s="50">
        <f>[4]Curves!$A76</f>
        <v>38991</v>
      </c>
      <c r="AL70" s="40">
        <f>[4]Curves!$E76</f>
        <v>3.6595</v>
      </c>
      <c r="AM70" s="40">
        <f>[4]Curves!$J76</f>
        <v>0.13</v>
      </c>
      <c r="AN70" s="40">
        <f>AO70+0.1</f>
        <v>0.45999999999999996</v>
      </c>
      <c r="AO70" s="40">
        <f>[4]Curves!$K76</f>
        <v>0.36</v>
      </c>
      <c r="AP70" s="40">
        <f>[4]Curves!$G76</f>
        <v>0.4</v>
      </c>
    </row>
    <row r="71" spans="1:42" x14ac:dyDescent="0.25">
      <c r="A71" s="50">
        <f>[5]Tregion!$A71</f>
        <v>38200</v>
      </c>
      <c r="B71" s="57">
        <f>[5]Tregion!$G71</f>
        <v>30.1</v>
      </c>
      <c r="C71" s="58">
        <f>[6]Tregion!$G71</f>
        <v>37.463999999999999</v>
      </c>
      <c r="D71" s="57">
        <f>[7]Tregion!$G71</f>
        <v>35.888000000000005</v>
      </c>
      <c r="E71" s="58">
        <f>[8]Tregion!$G71</f>
        <v>29.838000000000001</v>
      </c>
      <c r="F71" s="57">
        <f>[9]Tregion!$G71</f>
        <v>30.91</v>
      </c>
      <c r="G71" s="58">
        <f>[10]Tbasis!$E70</f>
        <v>33.75</v>
      </c>
      <c r="H71" s="57"/>
      <c r="I71" s="58">
        <f>[11]Tregion!$G71</f>
        <v>18.067</v>
      </c>
      <c r="J71" s="57"/>
      <c r="K71" s="58"/>
      <c r="L71" s="57"/>
      <c r="M71" s="58"/>
      <c r="N71" s="57"/>
      <c r="O71" s="58"/>
      <c r="Q71" s="57"/>
      <c r="R71" s="58">
        <f>[12]Tregion!$G71</f>
        <v>29.480736674442888</v>
      </c>
      <c r="S71" s="59"/>
      <c r="T71" s="58"/>
      <c r="U71" s="60"/>
      <c r="V71" s="61"/>
      <c r="W71" s="60"/>
      <c r="X71" s="58"/>
      <c r="Y71" s="59"/>
      <c r="Z71" s="62"/>
      <c r="AB71" s="59"/>
      <c r="AC71" s="58"/>
      <c r="AD71" s="59"/>
      <c r="AE71" s="58"/>
      <c r="AF71" s="59"/>
      <c r="AG71" s="58"/>
      <c r="AI71" s="135"/>
      <c r="AJ71" s="136"/>
      <c r="AK71" s="50">
        <f>[4]Curves!$A77</f>
        <v>39022</v>
      </c>
      <c r="AL71" s="40">
        <f>[4]Curves!$E77</f>
        <v>3.6645000000000003</v>
      </c>
      <c r="AM71" s="40">
        <f>[4]Curves!$J77</f>
        <v>0.13</v>
      </c>
      <c r="AN71" s="40">
        <f>AO71+0.1</f>
        <v>0.56000000000000005</v>
      </c>
      <c r="AO71" s="40">
        <f>[4]Curves!$K77</f>
        <v>0.46</v>
      </c>
      <c r="AP71" s="40">
        <f>[4]Curves!$G77</f>
        <v>0.73</v>
      </c>
    </row>
    <row r="72" spans="1:42" x14ac:dyDescent="0.25">
      <c r="A72" s="50">
        <f>[5]Tregion!$A72</f>
        <v>38231</v>
      </c>
      <c r="B72" s="57">
        <f>[5]Tregion!$G72</f>
        <v>28.559000000000001</v>
      </c>
      <c r="C72" s="58">
        <f>[6]Tregion!$G72</f>
        <v>32.884999999999998</v>
      </c>
      <c r="D72" s="57">
        <f>[7]Tregion!$G72</f>
        <v>31.409000000000002</v>
      </c>
      <c r="E72" s="58">
        <f>[8]Tregion!$G72</f>
        <v>28.97</v>
      </c>
      <c r="F72" s="57">
        <f>[9]Tregion!$G72</f>
        <v>29.945</v>
      </c>
      <c r="G72" s="58">
        <f>[10]Tbasis!$E71</f>
        <v>31.359000000000002</v>
      </c>
      <c r="H72" s="57"/>
      <c r="I72" s="58">
        <f>[11]Tregion!$G72</f>
        <v>20.323</v>
      </c>
      <c r="J72" s="57"/>
      <c r="K72" s="58"/>
      <c r="L72" s="57"/>
      <c r="M72" s="58"/>
      <c r="N72" s="57"/>
      <c r="O72" s="58"/>
      <c r="Q72" s="57"/>
      <c r="R72" s="58">
        <f>[12]Tregion!$G72</f>
        <v>29.424100572522242</v>
      </c>
      <c r="S72" s="59"/>
      <c r="T72" s="58"/>
      <c r="U72" s="60"/>
      <c r="V72" s="61"/>
      <c r="W72" s="60"/>
      <c r="X72" s="58"/>
      <c r="Y72" s="59"/>
      <c r="Z72" s="62"/>
      <c r="AB72" s="59"/>
      <c r="AC72" s="58"/>
      <c r="AD72" s="59"/>
      <c r="AE72" s="58"/>
      <c r="AF72" s="59"/>
      <c r="AG72" s="58"/>
      <c r="AI72" s="135"/>
      <c r="AJ72" s="136"/>
      <c r="AK72" s="50">
        <f>[4]Curves!$A78</f>
        <v>39052</v>
      </c>
      <c r="AL72" s="40">
        <f>[4]Curves!$E78</f>
        <v>3.7025000000000001</v>
      </c>
      <c r="AM72" s="40">
        <f>[4]Curves!$J78</f>
        <v>0.13</v>
      </c>
      <c r="AN72" s="40">
        <f t="shared" ref="AN72:AN78" si="5">AO72</f>
        <v>0.77</v>
      </c>
      <c r="AO72" s="40">
        <f>[4]Curves!$K78</f>
        <v>0.77</v>
      </c>
      <c r="AP72" s="40">
        <f>[4]Curves!$G78</f>
        <v>0.98</v>
      </c>
    </row>
    <row r="73" spans="1:42" x14ac:dyDescent="0.25">
      <c r="A73" s="50">
        <f>[5]Tregion!$A73</f>
        <v>38261</v>
      </c>
      <c r="B73" s="57">
        <f>[5]Tregion!$G73</f>
        <v>25.97</v>
      </c>
      <c r="C73" s="58">
        <f>[6]Tregion!$G73</f>
        <v>30.474</v>
      </c>
      <c r="D73" s="57">
        <f>[7]Tregion!$G73</f>
        <v>28.366</v>
      </c>
      <c r="E73" s="58">
        <f>[8]Tregion!$G73</f>
        <v>27.803000000000001</v>
      </c>
      <c r="F73" s="57">
        <f>[9]Tregion!$G73</f>
        <v>24.958000000000002</v>
      </c>
      <c r="G73" s="58">
        <f>[10]Tbasis!$E72</f>
        <v>27.17</v>
      </c>
      <c r="H73" s="57"/>
      <c r="I73" s="58">
        <f>[11]Tregion!$G73</f>
        <v>14.457000000000001</v>
      </c>
      <c r="J73" s="57"/>
      <c r="K73" s="58"/>
      <c r="L73" s="57"/>
      <c r="M73" s="58"/>
      <c r="N73" s="57"/>
      <c r="O73" s="58"/>
      <c r="Q73" s="57"/>
      <c r="R73" s="58">
        <f>[12]Tregion!$G73</f>
        <v>29.424903621050035</v>
      </c>
      <c r="S73" s="59"/>
      <c r="T73" s="58"/>
      <c r="U73" s="60"/>
      <c r="V73" s="61"/>
      <c r="W73" s="60"/>
      <c r="X73" s="58"/>
      <c r="Y73" s="59"/>
      <c r="Z73" s="62"/>
      <c r="AB73" s="59"/>
      <c r="AC73" s="58"/>
      <c r="AD73" s="59"/>
      <c r="AE73" s="58"/>
      <c r="AF73" s="59"/>
      <c r="AG73" s="58"/>
      <c r="AI73" s="135"/>
      <c r="AJ73" s="136"/>
      <c r="AK73" s="50">
        <f>[4]Curves!$A79</f>
        <v>39083</v>
      </c>
      <c r="AL73" s="40">
        <f>[4]Curves!$E79</f>
        <v>3.7475000000000001</v>
      </c>
      <c r="AM73" s="40">
        <f>[4]Curves!$J79</f>
        <v>4.4999999999999998E-2</v>
      </c>
      <c r="AN73" s="40">
        <f t="shared" si="5"/>
        <v>1.04</v>
      </c>
      <c r="AO73" s="40">
        <f>[4]Curves!$K79</f>
        <v>1.04</v>
      </c>
      <c r="AP73" s="40">
        <f>[4]Curves!$G79</f>
        <v>1.6</v>
      </c>
    </row>
    <row r="74" spans="1:42" x14ac:dyDescent="0.25">
      <c r="A74" s="50">
        <f>[5]Tregion!$A74</f>
        <v>38292</v>
      </c>
      <c r="B74" s="57">
        <f>[5]Tregion!$G74</f>
        <v>22.873000000000001</v>
      </c>
      <c r="C74" s="58">
        <f>[6]Tregion!$G74</f>
        <v>27.021000000000001</v>
      </c>
      <c r="D74" s="57">
        <f>[7]Tregion!$G74</f>
        <v>24.902000000000001</v>
      </c>
      <c r="E74" s="58">
        <f>[8]Tregion!$G74</f>
        <v>27.599</v>
      </c>
      <c r="F74" s="57">
        <f>[9]Tregion!$G74</f>
        <v>25.202000000000002</v>
      </c>
      <c r="G74" s="58">
        <f>[10]Tbasis!$E73</f>
        <v>23.863</v>
      </c>
      <c r="H74" s="57"/>
      <c r="I74" s="58">
        <f>[11]Tregion!$G74</f>
        <v>12.822000000000001</v>
      </c>
      <c r="J74" s="57"/>
      <c r="K74" s="58"/>
      <c r="L74" s="57"/>
      <c r="M74" s="58"/>
      <c r="N74" s="57"/>
      <c r="O74" s="58"/>
      <c r="Q74" s="57"/>
      <c r="R74" s="58">
        <f>[12]Tregion!$G74</f>
        <v>31.034712049611407</v>
      </c>
      <c r="S74" s="59"/>
      <c r="T74" s="58"/>
      <c r="U74" s="60"/>
      <c r="V74" s="61"/>
      <c r="W74" s="60"/>
      <c r="X74" s="58"/>
      <c r="Y74" s="59"/>
      <c r="Z74" s="62"/>
      <c r="AB74" s="59"/>
      <c r="AC74" s="58"/>
      <c r="AD74" s="59"/>
      <c r="AE74" s="58"/>
      <c r="AF74" s="59"/>
      <c r="AG74" s="58"/>
      <c r="AI74" s="135"/>
      <c r="AJ74" s="136"/>
      <c r="AK74" s="50">
        <f>[4]Curves!$A80</f>
        <v>39114</v>
      </c>
      <c r="AL74" s="40">
        <f>[4]Curves!$E80</f>
        <v>3.7855000000000003</v>
      </c>
      <c r="AM74" s="40">
        <f>[4]Curves!$J80</f>
        <v>4.4999999999999998E-2</v>
      </c>
      <c r="AN74" s="40">
        <f t="shared" si="5"/>
        <v>1.04</v>
      </c>
      <c r="AO74" s="40">
        <f>[4]Curves!$K80</f>
        <v>1.04</v>
      </c>
      <c r="AP74" s="40">
        <f>[4]Curves!$G80</f>
        <v>1.6</v>
      </c>
    </row>
    <row r="75" spans="1:42" x14ac:dyDescent="0.25">
      <c r="A75" s="50">
        <f>[5]Tregion!$A75</f>
        <v>38322</v>
      </c>
      <c r="B75" s="57">
        <f>[5]Tregion!$G75</f>
        <v>23.582000000000001</v>
      </c>
      <c r="C75" s="58">
        <f>[6]Tregion!$G75</f>
        <v>32.26</v>
      </c>
      <c r="D75" s="57">
        <f>[7]Tregion!$G75</f>
        <v>30.114999999999998</v>
      </c>
      <c r="E75" s="58">
        <f>[8]Tregion!$G75</f>
        <v>29.015000000000001</v>
      </c>
      <c r="F75" s="57">
        <f>[9]Tregion!$G75</f>
        <v>28.399000000000001</v>
      </c>
      <c r="G75" s="58">
        <f>[10]Tbasis!$E74</f>
        <v>24.472000000000001</v>
      </c>
      <c r="H75" s="57"/>
      <c r="I75" s="58">
        <f>[11]Tregion!$G75</f>
        <v>16.382999999999999</v>
      </c>
      <c r="J75" s="57"/>
      <c r="K75" s="58"/>
      <c r="L75" s="57"/>
      <c r="M75" s="58"/>
      <c r="N75" s="57"/>
      <c r="O75" s="58"/>
      <c r="Q75" s="57"/>
      <c r="R75" s="58">
        <f>[12]Tregion!$G75</f>
        <v>32.439464629106304</v>
      </c>
      <c r="S75" s="59"/>
      <c r="T75" s="58"/>
      <c r="U75" s="60"/>
      <c r="V75" s="61"/>
      <c r="W75" s="60"/>
      <c r="X75" s="58"/>
      <c r="Y75" s="59"/>
      <c r="Z75" s="62"/>
      <c r="AB75" s="59"/>
      <c r="AC75" s="58"/>
      <c r="AD75" s="59"/>
      <c r="AE75" s="58"/>
      <c r="AF75" s="59"/>
      <c r="AG75" s="58"/>
      <c r="AI75" s="135"/>
      <c r="AJ75" s="136"/>
      <c r="AK75" s="50">
        <f>[4]Curves!$A81</f>
        <v>39142</v>
      </c>
      <c r="AL75" s="40">
        <f>[4]Curves!$E81</f>
        <v>3.7795000000000001</v>
      </c>
      <c r="AM75" s="40">
        <f>[4]Curves!$J81</f>
        <v>4.4999999999999998E-2</v>
      </c>
      <c r="AN75" s="40">
        <f t="shared" si="5"/>
        <v>0.54</v>
      </c>
      <c r="AO75" s="40">
        <f>[4]Curves!$K81</f>
        <v>0.54</v>
      </c>
      <c r="AP75" s="40">
        <f>[4]Curves!$G81</f>
        <v>0.72</v>
      </c>
    </row>
    <row r="76" spans="1:42" x14ac:dyDescent="0.25">
      <c r="A76" s="50">
        <f>[5]Tregion!$A76</f>
        <v>38353</v>
      </c>
      <c r="B76" s="57">
        <f>[5]Tregion!$G76</f>
        <v>24.432000000000002</v>
      </c>
      <c r="C76" s="58">
        <f>[6]Tregion!$G76</f>
        <v>27.652000000000001</v>
      </c>
      <c r="D76" s="57">
        <f>[7]Tregion!$G76</f>
        <v>28.381</v>
      </c>
      <c r="E76" s="58">
        <f>[8]Tregion!$G76</f>
        <v>28.074000000000002</v>
      </c>
      <c r="F76" s="57">
        <f>[9]Tregion!$G76</f>
        <v>26.793000000000003</v>
      </c>
      <c r="G76" s="58">
        <f>[10]Tbasis!$E75</f>
        <v>25.592000000000002</v>
      </c>
      <c r="H76" s="57"/>
      <c r="I76" s="58">
        <f>[11]Tregion!$G76</f>
        <v>17.297000000000001</v>
      </c>
      <c r="J76" s="57"/>
      <c r="K76" s="58"/>
      <c r="L76" s="57"/>
      <c r="M76" s="58"/>
      <c r="N76" s="57"/>
      <c r="O76" s="58"/>
      <c r="Q76" s="57"/>
      <c r="R76" s="58">
        <f>[12]Tregion!$G76</f>
        <v>32.98811135904274</v>
      </c>
      <c r="S76" s="59"/>
      <c r="T76" s="58"/>
      <c r="U76" s="60"/>
      <c r="V76" s="61"/>
      <c r="W76" s="60"/>
      <c r="X76" s="58"/>
      <c r="Y76" s="59"/>
      <c r="Z76" s="62"/>
      <c r="AB76" s="59"/>
      <c r="AC76" s="58"/>
      <c r="AD76" s="59"/>
      <c r="AE76" s="58"/>
      <c r="AF76" s="59"/>
      <c r="AG76" s="58"/>
      <c r="AI76" s="135"/>
      <c r="AJ76" s="136"/>
      <c r="AK76" s="50">
        <f>[4]Curves!$A82</f>
        <v>39173</v>
      </c>
      <c r="AL76" s="40">
        <f>[4]Curves!$E82</f>
        <v>3.7795000000000001</v>
      </c>
      <c r="AM76" s="40">
        <f>[4]Curves!$J82</f>
        <v>4.4999999999999998E-2</v>
      </c>
      <c r="AN76" s="40">
        <f t="shared" si="5"/>
        <v>0.36</v>
      </c>
      <c r="AO76" s="40">
        <f>[4]Curves!$K82</f>
        <v>0.36</v>
      </c>
      <c r="AP76" s="40">
        <f>[4]Curves!$G82</f>
        <v>0.38</v>
      </c>
    </row>
    <row r="77" spans="1:42" x14ac:dyDescent="0.25">
      <c r="A77" s="50">
        <f>[5]Tregion!$A77</f>
        <v>38384</v>
      </c>
      <c r="B77" s="57">
        <f>[5]Tregion!$G77</f>
        <v>24.671000000000003</v>
      </c>
      <c r="C77" s="58">
        <f>[6]Tregion!$G77</f>
        <v>27.881</v>
      </c>
      <c r="D77" s="57">
        <f>[7]Tregion!$G77</f>
        <v>27.846</v>
      </c>
      <c r="E77" s="58">
        <f>[8]Tregion!$G77</f>
        <v>27.202000000000002</v>
      </c>
      <c r="F77" s="57">
        <f>[9]Tregion!$G77</f>
        <v>26.769000000000002</v>
      </c>
      <c r="G77" s="58">
        <f>[10]Tbasis!$E76</f>
        <v>25.831</v>
      </c>
      <c r="H77" s="57"/>
      <c r="I77" s="58">
        <f>[11]Tregion!$G77</f>
        <v>18.079000000000001</v>
      </c>
      <c r="J77" s="57"/>
      <c r="K77" s="58"/>
      <c r="L77" s="57"/>
      <c r="M77" s="58"/>
      <c r="N77" s="57"/>
      <c r="O77" s="58"/>
      <c r="Q77" s="57"/>
      <c r="R77" s="58">
        <f>[12]Tregion!$G77</f>
        <v>32.170232916316266</v>
      </c>
      <c r="S77" s="59"/>
      <c r="T77" s="58"/>
      <c r="U77" s="60"/>
      <c r="V77" s="61"/>
      <c r="W77" s="60"/>
      <c r="X77" s="58"/>
      <c r="Y77" s="59"/>
      <c r="Z77" s="62"/>
      <c r="AB77" s="59"/>
      <c r="AC77" s="58"/>
      <c r="AD77" s="59"/>
      <c r="AE77" s="58"/>
      <c r="AF77" s="59"/>
      <c r="AG77" s="58"/>
      <c r="AI77" s="135"/>
      <c r="AJ77" s="136"/>
      <c r="AK77" s="50">
        <f>[4]Curves!$A83</f>
        <v>39203</v>
      </c>
      <c r="AL77" s="40">
        <f>[4]Curves!$E83</f>
        <v>3.9275000000000002</v>
      </c>
      <c r="AM77" s="40">
        <f>[4]Curves!$J83</f>
        <v>4.4999999999999998E-2</v>
      </c>
      <c r="AN77" s="40">
        <f t="shared" si="5"/>
        <v>0.32500000000000001</v>
      </c>
      <c r="AO77" s="40">
        <f>[4]Curves!$K83</f>
        <v>0.32500000000000001</v>
      </c>
      <c r="AP77" s="40">
        <f>[4]Curves!$G83</f>
        <v>0.33</v>
      </c>
    </row>
    <row r="78" spans="1:42" x14ac:dyDescent="0.25">
      <c r="A78" s="50">
        <f>[5]Tregion!$A78</f>
        <v>38412</v>
      </c>
      <c r="B78" s="57">
        <f>[5]Tregion!$G78</f>
        <v>24.362000000000002</v>
      </c>
      <c r="C78" s="58">
        <f>[6]Tregion!$G78</f>
        <v>27.146000000000001</v>
      </c>
      <c r="D78" s="57">
        <f>[7]Tregion!$G78</f>
        <v>26.414999999999999</v>
      </c>
      <c r="E78" s="58">
        <f>[8]Tregion!$G78</f>
        <v>26.684000000000001</v>
      </c>
      <c r="F78" s="57">
        <f>[9]Tregion!$G78</f>
        <v>26.501000000000001</v>
      </c>
      <c r="G78" s="58">
        <f>[10]Tbasis!$E77</f>
        <v>25.522000000000002</v>
      </c>
      <c r="H78" s="57"/>
      <c r="I78" s="58">
        <f>[11]Tregion!$G78</f>
        <v>16.934999999999999</v>
      </c>
      <c r="J78" s="57"/>
      <c r="K78" s="58"/>
      <c r="L78" s="57"/>
      <c r="M78" s="58"/>
      <c r="N78" s="57"/>
      <c r="O78" s="58"/>
      <c r="Q78" s="57"/>
      <c r="R78" s="58">
        <f>[12]Tregion!$G78</f>
        <v>30.869933773012388</v>
      </c>
      <c r="S78" s="59"/>
      <c r="T78" s="58"/>
      <c r="U78" s="60"/>
      <c r="V78" s="61"/>
      <c r="W78" s="60"/>
      <c r="X78" s="58"/>
      <c r="Y78" s="59"/>
      <c r="Z78" s="62"/>
      <c r="AB78" s="59"/>
      <c r="AC78" s="58"/>
      <c r="AD78" s="59"/>
      <c r="AE78" s="58"/>
      <c r="AF78" s="59"/>
      <c r="AG78" s="58"/>
      <c r="AI78" s="135"/>
      <c r="AJ78" s="136"/>
      <c r="AK78" s="50">
        <f>[4]Curves!$A84</f>
        <v>39234</v>
      </c>
      <c r="AL78" s="40">
        <f>[4]Curves!$E84</f>
        <v>4.0795000000000003</v>
      </c>
      <c r="AM78" s="40">
        <f>[4]Curves!$J84</f>
        <v>4.4999999999999998E-2</v>
      </c>
      <c r="AN78" s="40">
        <f t="shared" si="5"/>
        <v>0.33500000000000002</v>
      </c>
      <c r="AO78" s="40">
        <f>[4]Curves!$K84</f>
        <v>0.33500000000000002</v>
      </c>
      <c r="AP78" s="40">
        <f>[4]Curves!$G84</f>
        <v>0.37</v>
      </c>
    </row>
    <row r="79" spans="1:42" x14ac:dyDescent="0.25">
      <c r="A79" s="50">
        <f>[5]Tregion!$A79</f>
        <v>38443</v>
      </c>
      <c r="B79" s="57">
        <f>[5]Tregion!$G79</f>
        <v>23.967000000000002</v>
      </c>
      <c r="C79" s="58">
        <f>[6]Tregion!$G79</f>
        <v>26.033000000000001</v>
      </c>
      <c r="D79" s="57">
        <f>[7]Tregion!$G79</f>
        <v>24.036000000000001</v>
      </c>
      <c r="E79" s="58">
        <f>[8]Tregion!$G79</f>
        <v>25.673999999999999</v>
      </c>
      <c r="F79" s="57">
        <f>[9]Tregion!$G79</f>
        <v>26.254999999999999</v>
      </c>
      <c r="G79" s="58">
        <f>[10]Tbasis!$E78</f>
        <v>25.127000000000002</v>
      </c>
      <c r="H79" s="57"/>
      <c r="I79" s="58">
        <f>[11]Tregion!$G79</f>
        <v>16.387</v>
      </c>
      <c r="J79" s="57"/>
      <c r="K79" s="58"/>
      <c r="L79" s="57"/>
      <c r="M79" s="58"/>
      <c r="N79" s="57"/>
      <c r="O79" s="58"/>
      <c r="Q79" s="57"/>
      <c r="R79" s="58">
        <f>[12]Tregion!$G79</f>
        <v>29.060888411251167</v>
      </c>
      <c r="S79" s="59"/>
      <c r="T79" s="58"/>
      <c r="U79" s="60"/>
      <c r="V79" s="61"/>
      <c r="W79" s="60"/>
      <c r="X79" s="58"/>
      <c r="Y79" s="59"/>
      <c r="Z79" s="62"/>
      <c r="AB79" s="59"/>
      <c r="AC79" s="58"/>
      <c r="AD79" s="59"/>
      <c r="AE79" s="58"/>
      <c r="AF79" s="59"/>
      <c r="AG79" s="58"/>
      <c r="AI79" s="135"/>
      <c r="AJ79" s="136"/>
      <c r="AK79" s="50">
        <f>[4]Curves!$A85</f>
        <v>39264</v>
      </c>
      <c r="AL79" s="40">
        <f>[4]Curves!$E85</f>
        <v>4.1444999999999999</v>
      </c>
      <c r="AM79" s="40">
        <f>[4]Curves!$J85</f>
        <v>4.4999999999999998E-2</v>
      </c>
      <c r="AN79" s="40">
        <f>AO79+0.1</f>
        <v>0.44999999999999996</v>
      </c>
      <c r="AO79" s="40">
        <f>[4]Curves!$K85</f>
        <v>0.35</v>
      </c>
      <c r="AP79" s="40">
        <f>[4]Curves!$G85</f>
        <v>0.41</v>
      </c>
    </row>
    <row r="80" spans="1:42" x14ac:dyDescent="0.25">
      <c r="A80" s="50">
        <f>[5]Tregion!$A80</f>
        <v>38473</v>
      </c>
      <c r="B80" s="57">
        <f>[5]Tregion!$G80</f>
        <v>23.418000000000003</v>
      </c>
      <c r="C80" s="58">
        <f>[6]Tregion!$G80</f>
        <v>18.567</v>
      </c>
      <c r="D80" s="57">
        <f>[7]Tregion!$G80</f>
        <v>15.829000000000001</v>
      </c>
      <c r="E80" s="58">
        <f>[8]Tregion!$G80</f>
        <v>26.056000000000001</v>
      </c>
      <c r="F80" s="57">
        <f>[9]Tregion!$G80</f>
        <v>25.813000000000002</v>
      </c>
      <c r="G80" s="58">
        <f>[10]Tbasis!$E79</f>
        <v>24.577999999999999</v>
      </c>
      <c r="H80" s="57"/>
      <c r="I80" s="58">
        <f>[11]Tregion!$G80</f>
        <v>13.946000000000002</v>
      </c>
      <c r="J80" s="57"/>
      <c r="K80" s="58"/>
      <c r="L80" s="57"/>
      <c r="M80" s="58"/>
      <c r="N80" s="57"/>
      <c r="O80" s="58"/>
      <c r="Q80" s="57"/>
      <c r="R80" s="58">
        <f>[12]Tregion!$G80</f>
        <v>29.104119196996265</v>
      </c>
      <c r="S80" s="59"/>
      <c r="T80" s="58"/>
      <c r="U80" s="60"/>
      <c r="V80" s="61"/>
      <c r="W80" s="60"/>
      <c r="X80" s="58"/>
      <c r="Y80" s="59"/>
      <c r="Z80" s="62"/>
      <c r="AB80" s="59"/>
      <c r="AC80" s="58"/>
      <c r="AD80" s="59"/>
      <c r="AE80" s="58"/>
      <c r="AF80" s="59"/>
      <c r="AG80" s="58"/>
      <c r="AI80" s="135"/>
      <c r="AJ80" s="136"/>
      <c r="AK80" s="50">
        <f>[4]Curves!$A86</f>
        <v>39295</v>
      </c>
      <c r="AL80" s="40">
        <f>[4]Curves!$E86</f>
        <v>4.0575000000000001</v>
      </c>
      <c r="AM80" s="40">
        <f>[4]Curves!$J86</f>
        <v>0.13</v>
      </c>
      <c r="AN80" s="40">
        <f>AO80+0.1</f>
        <v>0.44999999999999996</v>
      </c>
      <c r="AO80" s="40">
        <f>[4]Curves!$K86</f>
        <v>0.35</v>
      </c>
      <c r="AP80" s="40">
        <f>[4]Curves!$G86</f>
        <v>0.41</v>
      </c>
    </row>
    <row r="81" spans="1:42" x14ac:dyDescent="0.25">
      <c r="A81" s="50">
        <f>[5]Tregion!$A81</f>
        <v>38504</v>
      </c>
      <c r="B81" s="57">
        <f>[5]Tregion!$G81</f>
        <v>23.904</v>
      </c>
      <c r="C81" s="58">
        <f>[6]Tregion!$G81</f>
        <v>22.371000000000002</v>
      </c>
      <c r="D81" s="57">
        <f>[7]Tregion!$G81</f>
        <v>18.78</v>
      </c>
      <c r="E81" s="58">
        <f>[8]Tregion!$G81</f>
        <v>27.816000000000003</v>
      </c>
      <c r="F81" s="57">
        <f>[9]Tregion!$G81</f>
        <v>26.701000000000001</v>
      </c>
      <c r="G81" s="58">
        <f>[10]Tbasis!$E80</f>
        <v>25.974</v>
      </c>
      <c r="H81" s="57"/>
      <c r="I81" s="58">
        <f>[11]Tregion!$G81</f>
        <v>11.631</v>
      </c>
      <c r="J81" s="57"/>
      <c r="K81" s="58"/>
      <c r="L81" s="57"/>
      <c r="M81" s="58"/>
      <c r="N81" s="57"/>
      <c r="O81" s="58"/>
      <c r="Q81" s="57"/>
      <c r="R81" s="58">
        <f>[12]Tregion!$G81</f>
        <v>29.453759007087704</v>
      </c>
      <c r="S81" s="59"/>
      <c r="T81" s="58"/>
      <c r="U81" s="60"/>
      <c r="V81" s="61"/>
      <c r="W81" s="60"/>
      <c r="X81" s="58"/>
      <c r="Y81" s="59"/>
      <c r="Z81" s="62"/>
      <c r="AB81" s="59"/>
      <c r="AC81" s="58"/>
      <c r="AD81" s="59"/>
      <c r="AE81" s="58"/>
      <c r="AF81" s="59"/>
      <c r="AG81" s="58"/>
      <c r="AI81" s="135"/>
      <c r="AJ81" s="136"/>
      <c r="AK81" s="50">
        <f>[4]Curves!$A87</f>
        <v>39326</v>
      </c>
      <c r="AL81" s="40">
        <f>[4]Curves!$E87</f>
        <v>3.9185000000000003</v>
      </c>
      <c r="AM81" s="40">
        <f>[4]Curves!$J87</f>
        <v>0.13</v>
      </c>
      <c r="AN81" s="40">
        <f>AO81+0.1</f>
        <v>0.41500000000000004</v>
      </c>
      <c r="AO81" s="40">
        <f>[4]Curves!$K87</f>
        <v>0.315</v>
      </c>
      <c r="AP81" s="40">
        <f>[4]Curves!$G87</f>
        <v>0.36</v>
      </c>
    </row>
    <row r="82" spans="1:42" x14ac:dyDescent="0.25">
      <c r="A82" s="50">
        <f>[5]Tregion!$A82</f>
        <v>38534</v>
      </c>
      <c r="B82" s="57">
        <f>[5]Tregion!$G82</f>
        <v>26.608000000000001</v>
      </c>
      <c r="C82" s="58">
        <f>[6]Tregion!$G82</f>
        <v>35.489000000000004</v>
      </c>
      <c r="D82" s="57">
        <f>[7]Tregion!$G82</f>
        <v>34.006</v>
      </c>
      <c r="E82" s="58">
        <f>[8]Tregion!$G82</f>
        <v>28.628</v>
      </c>
      <c r="F82" s="57">
        <f>[9]Tregion!$G82</f>
        <v>26.899000000000001</v>
      </c>
      <c r="G82" s="58">
        <f>[10]Tbasis!$E81</f>
        <v>29.208000000000002</v>
      </c>
      <c r="H82" s="57"/>
      <c r="I82" s="58">
        <f>[11]Tregion!$G82</f>
        <v>15.535</v>
      </c>
      <c r="J82" s="57"/>
      <c r="K82" s="58"/>
      <c r="L82" s="57"/>
      <c r="M82" s="58"/>
      <c r="N82" s="57"/>
      <c r="O82" s="58"/>
      <c r="Q82" s="57"/>
      <c r="R82" s="58">
        <f>[12]Tregion!$G82</f>
        <v>29.869861020285654</v>
      </c>
      <c r="S82" s="59"/>
      <c r="T82" s="58"/>
      <c r="U82" s="60"/>
      <c r="V82" s="61"/>
      <c r="W82" s="60"/>
      <c r="X82" s="58"/>
      <c r="Y82" s="59"/>
      <c r="Z82" s="62"/>
      <c r="AB82" s="59"/>
      <c r="AC82" s="58"/>
      <c r="AD82" s="59"/>
      <c r="AE82" s="58"/>
      <c r="AF82" s="59"/>
      <c r="AG82" s="58"/>
      <c r="AI82" s="135"/>
      <c r="AJ82" s="136"/>
      <c r="AK82" s="50">
        <f>[4]Curves!$A88</f>
        <v>39356</v>
      </c>
      <c r="AL82" s="40">
        <f>[4]Curves!$E88</f>
        <v>3.7645000000000004</v>
      </c>
      <c r="AM82" s="40">
        <f>[4]Curves!$J88</f>
        <v>0.13</v>
      </c>
      <c r="AN82" s="40">
        <f>AO82+0.1</f>
        <v>0.45999999999999996</v>
      </c>
      <c r="AO82" s="40">
        <f>[4]Curves!$K88</f>
        <v>0.36</v>
      </c>
      <c r="AP82" s="40">
        <f>[4]Curves!$G88</f>
        <v>0.4</v>
      </c>
    </row>
    <row r="83" spans="1:42" x14ac:dyDescent="0.25">
      <c r="A83" s="50">
        <f>[5]Tregion!$A83</f>
        <v>38565</v>
      </c>
      <c r="B83" s="57">
        <f>[5]Tregion!$G83</f>
        <v>30.159000000000002</v>
      </c>
      <c r="C83" s="58">
        <f>[6]Tregion!$G83</f>
        <v>37.420999999999999</v>
      </c>
      <c r="D83" s="57">
        <f>[7]Tregion!$G83</f>
        <v>35.812000000000005</v>
      </c>
      <c r="E83" s="58">
        <f>[8]Tregion!$G83</f>
        <v>30.724</v>
      </c>
      <c r="F83" s="57">
        <f>[9]Tregion!$G83</f>
        <v>31.099</v>
      </c>
      <c r="G83" s="58">
        <f>[10]Tbasis!$E82</f>
        <v>33.478999999999999</v>
      </c>
      <c r="H83" s="57"/>
      <c r="I83" s="58">
        <f>[11]Tregion!$G83</f>
        <v>19.690000000000001</v>
      </c>
      <c r="J83" s="57"/>
      <c r="K83" s="58"/>
      <c r="L83" s="57"/>
      <c r="M83" s="58"/>
      <c r="N83" s="57"/>
      <c r="O83" s="58"/>
      <c r="Q83" s="57"/>
      <c r="R83" s="58">
        <f>[12]Tregion!$G83</f>
        <v>30.222266914654679</v>
      </c>
      <c r="S83" s="59"/>
      <c r="T83" s="58"/>
      <c r="U83" s="60"/>
      <c r="V83" s="61"/>
      <c r="W83" s="60"/>
      <c r="X83" s="58"/>
      <c r="Y83" s="59"/>
      <c r="Z83" s="62"/>
      <c r="AB83" s="59"/>
      <c r="AC83" s="58"/>
      <c r="AD83" s="59"/>
      <c r="AE83" s="58"/>
      <c r="AF83" s="59"/>
      <c r="AG83" s="58"/>
      <c r="AI83" s="135"/>
      <c r="AJ83" s="136"/>
      <c r="AK83" s="50">
        <f>[4]Curves!$A89</f>
        <v>39387</v>
      </c>
      <c r="AL83" s="40">
        <f>[4]Curves!$E89</f>
        <v>3.7695000000000003</v>
      </c>
      <c r="AM83" s="40">
        <f>[4]Curves!$J89</f>
        <v>0.13</v>
      </c>
      <c r="AN83" s="40">
        <f>AO83+0.1</f>
        <v>0.56000000000000005</v>
      </c>
      <c r="AO83" s="40">
        <f>[4]Curves!$K89</f>
        <v>0.46</v>
      </c>
      <c r="AP83" s="40">
        <f>[4]Curves!$G89</f>
        <v>0.73</v>
      </c>
    </row>
    <row r="84" spans="1:42" x14ac:dyDescent="0.25">
      <c r="A84" s="50">
        <f>[5]Tregion!$A84</f>
        <v>38596</v>
      </c>
      <c r="B84" s="57">
        <f>[5]Tregion!$G84</f>
        <v>28.215</v>
      </c>
      <c r="C84" s="58">
        <f>[6]Tregion!$G84</f>
        <v>32.922000000000004</v>
      </c>
      <c r="D84" s="57">
        <f>[7]Tregion!$G84</f>
        <v>31.454000000000001</v>
      </c>
      <c r="E84" s="58">
        <f>[8]Tregion!$G84</f>
        <v>29.184000000000001</v>
      </c>
      <c r="F84" s="57">
        <f>[9]Tregion!$G84</f>
        <v>29.726000000000003</v>
      </c>
      <c r="G84" s="58">
        <f>[10]Tbasis!$E83</f>
        <v>30.815000000000001</v>
      </c>
      <c r="H84" s="57"/>
      <c r="I84" s="58">
        <f>[11]Tregion!$G84</f>
        <v>20.509</v>
      </c>
      <c r="J84" s="57"/>
      <c r="K84" s="58"/>
      <c r="L84" s="57"/>
      <c r="M84" s="58"/>
      <c r="N84" s="57"/>
      <c r="O84" s="58"/>
      <c r="Q84" s="57"/>
      <c r="R84" s="58">
        <f>[12]Tregion!$G84</f>
        <v>30.165923854006056</v>
      </c>
      <c r="S84" s="59"/>
      <c r="T84" s="58"/>
      <c r="U84" s="60"/>
      <c r="V84" s="61"/>
      <c r="W84" s="60"/>
      <c r="X84" s="58"/>
      <c r="Y84" s="59"/>
      <c r="Z84" s="62"/>
      <c r="AB84" s="59"/>
      <c r="AC84" s="58"/>
      <c r="AD84" s="59"/>
      <c r="AE84" s="58"/>
      <c r="AF84" s="59"/>
      <c r="AG84" s="58"/>
      <c r="AI84" s="135"/>
      <c r="AJ84" s="136"/>
      <c r="AK84" s="50">
        <f>[4]Curves!$A90</f>
        <v>39417</v>
      </c>
      <c r="AL84" s="40">
        <f>[4]Curves!$E90</f>
        <v>3.8075000000000001</v>
      </c>
      <c r="AM84" s="40">
        <f>[4]Curves!$J90</f>
        <v>0.13</v>
      </c>
      <c r="AN84" s="40">
        <f t="shared" ref="AN84:AN90" si="6">AO84</f>
        <v>0.77</v>
      </c>
      <c r="AO84" s="40">
        <f>[4]Curves!$K90</f>
        <v>0.77</v>
      </c>
      <c r="AP84" s="40">
        <f>[4]Curves!$G90</f>
        <v>0.98</v>
      </c>
    </row>
    <row r="85" spans="1:42" x14ac:dyDescent="0.25">
      <c r="A85" s="50">
        <f>[5]Tregion!$A85</f>
        <v>38626</v>
      </c>
      <c r="B85" s="57">
        <f>[5]Tregion!$G85</f>
        <v>26.17</v>
      </c>
      <c r="C85" s="58">
        <f>[6]Tregion!$G85</f>
        <v>30.641000000000002</v>
      </c>
      <c r="D85" s="57">
        <f>[7]Tregion!$G85</f>
        <v>28.613000000000003</v>
      </c>
      <c r="E85" s="58">
        <f>[8]Tregion!$G85</f>
        <v>27.996000000000002</v>
      </c>
      <c r="F85" s="57">
        <f>[9]Tregion!$G85</f>
        <v>25.17</v>
      </c>
      <c r="G85" s="58">
        <f>[10]Tbasis!$E84</f>
        <v>27.42</v>
      </c>
      <c r="H85" s="57"/>
      <c r="I85" s="58">
        <f>[11]Tregion!$G85</f>
        <v>13.966000000000001</v>
      </c>
      <c r="J85" s="57"/>
      <c r="K85" s="58"/>
      <c r="L85" s="57"/>
      <c r="M85" s="58"/>
      <c r="N85" s="57"/>
      <c r="O85" s="58"/>
      <c r="Q85" s="57"/>
      <c r="R85" s="58">
        <f>[12]Tregion!$G85</f>
        <v>30.166390187633162</v>
      </c>
      <c r="S85" s="59"/>
      <c r="T85" s="58"/>
      <c r="U85" s="60"/>
      <c r="V85" s="61"/>
      <c r="W85" s="60"/>
      <c r="X85" s="58"/>
      <c r="Y85" s="59"/>
      <c r="Z85" s="62"/>
      <c r="AB85" s="59"/>
      <c r="AC85" s="58"/>
      <c r="AD85" s="59"/>
      <c r="AE85" s="58"/>
      <c r="AF85" s="59"/>
      <c r="AG85" s="58"/>
      <c r="AI85" s="135"/>
      <c r="AJ85" s="136"/>
      <c r="AK85" s="50">
        <f>[4]Curves!$A91</f>
        <v>39448</v>
      </c>
      <c r="AL85" s="40">
        <f>[4]Curves!$E91</f>
        <v>3.8525</v>
      </c>
      <c r="AM85" s="40">
        <f>[4]Curves!$J91</f>
        <v>4.4999999999999998E-2</v>
      </c>
      <c r="AN85" s="40">
        <f t="shared" si="6"/>
        <v>1.04</v>
      </c>
      <c r="AO85" s="40">
        <f>[4]Curves!$K91</f>
        <v>1.04</v>
      </c>
      <c r="AP85" s="40">
        <f>[4]Curves!$G91</f>
        <v>1.6</v>
      </c>
    </row>
    <row r="86" spans="1:42" x14ac:dyDescent="0.25">
      <c r="A86" s="50">
        <f>[5]Tregion!$A86</f>
        <v>38657</v>
      </c>
      <c r="B86" s="57">
        <f>[5]Tregion!$G86</f>
        <v>23.378</v>
      </c>
      <c r="C86" s="58">
        <f>[6]Tregion!$G86</f>
        <v>27.46</v>
      </c>
      <c r="D86" s="57">
        <f>[7]Tregion!$G86</f>
        <v>25.406000000000002</v>
      </c>
      <c r="E86" s="58">
        <f>[8]Tregion!$G86</f>
        <v>27.802</v>
      </c>
      <c r="F86" s="57">
        <f>[9]Tregion!$G86</f>
        <v>25.668000000000003</v>
      </c>
      <c r="G86" s="58">
        <f>[10]Tbasis!$E85</f>
        <v>24.448</v>
      </c>
      <c r="H86" s="57"/>
      <c r="I86" s="58">
        <f>[11]Tregion!$G86</f>
        <v>13.257000000000001</v>
      </c>
      <c r="J86" s="57"/>
      <c r="K86" s="58"/>
      <c r="L86" s="57"/>
      <c r="M86" s="58"/>
      <c r="N86" s="57"/>
      <c r="O86" s="58"/>
      <c r="Q86" s="57"/>
      <c r="R86" s="58">
        <f>[12]Tregion!$G86</f>
        <v>31.869561085143527</v>
      </c>
      <c r="S86" s="59"/>
      <c r="T86" s="58"/>
      <c r="U86" s="60"/>
      <c r="V86" s="61"/>
      <c r="W86" s="60"/>
      <c r="X86" s="58"/>
      <c r="Y86" s="59"/>
      <c r="Z86" s="62"/>
      <c r="AB86" s="59"/>
      <c r="AC86" s="58"/>
      <c r="AD86" s="59"/>
      <c r="AE86" s="58"/>
      <c r="AF86" s="59"/>
      <c r="AG86" s="58"/>
      <c r="AI86" s="135"/>
      <c r="AJ86" s="136"/>
      <c r="AK86" s="50">
        <f>[4]Curves!$A92</f>
        <v>39479</v>
      </c>
      <c r="AL86" s="40">
        <f>[4]Curves!$E92</f>
        <v>3.8905000000000003</v>
      </c>
      <c r="AM86" s="40">
        <f>[4]Curves!$J92</f>
        <v>4.4999999999999998E-2</v>
      </c>
      <c r="AN86" s="40">
        <f t="shared" si="6"/>
        <v>1.04</v>
      </c>
      <c r="AO86" s="40">
        <f>[4]Curves!$K92</f>
        <v>1.04</v>
      </c>
      <c r="AP86" s="40">
        <f>[4]Curves!$G92</f>
        <v>1.6</v>
      </c>
    </row>
    <row r="87" spans="1:42" x14ac:dyDescent="0.25">
      <c r="A87" s="50">
        <f>[5]Tregion!$A87</f>
        <v>38687</v>
      </c>
      <c r="B87" s="57">
        <f>[5]Tregion!$G87</f>
        <v>24.036000000000001</v>
      </c>
      <c r="C87" s="58">
        <f>[6]Tregion!$G87</f>
        <v>32.247</v>
      </c>
      <c r="D87" s="57">
        <f>[7]Tregion!$G87</f>
        <v>30.162000000000003</v>
      </c>
      <c r="E87" s="58">
        <f>[8]Tregion!$G87</f>
        <v>29.004000000000001</v>
      </c>
      <c r="F87" s="57">
        <f>[9]Tregion!$G87</f>
        <v>28.754999999999999</v>
      </c>
      <c r="G87" s="58">
        <f>[10]Tbasis!$E86</f>
        <v>25.016000000000002</v>
      </c>
      <c r="H87" s="57"/>
      <c r="I87" s="58">
        <f>[11]Tregion!$G87</f>
        <v>16.792999999999999</v>
      </c>
      <c r="J87" s="57"/>
      <c r="K87" s="58"/>
      <c r="L87" s="57"/>
      <c r="M87" s="58"/>
      <c r="N87" s="57"/>
      <c r="O87" s="58"/>
      <c r="Q87" s="57"/>
      <c r="R87" s="58">
        <f>[12]Tregion!$G87</f>
        <v>33.285082110563465</v>
      </c>
      <c r="S87" s="59"/>
      <c r="T87" s="58"/>
      <c r="U87" s="60"/>
      <c r="V87" s="61"/>
      <c r="W87" s="60"/>
      <c r="X87" s="58"/>
      <c r="Y87" s="59"/>
      <c r="Z87" s="62"/>
      <c r="AB87" s="59"/>
      <c r="AC87" s="58"/>
      <c r="AD87" s="59"/>
      <c r="AE87" s="58"/>
      <c r="AF87" s="59"/>
      <c r="AG87" s="58"/>
      <c r="AI87" s="135"/>
      <c r="AJ87" s="136"/>
      <c r="AK87" s="50">
        <f>[4]Curves!$A93</f>
        <v>39508</v>
      </c>
      <c r="AL87" s="40">
        <f>[4]Curves!$E93</f>
        <v>3.8845000000000001</v>
      </c>
      <c r="AM87" s="40">
        <f>[4]Curves!$J93</f>
        <v>4.4999999999999998E-2</v>
      </c>
      <c r="AN87" s="40">
        <f t="shared" si="6"/>
        <v>0.54</v>
      </c>
      <c r="AO87" s="40">
        <f>[4]Curves!$K93</f>
        <v>0.54</v>
      </c>
      <c r="AP87" s="40">
        <f>[4]Curves!$G93</f>
        <v>0.72</v>
      </c>
    </row>
    <row r="88" spans="1:42" x14ac:dyDescent="0.25">
      <c r="A88" s="50">
        <f>[5]Tregion!$A88</f>
        <v>38718</v>
      </c>
      <c r="B88" s="57">
        <f>[5]Tregion!$G88</f>
        <v>24.798000000000002</v>
      </c>
      <c r="C88" s="58">
        <f>[6]Tregion!$G88</f>
        <v>27.934999999999999</v>
      </c>
      <c r="D88" s="57">
        <f>[7]Tregion!$G88</f>
        <v>28.578000000000003</v>
      </c>
      <c r="E88" s="58">
        <f>[8]Tregion!$G88</f>
        <v>28.239000000000001</v>
      </c>
      <c r="F88" s="57">
        <f>[9]Tregion!$G88</f>
        <v>27.128</v>
      </c>
      <c r="G88" s="58">
        <f>[10]Tbasis!$E87</f>
        <v>26.008000000000003</v>
      </c>
      <c r="H88" s="57"/>
      <c r="I88" s="58">
        <f>[11]Tregion!$G88</f>
        <v>17.437000000000001</v>
      </c>
      <c r="J88" s="57"/>
      <c r="K88" s="58"/>
      <c r="L88" s="57"/>
      <c r="M88" s="58"/>
      <c r="N88" s="57"/>
      <c r="O88" s="58"/>
      <c r="Q88" s="57"/>
      <c r="R88" s="58">
        <f>[12]Tregion!$G88</f>
        <v>28.723523555306699</v>
      </c>
      <c r="S88" s="59"/>
      <c r="T88" s="58"/>
      <c r="U88" s="60"/>
      <c r="V88" s="61"/>
      <c r="W88" s="60"/>
      <c r="X88" s="58"/>
      <c r="Y88" s="59"/>
      <c r="Z88" s="62"/>
      <c r="AB88" s="59"/>
      <c r="AC88" s="58"/>
      <c r="AD88" s="59"/>
      <c r="AE88" s="58"/>
      <c r="AF88" s="59"/>
      <c r="AG88" s="58"/>
      <c r="AI88" s="135"/>
      <c r="AJ88" s="136"/>
      <c r="AK88" s="50">
        <f>[4]Curves!$A94</f>
        <v>39539</v>
      </c>
      <c r="AL88" s="40">
        <f>[4]Curves!$E94</f>
        <v>3.8845000000000001</v>
      </c>
      <c r="AM88" s="40">
        <f>[4]Curves!$J94</f>
        <v>4.4999999999999998E-2</v>
      </c>
      <c r="AN88" s="40">
        <f t="shared" si="6"/>
        <v>0.36</v>
      </c>
      <c r="AO88" s="40">
        <f>[4]Curves!$K94</f>
        <v>0.36</v>
      </c>
      <c r="AP88" s="40">
        <f>[4]Curves!$G94</f>
        <v>0.38</v>
      </c>
    </row>
    <row r="89" spans="1:42" x14ac:dyDescent="0.25">
      <c r="A89" s="50">
        <f>[5]Tregion!$A89</f>
        <v>38749</v>
      </c>
      <c r="B89" s="57">
        <f>[5]Tregion!$G89</f>
        <v>25.04</v>
      </c>
      <c r="C89" s="58">
        <f>[6]Tregion!$G89</f>
        <v>28.209</v>
      </c>
      <c r="D89" s="57">
        <f>[7]Tregion!$G89</f>
        <v>28.104000000000003</v>
      </c>
      <c r="E89" s="58">
        <f>[8]Tregion!$G89</f>
        <v>27.51</v>
      </c>
      <c r="F89" s="57">
        <f>[9]Tregion!$G89</f>
        <v>27.096</v>
      </c>
      <c r="G89" s="58">
        <f>[10]Tbasis!$E88</f>
        <v>26.25</v>
      </c>
      <c r="H89" s="57"/>
      <c r="I89" s="58">
        <f>[11]Tregion!$G89</f>
        <v>18.209</v>
      </c>
      <c r="J89" s="57"/>
      <c r="K89" s="58"/>
      <c r="L89" s="57"/>
      <c r="M89" s="58"/>
      <c r="N89" s="57"/>
      <c r="O89" s="58"/>
      <c r="Q89" s="57"/>
      <c r="R89" s="58">
        <f>[12]Tregion!$G89</f>
        <v>28.047306623444648</v>
      </c>
      <c r="S89" s="59"/>
      <c r="T89" s="58"/>
      <c r="U89" s="60"/>
      <c r="V89" s="61"/>
      <c r="W89" s="60"/>
      <c r="X89" s="58"/>
      <c r="Y89" s="59"/>
      <c r="Z89" s="62"/>
      <c r="AB89" s="59"/>
      <c r="AC89" s="58"/>
      <c r="AD89" s="59"/>
      <c r="AE89" s="58"/>
      <c r="AF89" s="59"/>
      <c r="AG89" s="58"/>
      <c r="AI89" s="135"/>
      <c r="AJ89" s="136"/>
      <c r="AK89" s="50">
        <f>[4]Curves!$A95</f>
        <v>39569</v>
      </c>
      <c r="AL89" s="40">
        <f>[4]Curves!$E95</f>
        <v>4.0324999999999998</v>
      </c>
      <c r="AM89" s="40">
        <f>[4]Curves!$J95</f>
        <v>4.4999999999999998E-2</v>
      </c>
      <c r="AN89" s="40">
        <f t="shared" si="6"/>
        <v>0.32500000000000001</v>
      </c>
      <c r="AO89" s="40">
        <f>[4]Curves!$K95</f>
        <v>0.32500000000000001</v>
      </c>
      <c r="AP89" s="40">
        <f>[4]Curves!$G95</f>
        <v>0.33</v>
      </c>
    </row>
    <row r="90" spans="1:42" x14ac:dyDescent="0.25">
      <c r="A90" s="50">
        <f>[5]Tregion!$A90</f>
        <v>38777</v>
      </c>
      <c r="B90" s="57">
        <f>[5]Tregion!$G90</f>
        <v>24.777000000000001</v>
      </c>
      <c r="C90" s="58">
        <f>[6]Tregion!$G90</f>
        <v>27.566000000000003</v>
      </c>
      <c r="D90" s="57">
        <f>[7]Tregion!$G90</f>
        <v>26.797000000000001</v>
      </c>
      <c r="E90" s="58">
        <f>[8]Tregion!$G90</f>
        <v>27.057000000000002</v>
      </c>
      <c r="F90" s="57">
        <f>[9]Tregion!$G90</f>
        <v>26.878</v>
      </c>
      <c r="G90" s="58">
        <f>[10]Tbasis!$E89</f>
        <v>25.987000000000002</v>
      </c>
      <c r="H90" s="57"/>
      <c r="I90" s="58">
        <f>[11]Tregion!$G90</f>
        <v>17.074999999999999</v>
      </c>
      <c r="J90" s="57"/>
      <c r="K90" s="58"/>
      <c r="L90" s="57"/>
      <c r="M90" s="58"/>
      <c r="N90" s="57"/>
      <c r="O90" s="58"/>
      <c r="Q90" s="57"/>
      <c r="R90" s="58">
        <f>[12]Tregion!$G90</f>
        <v>26.959988270346475</v>
      </c>
      <c r="S90" s="59"/>
      <c r="T90" s="58"/>
      <c r="U90" s="60"/>
      <c r="V90" s="61"/>
      <c r="W90" s="60"/>
      <c r="X90" s="58"/>
      <c r="Y90" s="59"/>
      <c r="Z90" s="62"/>
      <c r="AB90" s="59"/>
      <c r="AC90" s="58"/>
      <c r="AD90" s="59"/>
      <c r="AE90" s="58"/>
      <c r="AF90" s="59"/>
      <c r="AG90" s="58"/>
      <c r="AI90" s="135"/>
      <c r="AJ90" s="136"/>
      <c r="AK90" s="50">
        <f>[4]Curves!$A96</f>
        <v>39600</v>
      </c>
      <c r="AL90" s="40">
        <f>[4]Curves!$E96</f>
        <v>4.1844999999999999</v>
      </c>
      <c r="AM90" s="40">
        <f>[4]Curves!$J96</f>
        <v>4.4999999999999998E-2</v>
      </c>
      <c r="AN90" s="40">
        <f t="shared" si="6"/>
        <v>0.33500000000000002</v>
      </c>
      <c r="AO90" s="40">
        <f>[4]Curves!$K96</f>
        <v>0.33500000000000002</v>
      </c>
      <c r="AP90" s="40">
        <f>[4]Curves!$G96</f>
        <v>0.37</v>
      </c>
    </row>
    <row r="91" spans="1:42" x14ac:dyDescent="0.25">
      <c r="A91" s="50">
        <f>[5]Tregion!$A91</f>
        <v>38808</v>
      </c>
      <c r="B91" s="57">
        <f>[5]Tregion!$G91</f>
        <v>24.274999999999999</v>
      </c>
      <c r="C91" s="58">
        <f>[6]Tregion!$G91</f>
        <v>26.42</v>
      </c>
      <c r="D91" s="57">
        <f>[7]Tregion!$G91</f>
        <v>24.537000000000003</v>
      </c>
      <c r="E91" s="58">
        <f>[8]Tregion!$G91</f>
        <v>25.897000000000002</v>
      </c>
      <c r="F91" s="57">
        <f>[9]Tregion!$G91</f>
        <v>26.554000000000002</v>
      </c>
      <c r="G91" s="58">
        <f>[10]Tbasis!$E90</f>
        <v>25.484999999999999</v>
      </c>
      <c r="H91" s="57"/>
      <c r="I91" s="58">
        <f>[11]Tregion!$G91</f>
        <v>16.335000000000001</v>
      </c>
      <c r="J91" s="57"/>
      <c r="K91" s="58"/>
      <c r="L91" s="57"/>
      <c r="M91" s="58"/>
      <c r="N91" s="57"/>
      <c r="O91" s="58"/>
      <c r="Q91" s="57"/>
      <c r="R91" s="58">
        <f>[12]Tregion!$G91</f>
        <v>25.399859323838058</v>
      </c>
      <c r="S91" s="59"/>
      <c r="T91" s="58"/>
      <c r="U91" s="60"/>
      <c r="V91" s="61"/>
      <c r="W91" s="60"/>
      <c r="X91" s="58"/>
      <c r="Y91" s="59"/>
      <c r="Z91" s="62"/>
      <c r="AB91" s="59"/>
      <c r="AC91" s="58"/>
      <c r="AD91" s="59"/>
      <c r="AE91" s="58"/>
      <c r="AF91" s="59"/>
      <c r="AG91" s="58"/>
      <c r="AI91" s="135"/>
      <c r="AJ91" s="136"/>
      <c r="AK91" s="50">
        <f>[4]Curves!$A97</f>
        <v>39630</v>
      </c>
      <c r="AL91" s="40">
        <f>[4]Curves!$E97</f>
        <v>4.2519999999999998</v>
      </c>
      <c r="AM91" s="40">
        <f>[4]Curves!$J97</f>
        <v>4.4999999999999998E-2</v>
      </c>
      <c r="AN91" s="40">
        <f>AO91+0.1</f>
        <v>0.44999999999999996</v>
      </c>
      <c r="AO91" s="40">
        <f>[4]Curves!$K97</f>
        <v>0.35</v>
      </c>
      <c r="AP91" s="40">
        <f>[4]Curves!$G97</f>
        <v>0.41</v>
      </c>
    </row>
    <row r="92" spans="1:42" x14ac:dyDescent="0.25">
      <c r="A92" s="50">
        <f>[5]Tregion!$A92</f>
        <v>38838</v>
      </c>
      <c r="B92" s="57">
        <f>[5]Tregion!$G92</f>
        <v>24.083000000000002</v>
      </c>
      <c r="C92" s="58">
        <f>[6]Tregion!$G92</f>
        <v>20.096</v>
      </c>
      <c r="D92" s="57">
        <f>[7]Tregion!$G92</f>
        <v>17.502000000000002</v>
      </c>
      <c r="E92" s="58">
        <f>[8]Tregion!$G92</f>
        <v>26.511000000000003</v>
      </c>
      <c r="F92" s="57">
        <f>[9]Tregion!$G92</f>
        <v>26.413</v>
      </c>
      <c r="G92" s="58">
        <f>[10]Tbasis!$E91</f>
        <v>25.293000000000003</v>
      </c>
      <c r="H92" s="57"/>
      <c r="I92" s="58">
        <f>[11]Tregion!$G92</f>
        <v>14.345000000000001</v>
      </c>
      <c r="J92" s="57"/>
      <c r="K92" s="58"/>
      <c r="L92" s="57"/>
      <c r="M92" s="58"/>
      <c r="N92" s="57"/>
      <c r="O92" s="58"/>
      <c r="Q92" s="57"/>
      <c r="R92" s="58">
        <f>[12]Tregion!$G92</f>
        <v>25.448667346431218</v>
      </c>
      <c r="S92" s="59"/>
      <c r="T92" s="58"/>
      <c r="U92" s="60"/>
      <c r="V92" s="61"/>
      <c r="W92" s="60"/>
      <c r="X92" s="58"/>
      <c r="Y92" s="59"/>
      <c r="Z92" s="62"/>
      <c r="AB92" s="59"/>
      <c r="AC92" s="58"/>
      <c r="AD92" s="59"/>
      <c r="AE92" s="58"/>
      <c r="AF92" s="59"/>
      <c r="AG92" s="58"/>
      <c r="AI92" s="135"/>
      <c r="AJ92" s="136"/>
      <c r="AK92" s="50">
        <f>[4]Curves!$A98</f>
        <v>39661</v>
      </c>
      <c r="AL92" s="40">
        <f>[4]Curves!$E98</f>
        <v>4.165</v>
      </c>
      <c r="AM92" s="40">
        <f>[4]Curves!$J98</f>
        <v>0.13</v>
      </c>
      <c r="AN92" s="40">
        <f>AO92+0.1</f>
        <v>0.44999999999999996</v>
      </c>
      <c r="AO92" s="40">
        <f>[4]Curves!$K98</f>
        <v>0.35</v>
      </c>
      <c r="AP92" s="40">
        <f>[4]Curves!$G98</f>
        <v>0.41</v>
      </c>
    </row>
    <row r="93" spans="1:42" x14ac:dyDescent="0.25">
      <c r="A93" s="50">
        <f>[5]Tregion!$A93</f>
        <v>38869</v>
      </c>
      <c r="B93" s="57">
        <f>[5]Tregion!$G93</f>
        <v>24.222000000000001</v>
      </c>
      <c r="C93" s="58">
        <f>[6]Tregion!$G93</f>
        <v>23.253</v>
      </c>
      <c r="D93" s="57">
        <f>[7]Tregion!$G93</f>
        <v>19.847000000000001</v>
      </c>
      <c r="E93" s="58">
        <f>[8]Tregion!$G93</f>
        <v>28.047000000000001</v>
      </c>
      <c r="F93" s="57">
        <f>[9]Tregion!$G93</f>
        <v>26.984999999999999</v>
      </c>
      <c r="G93" s="58">
        <f>[10]Tbasis!$E92</f>
        <v>26.202000000000002</v>
      </c>
      <c r="H93" s="57"/>
      <c r="I93" s="58">
        <f>[11]Tregion!$G93</f>
        <v>11.771000000000001</v>
      </c>
      <c r="J93" s="57"/>
      <c r="K93" s="58"/>
      <c r="L93" s="57"/>
      <c r="M93" s="58"/>
      <c r="N93" s="57"/>
      <c r="O93" s="58"/>
      <c r="Q93" s="57"/>
      <c r="R93" s="58">
        <f>[12]Tregion!$G93</f>
        <v>25.758740825534048</v>
      </c>
      <c r="S93" s="59"/>
      <c r="T93" s="58"/>
      <c r="U93" s="60"/>
      <c r="V93" s="61"/>
      <c r="W93" s="60"/>
      <c r="X93" s="58"/>
      <c r="Y93" s="59"/>
      <c r="Z93" s="62"/>
      <c r="AB93" s="59"/>
      <c r="AC93" s="58"/>
      <c r="AD93" s="59"/>
      <c r="AE93" s="58"/>
      <c r="AF93" s="59"/>
      <c r="AG93" s="58"/>
      <c r="AI93" s="135"/>
      <c r="AJ93" s="136"/>
      <c r="AK93" s="50">
        <f>[4]Curves!$A99</f>
        <v>39692</v>
      </c>
      <c r="AL93" s="40">
        <f>[4]Curves!$E99</f>
        <v>4.0259999999999998</v>
      </c>
      <c r="AM93" s="40">
        <f>[4]Curves!$J99</f>
        <v>0.13</v>
      </c>
      <c r="AN93" s="40">
        <f>AO93+0.1</f>
        <v>0.41500000000000004</v>
      </c>
      <c r="AO93" s="40">
        <f>[4]Curves!$K99</f>
        <v>0.315</v>
      </c>
      <c r="AP93" s="40">
        <f>[4]Curves!$G99</f>
        <v>0.36</v>
      </c>
    </row>
    <row r="94" spans="1:42" x14ac:dyDescent="0.25">
      <c r="A94" s="50">
        <f>[5]Tregion!$A94</f>
        <v>38899</v>
      </c>
      <c r="B94" s="57">
        <f>[5]Tregion!$G94</f>
        <v>26.331</v>
      </c>
      <c r="C94" s="58">
        <f>[6]Tregion!$G94</f>
        <v>35.140999999999998</v>
      </c>
      <c r="D94" s="57">
        <f>[7]Tregion!$G94</f>
        <v>33.686</v>
      </c>
      <c r="E94" s="58">
        <f>[8]Tregion!$G94</f>
        <v>28.467000000000002</v>
      </c>
      <c r="F94" s="57">
        <f>[9]Tregion!$G94</f>
        <v>26.734000000000002</v>
      </c>
      <c r="G94" s="58">
        <f>[10]Tbasis!$E93</f>
        <v>28.761000000000003</v>
      </c>
      <c r="H94" s="57"/>
      <c r="I94" s="58">
        <f>[11]Tregion!$G94</f>
        <v>15.675000000000001</v>
      </c>
      <c r="J94" s="57"/>
      <c r="K94" s="58"/>
      <c r="L94" s="57"/>
      <c r="M94" s="58"/>
      <c r="N94" s="57"/>
      <c r="O94" s="58"/>
      <c r="Q94" s="57"/>
      <c r="R94" s="58">
        <f>[12]Tregion!$G94</f>
        <v>26.124380914678731</v>
      </c>
      <c r="S94" s="59"/>
      <c r="T94" s="58"/>
      <c r="U94" s="60"/>
      <c r="V94" s="61"/>
      <c r="W94" s="60"/>
      <c r="X94" s="58"/>
      <c r="Y94" s="59"/>
      <c r="Z94" s="62"/>
      <c r="AB94" s="59"/>
      <c r="AC94" s="58"/>
      <c r="AD94" s="59"/>
      <c r="AE94" s="58"/>
      <c r="AF94" s="59"/>
      <c r="AG94" s="58"/>
      <c r="AI94" s="135"/>
      <c r="AJ94" s="136"/>
      <c r="AK94" s="50">
        <f>[4]Curves!$A100</f>
        <v>39722</v>
      </c>
      <c r="AL94" s="40">
        <f>[4]Curves!$E100</f>
        <v>3.8720000000000003</v>
      </c>
      <c r="AM94" s="40">
        <f>[4]Curves!$J100</f>
        <v>0.13</v>
      </c>
      <c r="AN94" s="40">
        <f>AO94+0.1</f>
        <v>0.45999999999999996</v>
      </c>
      <c r="AO94" s="40">
        <f>[4]Curves!$K100</f>
        <v>0.36</v>
      </c>
      <c r="AP94" s="40">
        <f>[4]Curves!$G100</f>
        <v>0.4</v>
      </c>
    </row>
    <row r="95" spans="1:42" x14ac:dyDescent="0.25">
      <c r="A95" s="50">
        <f>[5]Tregion!$A95</f>
        <v>38930</v>
      </c>
      <c r="B95" s="57">
        <f>[5]Tregion!$G95</f>
        <v>29.56</v>
      </c>
      <c r="C95" s="58">
        <f>[6]Tregion!$G95</f>
        <v>36.979999999999997</v>
      </c>
      <c r="D95" s="57">
        <f>[7]Tregion!$G95</f>
        <v>35.347999999999999</v>
      </c>
      <c r="E95" s="58">
        <f>[8]Tregion!$G95</f>
        <v>30.816000000000003</v>
      </c>
      <c r="F95" s="57">
        <f>[9]Tregion!$G95</f>
        <v>30.613000000000003</v>
      </c>
      <c r="G95" s="58">
        <f>[10]Tbasis!$E94</f>
        <v>32.6</v>
      </c>
      <c r="H95" s="57"/>
      <c r="I95" s="58">
        <f>[11]Tregion!$G95</f>
        <v>19.829999999999998</v>
      </c>
      <c r="J95" s="57"/>
      <c r="K95" s="58"/>
      <c r="L95" s="57"/>
      <c r="M95" s="58"/>
      <c r="N95" s="57"/>
      <c r="O95" s="58"/>
      <c r="Q95" s="57"/>
      <c r="R95" s="58">
        <f>[12]Tregion!$G95</f>
        <v>26.435729622005187</v>
      </c>
      <c r="S95" s="59"/>
      <c r="T95" s="58"/>
      <c r="U95" s="60"/>
      <c r="V95" s="61"/>
      <c r="W95" s="60"/>
      <c r="X95" s="58"/>
      <c r="Y95" s="59"/>
      <c r="Z95" s="62"/>
      <c r="AB95" s="59"/>
      <c r="AC95" s="58"/>
      <c r="AD95" s="59"/>
      <c r="AE95" s="58"/>
      <c r="AF95" s="59"/>
      <c r="AG95" s="58"/>
      <c r="AI95" s="135"/>
      <c r="AJ95" s="136"/>
      <c r="AK95" s="50">
        <f>[4]Curves!$A101</f>
        <v>39753</v>
      </c>
      <c r="AL95" s="40">
        <f>[4]Curves!$E101</f>
        <v>3.8770000000000002</v>
      </c>
      <c r="AM95" s="40">
        <f>[4]Curves!$J101</f>
        <v>0.13</v>
      </c>
      <c r="AN95" s="40">
        <f>AO95+0.1</f>
        <v>0.56000000000000005</v>
      </c>
      <c r="AO95" s="40">
        <f>[4]Curves!$K101</f>
        <v>0.46</v>
      </c>
      <c r="AP95" s="40">
        <f>[4]Curves!$G101</f>
        <v>0.73</v>
      </c>
    </row>
    <row r="96" spans="1:42" x14ac:dyDescent="0.25">
      <c r="A96" s="50">
        <f>[5]Tregion!$A96</f>
        <v>38961</v>
      </c>
      <c r="B96" s="57">
        <f>[5]Tregion!$G96</f>
        <v>27.912000000000003</v>
      </c>
      <c r="C96" s="58">
        <f>[6]Tregion!$G96</f>
        <v>32.869</v>
      </c>
      <c r="D96" s="57">
        <f>[7]Tregion!$G96</f>
        <v>31.349</v>
      </c>
      <c r="E96" s="58">
        <f>[8]Tregion!$G96</f>
        <v>29.262</v>
      </c>
      <c r="F96" s="57">
        <f>[9]Tregion!$G96</f>
        <v>29.535</v>
      </c>
      <c r="G96" s="58">
        <f>[10]Tbasis!$E95</f>
        <v>30.342000000000002</v>
      </c>
      <c r="H96" s="57"/>
      <c r="I96" s="58">
        <f>[11]Tregion!$G96</f>
        <v>20.626000000000001</v>
      </c>
      <c r="J96" s="57"/>
      <c r="K96" s="58"/>
      <c r="L96" s="57"/>
      <c r="M96" s="58"/>
      <c r="N96" s="57"/>
      <c r="O96" s="58"/>
      <c r="Q96" s="57"/>
      <c r="R96" s="58">
        <f>[12]Tregion!$G96</f>
        <v>26.399898703245963</v>
      </c>
      <c r="S96" s="59"/>
      <c r="T96" s="58"/>
      <c r="U96" s="60"/>
      <c r="V96" s="61"/>
      <c r="W96" s="60"/>
      <c r="X96" s="58"/>
      <c r="Y96" s="59"/>
      <c r="Z96" s="62"/>
      <c r="AB96" s="59"/>
      <c r="AC96" s="58"/>
      <c r="AD96" s="59"/>
      <c r="AE96" s="58"/>
      <c r="AF96" s="59"/>
      <c r="AG96" s="58"/>
      <c r="AI96" s="135"/>
      <c r="AJ96" s="136"/>
      <c r="AK96" s="50">
        <f>[4]Curves!$A102</f>
        <v>39783</v>
      </c>
      <c r="AL96" s="40">
        <f>[4]Curves!$E102</f>
        <v>3.915</v>
      </c>
      <c r="AM96" s="40">
        <f>[4]Curves!$J102</f>
        <v>0.13</v>
      </c>
      <c r="AN96" s="40">
        <f t="shared" ref="AN96:AN102" si="7">AO96</f>
        <v>0.77</v>
      </c>
      <c r="AO96" s="40">
        <f>[4]Curves!$K102</f>
        <v>0.77</v>
      </c>
      <c r="AP96" s="40">
        <f>[4]Curves!$G102</f>
        <v>0.98</v>
      </c>
    </row>
    <row r="97" spans="1:42" x14ac:dyDescent="0.25">
      <c r="A97" s="50">
        <f>[5]Tregion!$A97</f>
        <v>38991</v>
      </c>
      <c r="B97" s="57">
        <f>[5]Tregion!$G97</f>
        <v>26.353000000000002</v>
      </c>
      <c r="C97" s="58">
        <f>[6]Tregion!$G97</f>
        <v>30.811</v>
      </c>
      <c r="D97" s="57">
        <f>[7]Tregion!$G97</f>
        <v>28.771000000000001</v>
      </c>
      <c r="E97" s="58">
        <f>[8]Tregion!$G97</f>
        <v>28.183</v>
      </c>
      <c r="F97" s="57">
        <f>[9]Tregion!$G97</f>
        <v>25.369</v>
      </c>
      <c r="G97" s="58">
        <f>[10]Tbasis!$E96</f>
        <v>27.633000000000003</v>
      </c>
      <c r="H97" s="57"/>
      <c r="I97" s="58">
        <f>[11]Tregion!$G97</f>
        <v>13.984999999999999</v>
      </c>
      <c r="J97" s="57"/>
      <c r="K97" s="58"/>
      <c r="L97" s="57"/>
      <c r="M97" s="58"/>
      <c r="N97" s="57"/>
      <c r="O97" s="58"/>
      <c r="Q97" s="57"/>
      <c r="R97" s="58">
        <f>[12]Tregion!$G97</f>
        <v>26.411482652184912</v>
      </c>
      <c r="S97" s="59"/>
      <c r="T97" s="58"/>
      <c r="U97" s="60"/>
      <c r="V97" s="61"/>
      <c r="W97" s="60"/>
      <c r="X97" s="58"/>
      <c r="Y97" s="59"/>
      <c r="Z97" s="62"/>
      <c r="AB97" s="59"/>
      <c r="AC97" s="58"/>
      <c r="AD97" s="59"/>
      <c r="AE97" s="58"/>
      <c r="AF97" s="59"/>
      <c r="AG97" s="58"/>
      <c r="AI97" s="135"/>
      <c r="AJ97" s="136"/>
      <c r="AK97" s="50">
        <f>[4]Curves!$A103</f>
        <v>39814</v>
      </c>
      <c r="AL97" s="40">
        <f>[4]Curves!$E103</f>
        <v>3.96</v>
      </c>
      <c r="AM97" s="40">
        <f>[4]Curves!$J103</f>
        <v>4.4999999999999998E-2</v>
      </c>
      <c r="AN97" s="40">
        <f t="shared" si="7"/>
        <v>1.04</v>
      </c>
      <c r="AO97" s="40">
        <f>[4]Curves!$K103</f>
        <v>1.04</v>
      </c>
      <c r="AP97" s="40">
        <f>[4]Curves!$G103</f>
        <v>1.6</v>
      </c>
    </row>
    <row r="98" spans="1:42" x14ac:dyDescent="0.25">
      <c r="A98" s="50">
        <f>[5]Tregion!$A98</f>
        <v>39022</v>
      </c>
      <c r="B98" s="57">
        <f>[5]Tregion!$G98</f>
        <v>23.857000000000003</v>
      </c>
      <c r="C98" s="58">
        <f>[6]Tregion!$G98</f>
        <v>27.92</v>
      </c>
      <c r="D98" s="57">
        <f>[7]Tregion!$G98</f>
        <v>25.851000000000003</v>
      </c>
      <c r="E98" s="58">
        <f>[8]Tregion!$G98</f>
        <v>28.024000000000001</v>
      </c>
      <c r="F98" s="57">
        <f>[9]Tregion!$G98</f>
        <v>26.104000000000003</v>
      </c>
      <c r="G98" s="58">
        <f>[10]Tbasis!$E97</f>
        <v>24.987000000000002</v>
      </c>
      <c r="H98" s="57"/>
      <c r="I98" s="58">
        <f>[11]Tregion!$G98</f>
        <v>13.272</v>
      </c>
      <c r="J98" s="57"/>
      <c r="K98" s="58"/>
      <c r="L98" s="57"/>
      <c r="M98" s="58"/>
      <c r="N98" s="57"/>
      <c r="O98" s="58"/>
      <c r="Q98" s="57"/>
      <c r="R98" s="58">
        <f>[12]Tregion!$G98</f>
        <v>27.906934024842379</v>
      </c>
      <c r="S98" s="59"/>
      <c r="T98" s="58"/>
      <c r="U98" s="60"/>
      <c r="V98" s="61"/>
      <c r="W98" s="60"/>
      <c r="X98" s="58"/>
      <c r="Y98" s="59"/>
      <c r="Z98" s="62"/>
      <c r="AB98" s="59"/>
      <c r="AC98" s="58"/>
      <c r="AD98" s="59"/>
      <c r="AE98" s="58"/>
      <c r="AF98" s="59"/>
      <c r="AG98" s="58"/>
      <c r="AI98" s="135"/>
      <c r="AJ98" s="136"/>
      <c r="AK98" s="50">
        <f>[4]Curves!$A104</f>
        <v>39845</v>
      </c>
      <c r="AL98" s="40">
        <f>[4]Curves!$E104</f>
        <v>3.9980000000000002</v>
      </c>
      <c r="AM98" s="40">
        <f>[4]Curves!$J104</f>
        <v>4.4999999999999998E-2</v>
      </c>
      <c r="AN98" s="40">
        <f t="shared" si="7"/>
        <v>1.04</v>
      </c>
      <c r="AO98" s="40">
        <f>[4]Curves!$K104</f>
        <v>1.04</v>
      </c>
      <c r="AP98" s="40">
        <f>[4]Curves!$G104</f>
        <v>1.6</v>
      </c>
    </row>
    <row r="99" spans="1:42" x14ac:dyDescent="0.25">
      <c r="A99" s="50">
        <f>[5]Tregion!$A99</f>
        <v>39052</v>
      </c>
      <c r="B99" s="57">
        <f>[5]Tregion!$G99</f>
        <v>24.273</v>
      </c>
      <c r="C99" s="58">
        <f>[6]Tregion!$G99</f>
        <v>32.398000000000003</v>
      </c>
      <c r="D99" s="57">
        <f>[7]Tregion!$G99</f>
        <v>30.215</v>
      </c>
      <c r="E99" s="58">
        <f>[8]Tregion!$G99</f>
        <v>28.785</v>
      </c>
      <c r="F99" s="57">
        <f>[9]Tregion!$G99</f>
        <v>29.023</v>
      </c>
      <c r="G99" s="58">
        <f>[10]Tbasis!$E98</f>
        <v>25.323</v>
      </c>
      <c r="H99" s="57"/>
      <c r="I99" s="58">
        <f>[11]Tregion!$G99</f>
        <v>16.542999999999999</v>
      </c>
      <c r="J99" s="57"/>
      <c r="K99" s="58"/>
      <c r="L99" s="57"/>
      <c r="M99" s="58"/>
      <c r="N99" s="57"/>
      <c r="O99" s="58"/>
      <c r="Q99" s="57"/>
      <c r="R99" s="58">
        <f>[12]Tregion!$G99</f>
        <v>29.109486686144109</v>
      </c>
      <c r="S99" s="59"/>
      <c r="T99" s="58"/>
      <c r="U99" s="60"/>
      <c r="V99" s="61"/>
      <c r="W99" s="60"/>
      <c r="X99" s="58"/>
      <c r="Y99" s="59"/>
      <c r="Z99" s="62"/>
      <c r="AB99" s="59"/>
      <c r="AC99" s="58"/>
      <c r="AD99" s="59"/>
      <c r="AE99" s="58"/>
      <c r="AF99" s="59"/>
      <c r="AG99" s="58"/>
      <c r="AI99" s="135"/>
      <c r="AJ99" s="136"/>
      <c r="AK99" s="50">
        <f>[4]Curves!$A105</f>
        <v>39873</v>
      </c>
      <c r="AL99" s="40">
        <f>[4]Curves!$E105</f>
        <v>3.992</v>
      </c>
      <c r="AM99" s="40">
        <f>[4]Curves!$J105</f>
        <v>4.4999999999999998E-2</v>
      </c>
      <c r="AN99" s="40">
        <f t="shared" si="7"/>
        <v>0.54</v>
      </c>
      <c r="AO99" s="40">
        <f>[4]Curves!$K105</f>
        <v>0.54</v>
      </c>
      <c r="AP99" s="40">
        <f>[4]Curves!$G105</f>
        <v>0.72</v>
      </c>
    </row>
    <row r="100" spans="1:42" x14ac:dyDescent="0.25">
      <c r="A100" s="50">
        <f>[5]Tregion!$A100</f>
        <v>39083</v>
      </c>
      <c r="B100" s="57">
        <f>[5]Tregion!$G100</f>
        <v>25.303000000000001</v>
      </c>
      <c r="C100" s="58">
        <f>[6]Tregion!$G100</f>
        <v>28.35</v>
      </c>
      <c r="D100" s="57">
        <f>[7]Tregion!$G100</f>
        <v>28.83</v>
      </c>
      <c r="E100" s="58">
        <f>[8]Tregion!$G100</f>
        <v>28.503</v>
      </c>
      <c r="F100" s="57">
        <f>[9]Tregion!$G100</f>
        <v>27.64</v>
      </c>
      <c r="G100" s="58">
        <f>[10]Tbasis!$E99</f>
        <v>26.533000000000001</v>
      </c>
      <c r="H100" s="57"/>
      <c r="I100" s="58">
        <f>[11]Tregion!$G100</f>
        <v>19.154</v>
      </c>
      <c r="J100" s="57"/>
      <c r="K100" s="58"/>
      <c r="L100" s="57"/>
      <c r="M100" s="58"/>
      <c r="N100" s="57"/>
      <c r="O100" s="58"/>
      <c r="Q100" s="57"/>
      <c r="R100" s="58">
        <f>[12]Tregion!$G100</f>
        <v>29.62373532963263</v>
      </c>
      <c r="S100" s="59"/>
      <c r="T100" s="58"/>
      <c r="U100" s="60"/>
      <c r="V100" s="61"/>
      <c r="W100" s="60"/>
      <c r="X100" s="58"/>
      <c r="Y100" s="59"/>
      <c r="Z100" s="62"/>
      <c r="AB100" s="59"/>
      <c r="AC100" s="58"/>
      <c r="AD100" s="59"/>
      <c r="AE100" s="58"/>
      <c r="AF100" s="59"/>
      <c r="AG100" s="58"/>
      <c r="AI100" s="135"/>
      <c r="AJ100" s="136"/>
      <c r="AK100" s="50">
        <f>[4]Curves!$A106</f>
        <v>39904</v>
      </c>
      <c r="AL100" s="40">
        <f>[4]Curves!$E106</f>
        <v>3.992</v>
      </c>
      <c r="AM100" s="40">
        <f>[4]Curves!$J106</f>
        <v>4.4999999999999998E-2</v>
      </c>
      <c r="AN100" s="40">
        <f t="shared" si="7"/>
        <v>0.36</v>
      </c>
      <c r="AO100" s="40">
        <f>[4]Curves!$K106</f>
        <v>0.36</v>
      </c>
      <c r="AP100" s="40">
        <f>[4]Curves!$G106</f>
        <v>0.38</v>
      </c>
    </row>
    <row r="101" spans="1:42" x14ac:dyDescent="0.25">
      <c r="A101" s="50">
        <f>[5]Tregion!$A101</f>
        <v>39114</v>
      </c>
      <c r="B101" s="57">
        <f>[5]Tregion!$G101</f>
        <v>25.382000000000001</v>
      </c>
      <c r="C101" s="58">
        <f>[6]Tregion!$G101</f>
        <v>28.487000000000002</v>
      </c>
      <c r="D101" s="57">
        <f>[7]Tregion!$G101</f>
        <v>28.281000000000002</v>
      </c>
      <c r="E101" s="58">
        <f>[8]Tregion!$G101</f>
        <v>27.668000000000003</v>
      </c>
      <c r="F101" s="57">
        <f>[9]Tregion!$G101</f>
        <v>27.411000000000001</v>
      </c>
      <c r="G101" s="58">
        <f>[10]Tbasis!$E100</f>
        <v>26.612000000000002</v>
      </c>
      <c r="H101" s="57"/>
      <c r="I101" s="58">
        <f>[11]Tregion!$G101</f>
        <v>20.006</v>
      </c>
      <c r="J101" s="57"/>
      <c r="K101" s="58"/>
      <c r="L101" s="57"/>
      <c r="M101" s="58"/>
      <c r="N101" s="57"/>
      <c r="O101" s="58"/>
      <c r="Q101" s="57"/>
      <c r="R101" s="58">
        <f>[12]Tregion!$G101</f>
        <v>28.935443431252715</v>
      </c>
      <c r="S101" s="59"/>
      <c r="T101" s="58"/>
      <c r="U101" s="60"/>
      <c r="V101" s="61"/>
      <c r="W101" s="60"/>
      <c r="X101" s="58"/>
      <c r="Y101" s="59"/>
      <c r="Z101" s="62"/>
      <c r="AB101" s="59"/>
      <c r="AC101" s="58"/>
      <c r="AD101" s="59"/>
      <c r="AE101" s="58"/>
      <c r="AF101" s="59"/>
      <c r="AG101" s="58"/>
      <c r="AI101" s="135"/>
      <c r="AJ101" s="136"/>
      <c r="AK101" s="50">
        <f>[4]Curves!$A107</f>
        <v>39934</v>
      </c>
      <c r="AL101" s="40">
        <f>[4]Curves!$E107</f>
        <v>4.1399999999999997</v>
      </c>
      <c r="AM101" s="40">
        <f>[4]Curves!$J107</f>
        <v>4.4999999999999998E-2</v>
      </c>
      <c r="AN101" s="40">
        <f t="shared" si="7"/>
        <v>0.32500000000000001</v>
      </c>
      <c r="AO101" s="40">
        <f>[4]Curves!$K107</f>
        <v>0.32500000000000001</v>
      </c>
      <c r="AP101" s="40">
        <f>[4]Curves!$G107</f>
        <v>0.33</v>
      </c>
    </row>
    <row r="102" spans="1:42" x14ac:dyDescent="0.25">
      <c r="A102" s="50">
        <f>[5]Tregion!$A102</f>
        <v>39142</v>
      </c>
      <c r="B102" s="57">
        <f>[5]Tregion!$G102</f>
        <v>25.154</v>
      </c>
      <c r="C102" s="58">
        <f>[6]Tregion!$G102</f>
        <v>27.965</v>
      </c>
      <c r="D102" s="57">
        <f>[7]Tregion!$G102</f>
        <v>27.111000000000001</v>
      </c>
      <c r="E102" s="58">
        <f>[8]Tregion!$G102</f>
        <v>27.269000000000002</v>
      </c>
      <c r="F102" s="57">
        <f>[9]Tregion!$G102</f>
        <v>27.23</v>
      </c>
      <c r="G102" s="58">
        <f>[10]Tbasis!$E101</f>
        <v>26.384</v>
      </c>
      <c r="H102" s="57"/>
      <c r="I102" s="58">
        <f>[11]Tregion!$G102</f>
        <v>18.959</v>
      </c>
      <c r="J102" s="57"/>
      <c r="K102" s="58"/>
      <c r="L102" s="57"/>
      <c r="M102" s="58"/>
      <c r="N102" s="57"/>
      <c r="O102" s="58"/>
      <c r="Q102" s="57"/>
      <c r="R102" s="58">
        <f>[12]Tregion!$G102</f>
        <v>27.835744529891961</v>
      </c>
      <c r="S102" s="59"/>
      <c r="T102" s="58"/>
      <c r="U102" s="60"/>
      <c r="V102" s="61"/>
      <c r="W102" s="60"/>
      <c r="X102" s="58"/>
      <c r="Y102" s="59"/>
      <c r="Z102" s="62"/>
      <c r="AB102" s="59"/>
      <c r="AC102" s="58"/>
      <c r="AD102" s="59"/>
      <c r="AE102" s="58"/>
      <c r="AF102" s="59"/>
      <c r="AG102" s="58"/>
      <c r="AI102" s="135"/>
      <c r="AJ102" s="136"/>
      <c r="AK102" s="50">
        <f>[4]Curves!$A108</f>
        <v>39965</v>
      </c>
      <c r="AL102" s="40">
        <f>[4]Curves!$E108</f>
        <v>4.2919999999999998</v>
      </c>
      <c r="AM102" s="40">
        <f>[4]Curves!$J108</f>
        <v>4.4999999999999998E-2</v>
      </c>
      <c r="AN102" s="40">
        <f t="shared" si="7"/>
        <v>0.33500000000000002</v>
      </c>
      <c r="AO102" s="40">
        <f>[4]Curves!$K108</f>
        <v>0.33500000000000002</v>
      </c>
      <c r="AP102" s="40">
        <f>[4]Curves!$G108</f>
        <v>0.37</v>
      </c>
    </row>
    <row r="103" spans="1:42" x14ac:dyDescent="0.25">
      <c r="A103" s="50">
        <f>[5]Tregion!$A103</f>
        <v>39173</v>
      </c>
      <c r="B103" s="57">
        <f>[5]Tregion!$G103</f>
        <v>24.716000000000001</v>
      </c>
      <c r="C103" s="58">
        <f>[6]Tregion!$G103</f>
        <v>26.952000000000002</v>
      </c>
      <c r="D103" s="57">
        <f>[7]Tregion!$G103</f>
        <v>25.033000000000001</v>
      </c>
      <c r="E103" s="58">
        <f>[8]Tregion!$G103</f>
        <v>26.254999999999999</v>
      </c>
      <c r="F103" s="57">
        <f>[9]Tregion!$G103</f>
        <v>26.969000000000001</v>
      </c>
      <c r="G103" s="58">
        <f>[10]Tbasis!$E102</f>
        <v>25.946000000000002</v>
      </c>
      <c r="H103" s="57"/>
      <c r="I103" s="58">
        <f>[11]Tregion!$G103</f>
        <v>17.973000000000003</v>
      </c>
      <c r="J103" s="57"/>
      <c r="K103" s="58"/>
      <c r="L103" s="57"/>
      <c r="M103" s="58"/>
      <c r="N103" s="57"/>
      <c r="O103" s="58"/>
      <c r="Q103" s="57"/>
      <c r="R103" s="58">
        <f>[12]Tregion!$G103</f>
        <v>26.221789901696678</v>
      </c>
      <c r="S103" s="59"/>
      <c r="T103" s="58"/>
      <c r="U103" s="60"/>
      <c r="V103" s="61"/>
      <c r="W103" s="60"/>
      <c r="X103" s="58"/>
      <c r="Y103" s="59"/>
      <c r="Z103" s="62"/>
      <c r="AB103" s="59"/>
      <c r="AC103" s="58"/>
      <c r="AD103" s="59"/>
      <c r="AE103" s="58"/>
      <c r="AF103" s="59"/>
      <c r="AG103" s="58"/>
      <c r="AI103" s="135"/>
      <c r="AJ103" s="136"/>
      <c r="AK103" s="50">
        <f>[4]Curves!$A109</f>
        <v>39995</v>
      </c>
      <c r="AL103" s="40">
        <f>[4]Curves!$E109</f>
        <v>4.3620000000000001</v>
      </c>
      <c r="AM103" s="40">
        <f>[4]Curves!$J109</f>
        <v>4.4999999999999998E-2</v>
      </c>
      <c r="AN103" s="40">
        <f>AO103+0.1</f>
        <v>0.44999999999999996</v>
      </c>
      <c r="AO103" s="40">
        <f>[4]Curves!$K109</f>
        <v>0.35</v>
      </c>
      <c r="AP103" s="40">
        <f>[4]Curves!$G109</f>
        <v>0.41</v>
      </c>
    </row>
    <row r="104" spans="1:42" x14ac:dyDescent="0.25">
      <c r="A104" s="50">
        <f>[5]Tregion!$A104</f>
        <v>39203</v>
      </c>
      <c r="B104" s="57">
        <f>[5]Tregion!$G104</f>
        <v>24.523</v>
      </c>
      <c r="C104" s="58">
        <f>[6]Tregion!$G104</f>
        <v>21.244</v>
      </c>
      <c r="D104" s="57">
        <f>[7]Tregion!$G104</f>
        <v>18.661000000000001</v>
      </c>
      <c r="E104" s="58">
        <f>[8]Tregion!$G104</f>
        <v>26.823</v>
      </c>
      <c r="F104" s="57">
        <f>[9]Tregion!$G104</f>
        <v>26.826000000000001</v>
      </c>
      <c r="G104" s="58">
        <f>[10]Tbasis!$E103</f>
        <v>25.753</v>
      </c>
      <c r="H104" s="57"/>
      <c r="I104" s="58">
        <f>[11]Tregion!$G104</f>
        <v>16.016000000000002</v>
      </c>
      <c r="J104" s="57"/>
      <c r="K104" s="58"/>
      <c r="L104" s="57"/>
      <c r="M104" s="58"/>
      <c r="N104" s="57"/>
      <c r="O104" s="58"/>
      <c r="Q104" s="57"/>
      <c r="R104" s="58">
        <f>[12]Tregion!$G104</f>
        <v>26.261264733822575</v>
      </c>
      <c r="S104" s="59"/>
      <c r="T104" s="58"/>
      <c r="U104" s="60"/>
      <c r="V104" s="61"/>
      <c r="W104" s="60"/>
      <c r="X104" s="58"/>
      <c r="Y104" s="59"/>
      <c r="Z104" s="62"/>
      <c r="AB104" s="59"/>
      <c r="AC104" s="58"/>
      <c r="AD104" s="59"/>
      <c r="AE104" s="58"/>
      <c r="AF104" s="59"/>
      <c r="AG104" s="58"/>
      <c r="AI104" s="135"/>
      <c r="AJ104" s="136"/>
      <c r="AK104" s="50">
        <f>[4]Curves!$A110</f>
        <v>40026</v>
      </c>
      <c r="AL104" s="40">
        <f>[4]Curves!$E110</f>
        <v>4.2750000000000004</v>
      </c>
      <c r="AM104" s="40">
        <f>[4]Curves!$J110</f>
        <v>0.13</v>
      </c>
      <c r="AN104" s="40">
        <f>AO104+0.1</f>
        <v>0.44999999999999996</v>
      </c>
      <c r="AO104" s="40">
        <f>[4]Curves!$K110</f>
        <v>0.35</v>
      </c>
      <c r="AP104" s="40">
        <f>[4]Curves!$G110</f>
        <v>0.41</v>
      </c>
    </row>
    <row r="105" spans="1:42" x14ac:dyDescent="0.25">
      <c r="A105" s="50">
        <f>[5]Tregion!$A105</f>
        <v>39234</v>
      </c>
      <c r="B105" s="57">
        <f>[5]Tregion!$G105</f>
        <v>24.527000000000001</v>
      </c>
      <c r="C105" s="58">
        <f>[6]Tregion!$G105</f>
        <v>24.195</v>
      </c>
      <c r="D105" s="57">
        <f>[7]Tregion!$G105</f>
        <v>20.8</v>
      </c>
      <c r="E105" s="58">
        <f>[8]Tregion!$G105</f>
        <v>28.217000000000002</v>
      </c>
      <c r="F105" s="57">
        <f>[9]Tregion!$G105</f>
        <v>27.256</v>
      </c>
      <c r="G105" s="58">
        <f>[10]Tbasis!$E104</f>
        <v>26.447000000000003</v>
      </c>
      <c r="H105" s="57"/>
      <c r="I105" s="58">
        <f>[11]Tregion!$G105</f>
        <v>16.36</v>
      </c>
      <c r="J105" s="57"/>
      <c r="K105" s="58"/>
      <c r="L105" s="57"/>
      <c r="M105" s="58"/>
      <c r="N105" s="57"/>
      <c r="O105" s="58"/>
      <c r="Q105" s="57"/>
      <c r="R105" s="58">
        <f>[12]Tregion!$G105</f>
        <v>26.561780451052474</v>
      </c>
      <c r="S105" s="59"/>
      <c r="T105" s="58"/>
      <c r="U105" s="60"/>
      <c r="V105" s="61"/>
      <c r="W105" s="60"/>
      <c r="X105" s="58"/>
      <c r="Y105" s="59"/>
      <c r="Z105" s="62"/>
      <c r="AB105" s="59"/>
      <c r="AC105" s="58"/>
      <c r="AD105" s="59"/>
      <c r="AE105" s="58"/>
      <c r="AF105" s="59"/>
      <c r="AG105" s="58"/>
      <c r="AI105" s="135"/>
      <c r="AJ105" s="136"/>
      <c r="AK105" s="50">
        <f>[4]Curves!$A111</f>
        <v>40057</v>
      </c>
      <c r="AL105" s="40">
        <f>[4]Curves!$E111</f>
        <v>4.1360000000000001</v>
      </c>
      <c r="AM105" s="40">
        <f>[4]Curves!$J111</f>
        <v>0.13</v>
      </c>
      <c r="AN105" s="40">
        <f>AO105+0.1</f>
        <v>0.41500000000000004</v>
      </c>
      <c r="AO105" s="40">
        <f>[4]Curves!$K111</f>
        <v>0.315</v>
      </c>
      <c r="AP105" s="40">
        <f>[4]Curves!$G111</f>
        <v>0.36</v>
      </c>
    </row>
    <row r="106" spans="1:42" x14ac:dyDescent="0.25">
      <c r="A106" s="50">
        <f>[5]Tregion!$A106</f>
        <v>39264</v>
      </c>
      <c r="B106" s="57">
        <f>[5]Tregion!$G106</f>
        <v>26.096</v>
      </c>
      <c r="C106" s="58">
        <f>[6]Tregion!$G106</f>
        <v>35.085000000000001</v>
      </c>
      <c r="D106" s="57">
        <f>[7]Tregion!$G106</f>
        <v>33.332999999999998</v>
      </c>
      <c r="E106" s="58">
        <f>[8]Tregion!$G106</f>
        <v>28.253</v>
      </c>
      <c r="F106" s="57">
        <f>[9]Tregion!$G106</f>
        <v>26.593</v>
      </c>
      <c r="G106" s="58">
        <f>[10]Tbasis!$E105</f>
        <v>28.416</v>
      </c>
      <c r="H106" s="57"/>
      <c r="I106" s="58">
        <f>[11]Tregion!$G106</f>
        <v>21.532</v>
      </c>
      <c r="J106" s="57"/>
      <c r="K106" s="58"/>
      <c r="L106" s="57"/>
      <c r="M106" s="58"/>
      <c r="N106" s="57"/>
      <c r="O106" s="58"/>
      <c r="Q106" s="57"/>
      <c r="R106" s="58">
        <f>[12]Tregion!$G106</f>
        <v>26.917650508690283</v>
      </c>
      <c r="S106" s="59"/>
      <c r="T106" s="58"/>
      <c r="U106" s="60"/>
      <c r="V106" s="61"/>
      <c r="W106" s="60"/>
      <c r="X106" s="58"/>
      <c r="Y106" s="59"/>
      <c r="Z106" s="62"/>
      <c r="AB106" s="59"/>
      <c r="AC106" s="58"/>
      <c r="AD106" s="59"/>
      <c r="AE106" s="58"/>
      <c r="AF106" s="59"/>
      <c r="AG106" s="58"/>
      <c r="AI106" s="135"/>
      <c r="AJ106" s="136"/>
      <c r="AK106" s="50">
        <f>[4]Curves!$A112</f>
        <v>40087</v>
      </c>
      <c r="AL106" s="40">
        <f>[4]Curves!$E112</f>
        <v>3.9820000000000002</v>
      </c>
      <c r="AM106" s="40">
        <f>[4]Curves!$J112</f>
        <v>0.13</v>
      </c>
      <c r="AN106" s="40">
        <f>AO106+0.1</f>
        <v>0.45999999999999996</v>
      </c>
      <c r="AO106" s="40">
        <f>[4]Curves!$K112</f>
        <v>0.36</v>
      </c>
      <c r="AP106" s="40">
        <f>[4]Curves!$G112</f>
        <v>0.4</v>
      </c>
    </row>
    <row r="107" spans="1:42" x14ac:dyDescent="0.25">
      <c r="A107" s="50">
        <f>[5]Tregion!$A107</f>
        <v>39295</v>
      </c>
      <c r="B107" s="57">
        <f>[5]Tregion!$G107</f>
        <v>29.049000000000003</v>
      </c>
      <c r="C107" s="58">
        <f>[6]Tregion!$G107</f>
        <v>36.86</v>
      </c>
      <c r="D107" s="57">
        <f>[7]Tregion!$G107</f>
        <v>34.875</v>
      </c>
      <c r="E107" s="58">
        <f>[8]Tregion!$G107</f>
        <v>30.851000000000003</v>
      </c>
      <c r="F107" s="57">
        <f>[9]Tregion!$G107</f>
        <v>30.192</v>
      </c>
      <c r="G107" s="58">
        <f>[10]Tbasis!$E106</f>
        <v>31.919</v>
      </c>
      <c r="H107" s="57"/>
      <c r="I107" s="58">
        <f>[11]Tregion!$G107</f>
        <v>27.229000000000003</v>
      </c>
      <c r="J107" s="57"/>
      <c r="K107" s="58"/>
      <c r="L107" s="57"/>
      <c r="M107" s="58"/>
      <c r="N107" s="57"/>
      <c r="O107" s="58"/>
      <c r="Q107" s="57"/>
      <c r="R107" s="58">
        <f>[12]Tregion!$G107</f>
        <v>27.218108978408345</v>
      </c>
      <c r="S107" s="59"/>
      <c r="T107" s="58"/>
      <c r="U107" s="60"/>
      <c r="V107" s="61"/>
      <c r="W107" s="60"/>
      <c r="X107" s="58"/>
      <c r="Y107" s="59"/>
      <c r="Z107" s="62"/>
      <c r="AB107" s="59"/>
      <c r="AC107" s="58"/>
      <c r="AD107" s="59"/>
      <c r="AE107" s="58"/>
      <c r="AF107" s="59"/>
      <c r="AG107" s="58"/>
      <c r="AI107" s="135"/>
      <c r="AJ107" s="136"/>
      <c r="AK107" s="50">
        <f>[4]Curves!$A113</f>
        <v>40118</v>
      </c>
      <c r="AL107" s="40">
        <f>[4]Curves!$E113</f>
        <v>3.9870000000000001</v>
      </c>
      <c r="AM107" s="40">
        <f>[4]Curves!$J113</f>
        <v>0.13</v>
      </c>
      <c r="AN107" s="40">
        <f>AO107+0.1</f>
        <v>0.56000000000000005</v>
      </c>
      <c r="AO107" s="40">
        <f>[4]Curves!$K113</f>
        <v>0.46</v>
      </c>
      <c r="AP107" s="40">
        <f>[4]Curves!$G113</f>
        <v>0.73</v>
      </c>
    </row>
    <row r="108" spans="1:42" x14ac:dyDescent="0.25">
      <c r="A108" s="50">
        <f>[5]Tregion!$A108</f>
        <v>39326</v>
      </c>
      <c r="B108" s="57">
        <f>[5]Tregion!$G108</f>
        <v>27.124000000000002</v>
      </c>
      <c r="C108" s="58">
        <f>[6]Tregion!$G108</f>
        <v>32.975000000000001</v>
      </c>
      <c r="D108" s="57">
        <f>[7]Tregion!$G108</f>
        <v>31.105</v>
      </c>
      <c r="E108" s="58">
        <f>[8]Tregion!$G108</f>
        <v>28.836000000000002</v>
      </c>
      <c r="F108" s="57">
        <f>[9]Tregion!$G108</f>
        <v>28.953000000000003</v>
      </c>
      <c r="G108" s="58">
        <f>[10]Tbasis!$E107</f>
        <v>29.444000000000003</v>
      </c>
      <c r="H108" s="57"/>
      <c r="I108" s="58">
        <f>[11]Tregion!$G108</f>
        <v>25.868000000000002</v>
      </c>
      <c r="J108" s="57"/>
      <c r="K108" s="58"/>
      <c r="L108" s="57"/>
      <c r="M108" s="58"/>
      <c r="N108" s="57"/>
      <c r="O108" s="58"/>
      <c r="Q108" s="57"/>
      <c r="R108" s="58">
        <f>[12]Tregion!$G108</f>
        <v>27.17045164514726</v>
      </c>
      <c r="S108" s="59"/>
      <c r="T108" s="58"/>
      <c r="U108" s="60"/>
      <c r="V108" s="61"/>
      <c r="W108" s="60"/>
      <c r="X108" s="58"/>
      <c r="Y108" s="59"/>
      <c r="Z108" s="62"/>
      <c r="AB108" s="59"/>
      <c r="AC108" s="58"/>
      <c r="AD108" s="59"/>
      <c r="AE108" s="58"/>
      <c r="AF108" s="59"/>
      <c r="AG108" s="58"/>
      <c r="AI108" s="135"/>
      <c r="AJ108" s="136"/>
      <c r="AK108" s="50">
        <f>[4]Curves!$A114</f>
        <v>40148</v>
      </c>
      <c r="AL108" s="40">
        <f>[4]Curves!$E114</f>
        <v>4.0250000000000004</v>
      </c>
      <c r="AM108" s="40">
        <f>[4]Curves!$J114</f>
        <v>0.13</v>
      </c>
      <c r="AN108" s="40">
        <f t="shared" ref="AN108:AN114" si="8">AO108</f>
        <v>0.77</v>
      </c>
      <c r="AO108" s="40">
        <f>[4]Curves!$K114</f>
        <v>0.77</v>
      </c>
      <c r="AP108" s="40">
        <f>[4]Curves!$G114</f>
        <v>0.98</v>
      </c>
    </row>
    <row r="109" spans="1:42" x14ac:dyDescent="0.25">
      <c r="A109" s="50">
        <f>[5]Tregion!$A109</f>
        <v>39356</v>
      </c>
      <c r="B109" s="57">
        <f>[5]Tregion!$G109</f>
        <v>26.696000000000002</v>
      </c>
      <c r="C109" s="58">
        <f>[6]Tregion!$G109</f>
        <v>31.383000000000003</v>
      </c>
      <c r="D109" s="57">
        <f>[7]Tregion!$G109</f>
        <v>29.004000000000001</v>
      </c>
      <c r="E109" s="58">
        <f>[8]Tregion!$G109</f>
        <v>28.555</v>
      </c>
      <c r="F109" s="57">
        <f>[9]Tregion!$G109</f>
        <v>25.832000000000001</v>
      </c>
      <c r="G109" s="58">
        <f>[10]Tbasis!$E108</f>
        <v>27.986000000000001</v>
      </c>
      <c r="H109" s="57"/>
      <c r="I109" s="58">
        <f>[11]Tregion!$G109</f>
        <v>18.727</v>
      </c>
      <c r="J109" s="57"/>
      <c r="K109" s="58"/>
      <c r="L109" s="57"/>
      <c r="M109" s="58"/>
      <c r="N109" s="57"/>
      <c r="O109" s="58"/>
      <c r="Q109" s="57"/>
      <c r="R109" s="58">
        <f>[12]Tregion!$G109</f>
        <v>27.170242016274365</v>
      </c>
      <c r="S109" s="59"/>
      <c r="T109" s="58"/>
      <c r="U109" s="60"/>
      <c r="V109" s="61"/>
      <c r="W109" s="60"/>
      <c r="X109" s="58"/>
      <c r="Y109" s="59"/>
      <c r="Z109" s="62"/>
      <c r="AB109" s="59"/>
      <c r="AC109" s="58"/>
      <c r="AD109" s="59"/>
      <c r="AE109" s="58"/>
      <c r="AF109" s="59"/>
      <c r="AG109" s="58"/>
      <c r="AI109" s="135"/>
      <c r="AJ109" s="136"/>
      <c r="AK109" s="50">
        <f>[4]Curves!$A115</f>
        <v>40179</v>
      </c>
      <c r="AL109" s="40">
        <f>[4]Curves!$E115</f>
        <v>4.07</v>
      </c>
      <c r="AM109" s="40">
        <f>[4]Curves!$J115</f>
        <v>4.4999999999999998E-2</v>
      </c>
      <c r="AN109" s="40">
        <f t="shared" si="8"/>
        <v>1.04</v>
      </c>
      <c r="AO109" s="40">
        <f>[4]Curves!$K115</f>
        <v>1.04</v>
      </c>
      <c r="AP109" s="40">
        <f>[4]Curves!$G115</f>
        <v>1.6</v>
      </c>
    </row>
    <row r="110" spans="1:42" x14ac:dyDescent="0.25">
      <c r="A110" s="50">
        <f>[5]Tregion!$A110</f>
        <v>39387</v>
      </c>
      <c r="B110" s="57">
        <f>[5]Tregion!$G110</f>
        <v>24.31</v>
      </c>
      <c r="C110" s="58">
        <f>[6]Tregion!$G110</f>
        <v>28.718</v>
      </c>
      <c r="D110" s="57">
        <f>[7]Tregion!$G110</f>
        <v>26.245000000000001</v>
      </c>
      <c r="E110" s="58">
        <f>[8]Tregion!$G110</f>
        <v>28.148</v>
      </c>
      <c r="F110" s="57">
        <f>[9]Tregion!$G110</f>
        <v>26.517000000000003</v>
      </c>
      <c r="G110" s="58">
        <f>[10]Tbasis!$E109</f>
        <v>25.47</v>
      </c>
      <c r="H110" s="57"/>
      <c r="I110" s="58">
        <f>[11]Tregion!$G110</f>
        <v>16.121000000000002</v>
      </c>
      <c r="J110" s="57"/>
      <c r="K110" s="58"/>
      <c r="L110" s="57"/>
      <c r="M110" s="58"/>
      <c r="N110" s="57"/>
      <c r="O110" s="58"/>
      <c r="Q110" s="57"/>
      <c r="R110" s="58">
        <f>[12]Tregion!$G110</f>
        <v>28.657249517933842</v>
      </c>
      <c r="S110" s="59"/>
      <c r="T110" s="58"/>
      <c r="U110" s="60"/>
      <c r="V110" s="61"/>
      <c r="W110" s="60"/>
      <c r="X110" s="58"/>
      <c r="Y110" s="59"/>
      <c r="Z110" s="62"/>
      <c r="AB110" s="59"/>
      <c r="AC110" s="58"/>
      <c r="AD110" s="59"/>
      <c r="AE110" s="58"/>
      <c r="AF110" s="59"/>
      <c r="AG110" s="58"/>
      <c r="AI110" s="135"/>
      <c r="AJ110" s="136"/>
      <c r="AK110" s="50">
        <f>[4]Curves!$A116</f>
        <v>40210</v>
      </c>
      <c r="AL110" s="40">
        <f>[4]Curves!$E116</f>
        <v>4.1080000000000005</v>
      </c>
      <c r="AM110" s="40">
        <f>[4]Curves!$J116</f>
        <v>4.4999999999999998E-2</v>
      </c>
      <c r="AN110" s="40">
        <f t="shared" si="8"/>
        <v>1.04</v>
      </c>
      <c r="AO110" s="40">
        <f>[4]Curves!$K116</f>
        <v>1.04</v>
      </c>
      <c r="AP110" s="40">
        <f>[4]Curves!$G116</f>
        <v>1.6</v>
      </c>
    </row>
    <row r="111" spans="1:42" x14ac:dyDescent="0.25">
      <c r="A111" s="50">
        <f>[5]Tregion!$A111</f>
        <v>39417</v>
      </c>
      <c r="B111" s="57">
        <f>[5]Tregion!$G111</f>
        <v>24.694000000000003</v>
      </c>
      <c r="C111" s="58">
        <f>[6]Tregion!$G111</f>
        <v>32.899000000000001</v>
      </c>
      <c r="D111" s="57">
        <f>[7]Tregion!$G111</f>
        <v>30.189</v>
      </c>
      <c r="E111" s="58">
        <f>[8]Tregion!$G111</f>
        <v>28.828000000000003</v>
      </c>
      <c r="F111" s="57">
        <f>[9]Tregion!$G111</f>
        <v>29.371000000000002</v>
      </c>
      <c r="G111" s="58">
        <f>[10]Tbasis!$E110</f>
        <v>25.774000000000001</v>
      </c>
      <c r="H111" s="57"/>
      <c r="I111" s="58">
        <f>[11]Tregion!$G111</f>
        <v>19.170999999999999</v>
      </c>
      <c r="J111" s="57"/>
      <c r="K111" s="58"/>
      <c r="L111" s="57"/>
      <c r="M111" s="58"/>
      <c r="N111" s="57"/>
      <c r="O111" s="58"/>
      <c r="Q111" s="57"/>
      <c r="R111" s="58">
        <f>[12]Tregion!$G111</f>
        <v>29.859421617178135</v>
      </c>
      <c r="S111" s="59"/>
      <c r="T111" s="58"/>
      <c r="U111" s="60"/>
      <c r="V111" s="61"/>
      <c r="W111" s="60"/>
      <c r="X111" s="58"/>
      <c r="Y111" s="59"/>
      <c r="Z111" s="62"/>
      <c r="AB111" s="59"/>
      <c r="AC111" s="58"/>
      <c r="AD111" s="59"/>
      <c r="AE111" s="58"/>
      <c r="AF111" s="59"/>
      <c r="AG111" s="58"/>
      <c r="AI111" s="135"/>
      <c r="AJ111" s="136"/>
      <c r="AK111" s="50">
        <f>[4]Curves!$A117</f>
        <v>40238</v>
      </c>
      <c r="AL111" s="40">
        <f>[4]Curves!$E117</f>
        <v>4.1020000000000003</v>
      </c>
      <c r="AM111" s="40">
        <f>[4]Curves!$J117</f>
        <v>4.4999999999999998E-2</v>
      </c>
      <c r="AN111" s="40">
        <f t="shared" si="8"/>
        <v>0.54</v>
      </c>
      <c r="AO111" s="40">
        <f>[4]Curves!$K117</f>
        <v>0.54</v>
      </c>
      <c r="AP111" s="40">
        <f>[4]Curves!$G117</f>
        <v>0.72</v>
      </c>
    </row>
    <row r="112" spans="1:42" x14ac:dyDescent="0.25">
      <c r="A112" s="50">
        <f>[5]Tregion!$A112</f>
        <v>39448</v>
      </c>
      <c r="B112" s="57">
        <f>[5]Tregion!$G112</f>
        <v>25.608000000000001</v>
      </c>
      <c r="C112" s="58">
        <f>[6]Tregion!$G112</f>
        <v>29.406000000000002</v>
      </c>
      <c r="D112" s="57">
        <f>[7]Tregion!$G112</f>
        <v>28.958000000000002</v>
      </c>
      <c r="E112" s="58">
        <f>[8]Tregion!$G112</f>
        <v>28.73</v>
      </c>
      <c r="F112" s="57">
        <f>[9]Tregion!$G112</f>
        <v>27.916</v>
      </c>
      <c r="G112" s="58">
        <f>[10]Tbasis!$E111</f>
        <v>26.838000000000001</v>
      </c>
      <c r="H112" s="57"/>
      <c r="I112" s="58">
        <f>[11]Tregion!$G112</f>
        <v>19.334</v>
      </c>
      <c r="J112" s="57"/>
      <c r="K112" s="58"/>
      <c r="L112" s="57"/>
      <c r="M112" s="58"/>
      <c r="N112" s="57"/>
      <c r="O112" s="58"/>
      <c r="Q112" s="57"/>
      <c r="R112" s="58">
        <f>[12]Tregion!$G112</f>
        <v>30.393073580507288</v>
      </c>
      <c r="S112" s="59"/>
      <c r="T112" s="58"/>
      <c r="U112" s="60"/>
      <c r="V112" s="61"/>
      <c r="W112" s="60"/>
      <c r="X112" s="58"/>
      <c r="Y112" s="59"/>
      <c r="Z112" s="62"/>
      <c r="AB112" s="59"/>
      <c r="AC112" s="58"/>
      <c r="AD112" s="59"/>
      <c r="AE112" s="58"/>
      <c r="AF112" s="59"/>
      <c r="AG112" s="58"/>
      <c r="AI112" s="135"/>
      <c r="AJ112" s="136"/>
      <c r="AK112" s="50">
        <f>[4]Curves!$A118</f>
        <v>40269</v>
      </c>
      <c r="AL112" s="40">
        <f>[4]Curves!$E118</f>
        <v>4.1020000000000003</v>
      </c>
      <c r="AM112" s="40">
        <f>[4]Curves!$J118</f>
        <v>4.4999999999999998E-2</v>
      </c>
      <c r="AN112" s="40">
        <f t="shared" si="8"/>
        <v>0.36</v>
      </c>
      <c r="AO112" s="40">
        <f>[4]Curves!$K118</f>
        <v>0.36</v>
      </c>
      <c r="AP112" s="40">
        <f>[4]Curves!$G118</f>
        <v>0.38</v>
      </c>
    </row>
    <row r="113" spans="1:42" x14ac:dyDescent="0.25">
      <c r="A113" s="50">
        <f>[5]Tregion!$A113</f>
        <v>39479</v>
      </c>
      <c r="B113" s="57">
        <f>[5]Tregion!$G113</f>
        <v>25.717000000000002</v>
      </c>
      <c r="C113" s="58">
        <f>[6]Tregion!$G113</f>
        <v>29.566000000000003</v>
      </c>
      <c r="D113" s="57">
        <f>[7]Tregion!$G113</f>
        <v>28.483000000000001</v>
      </c>
      <c r="E113" s="58">
        <f>[8]Tregion!$G113</f>
        <v>28.043000000000003</v>
      </c>
      <c r="F113" s="57">
        <f>[9]Tregion!$G113</f>
        <v>27.724</v>
      </c>
      <c r="G113" s="58">
        <f>[10]Tbasis!$E112</f>
        <v>26.947000000000003</v>
      </c>
      <c r="H113" s="57"/>
      <c r="I113" s="58">
        <f>[11]Tregion!$G113</f>
        <v>20.221</v>
      </c>
      <c r="J113" s="57"/>
      <c r="K113" s="58"/>
      <c r="L113" s="57"/>
      <c r="M113" s="58"/>
      <c r="N113" s="57"/>
      <c r="O113" s="58"/>
      <c r="Q113" s="57"/>
      <c r="R113" s="58">
        <f>[12]Tregion!$G113</f>
        <v>29.704488792095418</v>
      </c>
      <c r="S113" s="59"/>
      <c r="T113" s="58"/>
      <c r="U113" s="60"/>
      <c r="V113" s="61"/>
      <c r="W113" s="60"/>
      <c r="X113" s="58"/>
      <c r="Y113" s="59"/>
      <c r="Z113" s="62"/>
      <c r="AB113" s="59"/>
      <c r="AC113" s="58"/>
      <c r="AD113" s="59"/>
      <c r="AE113" s="58"/>
      <c r="AF113" s="59"/>
      <c r="AG113" s="58"/>
      <c r="AI113" s="135"/>
      <c r="AJ113" s="136"/>
      <c r="AK113" s="50">
        <f>[4]Curves!$A119</f>
        <v>40299</v>
      </c>
      <c r="AL113" s="40">
        <f>[4]Curves!$E119</f>
        <v>4.25</v>
      </c>
      <c r="AM113" s="40">
        <f>[4]Curves!$J119</f>
        <v>4.4999999999999998E-2</v>
      </c>
      <c r="AN113" s="40">
        <f t="shared" si="8"/>
        <v>0.32500000000000001</v>
      </c>
      <c r="AO113" s="40">
        <f>[4]Curves!$K119</f>
        <v>0.32500000000000001</v>
      </c>
      <c r="AP113" s="40">
        <f>[4]Curves!$G119</f>
        <v>0.33</v>
      </c>
    </row>
    <row r="114" spans="1:42" x14ac:dyDescent="0.25">
      <c r="A114" s="50">
        <f>[5]Tregion!$A114</f>
        <v>39508</v>
      </c>
      <c r="B114" s="57">
        <f>[5]Tregion!$G114</f>
        <v>25.367000000000001</v>
      </c>
      <c r="C114" s="58">
        <f>[6]Tregion!$G114</f>
        <v>28.957000000000001</v>
      </c>
      <c r="D114" s="57">
        <f>[7]Tregion!$G114</f>
        <v>27.29</v>
      </c>
      <c r="E114" s="58">
        <f>[8]Tregion!$G114</f>
        <v>27.391000000000002</v>
      </c>
      <c r="F114" s="57">
        <f>[9]Tregion!$G114</f>
        <v>27.406000000000002</v>
      </c>
      <c r="G114" s="58">
        <f>[10]Tbasis!$E113</f>
        <v>26.597000000000001</v>
      </c>
      <c r="H114" s="57"/>
      <c r="I114" s="58">
        <f>[11]Tregion!$G114</f>
        <v>18.874000000000002</v>
      </c>
      <c r="J114" s="57"/>
      <c r="K114" s="58"/>
      <c r="L114" s="57"/>
      <c r="M114" s="58"/>
      <c r="N114" s="57"/>
      <c r="O114" s="58"/>
      <c r="Q114" s="57"/>
      <c r="R114" s="58">
        <f>[12]Tregion!$G114</f>
        <v>28.604568075704105</v>
      </c>
      <c r="S114" s="59"/>
      <c r="T114" s="58"/>
      <c r="U114" s="60"/>
      <c r="V114" s="61"/>
      <c r="W114" s="60"/>
      <c r="X114" s="58"/>
      <c r="Y114" s="59"/>
      <c r="Z114" s="62"/>
      <c r="AB114" s="59"/>
      <c r="AC114" s="58"/>
      <c r="AD114" s="59"/>
      <c r="AE114" s="58"/>
      <c r="AF114" s="59"/>
      <c r="AG114" s="58"/>
      <c r="AI114" s="135"/>
      <c r="AJ114" s="136"/>
      <c r="AK114" s="50">
        <f>[4]Curves!$A120</f>
        <v>40330</v>
      </c>
      <c r="AL114" s="40">
        <f>[4]Curves!$E120</f>
        <v>4.4020000000000001</v>
      </c>
      <c r="AM114" s="40">
        <f>[4]Curves!$J120</f>
        <v>4.4999999999999998E-2</v>
      </c>
      <c r="AN114" s="40">
        <f t="shared" si="8"/>
        <v>0.33500000000000002</v>
      </c>
      <c r="AO114" s="40">
        <f>[4]Curves!$K120</f>
        <v>0.33500000000000002</v>
      </c>
      <c r="AP114" s="40">
        <f>[4]Curves!$G120</f>
        <v>0.37</v>
      </c>
    </row>
    <row r="115" spans="1:42" x14ac:dyDescent="0.25">
      <c r="A115" s="50">
        <f>[5]Tregion!$A115</f>
        <v>39539</v>
      </c>
      <c r="B115" s="57">
        <f>[5]Tregion!$G115</f>
        <v>25.219000000000001</v>
      </c>
      <c r="C115" s="58">
        <f>[6]Tregion!$G115</f>
        <v>28.242000000000001</v>
      </c>
      <c r="D115" s="57">
        <f>[7]Tregion!$G115</f>
        <v>25.555</v>
      </c>
      <c r="E115" s="58">
        <f>[8]Tregion!$G115</f>
        <v>26.831</v>
      </c>
      <c r="F115" s="57">
        <f>[9]Tregion!$G115</f>
        <v>27.416</v>
      </c>
      <c r="G115" s="58">
        <f>[10]Tbasis!$E114</f>
        <v>26.449000000000002</v>
      </c>
      <c r="H115" s="57"/>
      <c r="I115" s="58">
        <f>[11]Tregion!$G115</f>
        <v>18.648</v>
      </c>
      <c r="J115" s="57"/>
      <c r="K115" s="58"/>
      <c r="L115" s="57"/>
      <c r="M115" s="58"/>
      <c r="N115" s="57"/>
      <c r="O115" s="58"/>
      <c r="Q115" s="57"/>
      <c r="R115" s="58">
        <f>[12]Tregion!$G115</f>
        <v>26.950893970413844</v>
      </c>
      <c r="S115" s="59"/>
      <c r="T115" s="58"/>
      <c r="U115" s="60"/>
      <c r="V115" s="61"/>
      <c r="W115" s="60"/>
      <c r="X115" s="58"/>
      <c r="Y115" s="59"/>
      <c r="Z115" s="62"/>
      <c r="AB115" s="59"/>
      <c r="AC115" s="58"/>
      <c r="AD115" s="59"/>
      <c r="AE115" s="58"/>
      <c r="AF115" s="59"/>
      <c r="AG115" s="58"/>
      <c r="AI115" s="135"/>
      <c r="AJ115" s="136"/>
      <c r="AK115" s="50">
        <f>[4]Curves!$A121</f>
        <v>40360</v>
      </c>
      <c r="AL115" s="40">
        <f>[4]Curves!$E121</f>
        <v>4.4744999999999999</v>
      </c>
      <c r="AM115" s="40">
        <f>[4]Curves!$J121</f>
        <v>4.4999999999999998E-2</v>
      </c>
      <c r="AN115" s="40">
        <f>AO115+0.1</f>
        <v>0.44999999999999996</v>
      </c>
      <c r="AO115" s="40">
        <f>[4]Curves!$K121</f>
        <v>0.35</v>
      </c>
      <c r="AP115" s="40">
        <f>[4]Curves!$G121</f>
        <v>0.41</v>
      </c>
    </row>
    <row r="116" spans="1:42" x14ac:dyDescent="0.25">
      <c r="A116" s="50">
        <f>[5]Tregion!$A116</f>
        <v>39569</v>
      </c>
      <c r="B116" s="57">
        <f>[5]Tregion!$G116</f>
        <v>24.894000000000002</v>
      </c>
      <c r="C116" s="58">
        <f>[6]Tregion!$G116</f>
        <v>22.708000000000002</v>
      </c>
      <c r="D116" s="57">
        <f>[7]Tregion!$G116</f>
        <v>19.515000000000001</v>
      </c>
      <c r="E116" s="58">
        <f>[8]Tregion!$G116</f>
        <v>27.168000000000003</v>
      </c>
      <c r="F116" s="57">
        <f>[9]Tregion!$G116</f>
        <v>27.17</v>
      </c>
      <c r="G116" s="58">
        <f>[10]Tbasis!$E115</f>
        <v>26.124000000000002</v>
      </c>
      <c r="H116" s="57"/>
      <c r="I116" s="58">
        <f>[11]Tregion!$G116</f>
        <v>16.196000000000002</v>
      </c>
      <c r="J116" s="57"/>
      <c r="K116" s="58"/>
      <c r="L116" s="57"/>
      <c r="M116" s="58"/>
      <c r="N116" s="57"/>
      <c r="O116" s="58"/>
      <c r="Q116" s="57"/>
      <c r="R116" s="58">
        <f>[12]Tregion!$G116</f>
        <v>26.990064734641464</v>
      </c>
      <c r="S116" s="59"/>
      <c r="T116" s="58"/>
      <c r="U116" s="60"/>
      <c r="V116" s="61"/>
      <c r="W116" s="60"/>
      <c r="X116" s="58"/>
      <c r="Y116" s="59"/>
      <c r="Z116" s="62"/>
      <c r="AB116" s="59"/>
      <c r="AC116" s="58"/>
      <c r="AD116" s="59"/>
      <c r="AE116" s="58"/>
      <c r="AF116" s="59"/>
      <c r="AG116" s="58"/>
      <c r="AI116" s="135"/>
      <c r="AJ116" s="136"/>
      <c r="AK116" s="50">
        <f>[4]Curves!$A122</f>
        <v>40391</v>
      </c>
      <c r="AL116" s="40">
        <f>[4]Curves!$E122</f>
        <v>4.3875000000000002</v>
      </c>
      <c r="AM116" s="40">
        <f>[4]Curves!$J122</f>
        <v>0.13</v>
      </c>
      <c r="AN116" s="40">
        <f>AO116+0.1</f>
        <v>0.44999999999999996</v>
      </c>
      <c r="AO116" s="40">
        <f>[4]Curves!$K122</f>
        <v>0.35</v>
      </c>
      <c r="AP116" s="40">
        <f>[4]Curves!$G122</f>
        <v>0.41</v>
      </c>
    </row>
    <row r="117" spans="1:42" x14ac:dyDescent="0.25">
      <c r="A117" s="50">
        <f>[5]Tregion!$A117</f>
        <v>39600</v>
      </c>
      <c r="B117" s="57">
        <f>[5]Tregion!$G117</f>
        <v>24.346</v>
      </c>
      <c r="C117" s="58">
        <f>[6]Tregion!$G117</f>
        <v>25.348000000000003</v>
      </c>
      <c r="D117" s="57">
        <f>[7]Tregion!$G117</f>
        <v>21.25</v>
      </c>
      <c r="E117" s="58">
        <f>[8]Tregion!$G117</f>
        <v>28.254999999999999</v>
      </c>
      <c r="F117" s="57">
        <f>[9]Tregion!$G117</f>
        <v>27.224</v>
      </c>
      <c r="G117" s="58">
        <f>[10]Tbasis!$E116</f>
        <v>26.216000000000001</v>
      </c>
      <c r="H117" s="57"/>
      <c r="I117" s="58">
        <f>[11]Tregion!$G117</f>
        <v>15.346</v>
      </c>
      <c r="J117" s="57"/>
      <c r="K117" s="58"/>
      <c r="L117" s="57"/>
      <c r="M117" s="58"/>
      <c r="N117" s="57"/>
      <c r="O117" s="58"/>
      <c r="Q117" s="57"/>
      <c r="R117" s="58">
        <f>[12]Tregion!$G117</f>
        <v>27.290233021768504</v>
      </c>
      <c r="S117" s="59"/>
      <c r="T117" s="58"/>
      <c r="U117" s="60"/>
      <c r="V117" s="61"/>
      <c r="W117" s="60"/>
      <c r="X117" s="58"/>
      <c r="Y117" s="59"/>
      <c r="Z117" s="62"/>
      <c r="AB117" s="59"/>
      <c r="AC117" s="58"/>
      <c r="AD117" s="59"/>
      <c r="AE117" s="58"/>
      <c r="AF117" s="59"/>
      <c r="AG117" s="58"/>
      <c r="AI117" s="135"/>
      <c r="AJ117" s="136"/>
      <c r="AK117" s="50">
        <f>[4]Curves!$A123</f>
        <v>40422</v>
      </c>
      <c r="AL117" s="40">
        <f>[4]Curves!$E123</f>
        <v>4.2484999999999999</v>
      </c>
      <c r="AM117" s="40">
        <f>[4]Curves!$J123</f>
        <v>0.13</v>
      </c>
      <c r="AN117" s="40">
        <f>AO117+0.1</f>
        <v>0.41500000000000004</v>
      </c>
      <c r="AO117" s="40">
        <f>[4]Curves!$K123</f>
        <v>0.315</v>
      </c>
      <c r="AP117" s="40">
        <f>[4]Curves!$G123</f>
        <v>0.36</v>
      </c>
    </row>
    <row r="118" spans="1:42" x14ac:dyDescent="0.25">
      <c r="A118" s="50">
        <f>[5]Tregion!$A118</f>
        <v>39630</v>
      </c>
      <c r="B118" s="57">
        <f>[5]Tregion!$G118</f>
        <v>26.649000000000001</v>
      </c>
      <c r="C118" s="58">
        <f>[6]Tregion!$G118</f>
        <v>36.044000000000004</v>
      </c>
      <c r="D118" s="57">
        <f>[7]Tregion!$G118</f>
        <v>33.189</v>
      </c>
      <c r="E118" s="58">
        <f>[8]Tregion!$G118</f>
        <v>28.691000000000003</v>
      </c>
      <c r="F118" s="57">
        <f>[9]Tregion!$G118</f>
        <v>27.323</v>
      </c>
      <c r="G118" s="58">
        <f>[10]Tbasis!$E117</f>
        <v>28.879000000000001</v>
      </c>
      <c r="H118" s="57"/>
      <c r="I118" s="58">
        <f>[11]Tregion!$G118</f>
        <v>22.476000000000003</v>
      </c>
      <c r="J118" s="57"/>
      <c r="K118" s="58"/>
      <c r="L118" s="57"/>
      <c r="M118" s="58"/>
      <c r="N118" s="57"/>
      <c r="O118" s="58"/>
      <c r="Q118" s="57"/>
      <c r="R118" s="58">
        <f>[12]Tregion!$G118</f>
        <v>27.645751087816691</v>
      </c>
      <c r="S118" s="59"/>
      <c r="T118" s="58"/>
      <c r="U118" s="60"/>
      <c r="V118" s="61"/>
      <c r="W118" s="60"/>
      <c r="X118" s="58"/>
      <c r="Y118" s="59"/>
      <c r="Z118" s="62"/>
      <c r="AB118" s="59"/>
      <c r="AC118" s="58"/>
      <c r="AD118" s="59"/>
      <c r="AE118" s="58"/>
      <c r="AF118" s="59"/>
      <c r="AG118" s="58"/>
      <c r="AI118" s="135"/>
      <c r="AJ118" s="136"/>
      <c r="AK118" s="50">
        <f>[4]Curves!$A124</f>
        <v>40452</v>
      </c>
      <c r="AL118" s="40">
        <f>[4]Curves!$E124</f>
        <v>4.0945</v>
      </c>
      <c r="AM118" s="40">
        <f>[4]Curves!$J124</f>
        <v>0.13</v>
      </c>
      <c r="AN118" s="40">
        <f>AO118+0.1</f>
        <v>0.45999999999999996</v>
      </c>
      <c r="AO118" s="40">
        <f>[4]Curves!$K124</f>
        <v>0.36</v>
      </c>
      <c r="AP118" s="40">
        <f>[4]Curves!$G124</f>
        <v>0.4</v>
      </c>
    </row>
    <row r="119" spans="1:42" x14ac:dyDescent="0.25">
      <c r="A119" s="50">
        <f>[5]Tregion!$A119</f>
        <v>39661</v>
      </c>
      <c r="B119" s="57">
        <f>[5]Tregion!$G119</f>
        <v>27.832000000000001</v>
      </c>
      <c r="C119" s="58">
        <f>[6]Tregion!$G119</f>
        <v>37.427</v>
      </c>
      <c r="D119" s="57">
        <f>[7]Tregion!$G119</f>
        <v>34.405000000000001</v>
      </c>
      <c r="E119" s="58">
        <f>[8]Tregion!$G119</f>
        <v>30.545000000000002</v>
      </c>
      <c r="F119" s="57">
        <f>[9]Tregion!$G119</f>
        <v>29.033000000000001</v>
      </c>
      <c r="G119" s="58">
        <f>[10]Tbasis!$E118</f>
        <v>30.572000000000003</v>
      </c>
      <c r="H119" s="57"/>
      <c r="I119" s="58">
        <f>[11]Tregion!$G119</f>
        <v>27.092000000000002</v>
      </c>
      <c r="J119" s="57"/>
      <c r="K119" s="58"/>
      <c r="L119" s="57"/>
      <c r="M119" s="58"/>
      <c r="N119" s="57"/>
      <c r="O119" s="58"/>
      <c r="Q119" s="57"/>
      <c r="R119" s="58">
        <f>[12]Tregion!$G119</f>
        <v>27.945846699886758</v>
      </c>
      <c r="S119" s="59"/>
      <c r="T119" s="58"/>
      <c r="U119" s="60"/>
      <c r="V119" s="61"/>
      <c r="W119" s="60"/>
      <c r="X119" s="58"/>
      <c r="Y119" s="59"/>
      <c r="Z119" s="62"/>
      <c r="AB119" s="59"/>
      <c r="AC119" s="58"/>
      <c r="AD119" s="59"/>
      <c r="AE119" s="58"/>
      <c r="AF119" s="59"/>
      <c r="AG119" s="58"/>
      <c r="AI119" s="135"/>
      <c r="AJ119" s="136"/>
      <c r="AK119" s="50">
        <f>[4]Curves!$A125</f>
        <v>40483</v>
      </c>
      <c r="AL119" s="40">
        <f>[4]Curves!$E125</f>
        <v>4.0994999999999999</v>
      </c>
      <c r="AM119" s="40">
        <f>[4]Curves!$J125</f>
        <v>0.13</v>
      </c>
      <c r="AN119" s="40">
        <f>AO119+0.1</f>
        <v>0.56000000000000005</v>
      </c>
      <c r="AO119" s="40">
        <f>[4]Curves!$K125</f>
        <v>0.46</v>
      </c>
      <c r="AP119" s="40">
        <f>[4]Curves!$G125</f>
        <v>0.73</v>
      </c>
    </row>
    <row r="120" spans="1:42" x14ac:dyDescent="0.25">
      <c r="A120" s="50">
        <f>[5]Tregion!$A120</f>
        <v>39692</v>
      </c>
      <c r="B120" s="57">
        <f>[5]Tregion!$G120</f>
        <v>27.532</v>
      </c>
      <c r="C120" s="58">
        <f>[6]Tregion!$G120</f>
        <v>34.115000000000002</v>
      </c>
      <c r="D120" s="57">
        <f>[7]Tregion!$G120</f>
        <v>31.195</v>
      </c>
      <c r="E120" s="58">
        <f>[8]Tregion!$G120</f>
        <v>29.504999999999999</v>
      </c>
      <c r="F120" s="57">
        <f>[9]Tregion!$G120</f>
        <v>29.324999999999999</v>
      </c>
      <c r="G120" s="58">
        <f>[10]Tbasis!$E119</f>
        <v>29.772000000000002</v>
      </c>
      <c r="H120" s="57"/>
      <c r="I120" s="58">
        <f>[11]Tregion!$G120</f>
        <v>26.918000000000003</v>
      </c>
      <c r="J120" s="57"/>
      <c r="K120" s="58"/>
      <c r="L120" s="57"/>
      <c r="M120" s="58"/>
      <c r="N120" s="57"/>
      <c r="O120" s="58"/>
      <c r="Q120" s="57"/>
      <c r="R120" s="58">
        <f>[12]Tregion!$G120</f>
        <v>27.897873308232679</v>
      </c>
      <c r="S120" s="59"/>
      <c r="T120" s="58"/>
      <c r="U120" s="60"/>
      <c r="V120" s="61"/>
      <c r="W120" s="60"/>
      <c r="X120" s="58"/>
      <c r="Y120" s="59"/>
      <c r="Z120" s="62"/>
      <c r="AB120" s="59"/>
      <c r="AC120" s="58"/>
      <c r="AD120" s="59"/>
      <c r="AE120" s="58"/>
      <c r="AF120" s="59"/>
      <c r="AG120" s="58"/>
      <c r="AI120" s="135"/>
      <c r="AJ120" s="136"/>
      <c r="AK120" s="50">
        <f>[4]Curves!$A126</f>
        <v>40513</v>
      </c>
      <c r="AL120" s="40">
        <f>[4]Curves!$E126</f>
        <v>4.1375000000000002</v>
      </c>
      <c r="AM120" s="40">
        <f>[4]Curves!$J126</f>
        <v>0.13</v>
      </c>
      <c r="AN120" s="40">
        <f t="shared" ref="AN120:AN126" si="9">AO120</f>
        <v>0.77</v>
      </c>
      <c r="AO120" s="40">
        <f>[4]Curves!$K126</f>
        <v>0.77</v>
      </c>
      <c r="AP120" s="40">
        <f>[4]Curves!$G126</f>
        <v>0.98</v>
      </c>
    </row>
    <row r="121" spans="1:42" x14ac:dyDescent="0.25">
      <c r="A121" s="50">
        <f>[5]Tregion!$A121</f>
        <v>39722</v>
      </c>
      <c r="B121" s="57">
        <f>[5]Tregion!$G121</f>
        <v>26.883000000000003</v>
      </c>
      <c r="C121" s="58">
        <f>[6]Tregion!$G121</f>
        <v>32.404000000000003</v>
      </c>
      <c r="D121" s="57">
        <f>[7]Tregion!$G121</f>
        <v>29.142000000000003</v>
      </c>
      <c r="E121" s="58">
        <f>[8]Tregion!$G121</f>
        <v>28.832000000000001</v>
      </c>
      <c r="F121" s="57">
        <f>[9]Tregion!$G121</f>
        <v>26.029</v>
      </c>
      <c r="G121" s="58">
        <f>[10]Tbasis!$E120</f>
        <v>28.173000000000002</v>
      </c>
      <c r="H121" s="57"/>
      <c r="I121" s="58">
        <f>[11]Tregion!$G121</f>
        <v>18.906000000000002</v>
      </c>
      <c r="J121" s="57"/>
      <c r="K121" s="58"/>
      <c r="L121" s="57"/>
      <c r="M121" s="58"/>
      <c r="N121" s="57"/>
      <c r="O121" s="58"/>
      <c r="Q121" s="57"/>
      <c r="R121" s="58">
        <f>[12]Tregion!$G121</f>
        <v>27.897350601264844</v>
      </c>
      <c r="S121" s="59"/>
      <c r="T121" s="58"/>
      <c r="U121" s="60"/>
      <c r="V121" s="61"/>
      <c r="W121" s="60"/>
      <c r="X121" s="58"/>
      <c r="Y121" s="59"/>
      <c r="Z121" s="62"/>
      <c r="AB121" s="59"/>
      <c r="AC121" s="58"/>
      <c r="AD121" s="59"/>
      <c r="AE121" s="58"/>
      <c r="AF121" s="59"/>
      <c r="AG121" s="58"/>
      <c r="AI121" s="135"/>
      <c r="AJ121" s="136"/>
      <c r="AK121" s="50">
        <f>[4]Curves!$A127</f>
        <v>40544</v>
      </c>
      <c r="AL121" s="40">
        <f>[4]Curves!$E127</f>
        <v>4.1825000000000001</v>
      </c>
      <c r="AM121" s="40">
        <f>[4]Curves!$J127</f>
        <v>4.4999999999999998E-2</v>
      </c>
      <c r="AN121" s="40">
        <f t="shared" si="9"/>
        <v>1.04</v>
      </c>
      <c r="AO121" s="40">
        <f>[4]Curves!$K127</f>
        <v>1.04</v>
      </c>
      <c r="AP121" s="40">
        <f>[4]Curves!$G127</f>
        <v>1.6</v>
      </c>
    </row>
    <row r="122" spans="1:42" x14ac:dyDescent="0.25">
      <c r="A122" s="50">
        <f>[5]Tregion!$A122</f>
        <v>39753</v>
      </c>
      <c r="B122" s="57">
        <f>[5]Tregion!$G122</f>
        <v>24.465</v>
      </c>
      <c r="C122" s="58">
        <f>[6]Tregion!$G122</f>
        <v>29.847000000000001</v>
      </c>
      <c r="D122" s="57">
        <f>[7]Tregion!$G122</f>
        <v>26.412000000000003</v>
      </c>
      <c r="E122" s="58">
        <f>[8]Tregion!$G122</f>
        <v>28.247</v>
      </c>
      <c r="F122" s="57">
        <f>[9]Tregion!$G122</f>
        <v>26.722000000000001</v>
      </c>
      <c r="G122" s="58">
        <f>[10]Tbasis!$E121</f>
        <v>25.635000000000002</v>
      </c>
      <c r="H122" s="57"/>
      <c r="I122" s="58">
        <f>[11]Tregion!$G122</f>
        <v>15.592000000000001</v>
      </c>
      <c r="J122" s="57"/>
      <c r="K122" s="58"/>
      <c r="L122" s="57"/>
      <c r="M122" s="58"/>
      <c r="N122" s="57"/>
      <c r="O122" s="58"/>
      <c r="Q122" s="57"/>
      <c r="R122" s="58">
        <f>[12]Tregion!$G122</f>
        <v>29.267702827677365</v>
      </c>
      <c r="S122" s="59"/>
      <c r="T122" s="58"/>
      <c r="U122" s="60"/>
      <c r="V122" s="61"/>
      <c r="W122" s="60"/>
      <c r="X122" s="58"/>
      <c r="Y122" s="59"/>
      <c r="Z122" s="62"/>
      <c r="AB122" s="59"/>
      <c r="AC122" s="58"/>
      <c r="AD122" s="59"/>
      <c r="AE122" s="58"/>
      <c r="AF122" s="59"/>
      <c r="AG122" s="58"/>
      <c r="AI122" s="135"/>
      <c r="AJ122" s="136"/>
      <c r="AK122" s="50">
        <f>[4]Curves!$A128</f>
        <v>40575</v>
      </c>
      <c r="AL122" s="40">
        <f>[4]Curves!$E128</f>
        <v>4.2205000000000004</v>
      </c>
      <c r="AM122" s="40">
        <f>[4]Curves!$J128</f>
        <v>4.4999999999999998E-2</v>
      </c>
      <c r="AN122" s="40">
        <f t="shared" si="9"/>
        <v>1.04</v>
      </c>
      <c r="AO122" s="40">
        <f>[4]Curves!$K128</f>
        <v>1.04</v>
      </c>
      <c r="AP122" s="40">
        <f>[4]Curves!$G128</f>
        <v>1.6</v>
      </c>
    </row>
    <row r="123" spans="1:42" x14ac:dyDescent="0.25">
      <c r="A123" s="50">
        <f>[5]Tregion!$A123</f>
        <v>39783</v>
      </c>
      <c r="B123" s="57">
        <f>[5]Tregion!$G123</f>
        <v>25.215</v>
      </c>
      <c r="C123" s="58">
        <f>[6]Tregion!$G123</f>
        <v>33.82</v>
      </c>
      <c r="D123" s="57">
        <f>[7]Tregion!$G123</f>
        <v>30.22</v>
      </c>
      <c r="E123" s="58">
        <f>[8]Tregion!$G123</f>
        <v>29.234000000000002</v>
      </c>
      <c r="F123" s="57">
        <f>[9]Tregion!$G123</f>
        <v>29.729000000000003</v>
      </c>
      <c r="G123" s="58">
        <f>[10]Tbasis!$E122</f>
        <v>26.315000000000001</v>
      </c>
      <c r="H123" s="57"/>
      <c r="I123" s="58">
        <f>[11]Tregion!$G123</f>
        <v>19.945</v>
      </c>
      <c r="J123" s="57"/>
      <c r="K123" s="58"/>
      <c r="L123" s="57"/>
      <c r="M123" s="58"/>
      <c r="N123" s="57"/>
      <c r="O123" s="58"/>
      <c r="Q123" s="57"/>
      <c r="R123" s="58">
        <f>[12]Tregion!$G123</f>
        <v>30.485741154954969</v>
      </c>
      <c r="S123" s="59"/>
      <c r="T123" s="58"/>
      <c r="U123" s="60"/>
      <c r="V123" s="61"/>
      <c r="W123" s="60"/>
      <c r="X123" s="58"/>
      <c r="Y123" s="59"/>
      <c r="Z123" s="62"/>
      <c r="AB123" s="59"/>
      <c r="AC123" s="58"/>
      <c r="AD123" s="59"/>
      <c r="AE123" s="58"/>
      <c r="AF123" s="59"/>
      <c r="AG123" s="58"/>
      <c r="AI123" s="135"/>
      <c r="AJ123" s="136"/>
      <c r="AK123" s="50">
        <f>[4]Curves!$A129</f>
        <v>40603</v>
      </c>
      <c r="AL123" s="40">
        <f>[4]Curves!$E129</f>
        <v>4.2145000000000001</v>
      </c>
      <c r="AM123" s="40">
        <f>[4]Curves!$J129</f>
        <v>4.4999999999999998E-2</v>
      </c>
      <c r="AN123" s="40">
        <f t="shared" si="9"/>
        <v>0.54</v>
      </c>
      <c r="AO123" s="40">
        <f>[4]Curves!$K129</f>
        <v>0.54</v>
      </c>
      <c r="AP123" s="40">
        <f>[4]Curves!$G129</f>
        <v>0.72</v>
      </c>
    </row>
    <row r="124" spans="1:42" x14ac:dyDescent="0.25">
      <c r="A124" s="50">
        <f>[5]Tregion!$A124</f>
        <v>39814</v>
      </c>
      <c r="B124" s="57">
        <f>[5]Tregion!$G124</f>
        <v>25.903000000000002</v>
      </c>
      <c r="C124" s="58">
        <f>[6]Tregion!$G124</f>
        <v>30.652000000000001</v>
      </c>
      <c r="D124" s="57">
        <f>[7]Tregion!$G124</f>
        <v>29.073</v>
      </c>
      <c r="E124" s="58">
        <f>[8]Tregion!$G124</f>
        <v>28.957000000000001</v>
      </c>
      <c r="F124" s="57">
        <f>[9]Tregion!$G124</f>
        <v>28.19</v>
      </c>
      <c r="G124" s="58">
        <f>[10]Tbasis!$E123</f>
        <v>27.133000000000003</v>
      </c>
      <c r="H124" s="57"/>
      <c r="I124" s="58">
        <f>[11]Tregion!$G124</f>
        <v>19.474</v>
      </c>
      <c r="J124" s="57"/>
      <c r="K124" s="58"/>
      <c r="L124" s="57"/>
      <c r="M124" s="58"/>
      <c r="N124" s="57"/>
      <c r="O124" s="58"/>
      <c r="Q124" s="57"/>
      <c r="R124" s="58">
        <f>[12]Tregion!$G124</f>
        <v>31.056626276562952</v>
      </c>
      <c r="S124" s="59"/>
      <c r="T124" s="58"/>
      <c r="U124" s="60"/>
      <c r="V124" s="61"/>
      <c r="W124" s="60"/>
      <c r="X124" s="58"/>
      <c r="Y124" s="59"/>
      <c r="Z124" s="62"/>
      <c r="AB124" s="59"/>
      <c r="AC124" s="58"/>
      <c r="AD124" s="59"/>
      <c r="AE124" s="58"/>
      <c r="AF124" s="59"/>
      <c r="AG124" s="58"/>
      <c r="AI124" s="135"/>
      <c r="AJ124" s="136"/>
      <c r="AK124" s="50">
        <f>[4]Curves!$A130</f>
        <v>40634</v>
      </c>
      <c r="AL124" s="40">
        <f>[4]Curves!$E130</f>
        <v>4.2145000000000001</v>
      </c>
      <c r="AM124" s="40">
        <f>[4]Curves!$J130</f>
        <v>4.4999999999999998E-2</v>
      </c>
      <c r="AN124" s="40">
        <f t="shared" si="9"/>
        <v>0.36</v>
      </c>
      <c r="AO124" s="40">
        <f>[4]Curves!$K130</f>
        <v>0.36</v>
      </c>
      <c r="AP124" s="40">
        <f>[4]Curves!$G130</f>
        <v>0.38</v>
      </c>
    </row>
    <row r="125" spans="1:42" x14ac:dyDescent="0.25">
      <c r="A125" s="50">
        <f>[5]Tregion!$A125</f>
        <v>39845</v>
      </c>
      <c r="B125" s="57">
        <f>[5]Tregion!$G125</f>
        <v>25.989000000000001</v>
      </c>
      <c r="C125" s="58">
        <f>[6]Tregion!$G125</f>
        <v>30.756</v>
      </c>
      <c r="D125" s="57">
        <f>[7]Tregion!$G125</f>
        <v>28.633000000000003</v>
      </c>
      <c r="E125" s="58">
        <f>[8]Tregion!$G125</f>
        <v>28.307000000000002</v>
      </c>
      <c r="F125" s="57">
        <f>[9]Tregion!$G125</f>
        <v>27.975000000000001</v>
      </c>
      <c r="G125" s="58">
        <f>[10]Tbasis!$E124</f>
        <v>27.219000000000001</v>
      </c>
      <c r="H125" s="57"/>
      <c r="I125" s="58">
        <f>[11]Tregion!$G125</f>
        <v>20.336000000000002</v>
      </c>
      <c r="J125" s="57"/>
      <c r="K125" s="58"/>
      <c r="L125" s="57"/>
      <c r="M125" s="58"/>
      <c r="N125" s="57"/>
      <c r="O125" s="58"/>
      <c r="Q125" s="57"/>
      <c r="R125" s="58">
        <f>[12]Tregion!$G125</f>
        <v>30.384600763939449</v>
      </c>
      <c r="S125" s="59"/>
      <c r="T125" s="58"/>
      <c r="U125" s="60"/>
      <c r="V125" s="61"/>
      <c r="W125" s="60"/>
      <c r="X125" s="58"/>
      <c r="Y125" s="59"/>
      <c r="Z125" s="62"/>
      <c r="AB125" s="59"/>
      <c r="AC125" s="58"/>
      <c r="AD125" s="59"/>
      <c r="AE125" s="58"/>
      <c r="AF125" s="59"/>
      <c r="AG125" s="58"/>
      <c r="AI125" s="135"/>
      <c r="AJ125" s="136"/>
      <c r="AK125" s="50">
        <f>[4]Curves!$A131</f>
        <v>40664</v>
      </c>
      <c r="AL125" s="40">
        <f>[4]Curves!$E131</f>
        <v>4.3624999999999998</v>
      </c>
      <c r="AM125" s="40">
        <f>[4]Curves!$J131</f>
        <v>4.4999999999999998E-2</v>
      </c>
      <c r="AN125" s="40">
        <f t="shared" si="9"/>
        <v>0.32500000000000001</v>
      </c>
      <c r="AO125" s="40">
        <f>[4]Curves!$K131</f>
        <v>0.32500000000000001</v>
      </c>
      <c r="AP125" s="40">
        <f>[4]Curves!$G131</f>
        <v>0.33</v>
      </c>
    </row>
    <row r="126" spans="1:42" x14ac:dyDescent="0.25">
      <c r="A126" s="50">
        <f>[5]Tregion!$A126</f>
        <v>39873</v>
      </c>
      <c r="B126" s="57">
        <f>[5]Tregion!$G126</f>
        <v>25.702000000000002</v>
      </c>
      <c r="C126" s="58">
        <f>[6]Tregion!$G126</f>
        <v>30.224</v>
      </c>
      <c r="D126" s="57">
        <f>[7]Tregion!$G126</f>
        <v>27.538</v>
      </c>
      <c r="E126" s="58">
        <f>[8]Tregion!$G126</f>
        <v>27.739000000000001</v>
      </c>
      <c r="F126" s="57">
        <f>[9]Tregion!$G126</f>
        <v>27.713000000000001</v>
      </c>
      <c r="G126" s="58">
        <f>[10]Tbasis!$E125</f>
        <v>26.942</v>
      </c>
      <c r="H126" s="57"/>
      <c r="I126" s="58">
        <f>[11]Tregion!$G126</f>
        <v>19.013999999999999</v>
      </c>
      <c r="J126" s="57"/>
      <c r="K126" s="58"/>
      <c r="L126" s="57"/>
      <c r="M126" s="58"/>
      <c r="N126" s="57"/>
      <c r="O126" s="58"/>
      <c r="Q126" s="57"/>
      <c r="R126" s="58">
        <f>[12]Tregion!$G126</f>
        <v>29.298323479450001</v>
      </c>
      <c r="S126" s="59"/>
      <c r="T126" s="58"/>
      <c r="U126" s="60"/>
      <c r="V126" s="61"/>
      <c r="W126" s="60"/>
      <c r="X126" s="58"/>
      <c r="Y126" s="59"/>
      <c r="Z126" s="62"/>
      <c r="AB126" s="59"/>
      <c r="AC126" s="58"/>
      <c r="AD126" s="59"/>
      <c r="AE126" s="58"/>
      <c r="AF126" s="59"/>
      <c r="AG126" s="58"/>
      <c r="AI126" s="135"/>
      <c r="AJ126" s="136"/>
      <c r="AK126" s="50">
        <f>[4]Curves!$A132</f>
        <v>40695</v>
      </c>
      <c r="AL126" s="40">
        <f>[4]Curves!$E132</f>
        <v>4.5145</v>
      </c>
      <c r="AM126" s="40">
        <f>[4]Curves!$J132</f>
        <v>4.4999999999999998E-2</v>
      </c>
      <c r="AN126" s="40">
        <f t="shared" si="9"/>
        <v>0.33500000000000002</v>
      </c>
      <c r="AO126" s="40">
        <f>[4]Curves!$K132</f>
        <v>0.33500000000000002</v>
      </c>
      <c r="AP126" s="40">
        <f>[4]Curves!$G132</f>
        <v>0.37</v>
      </c>
    </row>
    <row r="127" spans="1:42" x14ac:dyDescent="0.25">
      <c r="A127" s="50">
        <f>[5]Tregion!$A127</f>
        <v>39904</v>
      </c>
      <c r="B127" s="57">
        <f>[5]Tregion!$G127</f>
        <v>25.572000000000003</v>
      </c>
      <c r="C127" s="58">
        <f>[6]Tregion!$G127</f>
        <v>29.519000000000002</v>
      </c>
      <c r="D127" s="57">
        <f>[7]Tregion!$G127</f>
        <v>25.956</v>
      </c>
      <c r="E127" s="58">
        <f>[8]Tregion!$G127</f>
        <v>27.204000000000001</v>
      </c>
      <c r="F127" s="57">
        <f>[9]Tregion!$G127</f>
        <v>27.744</v>
      </c>
      <c r="G127" s="58">
        <f>[10]Tbasis!$E126</f>
        <v>26.812000000000001</v>
      </c>
      <c r="H127" s="57"/>
      <c r="I127" s="58">
        <f>[11]Tregion!$G127</f>
        <v>18.798000000000002</v>
      </c>
      <c r="J127" s="57"/>
      <c r="K127" s="58"/>
      <c r="L127" s="57"/>
      <c r="M127" s="58"/>
      <c r="N127" s="57"/>
      <c r="O127" s="58"/>
      <c r="Q127" s="57"/>
      <c r="R127" s="58">
        <f>[12]Tregion!$G127</f>
        <v>27.379978620307821</v>
      </c>
      <c r="S127" s="59"/>
      <c r="T127" s="58"/>
      <c r="U127" s="60"/>
      <c r="V127" s="61"/>
      <c r="W127" s="60"/>
      <c r="X127" s="58"/>
      <c r="Y127" s="59"/>
      <c r="Z127" s="62"/>
      <c r="AB127" s="59"/>
      <c r="AC127" s="58"/>
      <c r="AD127" s="59"/>
      <c r="AE127" s="58"/>
      <c r="AF127" s="59"/>
      <c r="AG127" s="58"/>
      <c r="AI127" s="135"/>
      <c r="AJ127" s="136"/>
      <c r="AK127" s="50">
        <f>[4]Curves!$A133</f>
        <v>40725</v>
      </c>
      <c r="AL127" s="40">
        <f>[4]Curves!$E133</f>
        <v>4.5895000000000001</v>
      </c>
      <c r="AM127" s="40">
        <f>[4]Curves!$J133</f>
        <v>4.4999999999999998E-2</v>
      </c>
      <c r="AN127" s="40">
        <f>AO127+0.1</f>
        <v>0.44999999999999996</v>
      </c>
      <c r="AO127" s="40">
        <f>[4]Curves!$K133</f>
        <v>0.35</v>
      </c>
      <c r="AP127" s="40">
        <f>[4]Curves!$G133</f>
        <v>0.41</v>
      </c>
    </row>
    <row r="128" spans="1:42" x14ac:dyDescent="0.25">
      <c r="A128" s="50">
        <f>[5]Tregion!$A128</f>
        <v>39934</v>
      </c>
      <c r="B128" s="57">
        <f>[5]Tregion!$G128</f>
        <v>25.096</v>
      </c>
      <c r="C128" s="58">
        <f>[6]Tregion!$G128</f>
        <v>23.987000000000002</v>
      </c>
      <c r="D128" s="57">
        <f>[7]Tregion!$G128</f>
        <v>20.007000000000001</v>
      </c>
      <c r="E128" s="58">
        <f>[8]Tregion!$G128</f>
        <v>27.311</v>
      </c>
      <c r="F128" s="57">
        <f>[9]Tregion!$G128</f>
        <v>27.381</v>
      </c>
      <c r="G128" s="58">
        <f>[10]Tbasis!$E127</f>
        <v>26.336000000000002</v>
      </c>
      <c r="H128" s="57"/>
      <c r="I128" s="58">
        <f>[11]Tregion!$G128</f>
        <v>15.753</v>
      </c>
      <c r="J128" s="57"/>
      <c r="K128" s="58"/>
      <c r="L128" s="57"/>
      <c r="M128" s="58"/>
      <c r="N128" s="57"/>
      <c r="O128" s="58"/>
      <c r="Q128" s="57"/>
      <c r="R128" s="58">
        <f>[12]Tregion!$G128</f>
        <v>27.43532512077476</v>
      </c>
      <c r="S128" s="59"/>
      <c r="T128" s="58"/>
      <c r="U128" s="60"/>
      <c r="V128" s="61"/>
      <c r="W128" s="60"/>
      <c r="X128" s="58"/>
      <c r="Y128" s="59"/>
      <c r="Z128" s="62"/>
      <c r="AB128" s="59"/>
      <c r="AC128" s="58"/>
      <c r="AD128" s="59"/>
      <c r="AE128" s="58"/>
      <c r="AF128" s="59"/>
      <c r="AG128" s="58"/>
      <c r="AI128" s="135"/>
      <c r="AJ128" s="136"/>
      <c r="AK128" s="50">
        <f>[4]Curves!$A134</f>
        <v>40756</v>
      </c>
      <c r="AL128" s="40">
        <f>[4]Curves!$E134</f>
        <v>4.5025000000000004</v>
      </c>
      <c r="AM128" s="40">
        <f>[4]Curves!$J134</f>
        <v>0.13</v>
      </c>
      <c r="AN128" s="40">
        <f>AO128+0.1</f>
        <v>0.44999999999999996</v>
      </c>
      <c r="AO128" s="40">
        <f>[4]Curves!$K134</f>
        <v>0.35</v>
      </c>
      <c r="AP128" s="40">
        <f>[4]Curves!$G134</f>
        <v>0.41</v>
      </c>
    </row>
    <row r="129" spans="1:37" x14ac:dyDescent="0.25">
      <c r="A129" s="50">
        <f>[5]Tregion!$A129</f>
        <v>39965</v>
      </c>
      <c r="B129" s="57">
        <f>[5]Tregion!$G129</f>
        <v>25.062000000000001</v>
      </c>
      <c r="C129" s="58">
        <f>[6]Tregion!$G129</f>
        <v>26.919</v>
      </c>
      <c r="D129" s="57">
        <f>[7]Tregion!$G129</f>
        <v>22.228000000000002</v>
      </c>
      <c r="E129" s="58">
        <f>[8]Tregion!$G129</f>
        <v>28.761000000000003</v>
      </c>
      <c r="F129" s="57">
        <f>[9]Tregion!$G129</f>
        <v>27.761000000000003</v>
      </c>
      <c r="G129" s="58">
        <f>[10]Tbasis!$E128</f>
        <v>26.882000000000001</v>
      </c>
      <c r="H129" s="57"/>
      <c r="I129" s="58">
        <f>[11]Tregion!$G129</f>
        <v>16.690000000000001</v>
      </c>
      <c r="J129" s="57"/>
      <c r="K129" s="58"/>
      <c r="L129" s="57"/>
      <c r="M129" s="58"/>
      <c r="N129" s="57"/>
      <c r="O129" s="58"/>
      <c r="Q129" s="57"/>
      <c r="R129" s="58">
        <f>[12]Tregion!$G129</f>
        <v>27.753629667366045</v>
      </c>
      <c r="S129" s="59"/>
      <c r="T129" s="58"/>
      <c r="U129" s="60"/>
      <c r="V129" s="61"/>
      <c r="W129" s="60"/>
      <c r="X129" s="58"/>
      <c r="Y129" s="59"/>
      <c r="Z129" s="62"/>
      <c r="AB129" s="59"/>
      <c r="AC129" s="58"/>
      <c r="AD129" s="59"/>
      <c r="AE129" s="58"/>
      <c r="AF129" s="59"/>
      <c r="AG129" s="58"/>
      <c r="AI129" s="135"/>
      <c r="AJ129" s="136"/>
      <c r="AK129" s="50"/>
    </row>
    <row r="130" spans="1:37" x14ac:dyDescent="0.25">
      <c r="A130" s="50">
        <f>[5]Tregion!$A130</f>
        <v>39995</v>
      </c>
      <c r="B130" s="57">
        <f>[5]Tregion!$G130</f>
        <v>26.57</v>
      </c>
      <c r="C130" s="58">
        <f>[6]Tregion!$G130</f>
        <v>37.009</v>
      </c>
      <c r="D130" s="57">
        <f>[7]Tregion!$G130</f>
        <v>33.018000000000001</v>
      </c>
      <c r="E130" s="58">
        <f>[8]Tregion!$G130</f>
        <v>28.719000000000001</v>
      </c>
      <c r="F130" s="57">
        <f>[9]Tregion!$G130</f>
        <v>27.31</v>
      </c>
      <c r="G130" s="58">
        <f>[10]Tbasis!$E129</f>
        <v>28.72</v>
      </c>
      <c r="H130" s="57"/>
      <c r="I130" s="58">
        <f>[11]Tregion!$G130</f>
        <v>22.606000000000002</v>
      </c>
      <c r="J130" s="57"/>
      <c r="K130" s="58"/>
      <c r="L130" s="57"/>
      <c r="M130" s="58"/>
      <c r="N130" s="57"/>
      <c r="O130" s="58"/>
      <c r="Q130" s="57"/>
      <c r="R130" s="58">
        <f>[12]Tregion!$G130</f>
        <v>28.127706069287523</v>
      </c>
      <c r="S130" s="59"/>
      <c r="T130" s="58"/>
      <c r="U130" s="60"/>
      <c r="V130" s="61"/>
      <c r="W130" s="60"/>
      <c r="X130" s="58"/>
      <c r="Y130" s="59"/>
      <c r="Z130" s="62"/>
      <c r="AB130" s="59"/>
      <c r="AC130" s="58"/>
      <c r="AD130" s="59"/>
      <c r="AE130" s="58"/>
      <c r="AF130" s="59"/>
      <c r="AG130" s="58"/>
      <c r="AI130" s="135"/>
      <c r="AJ130" s="136"/>
      <c r="AK130" s="50"/>
    </row>
    <row r="131" spans="1:37" x14ac:dyDescent="0.25">
      <c r="A131" s="50">
        <f>[5]Tregion!$A131</f>
        <v>40026</v>
      </c>
      <c r="B131" s="57">
        <f>[5]Tregion!$G131</f>
        <v>27.516000000000002</v>
      </c>
      <c r="C131" s="58">
        <f>[6]Tregion!$G131</f>
        <v>38.335000000000001</v>
      </c>
      <c r="D131" s="57">
        <f>[7]Tregion!$G131</f>
        <v>34.137</v>
      </c>
      <c r="E131" s="58">
        <f>[8]Tregion!$G131</f>
        <v>30.747</v>
      </c>
      <c r="F131" s="57">
        <f>[9]Tregion!$G131</f>
        <v>28.786000000000001</v>
      </c>
      <c r="G131" s="58">
        <f>[10]Tbasis!$E130</f>
        <v>30.136000000000003</v>
      </c>
      <c r="H131" s="57"/>
      <c r="I131" s="58">
        <f>[11]Tregion!$G131</f>
        <v>27.22</v>
      </c>
      <c r="J131" s="57"/>
      <c r="K131" s="58"/>
      <c r="L131" s="57"/>
      <c r="M131" s="58"/>
      <c r="N131" s="57"/>
      <c r="O131" s="58"/>
      <c r="Q131" s="57"/>
      <c r="R131" s="58">
        <f>[12]Tregion!$G131</f>
        <v>28.447468745980171</v>
      </c>
      <c r="S131" s="59"/>
      <c r="T131" s="58"/>
      <c r="U131" s="60"/>
      <c r="V131" s="61"/>
      <c r="W131" s="60"/>
      <c r="X131" s="58"/>
      <c r="Y131" s="59"/>
      <c r="Z131" s="62"/>
      <c r="AB131" s="59"/>
      <c r="AC131" s="58"/>
      <c r="AD131" s="59"/>
      <c r="AE131" s="58"/>
      <c r="AF131" s="59"/>
      <c r="AG131" s="58"/>
      <c r="AI131" s="135"/>
      <c r="AJ131" s="136"/>
      <c r="AK131" s="50"/>
    </row>
    <row r="132" spans="1:37" x14ac:dyDescent="0.25">
      <c r="A132" s="50">
        <f>[5]Tregion!$A132</f>
        <v>40057</v>
      </c>
      <c r="B132" s="57">
        <f>[5]Tregion!$G132</f>
        <v>27.428000000000001</v>
      </c>
      <c r="C132" s="58">
        <f>[6]Tregion!$G132</f>
        <v>35.178000000000004</v>
      </c>
      <c r="D132" s="57">
        <f>[7]Tregion!$G132</f>
        <v>31.164000000000001</v>
      </c>
      <c r="E132" s="58">
        <f>[8]Tregion!$G132</f>
        <v>29.69</v>
      </c>
      <c r="F132" s="57">
        <f>[9]Tregion!$G132</f>
        <v>29.293000000000003</v>
      </c>
      <c r="G132" s="58">
        <f>[10]Tbasis!$E131</f>
        <v>29.588000000000001</v>
      </c>
      <c r="H132" s="57"/>
      <c r="I132" s="58">
        <f>[11]Tregion!$G132</f>
        <v>27.006</v>
      </c>
      <c r="J132" s="57"/>
      <c r="K132" s="58"/>
      <c r="L132" s="57"/>
      <c r="M132" s="58"/>
      <c r="N132" s="57"/>
      <c r="O132" s="58"/>
      <c r="Q132" s="57"/>
      <c r="R132" s="58">
        <f>[12]Tregion!$G132</f>
        <v>28.417917363369302</v>
      </c>
      <c r="S132" s="59"/>
      <c r="T132" s="58"/>
      <c r="U132" s="60"/>
      <c r="V132" s="61"/>
      <c r="W132" s="60"/>
      <c r="X132" s="58"/>
      <c r="Y132" s="59"/>
      <c r="Z132" s="62"/>
      <c r="AB132" s="59"/>
      <c r="AC132" s="58"/>
      <c r="AD132" s="59"/>
      <c r="AE132" s="58"/>
      <c r="AF132" s="59"/>
      <c r="AG132" s="58"/>
      <c r="AI132" s="135"/>
      <c r="AJ132" s="136"/>
      <c r="AK132" s="50"/>
    </row>
    <row r="133" spans="1:37" x14ac:dyDescent="0.25">
      <c r="A133" s="50">
        <f>[5]Tregion!$A133</f>
        <v>40087</v>
      </c>
      <c r="B133" s="57">
        <f>[5]Tregion!$G133</f>
        <v>27.08</v>
      </c>
      <c r="C133" s="58">
        <f>[6]Tregion!$G133</f>
        <v>33.511000000000003</v>
      </c>
      <c r="D133" s="57">
        <f>[7]Tregion!$G133</f>
        <v>29.29</v>
      </c>
      <c r="E133" s="58">
        <f>[8]Tregion!$G133</f>
        <v>29.103000000000002</v>
      </c>
      <c r="F133" s="57">
        <f>[9]Tregion!$G133</f>
        <v>26.229000000000003</v>
      </c>
      <c r="G133" s="58">
        <f>[10]Tbasis!$E132</f>
        <v>28.37</v>
      </c>
      <c r="H133" s="57"/>
      <c r="I133" s="58">
        <f>[11]Tregion!$G133</f>
        <v>19.056000000000001</v>
      </c>
      <c r="J133" s="57"/>
      <c r="K133" s="58"/>
      <c r="L133" s="57"/>
      <c r="M133" s="58"/>
      <c r="N133" s="57"/>
      <c r="O133" s="58"/>
      <c r="Q133" s="57"/>
      <c r="R133" s="58">
        <f>[12]Tregion!$G133</f>
        <v>28.435823556043253</v>
      </c>
      <c r="S133" s="59"/>
      <c r="T133" s="58"/>
      <c r="U133" s="60"/>
      <c r="V133" s="61"/>
      <c r="W133" s="60"/>
      <c r="X133" s="58"/>
      <c r="Y133" s="59"/>
      <c r="Z133" s="62"/>
      <c r="AB133" s="59"/>
      <c r="AC133" s="58"/>
      <c r="AD133" s="59"/>
      <c r="AE133" s="58"/>
      <c r="AF133" s="59"/>
      <c r="AG133" s="58"/>
      <c r="AI133" s="135"/>
      <c r="AJ133" s="136"/>
      <c r="AK133" s="50"/>
    </row>
    <row r="134" spans="1:37" x14ac:dyDescent="0.25">
      <c r="A134" s="50">
        <f>[5]Tregion!$A134</f>
        <v>40118</v>
      </c>
      <c r="B134" s="57">
        <f>[5]Tregion!$G134</f>
        <v>24.832000000000001</v>
      </c>
      <c r="C134" s="58">
        <f>[6]Tregion!$G134</f>
        <v>31.133000000000003</v>
      </c>
      <c r="D134" s="57">
        <f>[7]Tregion!$G134</f>
        <v>26.727</v>
      </c>
      <c r="E134" s="58">
        <f>[8]Tregion!$G134</f>
        <v>28.531000000000002</v>
      </c>
      <c r="F134" s="57">
        <f>[9]Tregion!$G134</f>
        <v>27.072000000000003</v>
      </c>
      <c r="G134" s="58">
        <f>[10]Tbasis!$E133</f>
        <v>26.002000000000002</v>
      </c>
      <c r="H134" s="57"/>
      <c r="I134" s="58">
        <f>[11]Tregion!$G134</f>
        <v>15.712000000000002</v>
      </c>
      <c r="J134" s="57"/>
      <c r="K134" s="58"/>
      <c r="L134" s="57"/>
      <c r="M134" s="58"/>
      <c r="N134" s="57"/>
      <c r="O134" s="58"/>
      <c r="Q134" s="57"/>
      <c r="R134" s="58">
        <f>[12]Tregion!$G134</f>
        <v>30.111613007052824</v>
      </c>
      <c r="S134" s="59"/>
      <c r="T134" s="58"/>
      <c r="U134" s="60"/>
      <c r="V134" s="61"/>
      <c r="W134" s="60"/>
      <c r="X134" s="58"/>
      <c r="Y134" s="59"/>
      <c r="Z134" s="62"/>
      <c r="AB134" s="59"/>
      <c r="AC134" s="58"/>
      <c r="AD134" s="59"/>
      <c r="AE134" s="58"/>
      <c r="AF134" s="59"/>
      <c r="AG134" s="58"/>
      <c r="AI134" s="135"/>
      <c r="AJ134" s="136"/>
      <c r="AK134" s="50"/>
    </row>
    <row r="135" spans="1:37" x14ac:dyDescent="0.25">
      <c r="A135" s="50">
        <f>[5]Tregion!$A135</f>
        <v>40148</v>
      </c>
      <c r="B135" s="57">
        <f>[5]Tregion!$G135</f>
        <v>25.562000000000001</v>
      </c>
      <c r="C135" s="58">
        <f>[6]Tregion!$G135</f>
        <v>34.884999999999998</v>
      </c>
      <c r="D135" s="57">
        <f>[7]Tregion!$G135</f>
        <v>30.28</v>
      </c>
      <c r="E135" s="58">
        <f>[8]Tregion!$G135</f>
        <v>29.384</v>
      </c>
      <c r="F135" s="57">
        <f>[9]Tregion!$G135</f>
        <v>30.018000000000001</v>
      </c>
      <c r="G135" s="58">
        <f>[10]Tbasis!$E134</f>
        <v>26.672000000000001</v>
      </c>
      <c r="H135" s="57"/>
      <c r="I135" s="58">
        <f>[11]Tregion!$G135</f>
        <v>20.085000000000001</v>
      </c>
      <c r="J135" s="57"/>
      <c r="K135" s="58"/>
      <c r="L135" s="57"/>
      <c r="M135" s="58"/>
      <c r="N135" s="57"/>
      <c r="O135" s="58"/>
      <c r="Q135" s="57"/>
      <c r="R135" s="58">
        <f>[12]Tregion!$G135</f>
        <v>31.342909803035074</v>
      </c>
      <c r="S135" s="59"/>
      <c r="T135" s="58"/>
      <c r="U135" s="60"/>
      <c r="V135" s="61"/>
      <c r="W135" s="60"/>
      <c r="X135" s="58"/>
      <c r="Y135" s="59"/>
      <c r="Z135" s="62"/>
      <c r="AB135" s="59"/>
      <c r="AC135" s="58"/>
      <c r="AD135" s="59"/>
      <c r="AE135" s="58"/>
      <c r="AF135" s="59"/>
      <c r="AG135" s="58"/>
      <c r="AI135" s="135"/>
      <c r="AJ135" s="136"/>
      <c r="AK135" s="50"/>
    </row>
    <row r="136" spans="1:37" x14ac:dyDescent="0.25">
      <c r="A136" s="50">
        <f>[5]Tregion!$A136</f>
        <v>40179</v>
      </c>
      <c r="B136" s="57">
        <f>[5]Tregion!$G136</f>
        <v>26.074000000000002</v>
      </c>
      <c r="C136" s="58">
        <f>[6]Tregion!$G136</f>
        <v>31.673000000000002</v>
      </c>
      <c r="D136" s="57">
        <f>[7]Tregion!$G136</f>
        <v>29.045000000000002</v>
      </c>
      <c r="E136" s="58">
        <f>[8]Tregion!$G136</f>
        <v>28.918000000000003</v>
      </c>
      <c r="F136" s="57">
        <f>[9]Tregion!$G136</f>
        <v>28.27</v>
      </c>
      <c r="G136" s="58">
        <f>[10]Tbasis!$E135</f>
        <v>27.284000000000002</v>
      </c>
      <c r="H136" s="57"/>
      <c r="I136" s="58">
        <f>[11]Tregion!$G136</f>
        <v>19.314</v>
      </c>
      <c r="J136" s="57"/>
      <c r="K136" s="58"/>
      <c r="L136" s="57"/>
      <c r="M136" s="58"/>
      <c r="N136" s="57"/>
      <c r="O136" s="58"/>
      <c r="Q136" s="57"/>
      <c r="R136" s="58">
        <f>[12]Tregion!$G136</f>
        <v>31.942750771314898</v>
      </c>
      <c r="S136" s="59"/>
      <c r="T136" s="58"/>
      <c r="U136" s="60"/>
      <c r="V136" s="61"/>
      <c r="W136" s="60"/>
      <c r="X136" s="58"/>
      <c r="Y136" s="59"/>
      <c r="Z136" s="62"/>
      <c r="AB136" s="59"/>
      <c r="AC136" s="58"/>
      <c r="AD136" s="59"/>
      <c r="AE136" s="58"/>
      <c r="AF136" s="59"/>
      <c r="AG136" s="58"/>
      <c r="AI136" s="135"/>
      <c r="AJ136" s="136"/>
      <c r="AK136" s="50"/>
    </row>
    <row r="137" spans="1:37" x14ac:dyDescent="0.25">
      <c r="A137" s="50">
        <f>[5]Tregion!$A137</f>
        <v>40210</v>
      </c>
      <c r="B137" s="57">
        <f>[5]Tregion!$G137</f>
        <v>26.28</v>
      </c>
      <c r="C137" s="58">
        <f>[6]Tregion!$G137</f>
        <v>31.931000000000001</v>
      </c>
      <c r="D137" s="57">
        <f>[7]Tregion!$G137</f>
        <v>28.809000000000001</v>
      </c>
      <c r="E137" s="58">
        <f>[8]Tregion!$G137</f>
        <v>28.611000000000001</v>
      </c>
      <c r="F137" s="57">
        <f>[9]Tregion!$G137</f>
        <v>28.239000000000001</v>
      </c>
      <c r="G137" s="58">
        <f>[10]Tbasis!$E136</f>
        <v>27.49</v>
      </c>
      <c r="H137" s="57"/>
      <c r="I137" s="58">
        <f>[11]Tregion!$G137</f>
        <v>20.545999999999999</v>
      </c>
      <c r="J137" s="57"/>
      <c r="K137" s="58"/>
      <c r="L137" s="57"/>
      <c r="M137" s="58"/>
      <c r="N137" s="57"/>
      <c r="O137" s="58"/>
      <c r="Q137" s="57"/>
      <c r="R137" s="58">
        <f>[12]Tregion!$G137</f>
        <v>31.270619867367412</v>
      </c>
      <c r="S137" s="59"/>
      <c r="T137" s="58"/>
      <c r="U137" s="60"/>
      <c r="V137" s="61"/>
      <c r="W137" s="60"/>
      <c r="X137" s="58"/>
      <c r="Y137" s="59"/>
      <c r="Z137" s="62"/>
      <c r="AB137" s="59"/>
      <c r="AC137" s="58"/>
      <c r="AD137" s="59"/>
      <c r="AE137" s="58"/>
      <c r="AF137" s="59"/>
      <c r="AG137" s="58"/>
      <c r="AI137" s="135"/>
      <c r="AJ137" s="136"/>
      <c r="AK137" s="50"/>
    </row>
    <row r="138" spans="1:37" x14ac:dyDescent="0.25">
      <c r="A138" s="50">
        <f>[5]Tregion!$A138</f>
        <v>40238</v>
      </c>
      <c r="B138" s="57">
        <f>[5]Tregion!$G138</f>
        <v>26.136000000000003</v>
      </c>
      <c r="C138" s="58">
        <f>[6]Tregion!$G138</f>
        <v>31.472000000000001</v>
      </c>
      <c r="D138" s="57">
        <f>[7]Tregion!$G138</f>
        <v>27.907</v>
      </c>
      <c r="E138" s="58">
        <f>[8]Tregion!$G138</f>
        <v>28.313000000000002</v>
      </c>
      <c r="F138" s="57">
        <f>[9]Tregion!$G138</f>
        <v>28.147000000000002</v>
      </c>
      <c r="G138" s="58">
        <f>[10]Tbasis!$E137</f>
        <v>27.346</v>
      </c>
      <c r="H138" s="57"/>
      <c r="I138" s="58">
        <f>[11]Tregion!$G138</f>
        <v>19.509</v>
      </c>
      <c r="J138" s="57"/>
      <c r="K138" s="58"/>
      <c r="L138" s="57"/>
      <c r="M138" s="58"/>
      <c r="N138" s="57"/>
      <c r="O138" s="58"/>
      <c r="Q138" s="57"/>
      <c r="R138" s="58">
        <f>[12]Tregion!$G138</f>
        <v>30.180437619321058</v>
      </c>
      <c r="S138" s="59"/>
      <c r="T138" s="58"/>
      <c r="U138" s="60"/>
      <c r="V138" s="61"/>
      <c r="W138" s="60"/>
      <c r="X138" s="58"/>
      <c r="Y138" s="59"/>
      <c r="Z138" s="62"/>
      <c r="AB138" s="59"/>
      <c r="AC138" s="58"/>
      <c r="AD138" s="59"/>
      <c r="AE138" s="58"/>
      <c r="AF138" s="59"/>
      <c r="AG138" s="58"/>
      <c r="AI138" s="135"/>
      <c r="AJ138" s="136"/>
      <c r="AK138" s="50"/>
    </row>
    <row r="139" spans="1:37" x14ac:dyDescent="0.25">
      <c r="A139" s="50">
        <f>[5]Tregion!$A139</f>
        <v>40269</v>
      </c>
      <c r="B139" s="57">
        <f>[5]Tregion!$G139</f>
        <v>25.913</v>
      </c>
      <c r="C139" s="58">
        <f>[6]Tregion!$G139</f>
        <v>30.753</v>
      </c>
      <c r="D139" s="57">
        <f>[7]Tregion!$G139</f>
        <v>26.336000000000002</v>
      </c>
      <c r="E139" s="58">
        <f>[8]Tregion!$G139</f>
        <v>27.566000000000003</v>
      </c>
      <c r="F139" s="57">
        <f>[9]Tregion!$G139</f>
        <v>28.072000000000003</v>
      </c>
      <c r="G139" s="58">
        <f>[10]Tbasis!$E138</f>
        <v>27.123000000000001</v>
      </c>
      <c r="H139" s="57"/>
      <c r="I139" s="58">
        <f>[11]Tregion!$G139</f>
        <v>18.958000000000002</v>
      </c>
      <c r="J139" s="57"/>
      <c r="K139" s="58"/>
      <c r="L139" s="57"/>
      <c r="M139" s="58"/>
      <c r="N139" s="57"/>
      <c r="O139" s="58"/>
      <c r="Q139" s="57"/>
      <c r="R139" s="58">
        <f>[12]Tregion!$G139</f>
        <v>27.97213269890241</v>
      </c>
      <c r="S139" s="59"/>
      <c r="T139" s="58"/>
      <c r="U139" s="60"/>
      <c r="V139" s="61"/>
      <c r="W139" s="60"/>
      <c r="X139" s="58"/>
      <c r="Y139" s="59"/>
      <c r="Z139" s="62"/>
      <c r="AB139" s="59"/>
      <c r="AC139" s="58"/>
      <c r="AD139" s="59"/>
      <c r="AE139" s="58"/>
      <c r="AF139" s="59"/>
      <c r="AG139" s="58"/>
      <c r="AI139" s="135"/>
      <c r="AJ139" s="136"/>
      <c r="AK139" s="50"/>
    </row>
    <row r="140" spans="1:37" x14ac:dyDescent="0.25">
      <c r="A140" s="50">
        <f>[5]Tregion!$A140</f>
        <v>40299</v>
      </c>
      <c r="B140" s="57">
        <f>[5]Tregion!$G140</f>
        <v>25.451000000000001</v>
      </c>
      <c r="C140" s="58">
        <f>[6]Tregion!$G140</f>
        <v>25.527000000000001</v>
      </c>
      <c r="D140" s="57">
        <f>[7]Tregion!$G140</f>
        <v>20.789000000000001</v>
      </c>
      <c r="E140" s="58">
        <f>[8]Tregion!$G140</f>
        <v>27.621000000000002</v>
      </c>
      <c r="F140" s="57">
        <f>[9]Tregion!$G140</f>
        <v>27.722000000000001</v>
      </c>
      <c r="G140" s="58">
        <f>[10]Tbasis!$E139</f>
        <v>26.661000000000001</v>
      </c>
      <c r="H140" s="57"/>
      <c r="I140" s="58">
        <f>[11]Tregion!$G140</f>
        <v>15.883000000000001</v>
      </c>
      <c r="J140" s="57"/>
      <c r="K140" s="58"/>
      <c r="L140" s="57"/>
      <c r="M140" s="58"/>
      <c r="N140" s="57"/>
      <c r="O140" s="58"/>
      <c r="Q140" s="57"/>
      <c r="R140" s="58">
        <f>[12]Tregion!$G140</f>
        <v>28.031995448718352</v>
      </c>
      <c r="S140" s="59"/>
      <c r="T140" s="58"/>
      <c r="U140" s="60"/>
      <c r="V140" s="61"/>
      <c r="W140" s="60"/>
      <c r="X140" s="58"/>
      <c r="Y140" s="59"/>
      <c r="Z140" s="62"/>
      <c r="AB140" s="59"/>
      <c r="AC140" s="58"/>
      <c r="AD140" s="59"/>
      <c r="AE140" s="58"/>
      <c r="AF140" s="59"/>
      <c r="AG140" s="58"/>
      <c r="AI140" s="135"/>
      <c r="AJ140" s="136"/>
      <c r="AK140" s="50"/>
    </row>
    <row r="141" spans="1:37" x14ac:dyDescent="0.25">
      <c r="A141" s="50">
        <f>[5]Tregion!$A141</f>
        <v>40330</v>
      </c>
      <c r="B141" s="57">
        <f>[5]Tregion!$G141</f>
        <v>25.317</v>
      </c>
      <c r="C141" s="58">
        <f>[6]Tregion!$G141</f>
        <v>28.295000000000002</v>
      </c>
      <c r="D141" s="57">
        <f>[7]Tregion!$G141</f>
        <v>22.881</v>
      </c>
      <c r="E141" s="58">
        <f>[8]Tregion!$G141</f>
        <v>29.024999999999999</v>
      </c>
      <c r="F141" s="57">
        <f>[9]Tregion!$G141</f>
        <v>28.004999999999999</v>
      </c>
      <c r="G141" s="58">
        <f>[10]Tbasis!$E140</f>
        <v>27.067</v>
      </c>
      <c r="H141" s="57"/>
      <c r="I141" s="58">
        <f>[11]Tregion!$G141</f>
        <v>16.91</v>
      </c>
      <c r="J141" s="57"/>
      <c r="K141" s="58"/>
      <c r="L141" s="57"/>
      <c r="M141" s="58"/>
      <c r="N141" s="57"/>
      <c r="O141" s="58"/>
      <c r="Q141" s="57"/>
      <c r="R141" s="58">
        <f>[12]Tregion!$G141</f>
        <v>28.357087603646193</v>
      </c>
      <c r="S141" s="59"/>
      <c r="T141" s="58"/>
      <c r="U141" s="60"/>
      <c r="V141" s="61"/>
      <c r="W141" s="60"/>
      <c r="X141" s="58"/>
      <c r="Y141" s="59"/>
      <c r="Z141" s="62"/>
      <c r="AB141" s="59"/>
      <c r="AC141" s="58"/>
      <c r="AD141" s="59"/>
      <c r="AE141" s="58"/>
      <c r="AF141" s="59"/>
      <c r="AG141" s="58"/>
      <c r="AI141" s="135"/>
      <c r="AJ141" s="136"/>
      <c r="AK141" s="50"/>
    </row>
    <row r="142" spans="1:37" x14ac:dyDescent="0.25">
      <c r="A142" s="50">
        <f>[5]Tregion!$A142</f>
        <v>40360</v>
      </c>
      <c r="B142" s="57">
        <f>[5]Tregion!$G142</f>
        <v>26.504999999999999</v>
      </c>
      <c r="C142" s="58">
        <f>[6]Tregion!$G142</f>
        <v>37.914999999999999</v>
      </c>
      <c r="D142" s="57">
        <f>[7]Tregion!$G142</f>
        <v>32.882000000000005</v>
      </c>
      <c r="E142" s="58">
        <f>[8]Tregion!$G142</f>
        <v>28.754999999999999</v>
      </c>
      <c r="F142" s="57">
        <f>[9]Tregion!$G142</f>
        <v>27.298000000000002</v>
      </c>
      <c r="G142" s="58">
        <f>[10]Tbasis!$E141</f>
        <v>28.555</v>
      </c>
      <c r="H142" s="57"/>
      <c r="I142" s="58">
        <f>[11]Tregion!$G142</f>
        <v>22.756</v>
      </c>
      <c r="J142" s="57"/>
      <c r="K142" s="58"/>
      <c r="L142" s="57"/>
      <c r="M142" s="58"/>
      <c r="N142" s="57"/>
      <c r="O142" s="58"/>
      <c r="Q142" s="57"/>
      <c r="R142" s="58">
        <f>[12]Tregion!$G142</f>
        <v>28.738364459328068</v>
      </c>
      <c r="S142" s="59"/>
      <c r="T142" s="58"/>
      <c r="U142" s="60"/>
      <c r="V142" s="61"/>
      <c r="W142" s="60"/>
      <c r="X142" s="58"/>
      <c r="Y142" s="59"/>
      <c r="Z142" s="62"/>
      <c r="AB142" s="59"/>
      <c r="AC142" s="58"/>
      <c r="AD142" s="59"/>
      <c r="AE142" s="58"/>
      <c r="AF142" s="59"/>
      <c r="AG142" s="58"/>
      <c r="AI142" s="135"/>
      <c r="AJ142" s="136"/>
      <c r="AK142" s="50"/>
    </row>
    <row r="143" spans="1:37" x14ac:dyDescent="0.25">
      <c r="A143" s="50">
        <f>[5]Tregion!$A143</f>
        <v>40391</v>
      </c>
      <c r="B143" s="57">
        <f>[5]Tregion!$G143</f>
        <v>27.24</v>
      </c>
      <c r="C143" s="58">
        <f>[6]Tregion!$G143</f>
        <v>39.191000000000003</v>
      </c>
      <c r="D143" s="57">
        <f>[7]Tregion!$G143</f>
        <v>33.913000000000004</v>
      </c>
      <c r="E143" s="58">
        <f>[8]Tregion!$G143</f>
        <v>30.956000000000003</v>
      </c>
      <c r="F143" s="57">
        <f>[9]Tregion!$G143</f>
        <v>28.563000000000002</v>
      </c>
      <c r="G143" s="58">
        <f>[10]Tbasis!$E142</f>
        <v>29.71</v>
      </c>
      <c r="H143" s="57"/>
      <c r="I143" s="58">
        <f>[11]Tregion!$G143</f>
        <v>27.371000000000002</v>
      </c>
      <c r="J143" s="57"/>
      <c r="K143" s="58"/>
      <c r="L143" s="57"/>
      <c r="M143" s="58"/>
      <c r="N143" s="57"/>
      <c r="O143" s="58"/>
      <c r="Q143" s="57"/>
      <c r="R143" s="58">
        <f>[12]Tregion!$G143</f>
        <v>29.065125354768195</v>
      </c>
      <c r="S143" s="59"/>
      <c r="T143" s="58"/>
      <c r="U143" s="60"/>
      <c r="V143" s="61"/>
      <c r="W143" s="60"/>
      <c r="X143" s="58"/>
      <c r="Y143" s="59"/>
      <c r="Z143" s="62"/>
      <c r="AB143" s="59"/>
      <c r="AC143" s="58"/>
      <c r="AD143" s="59"/>
      <c r="AE143" s="58"/>
      <c r="AF143" s="59"/>
      <c r="AG143" s="58"/>
      <c r="AI143" s="135"/>
      <c r="AJ143" s="136"/>
      <c r="AK143" s="50"/>
    </row>
    <row r="144" spans="1:37" x14ac:dyDescent="0.25">
      <c r="A144" s="50">
        <f>[5]Tregion!$A144</f>
        <v>40422</v>
      </c>
      <c r="B144" s="57">
        <f>[5]Tregion!$G144</f>
        <v>27.339000000000002</v>
      </c>
      <c r="C144" s="58">
        <f>[6]Tregion!$G144</f>
        <v>36.185000000000002</v>
      </c>
      <c r="D144" s="57">
        <f>[7]Tregion!$G144</f>
        <v>31.157</v>
      </c>
      <c r="E144" s="58">
        <f>[8]Tregion!$G144</f>
        <v>29.883000000000003</v>
      </c>
      <c r="F144" s="57">
        <f>[9]Tregion!$G144</f>
        <v>29.261000000000003</v>
      </c>
      <c r="G144" s="58">
        <f>[10]Tbasis!$E143</f>
        <v>29.389000000000003</v>
      </c>
      <c r="H144" s="57"/>
      <c r="I144" s="58">
        <f>[11]Tregion!$G144</f>
        <v>27.104000000000003</v>
      </c>
      <c r="J144" s="57"/>
      <c r="K144" s="58"/>
      <c r="L144" s="57"/>
      <c r="M144" s="58"/>
      <c r="N144" s="57"/>
      <c r="O144" s="58"/>
      <c r="Q144" s="57"/>
      <c r="R144" s="58">
        <f>[12]Tregion!$G144</f>
        <v>29.039710026195298</v>
      </c>
      <c r="S144" s="59"/>
      <c r="T144" s="58"/>
      <c r="U144" s="60"/>
      <c r="V144" s="61"/>
      <c r="W144" s="60"/>
      <c r="X144" s="58"/>
      <c r="Y144" s="59"/>
      <c r="Z144" s="62"/>
      <c r="AB144" s="59"/>
      <c r="AC144" s="58"/>
      <c r="AD144" s="59"/>
      <c r="AE144" s="58"/>
      <c r="AF144" s="59"/>
      <c r="AG144" s="58"/>
      <c r="AI144" s="135"/>
      <c r="AJ144" s="136"/>
      <c r="AK144" s="50"/>
    </row>
    <row r="145" spans="1:37" x14ac:dyDescent="0.25">
      <c r="A145" s="50">
        <f>[5]Tregion!$A145</f>
        <v>40452</v>
      </c>
      <c r="B145" s="57">
        <f>[5]Tregion!$G145</f>
        <v>27.13</v>
      </c>
      <c r="C145" s="58">
        <f>[6]Tregion!$G145</f>
        <v>34.582000000000001</v>
      </c>
      <c r="D145" s="57">
        <f>[7]Tregion!$G145</f>
        <v>29.315000000000001</v>
      </c>
      <c r="E145" s="58">
        <f>[8]Tregion!$G145</f>
        <v>29.202000000000002</v>
      </c>
      <c r="F145" s="57">
        <f>[9]Tregion!$G145</f>
        <v>26.177</v>
      </c>
      <c r="G145" s="58">
        <f>[10]Tbasis!$E144</f>
        <v>28.39</v>
      </c>
      <c r="H145" s="57"/>
      <c r="I145" s="58">
        <f>[11]Tregion!$G145</f>
        <v>18.545999999999999</v>
      </c>
      <c r="J145" s="57"/>
      <c r="K145" s="58"/>
      <c r="L145" s="57"/>
      <c r="M145" s="58"/>
      <c r="N145" s="57"/>
      <c r="O145" s="58"/>
      <c r="Q145" s="57"/>
      <c r="R145" s="58">
        <f>[12]Tregion!$G145</f>
        <v>29.062015442916078</v>
      </c>
      <c r="S145" s="59"/>
      <c r="T145" s="58"/>
      <c r="U145" s="60"/>
      <c r="V145" s="61"/>
      <c r="W145" s="60"/>
      <c r="X145" s="58"/>
      <c r="Y145" s="59"/>
      <c r="Z145" s="62"/>
      <c r="AB145" s="59"/>
      <c r="AC145" s="58"/>
      <c r="AD145" s="59"/>
      <c r="AE145" s="58"/>
      <c r="AF145" s="59"/>
      <c r="AG145" s="58"/>
      <c r="AI145" s="135"/>
      <c r="AJ145" s="136"/>
      <c r="AK145" s="50"/>
    </row>
    <row r="146" spans="1:37" x14ac:dyDescent="0.25">
      <c r="A146" s="50">
        <f>[5]Tregion!$A146</f>
        <v>40483</v>
      </c>
      <c r="B146" s="57">
        <f>[5]Tregion!$G146</f>
        <v>25.4</v>
      </c>
      <c r="C146" s="58">
        <f>[6]Tregion!$G146</f>
        <v>32.377000000000002</v>
      </c>
      <c r="D146" s="57">
        <f>[7]Tregion!$G146</f>
        <v>27.199000000000002</v>
      </c>
      <c r="E146" s="58">
        <f>[8]Tregion!$G146</f>
        <v>29.014000000000003</v>
      </c>
      <c r="F146" s="57">
        <f>[9]Tregion!$G146</f>
        <v>27.552</v>
      </c>
      <c r="G146" s="58">
        <f>[10]Tbasis!$E145</f>
        <v>26.55</v>
      </c>
      <c r="H146" s="57"/>
      <c r="I146" s="58">
        <f>[11]Tregion!$G146</f>
        <v>16.57</v>
      </c>
      <c r="J146" s="57"/>
      <c r="K146" s="58"/>
      <c r="L146" s="57"/>
      <c r="M146" s="58"/>
      <c r="N146" s="57"/>
      <c r="O146" s="58"/>
      <c r="Q146" s="57"/>
      <c r="R146" s="58">
        <f>[12]Tregion!$G146</f>
        <v>30.515793257332962</v>
      </c>
      <c r="S146" s="59"/>
      <c r="T146" s="58"/>
      <c r="U146" s="60"/>
      <c r="V146" s="61"/>
      <c r="W146" s="60"/>
      <c r="X146" s="58"/>
      <c r="Y146" s="59"/>
      <c r="Z146" s="62"/>
      <c r="AB146" s="59"/>
      <c r="AC146" s="58"/>
      <c r="AD146" s="59"/>
      <c r="AE146" s="58"/>
      <c r="AF146" s="59"/>
      <c r="AG146" s="58"/>
      <c r="AI146" s="135"/>
      <c r="AJ146" s="136"/>
      <c r="AK146" s="50"/>
    </row>
    <row r="147" spans="1:37" x14ac:dyDescent="0.25">
      <c r="A147" s="50">
        <f>[5]Tregion!$A147</f>
        <v>40513</v>
      </c>
      <c r="B147" s="57">
        <f>[5]Tregion!$G147</f>
        <v>25.881</v>
      </c>
      <c r="C147" s="58">
        <f>[6]Tregion!$G147</f>
        <v>35.9</v>
      </c>
      <c r="D147" s="57">
        <f>[7]Tregion!$G147</f>
        <v>30.34</v>
      </c>
      <c r="E147" s="58">
        <f>[8]Tregion!$G147</f>
        <v>29.551000000000002</v>
      </c>
      <c r="F147" s="57">
        <f>[9]Tregion!$G147</f>
        <v>30.294</v>
      </c>
      <c r="G147" s="58">
        <f>[10]Tbasis!$E146</f>
        <v>26.981000000000002</v>
      </c>
      <c r="H147" s="57"/>
      <c r="I147" s="58">
        <f>[11]Tregion!$G147</f>
        <v>20.225000000000001</v>
      </c>
      <c r="J147" s="57"/>
      <c r="K147" s="58"/>
      <c r="L147" s="57"/>
      <c r="M147" s="58"/>
      <c r="N147" s="57"/>
      <c r="O147" s="58"/>
      <c r="Q147" s="57"/>
      <c r="R147" s="58">
        <f>[12]Tregion!$G147</f>
        <v>31.762336870334149</v>
      </c>
      <c r="S147" s="59"/>
      <c r="T147" s="58"/>
      <c r="U147" s="60"/>
      <c r="V147" s="61"/>
      <c r="W147" s="60"/>
      <c r="X147" s="58"/>
      <c r="Y147" s="59"/>
      <c r="Z147" s="62"/>
      <c r="AB147" s="59"/>
      <c r="AC147" s="58"/>
      <c r="AD147" s="59"/>
      <c r="AE147" s="58"/>
      <c r="AF147" s="59"/>
      <c r="AG147" s="58"/>
      <c r="AI147" s="135"/>
      <c r="AJ147" s="136"/>
      <c r="AK147" s="50"/>
    </row>
    <row r="148" spans="1:37" x14ac:dyDescent="0.25">
      <c r="A148" s="50">
        <f>[5]Tregion!$A148</f>
        <v>40544</v>
      </c>
      <c r="B148" s="57">
        <f>[5]Tregion!$G148</f>
        <v>26.343</v>
      </c>
      <c r="C148" s="58">
        <f>[6]Tregion!$G148</f>
        <v>32.862000000000002</v>
      </c>
      <c r="D148" s="57">
        <f>[7]Tregion!$G148</f>
        <v>29.203000000000003</v>
      </c>
      <c r="E148" s="58">
        <f>[8]Tregion!$G148</f>
        <v>29.157</v>
      </c>
      <c r="F148" s="57">
        <f>[9]Tregion!$G148</f>
        <v>28.522000000000002</v>
      </c>
      <c r="G148" s="58">
        <f>[10]Tbasis!$E147</f>
        <v>27.533000000000001</v>
      </c>
      <c r="H148" s="57"/>
      <c r="I148" s="58">
        <f>[11]Tregion!$G148</f>
        <v>19.513999999999999</v>
      </c>
      <c r="J148" s="57"/>
      <c r="K148" s="58"/>
      <c r="L148" s="57"/>
      <c r="M148" s="58"/>
      <c r="N148" s="57"/>
      <c r="O148" s="58"/>
      <c r="Q148" s="57"/>
      <c r="R148" s="58">
        <f>[12]Tregion!$G148</f>
        <v>27.828524365134587</v>
      </c>
      <c r="S148" s="59"/>
      <c r="T148" s="58"/>
      <c r="U148" s="60"/>
      <c r="V148" s="61"/>
      <c r="W148" s="60"/>
      <c r="X148" s="58"/>
      <c r="Y148" s="59"/>
      <c r="Z148" s="62"/>
      <c r="AB148" s="59"/>
      <c r="AC148" s="58"/>
      <c r="AD148" s="59"/>
      <c r="AE148" s="58"/>
      <c r="AF148" s="59"/>
      <c r="AG148" s="58"/>
      <c r="AI148" s="135"/>
      <c r="AJ148" s="136"/>
      <c r="AK148" s="50"/>
    </row>
    <row r="149" spans="1:37" x14ac:dyDescent="0.25">
      <c r="A149" s="50">
        <f>[5]Tregion!$A149</f>
        <v>40575</v>
      </c>
      <c r="B149" s="57">
        <f>[5]Tregion!$G149</f>
        <v>26.544</v>
      </c>
      <c r="C149" s="58">
        <f>[6]Tregion!$G149</f>
        <v>33.081000000000003</v>
      </c>
      <c r="D149" s="57">
        <f>[7]Tregion!$G149</f>
        <v>29.008000000000003</v>
      </c>
      <c r="E149" s="58">
        <f>[8]Tregion!$G149</f>
        <v>28.902000000000001</v>
      </c>
      <c r="F149" s="57">
        <f>[9]Tregion!$G149</f>
        <v>28.489000000000001</v>
      </c>
      <c r="G149" s="58">
        <f>[10]Tbasis!$E148</f>
        <v>27.734000000000002</v>
      </c>
      <c r="H149" s="57"/>
      <c r="I149" s="58">
        <f>[11]Tregion!$G149</f>
        <v>20.766000000000002</v>
      </c>
      <c r="J149" s="57"/>
      <c r="K149" s="58"/>
      <c r="L149" s="57"/>
      <c r="M149" s="58"/>
      <c r="N149" s="57"/>
      <c r="O149" s="58"/>
      <c r="Q149" s="57"/>
      <c r="R149" s="58">
        <f>[12]Tregion!$G149</f>
        <v>27.226350832649242</v>
      </c>
      <c r="S149" s="59"/>
      <c r="T149" s="58"/>
      <c r="U149" s="60"/>
      <c r="V149" s="61"/>
      <c r="W149" s="60"/>
      <c r="X149" s="58"/>
      <c r="Y149" s="59"/>
      <c r="Z149" s="62"/>
      <c r="AB149" s="59"/>
      <c r="AC149" s="58"/>
      <c r="AD149" s="59"/>
      <c r="AE149" s="58"/>
      <c r="AF149" s="59"/>
      <c r="AG149" s="58"/>
      <c r="AI149" s="135"/>
      <c r="AJ149" s="136"/>
      <c r="AK149" s="50"/>
    </row>
    <row r="150" spans="1:37" x14ac:dyDescent="0.25">
      <c r="A150" s="50">
        <f>[5]Tregion!$A150</f>
        <v>40603</v>
      </c>
      <c r="B150" s="57">
        <f>[5]Tregion!$G150</f>
        <v>26.412000000000003</v>
      </c>
      <c r="C150" s="58">
        <f>[6]Tregion!$G150</f>
        <v>32.617000000000004</v>
      </c>
      <c r="D150" s="57">
        <f>[7]Tregion!$G150</f>
        <v>28.146000000000001</v>
      </c>
      <c r="E150" s="58">
        <f>[8]Tregion!$G150</f>
        <v>28.617000000000001</v>
      </c>
      <c r="F150" s="57">
        <f>[9]Tregion!$G150</f>
        <v>28.411000000000001</v>
      </c>
      <c r="G150" s="58">
        <f>[10]Tbasis!$E149</f>
        <v>27.602</v>
      </c>
      <c r="H150" s="57"/>
      <c r="I150" s="58">
        <f>[11]Tregion!$G150</f>
        <v>19.728999999999999</v>
      </c>
      <c r="J150" s="57"/>
      <c r="K150" s="58"/>
      <c r="L150" s="57"/>
      <c r="M150" s="58"/>
      <c r="N150" s="57"/>
      <c r="O150" s="58"/>
      <c r="Q150" s="57"/>
      <c r="R150" s="58">
        <f>[12]Tregion!$G150</f>
        <v>26.252983873549766</v>
      </c>
      <c r="S150" s="59"/>
      <c r="T150" s="58"/>
      <c r="U150" s="60"/>
      <c r="V150" s="61"/>
      <c r="W150" s="60"/>
      <c r="X150" s="58"/>
      <c r="Y150" s="59"/>
      <c r="Z150" s="62"/>
      <c r="AB150" s="59"/>
      <c r="AC150" s="58"/>
      <c r="AD150" s="59"/>
      <c r="AE150" s="58"/>
      <c r="AF150" s="59"/>
      <c r="AG150" s="58"/>
      <c r="AI150" s="135"/>
      <c r="AJ150" s="136"/>
      <c r="AK150" s="50"/>
    </row>
    <row r="151" spans="1:37" x14ac:dyDescent="0.25">
      <c r="A151" s="50">
        <f>[5]Tregion!$A151</f>
        <v>40634</v>
      </c>
      <c r="B151" s="57">
        <f>[5]Tregion!$G151</f>
        <v>26.204999999999998</v>
      </c>
      <c r="C151" s="58">
        <f>[6]Tregion!$G151</f>
        <v>31.925000000000001</v>
      </c>
      <c r="D151" s="57">
        <f>[7]Tregion!$G151</f>
        <v>26.655000000000001</v>
      </c>
      <c r="E151" s="58">
        <f>[8]Tregion!$G151</f>
        <v>27.87</v>
      </c>
      <c r="F151" s="57">
        <f>[9]Tregion!$G151</f>
        <v>28.349</v>
      </c>
      <c r="G151" s="58">
        <f>[10]Tbasis!$E150</f>
        <v>27.395</v>
      </c>
      <c r="H151" s="57"/>
      <c r="I151" s="58">
        <f>[11]Tregion!$G151</f>
        <v>19.178000000000001</v>
      </c>
      <c r="J151" s="57"/>
      <c r="K151" s="58"/>
      <c r="L151" s="57"/>
      <c r="M151" s="58"/>
      <c r="N151" s="57"/>
      <c r="O151" s="58"/>
      <c r="Q151" s="57"/>
      <c r="R151" s="58">
        <f>[12]Tregion!$G151</f>
        <v>24.534036484417033</v>
      </c>
      <c r="S151" s="59"/>
      <c r="T151" s="58"/>
      <c r="U151" s="60"/>
      <c r="V151" s="61"/>
      <c r="W151" s="60"/>
      <c r="X151" s="58"/>
      <c r="Y151" s="59"/>
      <c r="Z151" s="62"/>
      <c r="AB151" s="59"/>
      <c r="AC151" s="58"/>
      <c r="AD151" s="59"/>
      <c r="AE151" s="58"/>
      <c r="AF151" s="59"/>
      <c r="AG151" s="58"/>
      <c r="AI151" s="135"/>
      <c r="AJ151" s="136"/>
      <c r="AK151" s="50"/>
    </row>
    <row r="152" spans="1:37" x14ac:dyDescent="0.25">
      <c r="A152" s="50">
        <f>[5]Tregion!$A152</f>
        <v>40664</v>
      </c>
      <c r="B152" s="57">
        <f>[5]Tregion!$G152</f>
        <v>25.747</v>
      </c>
      <c r="C152" s="58">
        <f>[6]Tregion!$G152</f>
        <v>26.862000000000002</v>
      </c>
      <c r="D152" s="57">
        <f>[7]Tregion!$G152</f>
        <v>21.355</v>
      </c>
      <c r="E152" s="58">
        <f>[8]Tregion!$G152</f>
        <v>27.885000000000002</v>
      </c>
      <c r="F152" s="57">
        <f>[9]Tregion!$G152</f>
        <v>28.007000000000001</v>
      </c>
      <c r="G152" s="58">
        <f>[10]Tbasis!$E151</f>
        <v>26.937000000000001</v>
      </c>
      <c r="H152" s="57"/>
      <c r="I152" s="58">
        <f>[11]Tregion!$G152</f>
        <v>16.083000000000002</v>
      </c>
      <c r="J152" s="57"/>
      <c r="K152" s="58"/>
      <c r="L152" s="57"/>
      <c r="M152" s="58"/>
      <c r="N152" s="57"/>
      <c r="O152" s="58"/>
      <c r="Q152" s="57"/>
      <c r="R152" s="58">
        <f>[12]Tregion!$G152</f>
        <v>24.583630133870564</v>
      </c>
      <c r="S152" s="59"/>
      <c r="T152" s="58"/>
      <c r="U152" s="60"/>
      <c r="V152" s="61"/>
      <c r="W152" s="60"/>
      <c r="X152" s="58"/>
      <c r="Y152" s="59"/>
      <c r="Z152" s="62"/>
      <c r="AB152" s="59"/>
      <c r="AC152" s="58"/>
      <c r="AD152" s="59"/>
      <c r="AE152" s="58"/>
      <c r="AF152" s="59"/>
      <c r="AG152" s="58"/>
      <c r="AI152" s="135"/>
      <c r="AJ152" s="136"/>
      <c r="AK152" s="50"/>
    </row>
    <row r="153" spans="1:37" x14ac:dyDescent="0.25">
      <c r="A153" s="50">
        <f>[5]Tregion!$A153</f>
        <v>40695</v>
      </c>
      <c r="B153" s="57">
        <f>[5]Tregion!$G153</f>
        <v>25.559000000000001</v>
      </c>
      <c r="C153" s="58">
        <f>[6]Tregion!$G153</f>
        <v>29.524000000000001</v>
      </c>
      <c r="D153" s="57">
        <f>[7]Tregion!$G153</f>
        <v>23.372</v>
      </c>
      <c r="E153" s="58">
        <f>[8]Tregion!$G153</f>
        <v>29.29</v>
      </c>
      <c r="F153" s="57">
        <f>[9]Tregion!$G153</f>
        <v>28.238000000000003</v>
      </c>
      <c r="G153" s="58">
        <f>[10]Tbasis!$E152</f>
        <v>27.239000000000001</v>
      </c>
      <c r="H153" s="57"/>
      <c r="I153" s="58">
        <f>[11]Tregion!$G153</f>
        <v>17.13</v>
      </c>
      <c r="J153" s="57"/>
      <c r="K153" s="58"/>
      <c r="L153" s="57"/>
      <c r="M153" s="58"/>
      <c r="N153" s="57"/>
      <c r="O153" s="58"/>
      <c r="Q153" s="57"/>
      <c r="R153" s="58">
        <f>[12]Tregion!$G153</f>
        <v>24.868849325146126</v>
      </c>
      <c r="S153" s="59"/>
      <c r="T153" s="58"/>
      <c r="U153" s="60"/>
      <c r="V153" s="61"/>
      <c r="W153" s="60"/>
      <c r="X153" s="58"/>
      <c r="Y153" s="59"/>
      <c r="Z153" s="62"/>
      <c r="AB153" s="59"/>
      <c r="AC153" s="58"/>
      <c r="AD153" s="59"/>
      <c r="AE153" s="58"/>
      <c r="AF153" s="59"/>
      <c r="AG153" s="58"/>
      <c r="AI153" s="135"/>
      <c r="AJ153" s="136"/>
      <c r="AK153" s="50"/>
    </row>
    <row r="154" spans="1:37" x14ac:dyDescent="0.25">
      <c r="A154" s="50">
        <f>[5]Tregion!$A154</f>
        <v>40725</v>
      </c>
      <c r="B154" s="57">
        <f>[5]Tregion!$G154</f>
        <v>25.8</v>
      </c>
      <c r="C154" s="58">
        <f>[6]Tregion!$G154</f>
        <v>38.927</v>
      </c>
      <c r="D154" s="57">
        <f>[7]Tregion!$G154</f>
        <v>32.761000000000003</v>
      </c>
      <c r="E154" s="58">
        <f>[8]Tregion!$G154</f>
        <v>28.478000000000002</v>
      </c>
      <c r="F154" s="57">
        <f>[9]Tregion!$G154</f>
        <v>26.523</v>
      </c>
      <c r="G154" s="58">
        <f>[10]Tbasis!$E153</f>
        <v>27.75</v>
      </c>
      <c r="H154" s="57"/>
      <c r="I154" s="58">
        <f>[11]Tregion!$G154</f>
        <v>22.152000000000001</v>
      </c>
      <c r="J154" s="57"/>
      <c r="K154" s="58"/>
      <c r="L154" s="57"/>
      <c r="M154" s="58"/>
      <c r="N154" s="57"/>
      <c r="O154" s="58"/>
      <c r="Q154" s="57"/>
      <c r="R154" s="58">
        <f>[12]Tregion!$G154</f>
        <v>25.20404330831067</v>
      </c>
      <c r="S154" s="59"/>
      <c r="T154" s="58"/>
      <c r="U154" s="60"/>
      <c r="V154" s="61"/>
      <c r="W154" s="60"/>
      <c r="X154" s="58"/>
      <c r="Y154" s="59"/>
      <c r="Z154" s="62"/>
      <c r="AB154" s="59"/>
      <c r="AC154" s="58"/>
      <c r="AD154" s="59"/>
      <c r="AE154" s="58"/>
      <c r="AF154" s="59"/>
      <c r="AG154" s="58"/>
      <c r="AI154" s="135"/>
      <c r="AJ154" s="136"/>
      <c r="AK154" s="50"/>
    </row>
    <row r="155" spans="1:37" x14ac:dyDescent="0.25">
      <c r="A155" s="50">
        <f>[5]Tregion!$A155</f>
        <v>40756</v>
      </c>
      <c r="B155" s="57">
        <f>[5]Tregion!$G155</f>
        <v>28.088000000000001</v>
      </c>
      <c r="C155" s="58">
        <f>[6]Tregion!$G155</f>
        <v>40.304000000000002</v>
      </c>
      <c r="D155" s="57">
        <f>[7]Tregion!$G155</f>
        <v>34.071000000000005</v>
      </c>
      <c r="E155" s="58">
        <f>[8]Tregion!$G155</f>
        <v>31.655000000000001</v>
      </c>
      <c r="F155" s="57">
        <f>[9]Tregion!$G155</f>
        <v>29.437000000000001</v>
      </c>
      <c r="G155" s="58">
        <f>[10]Tbasis!$E154</f>
        <v>30.428000000000001</v>
      </c>
      <c r="H155" s="57"/>
      <c r="I155" s="58">
        <f>[11]Tregion!$G155</f>
        <v>27.939</v>
      </c>
      <c r="J155" s="57"/>
      <c r="K155" s="58"/>
      <c r="L155" s="57"/>
      <c r="M155" s="58"/>
      <c r="N155" s="57"/>
      <c r="O155" s="58"/>
      <c r="Q155" s="57"/>
      <c r="R155" s="58">
        <f>[12]Tregion!$G155</f>
        <v>25.490569068068336</v>
      </c>
      <c r="S155" s="59"/>
      <c r="T155" s="58"/>
      <c r="U155" s="60"/>
      <c r="V155" s="61"/>
      <c r="W155" s="60"/>
      <c r="X155" s="58"/>
      <c r="Y155" s="59"/>
      <c r="Z155" s="62"/>
      <c r="AB155" s="59"/>
      <c r="AC155" s="58"/>
      <c r="AD155" s="59"/>
      <c r="AE155" s="58"/>
      <c r="AF155" s="59"/>
      <c r="AG155" s="58"/>
      <c r="AI155" s="135"/>
      <c r="AJ155" s="136"/>
      <c r="AK155" s="50"/>
    </row>
    <row r="156" spans="1:37" x14ac:dyDescent="0.25">
      <c r="A156" s="50">
        <f>[5]Tregion!$A156</f>
        <v>40787</v>
      </c>
      <c r="B156" s="57">
        <f>[5]Tregion!$G156</f>
        <v>27.342000000000002</v>
      </c>
      <c r="C156" s="58">
        <f>[6]Tregion!$G156</f>
        <v>37.28</v>
      </c>
      <c r="D156" s="57">
        <f>[7]Tregion!$G156</f>
        <v>31.237000000000002</v>
      </c>
      <c r="E156" s="58">
        <f>[8]Tregion!$G156</f>
        <v>30.12</v>
      </c>
      <c r="F156" s="57">
        <f>[9]Tregion!$G156</f>
        <v>29.309000000000001</v>
      </c>
      <c r="G156" s="58">
        <f>[10]Tbasis!$E155</f>
        <v>29.292000000000002</v>
      </c>
      <c r="H156" s="57"/>
      <c r="I156" s="58">
        <f>[11]Tregion!$G156</f>
        <v>27.273</v>
      </c>
      <c r="J156" s="57"/>
      <c r="K156" s="58"/>
      <c r="L156" s="57"/>
      <c r="M156" s="58"/>
      <c r="N156" s="57"/>
      <c r="O156" s="58"/>
      <c r="Q156" s="57"/>
      <c r="R156" s="58">
        <f>[12]Tregion!$G156</f>
        <v>25.464089328650193</v>
      </c>
      <c r="S156" s="59"/>
      <c r="T156" s="58"/>
      <c r="U156" s="60"/>
      <c r="V156" s="61"/>
      <c r="W156" s="60"/>
      <c r="X156" s="58"/>
      <c r="Y156" s="59"/>
      <c r="Z156" s="62"/>
      <c r="AB156" s="59"/>
      <c r="AC156" s="58"/>
      <c r="AD156" s="59"/>
      <c r="AE156" s="58"/>
      <c r="AF156" s="59"/>
      <c r="AG156" s="58"/>
      <c r="AI156" s="135"/>
      <c r="AJ156" s="136"/>
      <c r="AK156" s="50"/>
    </row>
    <row r="157" spans="1:37" x14ac:dyDescent="0.25">
      <c r="A157" s="50">
        <f>[5]Tregion!$A157</f>
        <v>40817</v>
      </c>
      <c r="B157" s="57">
        <f>[5]Tregion!$G157</f>
        <v>27.327000000000002</v>
      </c>
      <c r="C157" s="58">
        <f>[6]Tregion!$G157</f>
        <v>35.700000000000003</v>
      </c>
      <c r="D157" s="57">
        <f>[7]Tregion!$G157</f>
        <v>29.479000000000003</v>
      </c>
      <c r="E157" s="58">
        <f>[8]Tregion!$G157</f>
        <v>29.457000000000001</v>
      </c>
      <c r="F157" s="57">
        <f>[9]Tregion!$G157</f>
        <v>26.389000000000003</v>
      </c>
      <c r="G157" s="58">
        <f>[10]Tbasis!$E156</f>
        <v>28.557000000000002</v>
      </c>
      <c r="H157" s="57"/>
      <c r="I157" s="58">
        <f>[11]Tregion!$G157</f>
        <v>18.756</v>
      </c>
      <c r="J157" s="57"/>
      <c r="K157" s="58"/>
      <c r="L157" s="57"/>
      <c r="M157" s="58"/>
      <c r="N157" s="57"/>
      <c r="O157" s="58"/>
      <c r="Q157" s="57"/>
      <c r="R157" s="58">
        <f>[12]Tregion!$G157</f>
        <v>25.480134307736989</v>
      </c>
      <c r="S157" s="59"/>
      <c r="T157" s="58"/>
      <c r="U157" s="60"/>
      <c r="V157" s="61"/>
      <c r="W157" s="60"/>
      <c r="X157" s="58"/>
      <c r="Y157" s="59"/>
      <c r="Z157" s="62"/>
      <c r="AB157" s="59"/>
      <c r="AC157" s="58"/>
      <c r="AD157" s="59"/>
      <c r="AE157" s="58"/>
      <c r="AF157" s="59"/>
      <c r="AG157" s="58"/>
      <c r="AI157" s="135"/>
      <c r="AJ157" s="136"/>
      <c r="AK157" s="50"/>
    </row>
    <row r="158" spans="1:37" x14ac:dyDescent="0.25">
      <c r="A158" s="50">
        <f>[5]Tregion!$A158</f>
        <v>40848</v>
      </c>
      <c r="B158" s="57">
        <f>[5]Tregion!$G158</f>
        <v>25.707000000000001</v>
      </c>
      <c r="C158" s="58">
        <f>[6]Tregion!$G158</f>
        <v>33.532000000000004</v>
      </c>
      <c r="D158" s="57">
        <f>[7]Tregion!$G158</f>
        <v>27.46</v>
      </c>
      <c r="E158" s="58">
        <f>[8]Tregion!$G158</f>
        <v>29.268000000000001</v>
      </c>
      <c r="F158" s="57">
        <f>[9]Tregion!$G158</f>
        <v>27.842000000000002</v>
      </c>
      <c r="G158" s="58">
        <f>[10]Tbasis!$E157</f>
        <v>26.837</v>
      </c>
      <c r="H158" s="57"/>
      <c r="I158" s="58">
        <f>[11]Tregion!$G158</f>
        <v>16.78</v>
      </c>
      <c r="J158" s="57"/>
      <c r="K158" s="58"/>
      <c r="L158" s="57"/>
      <c r="M158" s="58"/>
      <c r="N158" s="57"/>
      <c r="O158" s="58"/>
      <c r="Q158" s="57"/>
      <c r="R158" s="58">
        <f>[12]Tregion!$G158</f>
        <v>26.981738092802608</v>
      </c>
      <c r="S158" s="59"/>
      <c r="T158" s="58"/>
      <c r="U158" s="60"/>
      <c r="V158" s="61"/>
      <c r="W158" s="60"/>
      <c r="X158" s="58"/>
      <c r="Y158" s="59"/>
      <c r="Z158" s="62"/>
      <c r="AB158" s="59"/>
      <c r="AC158" s="58"/>
      <c r="AD158" s="59"/>
      <c r="AE158" s="58"/>
      <c r="AF158" s="59"/>
      <c r="AG158" s="58"/>
      <c r="AI158" s="135"/>
      <c r="AJ158" s="136"/>
      <c r="AK158" s="50"/>
    </row>
    <row r="159" spans="1:37" x14ac:dyDescent="0.25">
      <c r="A159" s="50">
        <f>[5]Tregion!$A159</f>
        <v>40878</v>
      </c>
      <c r="B159" s="57">
        <f>[5]Tregion!$G159</f>
        <v>26.172000000000001</v>
      </c>
      <c r="C159" s="58">
        <f>[6]Tregion!$G159</f>
        <v>36.969000000000001</v>
      </c>
      <c r="D159" s="57">
        <f>[7]Tregion!$G159</f>
        <v>30.456000000000003</v>
      </c>
      <c r="E159" s="58">
        <f>[8]Tregion!$G159</f>
        <v>29.733000000000001</v>
      </c>
      <c r="F159" s="57">
        <f>[9]Tregion!$G159</f>
        <v>30.544</v>
      </c>
      <c r="G159" s="58">
        <f>[10]Tbasis!$E158</f>
        <v>27.252000000000002</v>
      </c>
      <c r="H159" s="57"/>
      <c r="I159" s="58">
        <f>[11]Tregion!$G159</f>
        <v>20.434999999999999</v>
      </c>
      <c r="J159" s="57"/>
      <c r="K159" s="58"/>
      <c r="L159" s="57"/>
      <c r="M159" s="58"/>
      <c r="N159" s="57"/>
      <c r="O159" s="58"/>
      <c r="Q159" s="57"/>
      <c r="R159" s="58">
        <f>[12]Tregion!$G159</f>
        <v>28.085050879663896</v>
      </c>
      <c r="S159" s="59"/>
      <c r="T159" s="58"/>
      <c r="U159" s="60"/>
      <c r="V159" s="61"/>
      <c r="W159" s="60"/>
      <c r="X159" s="58"/>
      <c r="Y159" s="59"/>
      <c r="Z159" s="62"/>
      <c r="AB159" s="59"/>
      <c r="AC159" s="58"/>
      <c r="AD159" s="59"/>
      <c r="AE159" s="58"/>
      <c r="AF159" s="59"/>
      <c r="AG159" s="58"/>
      <c r="AI159" s="135"/>
      <c r="AJ159" s="136"/>
      <c r="AK159" s="50"/>
    </row>
    <row r="160" spans="1:37" x14ac:dyDescent="0.25">
      <c r="A160" s="50">
        <f>[5]Tregion!$A160</f>
        <v>40909</v>
      </c>
      <c r="B160" s="57">
        <f>[5]Tregion!$G160</f>
        <v>26.6</v>
      </c>
      <c r="C160" s="58">
        <f>[6]Tregion!$G160</f>
        <v>34.051000000000002</v>
      </c>
      <c r="D160" s="57">
        <f>[7]Tregion!$G160</f>
        <v>29.355</v>
      </c>
      <c r="E160" s="58">
        <f>[8]Tregion!$G160</f>
        <v>29.382000000000001</v>
      </c>
      <c r="F160" s="57">
        <f>[9]Tregion!$G160</f>
        <v>28.773</v>
      </c>
      <c r="G160" s="58">
        <f>[10]Tbasis!$E159</f>
        <v>27.76</v>
      </c>
      <c r="H160" s="57"/>
      <c r="I160" s="58">
        <f>[11]Tregion!$G160</f>
        <v>19.794</v>
      </c>
      <c r="J160" s="57"/>
      <c r="K160" s="58"/>
      <c r="L160" s="57"/>
      <c r="M160" s="58"/>
      <c r="N160" s="57"/>
      <c r="O160" s="58"/>
      <c r="Q160" s="57"/>
      <c r="R160" s="58">
        <f>[12]Tregion!$G160</f>
        <v>27.828524365134587</v>
      </c>
      <c r="S160" s="59"/>
      <c r="T160" s="58"/>
      <c r="U160" s="60"/>
      <c r="V160" s="61"/>
      <c r="W160" s="60"/>
      <c r="X160" s="58"/>
      <c r="Y160" s="59"/>
      <c r="Z160" s="62"/>
      <c r="AB160" s="59"/>
      <c r="AC160" s="58"/>
      <c r="AD160" s="59"/>
      <c r="AE160" s="58"/>
      <c r="AF160" s="59"/>
      <c r="AG160" s="58"/>
      <c r="AI160" s="135"/>
      <c r="AJ160" s="136"/>
      <c r="AK160" s="50"/>
    </row>
    <row r="161" spans="1:37" ht="12" customHeight="1" x14ac:dyDescent="0.25">
      <c r="A161" s="50">
        <f>[5]Tregion!$A161</f>
        <v>40940</v>
      </c>
      <c r="B161" s="57">
        <f>[5]Tregion!$G161</f>
        <v>26.814</v>
      </c>
      <c r="C161" s="58">
        <f>[6]Tregion!$G161</f>
        <v>34.257000000000005</v>
      </c>
      <c r="D161" s="57">
        <f>[7]Tregion!$G161</f>
        <v>29.221</v>
      </c>
      <c r="E161" s="58">
        <f>[8]Tregion!$G161</f>
        <v>29.208000000000002</v>
      </c>
      <c r="F161" s="57">
        <f>[9]Tregion!$G161</f>
        <v>28.761000000000003</v>
      </c>
      <c r="G161" s="58">
        <f>[10]Tbasis!$E160</f>
        <v>27.974</v>
      </c>
      <c r="H161" s="57"/>
      <c r="I161" s="58">
        <f>[11]Tregion!$G161</f>
        <v>21.071000000000002</v>
      </c>
      <c r="J161" s="57"/>
      <c r="K161" s="58"/>
      <c r="L161" s="57"/>
      <c r="M161" s="58"/>
      <c r="N161" s="57"/>
      <c r="O161" s="58"/>
      <c r="Q161" s="57"/>
      <c r="R161" s="58">
        <f>[12]Tregion!$G161</f>
        <v>27.226350832649242</v>
      </c>
      <c r="S161" s="59"/>
      <c r="T161" s="58"/>
      <c r="U161" s="60"/>
      <c r="V161" s="61"/>
      <c r="W161" s="60"/>
      <c r="X161" s="58"/>
      <c r="Y161" s="59"/>
      <c r="Z161" s="62"/>
      <c r="AB161" s="59"/>
      <c r="AC161" s="58"/>
      <c r="AD161" s="59"/>
      <c r="AE161" s="58"/>
      <c r="AF161" s="59"/>
      <c r="AG161" s="58"/>
      <c r="AI161" s="135"/>
      <c r="AJ161" s="136"/>
      <c r="AK161" s="50"/>
    </row>
    <row r="162" spans="1:37" x14ac:dyDescent="0.25">
      <c r="A162" s="50"/>
      <c r="AI162" s="135"/>
      <c r="AJ162" s="136"/>
    </row>
    <row r="163" spans="1:37" x14ac:dyDescent="0.25">
      <c r="A163" s="50"/>
      <c r="AI163" s="135"/>
      <c r="AJ163" s="136"/>
    </row>
    <row r="164" spans="1:37" x14ac:dyDescent="0.25">
      <c r="A164" s="50"/>
      <c r="AI164" s="135"/>
      <c r="AJ164" s="136"/>
    </row>
    <row r="165" spans="1:37" x14ac:dyDescent="0.25">
      <c r="A165" s="50"/>
      <c r="AI165" s="135"/>
      <c r="AJ165" s="136"/>
    </row>
    <row r="166" spans="1:37" x14ac:dyDescent="0.25">
      <c r="A166" s="50"/>
      <c r="AI166" s="135"/>
      <c r="AJ166" s="136"/>
    </row>
    <row r="167" spans="1:37" x14ac:dyDescent="0.25">
      <c r="A167" s="50"/>
      <c r="AI167" s="135"/>
      <c r="AJ167" s="136"/>
    </row>
    <row r="168" spans="1:37" x14ac:dyDescent="0.25">
      <c r="A168" s="50"/>
      <c r="AI168" s="135"/>
      <c r="AJ168" s="136"/>
    </row>
    <row r="169" spans="1:37" x14ac:dyDescent="0.25">
      <c r="A169" s="50"/>
      <c r="AI169" s="135"/>
      <c r="AJ169" s="136"/>
    </row>
    <row r="170" spans="1:37" x14ac:dyDescent="0.25">
      <c r="A170" s="50"/>
      <c r="AI170" s="135"/>
      <c r="AJ170" s="136"/>
    </row>
    <row r="171" spans="1:37" x14ac:dyDescent="0.25">
      <c r="A171" s="50"/>
      <c r="AI171" s="135"/>
      <c r="AJ171" s="136"/>
    </row>
    <row r="172" spans="1:37" x14ac:dyDescent="0.25">
      <c r="A172" s="50"/>
      <c r="AI172" s="135"/>
      <c r="AJ172" s="136"/>
    </row>
    <row r="173" spans="1:37" x14ac:dyDescent="0.25">
      <c r="A173" s="50"/>
      <c r="AI173" s="135"/>
      <c r="AJ173" s="136"/>
    </row>
    <row r="174" spans="1:37" x14ac:dyDescent="0.25">
      <c r="A174" s="50"/>
      <c r="AI174" s="135"/>
      <c r="AJ174" s="136"/>
    </row>
    <row r="175" spans="1:37" x14ac:dyDescent="0.25">
      <c r="A175" s="50"/>
      <c r="AI175" s="135"/>
      <c r="AJ175" s="136"/>
    </row>
    <row r="176" spans="1:37" x14ac:dyDescent="0.25">
      <c r="A176" s="50"/>
      <c r="AI176" s="135"/>
      <c r="AJ176" s="136"/>
    </row>
    <row r="177" spans="1:36" x14ac:dyDescent="0.25">
      <c r="A177" s="50"/>
      <c r="AI177" s="135"/>
      <c r="AJ177" s="136"/>
    </row>
    <row r="178" spans="1:36" x14ac:dyDescent="0.25">
      <c r="A178" s="50"/>
      <c r="AI178" s="135"/>
      <c r="AJ178" s="136"/>
    </row>
    <row r="179" spans="1:36" x14ac:dyDescent="0.25">
      <c r="A179" s="50"/>
      <c r="AI179" s="135"/>
      <c r="AJ179" s="136"/>
    </row>
    <row r="180" spans="1:36" x14ac:dyDescent="0.25">
      <c r="A180" s="50"/>
      <c r="AI180" s="135"/>
      <c r="AJ180" s="136"/>
    </row>
    <row r="181" spans="1:36" x14ac:dyDescent="0.25">
      <c r="A181" s="50"/>
      <c r="AI181" s="135"/>
      <c r="AJ181" s="136"/>
    </row>
    <row r="182" spans="1:36" x14ac:dyDescent="0.25">
      <c r="A182" s="50"/>
      <c r="AI182" s="135"/>
      <c r="AJ182" s="136"/>
    </row>
    <row r="183" spans="1:36" x14ac:dyDescent="0.25">
      <c r="A183" s="50"/>
      <c r="AI183" s="135"/>
      <c r="AJ183" s="136"/>
    </row>
    <row r="184" spans="1:36" x14ac:dyDescent="0.25">
      <c r="A184" s="50"/>
      <c r="AI184" s="135"/>
      <c r="AJ184" s="136"/>
    </row>
    <row r="185" spans="1:36" x14ac:dyDescent="0.25">
      <c r="A185" s="50"/>
      <c r="AI185" s="135"/>
      <c r="AJ185" s="136"/>
    </row>
    <row r="186" spans="1:36" x14ac:dyDescent="0.25">
      <c r="A186" s="50"/>
      <c r="AI186" s="135"/>
      <c r="AJ186" s="136"/>
    </row>
    <row r="187" spans="1:36" x14ac:dyDescent="0.25">
      <c r="A187" s="50"/>
      <c r="AI187" s="135"/>
      <c r="AJ187" s="136"/>
    </row>
    <row r="188" spans="1:36" x14ac:dyDescent="0.25">
      <c r="A188" s="50"/>
      <c r="AI188" s="135"/>
      <c r="AJ188" s="136"/>
    </row>
    <row r="189" spans="1:36" x14ac:dyDescent="0.25">
      <c r="A189" s="50"/>
      <c r="AI189" s="135"/>
      <c r="AJ189" s="136"/>
    </row>
    <row r="190" spans="1:36" x14ac:dyDescent="0.25">
      <c r="A190" s="50"/>
      <c r="AI190" s="135"/>
      <c r="AJ190" s="136"/>
    </row>
    <row r="191" spans="1:36" x14ac:dyDescent="0.25">
      <c r="A191" s="50"/>
      <c r="AI191" s="135"/>
      <c r="AJ191" s="136"/>
    </row>
    <row r="192" spans="1:36" x14ac:dyDescent="0.25">
      <c r="A192" s="50"/>
      <c r="AI192" s="135"/>
      <c r="AJ192" s="136"/>
    </row>
    <row r="193" spans="1:36" x14ac:dyDescent="0.25">
      <c r="A193" s="50"/>
      <c r="AI193" s="135"/>
      <c r="AJ193" s="136"/>
    </row>
    <row r="194" spans="1:36" x14ac:dyDescent="0.25">
      <c r="A194" s="50"/>
      <c r="AI194" s="135"/>
      <c r="AJ194" s="136"/>
    </row>
    <row r="195" spans="1:36" x14ac:dyDescent="0.25">
      <c r="A195" s="50"/>
      <c r="AI195" s="135"/>
      <c r="AJ195" s="136"/>
    </row>
    <row r="196" spans="1:36" x14ac:dyDescent="0.25">
      <c r="A196" s="50"/>
      <c r="AI196" s="135"/>
      <c r="AJ196" s="136"/>
    </row>
    <row r="197" spans="1:36" x14ac:dyDescent="0.25">
      <c r="A197" s="50"/>
      <c r="AI197" s="135"/>
      <c r="AJ197" s="136"/>
    </row>
    <row r="198" spans="1:36" x14ac:dyDescent="0.25">
      <c r="A198" s="50"/>
      <c r="AI198" s="135"/>
      <c r="AJ198" s="136"/>
    </row>
    <row r="199" spans="1:36" x14ac:dyDescent="0.25">
      <c r="A199" s="50"/>
      <c r="AI199" s="135"/>
      <c r="AJ199" s="136"/>
    </row>
    <row r="200" spans="1:36" x14ac:dyDescent="0.25">
      <c r="A200" s="50"/>
      <c r="AI200" s="135"/>
      <c r="AJ200" s="136"/>
    </row>
    <row r="201" spans="1:36" x14ac:dyDescent="0.25">
      <c r="A201" s="50"/>
      <c r="AI201" s="135"/>
      <c r="AJ201" s="136"/>
    </row>
    <row r="202" spans="1:36" x14ac:dyDescent="0.25">
      <c r="A202" s="50"/>
      <c r="AI202" s="135"/>
      <c r="AJ202" s="136"/>
    </row>
    <row r="203" spans="1:36" x14ac:dyDescent="0.25">
      <c r="A203" s="50"/>
      <c r="AI203" s="135"/>
      <c r="AJ203" s="136"/>
    </row>
    <row r="204" spans="1:36" x14ac:dyDescent="0.25">
      <c r="A204" s="50"/>
      <c r="AI204" s="135"/>
      <c r="AJ204" s="136"/>
    </row>
    <row r="205" spans="1:36" x14ac:dyDescent="0.25">
      <c r="A205" s="50"/>
      <c r="AI205" s="135"/>
      <c r="AJ205" s="136"/>
    </row>
    <row r="206" spans="1:36" x14ac:dyDescent="0.25">
      <c r="A206" s="50"/>
      <c r="AI206" s="135"/>
      <c r="AJ206" s="136"/>
    </row>
    <row r="207" spans="1:36" x14ac:dyDescent="0.25">
      <c r="A207" s="50"/>
      <c r="AI207" s="135"/>
      <c r="AJ207" s="136"/>
    </row>
    <row r="208" spans="1:36" x14ac:dyDescent="0.25">
      <c r="A208" s="50"/>
      <c r="AI208" s="135"/>
      <c r="AJ208" s="136"/>
    </row>
    <row r="209" spans="1:36" x14ac:dyDescent="0.25">
      <c r="A209" s="50"/>
      <c r="AI209" s="135"/>
      <c r="AJ209" s="136"/>
    </row>
    <row r="210" spans="1:36" x14ac:dyDescent="0.25">
      <c r="A210" s="50"/>
      <c r="AI210" s="135"/>
      <c r="AJ210" s="136"/>
    </row>
    <row r="211" spans="1:36" x14ac:dyDescent="0.25">
      <c r="A211" s="50"/>
      <c r="AI211" s="135"/>
      <c r="AJ211" s="136"/>
    </row>
    <row r="212" spans="1:36" x14ac:dyDescent="0.25">
      <c r="A212" s="50"/>
      <c r="AI212" s="135"/>
      <c r="AJ212" s="136"/>
    </row>
    <row r="213" spans="1:36" x14ac:dyDescent="0.25">
      <c r="A213" s="50"/>
      <c r="AI213" s="135"/>
      <c r="AJ213" s="136"/>
    </row>
    <row r="214" spans="1:36" x14ac:dyDescent="0.25">
      <c r="A214" s="50"/>
      <c r="AI214" s="135"/>
      <c r="AJ214" s="136"/>
    </row>
    <row r="215" spans="1:36" x14ac:dyDescent="0.25">
      <c r="A215" s="50"/>
      <c r="AI215" s="135"/>
      <c r="AJ215" s="136"/>
    </row>
    <row r="216" spans="1:36" x14ac:dyDescent="0.25">
      <c r="A216" s="50"/>
      <c r="AI216" s="135"/>
      <c r="AJ216" s="136"/>
    </row>
    <row r="217" spans="1:36" x14ac:dyDescent="0.25">
      <c r="A217" s="50"/>
      <c r="AI217" s="135"/>
      <c r="AJ217" s="136"/>
    </row>
    <row r="218" spans="1:36" x14ac:dyDescent="0.25">
      <c r="A218" s="50"/>
      <c r="AI218" s="135"/>
      <c r="AJ218" s="136"/>
    </row>
    <row r="219" spans="1:36" x14ac:dyDescent="0.25">
      <c r="A219" s="50"/>
      <c r="AI219" s="135"/>
      <c r="AJ219" s="136"/>
    </row>
    <row r="220" spans="1:36" x14ac:dyDescent="0.25">
      <c r="A220" s="50"/>
      <c r="AI220" s="135"/>
      <c r="AJ220" s="136"/>
    </row>
    <row r="221" spans="1:36" x14ac:dyDescent="0.25">
      <c r="A221" s="50"/>
      <c r="AI221" s="135"/>
      <c r="AJ221" s="136"/>
    </row>
    <row r="222" spans="1:36" x14ac:dyDescent="0.25">
      <c r="A222" s="50"/>
      <c r="AI222" s="135"/>
      <c r="AJ222" s="136"/>
    </row>
    <row r="223" spans="1:36" x14ac:dyDescent="0.25">
      <c r="A223" s="50"/>
      <c r="AI223" s="135"/>
      <c r="AJ223" s="136"/>
    </row>
    <row r="224" spans="1:36" x14ac:dyDescent="0.25">
      <c r="A224" s="50"/>
      <c r="AI224" s="135"/>
      <c r="AJ224" s="136"/>
    </row>
    <row r="225" spans="1:36" x14ac:dyDescent="0.25">
      <c r="A225" s="50"/>
      <c r="AI225" s="135"/>
      <c r="AJ225" s="136"/>
    </row>
    <row r="226" spans="1:36" x14ac:dyDescent="0.25">
      <c r="A226" s="50"/>
      <c r="AI226" s="135"/>
      <c r="AJ226" s="136"/>
    </row>
    <row r="227" spans="1:36" x14ac:dyDescent="0.25">
      <c r="A227" s="50"/>
      <c r="AI227" s="135"/>
      <c r="AJ227" s="136"/>
    </row>
    <row r="228" spans="1:36" x14ac:dyDescent="0.25">
      <c r="A228" s="50"/>
      <c r="AI228" s="135"/>
      <c r="AJ228" s="136"/>
    </row>
    <row r="229" spans="1:36" x14ac:dyDescent="0.25">
      <c r="A229" s="50"/>
      <c r="AI229" s="135"/>
      <c r="AJ229" s="136"/>
    </row>
    <row r="230" spans="1:36" x14ac:dyDescent="0.25">
      <c r="A230" s="50"/>
      <c r="AI230" s="135"/>
      <c r="AJ230" s="136"/>
    </row>
    <row r="231" spans="1:36" x14ac:dyDescent="0.25">
      <c r="A231" s="50"/>
      <c r="AI231" s="135"/>
      <c r="AJ231" s="136"/>
    </row>
    <row r="232" spans="1:36" x14ac:dyDescent="0.25">
      <c r="A232" s="50"/>
      <c r="AI232" s="135"/>
      <c r="AJ232" s="136"/>
    </row>
    <row r="233" spans="1:36" x14ac:dyDescent="0.25">
      <c r="A233" s="50"/>
      <c r="AI233" s="135"/>
      <c r="AJ233" s="136"/>
    </row>
    <row r="234" spans="1:36" x14ac:dyDescent="0.25">
      <c r="A234" s="50"/>
      <c r="AI234" s="135"/>
      <c r="AJ234" s="136"/>
    </row>
    <row r="235" spans="1:36" x14ac:dyDescent="0.25">
      <c r="A235" s="50"/>
      <c r="AI235" s="135"/>
      <c r="AJ235" s="136"/>
    </row>
    <row r="236" spans="1:36" x14ac:dyDescent="0.25">
      <c r="A236" s="50"/>
      <c r="AI236" s="135"/>
      <c r="AJ236" s="136"/>
    </row>
    <row r="237" spans="1:36" x14ac:dyDescent="0.25">
      <c r="A237" s="50"/>
      <c r="AI237" s="135"/>
      <c r="AJ237" s="136"/>
    </row>
    <row r="238" spans="1:36" x14ac:dyDescent="0.25">
      <c r="A238" s="50"/>
      <c r="AI238" s="135"/>
      <c r="AJ238" s="136"/>
    </row>
    <row r="239" spans="1:36" x14ac:dyDescent="0.25">
      <c r="A239" s="50"/>
      <c r="AI239" s="135"/>
      <c r="AJ239" s="136"/>
    </row>
    <row r="240" spans="1:36" x14ac:dyDescent="0.25">
      <c r="A240" s="50"/>
      <c r="AI240" s="135"/>
      <c r="AJ240" s="136"/>
    </row>
    <row r="241" spans="1:36" x14ac:dyDescent="0.25">
      <c r="A241" s="50"/>
      <c r="AI241" s="135"/>
      <c r="AJ241" s="136"/>
    </row>
    <row r="242" spans="1:36" x14ac:dyDescent="0.25">
      <c r="A242" s="50"/>
      <c r="AI242" s="135"/>
      <c r="AJ242" s="136"/>
    </row>
    <row r="243" spans="1:36" x14ac:dyDescent="0.25">
      <c r="A243" s="50"/>
      <c r="AI243" s="135"/>
      <c r="AJ243" s="136"/>
    </row>
    <row r="244" spans="1:36" x14ac:dyDescent="0.25">
      <c r="A244" s="50"/>
      <c r="AI244" s="135"/>
      <c r="AJ244" s="136"/>
    </row>
    <row r="245" spans="1:36" x14ac:dyDescent="0.25">
      <c r="A245" s="50"/>
      <c r="AI245" s="135"/>
      <c r="AJ245" s="136"/>
    </row>
    <row r="246" spans="1:36" x14ac:dyDescent="0.25">
      <c r="A246" s="50"/>
      <c r="AI246" s="135"/>
      <c r="AJ246" s="136"/>
    </row>
    <row r="247" spans="1:36" x14ac:dyDescent="0.25">
      <c r="A247" s="50"/>
      <c r="AI247" s="135"/>
      <c r="AJ247" s="136"/>
    </row>
    <row r="248" spans="1:36" x14ac:dyDescent="0.25">
      <c r="A248" s="50"/>
      <c r="AI248" s="135"/>
      <c r="AJ248" s="136"/>
    </row>
    <row r="249" spans="1:36" x14ac:dyDescent="0.25">
      <c r="A249" s="50"/>
      <c r="AI249" s="135"/>
      <c r="AJ249" s="136"/>
    </row>
    <row r="250" spans="1:36" x14ac:dyDescent="0.25">
      <c r="A250" s="50"/>
      <c r="AI250" s="135"/>
      <c r="AJ250" s="136"/>
    </row>
    <row r="251" spans="1:36" x14ac:dyDescent="0.25">
      <c r="A251" s="50"/>
      <c r="AI251" s="135"/>
      <c r="AJ251" s="136"/>
    </row>
    <row r="252" spans="1:36" x14ac:dyDescent="0.25">
      <c r="A252" s="50"/>
      <c r="AI252" s="135"/>
      <c r="AJ252" s="136"/>
    </row>
    <row r="253" spans="1:36" x14ac:dyDescent="0.25">
      <c r="A253" s="50"/>
      <c r="AI253" s="135"/>
      <c r="AJ253" s="136"/>
    </row>
    <row r="254" spans="1:36" x14ac:dyDescent="0.25">
      <c r="A254" s="50"/>
      <c r="AI254" s="135"/>
      <c r="AJ254" s="136"/>
    </row>
    <row r="255" spans="1:36" x14ac:dyDescent="0.25">
      <c r="A255" s="50"/>
      <c r="AI255" s="135"/>
      <c r="AJ255" s="136"/>
    </row>
    <row r="256" spans="1:36" x14ac:dyDescent="0.25">
      <c r="A256" s="50"/>
      <c r="AI256" s="135"/>
      <c r="AJ256" s="136"/>
    </row>
    <row r="257" spans="1:36" x14ac:dyDescent="0.25">
      <c r="A257" s="50"/>
      <c r="AI257" s="135"/>
      <c r="AJ257" s="136"/>
    </row>
    <row r="258" spans="1:36" x14ac:dyDescent="0.25">
      <c r="A258" s="50"/>
      <c r="AI258" s="135"/>
      <c r="AJ258" s="136"/>
    </row>
    <row r="259" spans="1:36" x14ac:dyDescent="0.25">
      <c r="A259" s="50"/>
      <c r="AI259" s="135"/>
      <c r="AJ259" s="136"/>
    </row>
    <row r="260" spans="1:36" x14ac:dyDescent="0.25">
      <c r="A260" s="50"/>
      <c r="AI260" s="135"/>
      <c r="AJ260" s="136"/>
    </row>
    <row r="261" spans="1:36" x14ac:dyDescent="0.25">
      <c r="A261" s="50"/>
      <c r="AI261" s="135"/>
      <c r="AJ261" s="136"/>
    </row>
    <row r="262" spans="1:36" x14ac:dyDescent="0.25">
      <c r="A262" s="50"/>
      <c r="AI262" s="135"/>
      <c r="AJ262" s="136"/>
    </row>
    <row r="263" spans="1:36" x14ac:dyDescent="0.25">
      <c r="A263" s="50"/>
      <c r="AI263" s="135"/>
      <c r="AJ263" s="136"/>
    </row>
    <row r="264" spans="1:36" x14ac:dyDescent="0.25">
      <c r="A264" s="50"/>
      <c r="AI264" s="135"/>
      <c r="AJ264" s="136"/>
    </row>
    <row r="265" spans="1:36" x14ac:dyDescent="0.25">
      <c r="A265" s="50"/>
      <c r="AI265" s="135"/>
      <c r="AJ265" s="136"/>
    </row>
    <row r="266" spans="1:36" x14ac:dyDescent="0.25">
      <c r="A266" s="50"/>
      <c r="AI266" s="135"/>
      <c r="AJ266" s="136"/>
    </row>
    <row r="267" spans="1:36" x14ac:dyDescent="0.25">
      <c r="A267" s="50"/>
      <c r="AI267" s="135"/>
      <c r="AJ267" s="136"/>
    </row>
    <row r="268" spans="1:36" x14ac:dyDescent="0.25">
      <c r="A268" s="50"/>
      <c r="AI268" s="135"/>
      <c r="AJ268" s="136"/>
    </row>
    <row r="269" spans="1:36" x14ac:dyDescent="0.25">
      <c r="A269" s="50"/>
      <c r="AI269" s="135"/>
      <c r="AJ269" s="136"/>
    </row>
    <row r="270" spans="1:36" x14ac:dyDescent="0.25">
      <c r="A270" s="50"/>
      <c r="AI270" s="135"/>
      <c r="AJ270" s="136"/>
    </row>
    <row r="271" spans="1:36" x14ac:dyDescent="0.25">
      <c r="A271" s="50"/>
      <c r="AI271" s="135"/>
      <c r="AJ271" s="136"/>
    </row>
    <row r="272" spans="1:36" x14ac:dyDescent="0.25">
      <c r="A272" s="50"/>
      <c r="AI272" s="135"/>
      <c r="AJ272" s="136"/>
    </row>
    <row r="273" spans="1:36" x14ac:dyDescent="0.25">
      <c r="A273" s="50"/>
      <c r="AI273" s="135"/>
      <c r="AJ273" s="136"/>
    </row>
    <row r="274" spans="1:36" x14ac:dyDescent="0.25">
      <c r="A274" s="50"/>
      <c r="AI274" s="135"/>
      <c r="AJ274" s="136"/>
    </row>
    <row r="275" spans="1:36" x14ac:dyDescent="0.25">
      <c r="A275" s="50"/>
      <c r="AI275" s="135"/>
      <c r="AJ275" s="136"/>
    </row>
    <row r="276" spans="1:36" x14ac:dyDescent="0.25">
      <c r="A276" s="50"/>
      <c r="AI276" s="135"/>
      <c r="AJ276" s="136"/>
    </row>
    <row r="277" spans="1:36" x14ac:dyDescent="0.25">
      <c r="A277" s="50"/>
      <c r="AI277" s="135"/>
      <c r="AJ277" s="136"/>
    </row>
    <row r="278" spans="1:36" x14ac:dyDescent="0.25">
      <c r="A278" s="50"/>
      <c r="AI278" s="135"/>
      <c r="AJ278" s="136"/>
    </row>
    <row r="279" spans="1:36" x14ac:dyDescent="0.25">
      <c r="A279" s="50"/>
      <c r="AI279" s="135"/>
      <c r="AJ279" s="136"/>
    </row>
    <row r="280" spans="1:36" x14ac:dyDescent="0.25">
      <c r="A280" s="50"/>
      <c r="AI280" s="135"/>
      <c r="AJ280" s="136"/>
    </row>
    <row r="281" spans="1:36" x14ac:dyDescent="0.25">
      <c r="A281" s="50"/>
      <c r="AI281" s="135"/>
      <c r="AJ281" s="136"/>
    </row>
    <row r="282" spans="1:36" x14ac:dyDescent="0.25">
      <c r="A282" s="50"/>
      <c r="AI282" s="135"/>
      <c r="AJ282" s="136"/>
    </row>
    <row r="283" spans="1:36" x14ac:dyDescent="0.25">
      <c r="A283" s="50"/>
      <c r="AI283" s="135"/>
      <c r="AJ283" s="136"/>
    </row>
    <row r="284" spans="1:36" x14ac:dyDescent="0.25">
      <c r="A284" s="50"/>
      <c r="AI284" s="135"/>
      <c r="AJ284" s="136"/>
    </row>
    <row r="285" spans="1:36" x14ac:dyDescent="0.25">
      <c r="A285" s="50"/>
      <c r="AI285" s="135"/>
      <c r="AJ285" s="136"/>
    </row>
    <row r="286" spans="1:36" x14ac:dyDescent="0.25">
      <c r="A286" s="50"/>
      <c r="AI286" s="135"/>
      <c r="AJ286" s="136"/>
    </row>
    <row r="287" spans="1:36" x14ac:dyDescent="0.25">
      <c r="A287" s="50"/>
      <c r="AI287" s="135"/>
      <c r="AJ287" s="136"/>
    </row>
    <row r="288" spans="1:36" x14ac:dyDescent="0.25">
      <c r="A288" s="50"/>
      <c r="AI288" s="135"/>
      <c r="AJ288" s="136"/>
    </row>
    <row r="289" spans="1:36" x14ac:dyDescent="0.25">
      <c r="A289" s="50"/>
      <c r="AI289" s="135"/>
      <c r="AJ289" s="136"/>
    </row>
    <row r="290" spans="1:36" x14ac:dyDescent="0.25">
      <c r="A290" s="50"/>
      <c r="AI290" s="135"/>
      <c r="AJ290" s="136"/>
    </row>
    <row r="291" spans="1:36" x14ac:dyDescent="0.25">
      <c r="A291" s="50"/>
      <c r="AI291" s="135"/>
      <c r="AJ291" s="136"/>
    </row>
    <row r="292" spans="1:36" x14ac:dyDescent="0.25">
      <c r="A292" s="50"/>
      <c r="AI292" s="135"/>
      <c r="AJ292" s="136"/>
    </row>
    <row r="293" spans="1:36" x14ac:dyDescent="0.25">
      <c r="A293" s="50"/>
      <c r="AI293" s="135"/>
      <c r="AJ293" s="136"/>
    </row>
    <row r="294" spans="1:36" x14ac:dyDescent="0.25">
      <c r="A294" s="50"/>
      <c r="AI294" s="135"/>
      <c r="AJ294" s="136"/>
    </row>
    <row r="295" spans="1:36" x14ac:dyDescent="0.25">
      <c r="A295" s="50"/>
      <c r="AI295" s="135"/>
      <c r="AJ295" s="136"/>
    </row>
    <row r="296" spans="1:36" x14ac:dyDescent="0.25">
      <c r="A296" s="50"/>
      <c r="AI296" s="135"/>
      <c r="AJ296" s="136"/>
    </row>
    <row r="297" spans="1:36" x14ac:dyDescent="0.25">
      <c r="A297" s="50"/>
      <c r="AI297" s="135"/>
      <c r="AJ297" s="136"/>
    </row>
    <row r="298" spans="1:36" x14ac:dyDescent="0.25">
      <c r="A298" s="50"/>
      <c r="AI298" s="135"/>
      <c r="AJ298" s="136"/>
    </row>
    <row r="299" spans="1:36" x14ac:dyDescent="0.25">
      <c r="A299" s="50"/>
      <c r="AI299" s="135"/>
      <c r="AJ299" s="136"/>
    </row>
    <row r="300" spans="1:36" x14ac:dyDescent="0.25">
      <c r="A300" s="50"/>
      <c r="AI300" s="135"/>
      <c r="AJ300" s="136"/>
    </row>
    <row r="301" spans="1:36" x14ac:dyDescent="0.25">
      <c r="A301" s="50"/>
      <c r="AI301" s="135"/>
      <c r="AJ301" s="136"/>
    </row>
    <row r="302" spans="1:36" x14ac:dyDescent="0.25">
      <c r="A302" s="50"/>
      <c r="AI302" s="135"/>
      <c r="AJ302" s="136"/>
    </row>
    <row r="303" spans="1:36" x14ac:dyDescent="0.25">
      <c r="A303" s="50"/>
      <c r="AI303" s="135"/>
      <c r="AJ303" s="136"/>
    </row>
    <row r="304" spans="1:36" x14ac:dyDescent="0.25">
      <c r="A304" s="50"/>
      <c r="AI304" s="135"/>
      <c r="AJ304" s="136"/>
    </row>
    <row r="305" spans="1:36" x14ac:dyDescent="0.25">
      <c r="A305" s="50"/>
      <c r="AI305" s="135"/>
      <c r="AJ305" s="136"/>
    </row>
    <row r="306" spans="1:36" x14ac:dyDescent="0.25">
      <c r="A306" s="50"/>
      <c r="AI306" s="135"/>
      <c r="AJ306" s="136"/>
    </row>
    <row r="307" spans="1:36" x14ac:dyDescent="0.25">
      <c r="A307" s="50"/>
      <c r="AI307" s="135"/>
      <c r="AJ307" s="136"/>
    </row>
    <row r="308" spans="1:36" x14ac:dyDescent="0.25">
      <c r="A308" s="50"/>
      <c r="AI308" s="135"/>
      <c r="AJ308" s="136"/>
    </row>
    <row r="309" spans="1:36" x14ac:dyDescent="0.25">
      <c r="A309" s="50"/>
      <c r="AI309" s="135"/>
      <c r="AJ309" s="136"/>
    </row>
    <row r="310" spans="1:36" x14ac:dyDescent="0.25">
      <c r="A310" s="50"/>
      <c r="AI310" s="135"/>
      <c r="AJ310" s="136"/>
    </row>
    <row r="311" spans="1:36" x14ac:dyDescent="0.25">
      <c r="A311" s="50"/>
      <c r="AI311" s="135"/>
      <c r="AJ311" s="136"/>
    </row>
    <row r="312" spans="1:36" x14ac:dyDescent="0.25">
      <c r="A312" s="50"/>
      <c r="AI312" s="135"/>
      <c r="AJ312" s="136"/>
    </row>
    <row r="313" spans="1:36" x14ac:dyDescent="0.25">
      <c r="A313" s="50"/>
      <c r="AI313" s="135"/>
      <c r="AJ313" s="136"/>
    </row>
    <row r="314" spans="1:36" x14ac:dyDescent="0.25">
      <c r="A314" s="50"/>
      <c r="AI314" s="135"/>
      <c r="AJ314" s="136"/>
    </row>
    <row r="315" spans="1:36" x14ac:dyDescent="0.25">
      <c r="A315" s="50"/>
      <c r="AI315" s="135"/>
      <c r="AJ315" s="136"/>
    </row>
    <row r="316" spans="1:36" x14ac:dyDescent="0.25">
      <c r="A316" s="50"/>
      <c r="AI316" s="135"/>
      <c r="AJ316" s="136"/>
    </row>
    <row r="317" spans="1:36" x14ac:dyDescent="0.25">
      <c r="A317" s="50"/>
      <c r="AI317" s="135"/>
      <c r="AJ317" s="136"/>
    </row>
    <row r="318" spans="1:36" x14ac:dyDescent="0.25">
      <c r="A318" s="50"/>
      <c r="AI318" s="135"/>
      <c r="AJ318" s="136"/>
    </row>
    <row r="319" spans="1:36" x14ac:dyDescent="0.25">
      <c r="A319" s="50"/>
      <c r="AI319" s="135"/>
      <c r="AJ319" s="136"/>
    </row>
    <row r="320" spans="1:36" x14ac:dyDescent="0.25">
      <c r="A320" s="50"/>
      <c r="AI320" s="135"/>
      <c r="AJ320" s="136"/>
    </row>
    <row r="321" spans="1:36" x14ac:dyDescent="0.25">
      <c r="A321" s="50"/>
      <c r="AI321" s="135"/>
      <c r="AJ321" s="136"/>
    </row>
    <row r="322" spans="1:36" x14ac:dyDescent="0.25">
      <c r="A322" s="50"/>
      <c r="AI322" s="135"/>
      <c r="AJ322" s="136"/>
    </row>
    <row r="323" spans="1:36" x14ac:dyDescent="0.25">
      <c r="A323" s="50"/>
      <c r="AI323" s="135"/>
      <c r="AJ323" s="136"/>
    </row>
    <row r="324" spans="1:36" x14ac:dyDescent="0.25">
      <c r="A324" s="50"/>
      <c r="AI324" s="135"/>
      <c r="AJ324" s="136"/>
    </row>
    <row r="325" spans="1:36" x14ac:dyDescent="0.25">
      <c r="A325" s="50"/>
      <c r="AI325" s="135"/>
      <c r="AJ325" s="136"/>
    </row>
    <row r="326" spans="1:36" x14ac:dyDescent="0.25">
      <c r="A326" s="50"/>
      <c r="AI326" s="135"/>
      <c r="AJ326" s="136"/>
    </row>
    <row r="327" spans="1:36" x14ac:dyDescent="0.25">
      <c r="A327" s="50"/>
      <c r="AI327" s="135"/>
      <c r="AJ327" s="136"/>
    </row>
    <row r="328" spans="1:36" x14ac:dyDescent="0.25">
      <c r="A328" s="50"/>
      <c r="AI328" s="135"/>
      <c r="AJ328" s="136"/>
    </row>
    <row r="329" spans="1:36" x14ac:dyDescent="0.25">
      <c r="A329" s="50"/>
      <c r="AI329" s="135"/>
      <c r="AJ329" s="136"/>
    </row>
    <row r="330" spans="1:36" x14ac:dyDescent="0.25">
      <c r="A330" s="50"/>
      <c r="AI330" s="135"/>
      <c r="AJ330" s="136"/>
    </row>
    <row r="331" spans="1:36" x14ac:dyDescent="0.25">
      <c r="A331" s="50"/>
      <c r="AI331" s="135"/>
      <c r="AJ331" s="136"/>
    </row>
    <row r="332" spans="1:36" x14ac:dyDescent="0.25">
      <c r="A332" s="50"/>
      <c r="AI332" s="135"/>
      <c r="AJ332" s="136"/>
    </row>
    <row r="333" spans="1:36" x14ac:dyDescent="0.25">
      <c r="A333" s="50"/>
      <c r="AI333" s="135"/>
      <c r="AJ333" s="136"/>
    </row>
    <row r="334" spans="1:36" x14ac:dyDescent="0.25">
      <c r="A334" s="50"/>
      <c r="AI334" s="135"/>
      <c r="AJ334" s="136"/>
    </row>
    <row r="335" spans="1:36" x14ac:dyDescent="0.25">
      <c r="A335" s="50"/>
      <c r="AI335" s="135"/>
      <c r="AJ335" s="136"/>
    </row>
    <row r="336" spans="1:36" x14ac:dyDescent="0.25">
      <c r="A336" s="50"/>
      <c r="AI336" s="135"/>
      <c r="AJ336" s="136"/>
    </row>
    <row r="337" spans="1:36" x14ac:dyDescent="0.25">
      <c r="A337" s="50"/>
      <c r="AI337" s="135"/>
      <c r="AJ337" s="136"/>
    </row>
    <row r="338" spans="1:36" x14ac:dyDescent="0.25">
      <c r="A338" s="50"/>
      <c r="AI338" s="135"/>
      <c r="AJ338" s="136"/>
    </row>
    <row r="339" spans="1:36" x14ac:dyDescent="0.25">
      <c r="A339" s="50"/>
      <c r="AI339" s="135"/>
      <c r="AJ339" s="136"/>
    </row>
    <row r="340" spans="1:36" x14ac:dyDescent="0.25">
      <c r="A340" s="50"/>
      <c r="AI340" s="135"/>
      <c r="AJ340" s="136"/>
    </row>
    <row r="341" spans="1:36" x14ac:dyDescent="0.25">
      <c r="A341" s="50"/>
      <c r="AI341" s="135"/>
      <c r="AJ341" s="136"/>
    </row>
    <row r="342" spans="1:36" x14ac:dyDescent="0.25">
      <c r="A342" s="50"/>
      <c r="AI342" s="135"/>
      <c r="AJ342" s="136"/>
    </row>
    <row r="343" spans="1:36" x14ac:dyDescent="0.25">
      <c r="A343" s="50"/>
      <c r="AI343" s="135"/>
      <c r="AJ343" s="136"/>
    </row>
    <row r="344" spans="1:36" x14ac:dyDescent="0.25">
      <c r="A344" s="50"/>
      <c r="AI344" s="135"/>
      <c r="AJ344" s="136"/>
    </row>
    <row r="345" spans="1:36" x14ac:dyDescent="0.25">
      <c r="A345" s="50"/>
      <c r="AI345" s="135"/>
      <c r="AJ345" s="136"/>
    </row>
    <row r="346" spans="1:36" x14ac:dyDescent="0.25">
      <c r="A346" s="50"/>
      <c r="AI346" s="135"/>
      <c r="AJ346" s="136"/>
    </row>
    <row r="347" spans="1:36" x14ac:dyDescent="0.25">
      <c r="A347" s="50"/>
      <c r="AI347" s="135"/>
      <c r="AJ347" s="136"/>
    </row>
    <row r="348" spans="1:36" x14ac:dyDescent="0.25">
      <c r="A348" s="50"/>
      <c r="AI348" s="135"/>
      <c r="AJ348" s="136"/>
    </row>
    <row r="349" spans="1:36" x14ac:dyDescent="0.25">
      <c r="A349" s="50"/>
      <c r="AI349" s="135"/>
      <c r="AJ349" s="136"/>
    </row>
    <row r="350" spans="1:36" x14ac:dyDescent="0.25">
      <c r="A350" s="50"/>
      <c r="AI350" s="135"/>
      <c r="AJ350" s="136"/>
    </row>
    <row r="351" spans="1:36" x14ac:dyDescent="0.25">
      <c r="A351" s="50"/>
      <c r="AI351" s="135"/>
      <c r="AJ351" s="136"/>
    </row>
    <row r="352" spans="1:36" x14ac:dyDescent="0.25">
      <c r="A352" s="50"/>
      <c r="AI352" s="135"/>
      <c r="AJ352" s="136"/>
    </row>
    <row r="353" spans="1:36" x14ac:dyDescent="0.25">
      <c r="A353" s="50"/>
      <c r="AI353" s="135"/>
      <c r="AJ353" s="136"/>
    </row>
    <row r="354" spans="1:36" x14ac:dyDescent="0.25">
      <c r="A354" s="50"/>
      <c r="AI354" s="135"/>
      <c r="AJ354" s="136"/>
    </row>
    <row r="355" spans="1:36" x14ac:dyDescent="0.25">
      <c r="A355" s="50"/>
      <c r="AI355" s="135"/>
      <c r="AJ355" s="136"/>
    </row>
    <row r="356" spans="1:36" x14ac:dyDescent="0.25">
      <c r="A356" s="50"/>
      <c r="AI356" s="135"/>
      <c r="AJ356" s="136"/>
    </row>
    <row r="357" spans="1:36" x14ac:dyDescent="0.25">
      <c r="A357" s="50"/>
      <c r="AI357" s="135"/>
      <c r="AJ357" s="136"/>
    </row>
    <row r="358" spans="1:36" x14ac:dyDescent="0.25">
      <c r="A358" s="50"/>
    </row>
    <row r="359" spans="1:36" x14ac:dyDescent="0.25">
      <c r="A359" s="50"/>
    </row>
    <row r="360" spans="1:36" x14ac:dyDescent="0.25">
      <c r="A360" s="50"/>
    </row>
    <row r="361" spans="1:36" x14ac:dyDescent="0.25">
      <c r="A361" s="50"/>
    </row>
    <row r="362" spans="1:36" x14ac:dyDescent="0.25">
      <c r="A362" s="50"/>
    </row>
    <row r="363" spans="1:36" x14ac:dyDescent="0.25">
      <c r="A363" s="50"/>
    </row>
    <row r="364" spans="1:36" x14ac:dyDescent="0.25">
      <c r="A364" s="50"/>
    </row>
    <row r="365" spans="1:36" x14ac:dyDescent="0.25">
      <c r="A365" s="50"/>
    </row>
    <row r="366" spans="1:36" x14ac:dyDescent="0.25">
      <c r="A366" s="50"/>
    </row>
    <row r="367" spans="1:36" x14ac:dyDescent="0.25">
      <c r="A367" s="50"/>
    </row>
    <row r="368" spans="1:36" x14ac:dyDescent="0.25">
      <c r="A368" s="50"/>
    </row>
    <row r="369" spans="1:1" x14ac:dyDescent="0.25">
      <c r="A369" s="50"/>
    </row>
    <row r="370" spans="1:1" x14ac:dyDescent="0.25">
      <c r="A370" s="50"/>
    </row>
    <row r="371" spans="1:1" x14ac:dyDescent="0.25">
      <c r="A371" s="50"/>
    </row>
    <row r="372" spans="1:1" x14ac:dyDescent="0.25">
      <c r="A372" s="50"/>
    </row>
    <row r="373" spans="1:1" x14ac:dyDescent="0.25">
      <c r="A373" s="50"/>
    </row>
    <row r="374" spans="1:1" x14ac:dyDescent="0.25">
      <c r="A374" s="50"/>
    </row>
    <row r="375" spans="1:1" x14ac:dyDescent="0.25">
      <c r="A375" s="50"/>
    </row>
    <row r="376" spans="1:1" x14ac:dyDescent="0.25">
      <c r="A376" s="50"/>
    </row>
    <row r="377" spans="1:1" x14ac:dyDescent="0.25">
      <c r="A377" s="50"/>
    </row>
    <row r="378" spans="1:1" x14ac:dyDescent="0.25">
      <c r="A378" s="50"/>
    </row>
    <row r="379" spans="1:1" x14ac:dyDescent="0.25">
      <c r="A379" s="50"/>
    </row>
    <row r="380" spans="1:1" x14ac:dyDescent="0.25">
      <c r="A380" s="50"/>
    </row>
    <row r="381" spans="1:1" x14ac:dyDescent="0.25">
      <c r="A381" s="50"/>
    </row>
    <row r="382" spans="1:1" x14ac:dyDescent="0.25">
      <c r="A382" s="50"/>
    </row>
    <row r="383" spans="1:1" x14ac:dyDescent="0.25">
      <c r="A383" s="50"/>
    </row>
    <row r="384" spans="1:1" x14ac:dyDescent="0.25">
      <c r="A384" s="50"/>
    </row>
    <row r="385" spans="1:1" x14ac:dyDescent="0.25">
      <c r="A385" s="50"/>
    </row>
    <row r="386" spans="1:1" x14ac:dyDescent="0.25">
      <c r="A386" s="50"/>
    </row>
    <row r="387" spans="1:1" x14ac:dyDescent="0.25">
      <c r="A387" s="50"/>
    </row>
    <row r="388" spans="1:1" x14ac:dyDescent="0.25">
      <c r="A388" s="50"/>
    </row>
    <row r="389" spans="1:1" x14ac:dyDescent="0.25">
      <c r="A389" s="50"/>
    </row>
    <row r="390" spans="1:1" x14ac:dyDescent="0.25">
      <c r="A390" s="50"/>
    </row>
    <row r="391" spans="1:1" x14ac:dyDescent="0.25">
      <c r="A391" s="50"/>
    </row>
    <row r="392" spans="1:1" x14ac:dyDescent="0.25">
      <c r="A392" s="50"/>
    </row>
    <row r="393" spans="1:1" x14ac:dyDescent="0.25">
      <c r="A393" s="50"/>
    </row>
    <row r="394" spans="1:1" x14ac:dyDescent="0.25">
      <c r="A394" s="50"/>
    </row>
    <row r="395" spans="1:1" x14ac:dyDescent="0.25">
      <c r="A395" s="50"/>
    </row>
    <row r="396" spans="1:1" x14ac:dyDescent="0.25">
      <c r="A396" s="50"/>
    </row>
    <row r="397" spans="1:1" x14ac:dyDescent="0.25">
      <c r="A397" s="50"/>
    </row>
    <row r="398" spans="1:1" x14ac:dyDescent="0.25">
      <c r="A398" s="50"/>
    </row>
    <row r="399" spans="1:1" x14ac:dyDescent="0.25">
      <c r="A399" s="50"/>
    </row>
    <row r="400" spans="1:1" x14ac:dyDescent="0.25">
      <c r="A400" s="50"/>
    </row>
    <row r="401" spans="1:1" x14ac:dyDescent="0.25">
      <c r="A401" s="50"/>
    </row>
    <row r="402" spans="1:1" x14ac:dyDescent="0.25">
      <c r="A402" s="50"/>
    </row>
    <row r="403" spans="1:1" x14ac:dyDescent="0.25">
      <c r="A403" s="50"/>
    </row>
    <row r="404" spans="1:1" x14ac:dyDescent="0.25">
      <c r="A404" s="50"/>
    </row>
    <row r="405" spans="1:1" x14ac:dyDescent="0.25">
      <c r="A405" s="50"/>
    </row>
    <row r="406" spans="1:1" x14ac:dyDescent="0.25">
      <c r="A406" s="50"/>
    </row>
    <row r="407" spans="1:1" x14ac:dyDescent="0.25">
      <c r="A407" s="50"/>
    </row>
    <row r="408" spans="1:1" x14ac:dyDescent="0.25">
      <c r="A408" s="50"/>
    </row>
    <row r="409" spans="1:1" x14ac:dyDescent="0.25">
      <c r="A409" s="50"/>
    </row>
    <row r="410" spans="1:1" x14ac:dyDescent="0.25">
      <c r="A410" s="50"/>
    </row>
    <row r="411" spans="1:1" x14ac:dyDescent="0.25">
      <c r="A411" s="50"/>
    </row>
    <row r="412" spans="1:1" x14ac:dyDescent="0.25">
      <c r="A412" s="50"/>
    </row>
    <row r="413" spans="1:1" x14ac:dyDescent="0.25">
      <c r="A413" s="50"/>
    </row>
    <row r="414" spans="1:1" x14ac:dyDescent="0.25">
      <c r="A414" s="50"/>
    </row>
    <row r="415" spans="1:1" x14ac:dyDescent="0.25">
      <c r="A415" s="50"/>
    </row>
    <row r="416" spans="1:1" x14ac:dyDescent="0.25">
      <c r="A416" s="50"/>
    </row>
    <row r="417" spans="1:1" x14ac:dyDescent="0.25">
      <c r="A417" s="50"/>
    </row>
    <row r="418" spans="1:1" x14ac:dyDescent="0.25">
      <c r="A418" s="50"/>
    </row>
    <row r="419" spans="1:1" x14ac:dyDescent="0.25">
      <c r="A419" s="50"/>
    </row>
    <row r="420" spans="1:1" x14ac:dyDescent="0.25">
      <c r="A420" s="50"/>
    </row>
    <row r="421" spans="1:1" x14ac:dyDescent="0.25">
      <c r="A421" s="50"/>
    </row>
    <row r="422" spans="1:1" x14ac:dyDescent="0.25">
      <c r="A422" s="50"/>
    </row>
    <row r="423" spans="1:1" x14ac:dyDescent="0.25">
      <c r="A423" s="50"/>
    </row>
    <row r="424" spans="1:1" x14ac:dyDescent="0.25">
      <c r="A424" s="50"/>
    </row>
    <row r="425" spans="1:1" x14ac:dyDescent="0.25">
      <c r="A425" s="50"/>
    </row>
    <row r="426" spans="1:1" x14ac:dyDescent="0.25">
      <c r="A426" s="50"/>
    </row>
    <row r="427" spans="1:1" x14ac:dyDescent="0.25">
      <c r="A427" s="50"/>
    </row>
    <row r="428" spans="1:1" x14ac:dyDescent="0.25">
      <c r="A428" s="50"/>
    </row>
    <row r="429" spans="1:1" x14ac:dyDescent="0.25">
      <c r="A429" s="50"/>
    </row>
    <row r="430" spans="1:1" x14ac:dyDescent="0.25">
      <c r="A430" s="50"/>
    </row>
    <row r="431" spans="1:1" x14ac:dyDescent="0.25">
      <c r="A431" s="50"/>
    </row>
    <row r="432" spans="1:1" x14ac:dyDescent="0.25">
      <c r="A432" s="50"/>
    </row>
    <row r="433" spans="1:1" x14ac:dyDescent="0.25">
      <c r="A433" s="50"/>
    </row>
    <row r="434" spans="1:1" x14ac:dyDescent="0.25">
      <c r="A434" s="50"/>
    </row>
    <row r="435" spans="1:1" x14ac:dyDescent="0.25">
      <c r="A435" s="50"/>
    </row>
    <row r="436" spans="1:1" x14ac:dyDescent="0.25">
      <c r="A436" s="50"/>
    </row>
    <row r="437" spans="1:1" x14ac:dyDescent="0.25">
      <c r="A437" s="50"/>
    </row>
    <row r="438" spans="1:1" x14ac:dyDescent="0.25">
      <c r="A438" s="50"/>
    </row>
    <row r="439" spans="1:1" x14ac:dyDescent="0.25">
      <c r="A439" s="50"/>
    </row>
    <row r="440" spans="1:1" x14ac:dyDescent="0.25">
      <c r="A440" s="50"/>
    </row>
    <row r="441" spans="1:1" x14ac:dyDescent="0.25">
      <c r="A441" s="50"/>
    </row>
    <row r="442" spans="1:1" x14ac:dyDescent="0.25">
      <c r="A442" s="50"/>
    </row>
    <row r="443" spans="1:1" x14ac:dyDescent="0.25">
      <c r="A443" s="50"/>
    </row>
    <row r="444" spans="1:1" x14ac:dyDescent="0.25">
      <c r="A444" s="50"/>
    </row>
    <row r="445" spans="1:1" x14ac:dyDescent="0.25">
      <c r="A445" s="50"/>
    </row>
    <row r="446" spans="1:1" x14ac:dyDescent="0.25">
      <c r="A446" s="50"/>
    </row>
    <row r="447" spans="1:1" x14ac:dyDescent="0.25">
      <c r="A447" s="50"/>
    </row>
    <row r="448" spans="1:1" x14ac:dyDescent="0.25">
      <c r="A448" s="50"/>
    </row>
    <row r="449" spans="1:1" x14ac:dyDescent="0.25">
      <c r="A449" s="50"/>
    </row>
    <row r="450" spans="1:1" x14ac:dyDescent="0.25">
      <c r="A450" s="50"/>
    </row>
    <row r="451" spans="1:1" x14ac:dyDescent="0.25">
      <c r="A451" s="50"/>
    </row>
    <row r="452" spans="1:1" x14ac:dyDescent="0.25">
      <c r="A452" s="50"/>
    </row>
    <row r="453" spans="1:1" x14ac:dyDescent="0.25">
      <c r="A453" s="50"/>
    </row>
    <row r="454" spans="1:1" x14ac:dyDescent="0.25">
      <c r="A454" s="50"/>
    </row>
    <row r="455" spans="1:1" x14ac:dyDescent="0.25">
      <c r="A455" s="50"/>
    </row>
    <row r="456" spans="1:1" x14ac:dyDescent="0.25">
      <c r="A456" s="50"/>
    </row>
    <row r="457" spans="1:1" x14ac:dyDescent="0.25">
      <c r="A457" s="50"/>
    </row>
    <row r="458" spans="1:1" x14ac:dyDescent="0.25">
      <c r="A458" s="50"/>
    </row>
    <row r="459" spans="1:1" x14ac:dyDescent="0.25">
      <c r="A459" s="50"/>
    </row>
    <row r="460" spans="1:1" x14ac:dyDescent="0.25">
      <c r="A460" s="50"/>
    </row>
    <row r="461" spans="1:1" x14ac:dyDescent="0.25">
      <c r="A461" s="50"/>
    </row>
    <row r="462" spans="1:1" x14ac:dyDescent="0.25">
      <c r="A462" s="50"/>
    </row>
    <row r="463" spans="1:1" x14ac:dyDescent="0.25">
      <c r="A463" s="50"/>
    </row>
    <row r="464" spans="1:1" x14ac:dyDescent="0.25">
      <c r="A464" s="50"/>
    </row>
    <row r="465" spans="1:1" x14ac:dyDescent="0.25">
      <c r="A465" s="50"/>
    </row>
    <row r="466" spans="1:1" x14ac:dyDescent="0.25">
      <c r="A466" s="50"/>
    </row>
    <row r="467" spans="1:1" x14ac:dyDescent="0.25">
      <c r="A467" s="50"/>
    </row>
    <row r="468" spans="1:1" x14ac:dyDescent="0.25">
      <c r="A468" s="50"/>
    </row>
    <row r="469" spans="1:1" x14ac:dyDescent="0.25">
      <c r="A469" s="50"/>
    </row>
    <row r="470" spans="1:1" x14ac:dyDescent="0.25">
      <c r="A470" s="50"/>
    </row>
    <row r="471" spans="1:1" x14ac:dyDescent="0.25">
      <c r="A471" s="50"/>
    </row>
    <row r="472" spans="1:1" x14ac:dyDescent="0.25">
      <c r="A472" s="50"/>
    </row>
    <row r="473" spans="1:1" x14ac:dyDescent="0.25">
      <c r="A473" s="50"/>
    </row>
    <row r="474" spans="1:1" x14ac:dyDescent="0.25">
      <c r="A474" s="50"/>
    </row>
    <row r="475" spans="1:1" x14ac:dyDescent="0.25">
      <c r="A475" s="50"/>
    </row>
    <row r="476" spans="1:1" x14ac:dyDescent="0.25">
      <c r="A476" s="50"/>
    </row>
    <row r="477" spans="1:1" x14ac:dyDescent="0.25">
      <c r="A477" s="50"/>
    </row>
    <row r="478" spans="1:1" x14ac:dyDescent="0.25">
      <c r="A478" s="50"/>
    </row>
    <row r="479" spans="1:1" x14ac:dyDescent="0.25">
      <c r="A479" s="50"/>
    </row>
    <row r="480" spans="1:1" x14ac:dyDescent="0.25">
      <c r="A480" s="50"/>
    </row>
    <row r="481" spans="1:1" x14ac:dyDescent="0.25">
      <c r="A481" s="50"/>
    </row>
    <row r="482" spans="1:1" x14ac:dyDescent="0.25">
      <c r="A482" s="50"/>
    </row>
    <row r="483" spans="1:1" x14ac:dyDescent="0.25">
      <c r="A483" s="50"/>
    </row>
    <row r="484" spans="1:1" x14ac:dyDescent="0.25">
      <c r="A484" s="50"/>
    </row>
    <row r="485" spans="1:1" x14ac:dyDescent="0.25">
      <c r="A485" s="50"/>
    </row>
    <row r="486" spans="1:1" x14ac:dyDescent="0.25">
      <c r="A486" s="50"/>
    </row>
    <row r="487" spans="1:1" x14ac:dyDescent="0.25">
      <c r="A487" s="50"/>
    </row>
    <row r="488" spans="1:1" x14ac:dyDescent="0.25">
      <c r="A488" s="50"/>
    </row>
    <row r="489" spans="1:1" x14ac:dyDescent="0.25">
      <c r="A489" s="50"/>
    </row>
    <row r="490" spans="1:1" x14ac:dyDescent="0.25">
      <c r="A490" s="50"/>
    </row>
    <row r="491" spans="1:1" x14ac:dyDescent="0.25">
      <c r="A491" s="50"/>
    </row>
    <row r="492" spans="1:1" x14ac:dyDescent="0.25">
      <c r="A492" s="50"/>
    </row>
    <row r="493" spans="1:1" x14ac:dyDescent="0.25">
      <c r="A493" s="50"/>
    </row>
    <row r="494" spans="1:1" x14ac:dyDescent="0.25">
      <c r="A494" s="50"/>
    </row>
    <row r="495" spans="1:1" x14ac:dyDescent="0.25">
      <c r="A495" s="50"/>
    </row>
    <row r="496" spans="1:1" x14ac:dyDescent="0.25">
      <c r="A496" s="50"/>
    </row>
    <row r="497" spans="1:1" x14ac:dyDescent="0.25">
      <c r="A497" s="50"/>
    </row>
    <row r="498" spans="1:1" x14ac:dyDescent="0.25">
      <c r="A498" s="50"/>
    </row>
    <row r="499" spans="1:1" x14ac:dyDescent="0.25">
      <c r="A499" s="50"/>
    </row>
    <row r="500" spans="1:1" x14ac:dyDescent="0.25">
      <c r="A500" s="50"/>
    </row>
    <row r="501" spans="1:1" x14ac:dyDescent="0.25">
      <c r="A501" s="50"/>
    </row>
    <row r="502" spans="1:1" x14ac:dyDescent="0.25">
      <c r="A502" s="50"/>
    </row>
    <row r="503" spans="1:1" x14ac:dyDescent="0.25">
      <c r="A503" s="50"/>
    </row>
    <row r="504" spans="1:1" x14ac:dyDescent="0.25">
      <c r="A504" s="50"/>
    </row>
    <row r="505" spans="1:1" x14ac:dyDescent="0.25">
      <c r="A505" s="50"/>
    </row>
    <row r="506" spans="1:1" x14ac:dyDescent="0.25">
      <c r="A506" s="50"/>
    </row>
    <row r="507" spans="1:1" x14ac:dyDescent="0.25">
      <c r="A507" s="50"/>
    </row>
    <row r="508" spans="1:1" x14ac:dyDescent="0.25">
      <c r="A508" s="50"/>
    </row>
    <row r="509" spans="1:1" x14ac:dyDescent="0.25">
      <c r="A509" s="50"/>
    </row>
    <row r="510" spans="1:1" x14ac:dyDescent="0.25">
      <c r="A510" s="50"/>
    </row>
    <row r="511" spans="1:1" x14ac:dyDescent="0.25">
      <c r="A511" s="50"/>
    </row>
    <row r="512" spans="1:1" x14ac:dyDescent="0.25">
      <c r="A512" s="50"/>
    </row>
    <row r="513" spans="1:1" x14ac:dyDescent="0.25">
      <c r="A513" s="50"/>
    </row>
    <row r="514" spans="1:1" x14ac:dyDescent="0.25">
      <c r="A514" s="50"/>
    </row>
    <row r="515" spans="1:1" x14ac:dyDescent="0.25">
      <c r="A515" s="50"/>
    </row>
    <row r="516" spans="1:1" x14ac:dyDescent="0.25">
      <c r="A516" s="50"/>
    </row>
    <row r="517" spans="1:1" x14ac:dyDescent="0.25">
      <c r="A517" s="50"/>
    </row>
    <row r="518" spans="1:1" x14ac:dyDescent="0.25">
      <c r="A518" s="50"/>
    </row>
    <row r="519" spans="1:1" x14ac:dyDescent="0.25">
      <c r="A519" s="50"/>
    </row>
    <row r="520" spans="1:1" x14ac:dyDescent="0.25">
      <c r="A520" s="50"/>
    </row>
    <row r="521" spans="1:1" x14ac:dyDescent="0.25">
      <c r="A521" s="50"/>
    </row>
    <row r="522" spans="1:1" x14ac:dyDescent="0.25">
      <c r="A522" s="50"/>
    </row>
    <row r="523" spans="1:1" x14ac:dyDescent="0.25">
      <c r="A523" s="50"/>
    </row>
    <row r="524" spans="1:1" x14ac:dyDescent="0.25">
      <c r="A524" s="50"/>
    </row>
    <row r="525" spans="1:1" x14ac:dyDescent="0.25">
      <c r="A525" s="50"/>
    </row>
    <row r="526" spans="1:1" x14ac:dyDescent="0.25">
      <c r="A526" s="50"/>
    </row>
    <row r="527" spans="1:1" x14ac:dyDescent="0.25">
      <c r="A527" s="50"/>
    </row>
    <row r="528" spans="1:1" x14ac:dyDescent="0.25">
      <c r="A528" s="50"/>
    </row>
    <row r="529" spans="1:1" x14ac:dyDescent="0.25">
      <c r="A529" s="50"/>
    </row>
    <row r="530" spans="1:1" x14ac:dyDescent="0.25">
      <c r="A530" s="50"/>
    </row>
    <row r="531" spans="1:1" x14ac:dyDescent="0.25">
      <c r="A531" s="50"/>
    </row>
    <row r="532" spans="1:1" x14ac:dyDescent="0.25">
      <c r="A532" s="50"/>
    </row>
    <row r="533" spans="1:1" x14ac:dyDescent="0.25">
      <c r="A533" s="50"/>
    </row>
    <row r="534" spans="1:1" x14ac:dyDescent="0.25">
      <c r="A534" s="50"/>
    </row>
    <row r="535" spans="1:1" x14ac:dyDescent="0.25">
      <c r="A535" s="50"/>
    </row>
    <row r="536" spans="1:1" x14ac:dyDescent="0.25">
      <c r="A536" s="50"/>
    </row>
    <row r="537" spans="1:1" x14ac:dyDescent="0.25">
      <c r="A537" s="50"/>
    </row>
    <row r="538" spans="1:1" x14ac:dyDescent="0.25">
      <c r="A538" s="50"/>
    </row>
    <row r="539" spans="1:1" x14ac:dyDescent="0.25">
      <c r="A539" s="50"/>
    </row>
    <row r="540" spans="1:1" x14ac:dyDescent="0.25">
      <c r="A540" s="50"/>
    </row>
    <row r="541" spans="1:1" x14ac:dyDescent="0.25">
      <c r="A541" s="50"/>
    </row>
    <row r="542" spans="1:1" x14ac:dyDescent="0.25">
      <c r="A542" s="50"/>
    </row>
    <row r="543" spans="1:1" x14ac:dyDescent="0.25">
      <c r="A543" s="50"/>
    </row>
    <row r="544" spans="1:1" x14ac:dyDescent="0.25">
      <c r="A544" s="50"/>
    </row>
    <row r="545" spans="1:1" x14ac:dyDescent="0.25">
      <c r="A545" s="50"/>
    </row>
    <row r="546" spans="1:1" x14ac:dyDescent="0.25">
      <c r="A546" s="50"/>
    </row>
    <row r="547" spans="1:1" x14ac:dyDescent="0.25">
      <c r="A547" s="50"/>
    </row>
    <row r="548" spans="1:1" x14ac:dyDescent="0.25">
      <c r="A548" s="50"/>
    </row>
    <row r="549" spans="1:1" x14ac:dyDescent="0.25">
      <c r="A549" s="50"/>
    </row>
    <row r="550" spans="1:1" x14ac:dyDescent="0.25">
      <c r="A550" s="50"/>
    </row>
    <row r="551" spans="1:1" x14ac:dyDescent="0.25">
      <c r="A551" s="50"/>
    </row>
    <row r="552" spans="1:1" x14ac:dyDescent="0.25">
      <c r="A552" s="50"/>
    </row>
    <row r="553" spans="1:1" x14ac:dyDescent="0.25">
      <c r="A553" s="50"/>
    </row>
    <row r="554" spans="1:1" x14ac:dyDescent="0.25">
      <c r="A554" s="50"/>
    </row>
    <row r="555" spans="1:1" x14ac:dyDescent="0.25">
      <c r="A555" s="50"/>
    </row>
    <row r="556" spans="1:1" x14ac:dyDescent="0.25">
      <c r="A556" s="50"/>
    </row>
    <row r="557" spans="1:1" x14ac:dyDescent="0.25">
      <c r="A557" s="50"/>
    </row>
    <row r="558" spans="1:1" x14ac:dyDescent="0.25">
      <c r="A558" s="50"/>
    </row>
    <row r="559" spans="1:1" x14ac:dyDescent="0.25">
      <c r="A559" s="50"/>
    </row>
    <row r="560" spans="1:1" x14ac:dyDescent="0.25">
      <c r="A560" s="50"/>
    </row>
    <row r="561" spans="1:1" x14ac:dyDescent="0.25">
      <c r="A561" s="50"/>
    </row>
    <row r="562" spans="1:1" x14ac:dyDescent="0.25">
      <c r="A562" s="50"/>
    </row>
    <row r="563" spans="1:1" x14ac:dyDescent="0.25">
      <c r="A563" s="50"/>
    </row>
    <row r="564" spans="1:1" x14ac:dyDescent="0.25">
      <c r="A564" s="50"/>
    </row>
    <row r="565" spans="1:1" x14ac:dyDescent="0.25">
      <c r="A565" s="50"/>
    </row>
    <row r="566" spans="1:1" x14ac:dyDescent="0.25">
      <c r="A566" s="50"/>
    </row>
    <row r="567" spans="1:1" x14ac:dyDescent="0.25">
      <c r="A567" s="50"/>
    </row>
    <row r="568" spans="1:1" x14ac:dyDescent="0.25">
      <c r="A568" s="50"/>
    </row>
    <row r="569" spans="1:1" x14ac:dyDescent="0.25">
      <c r="A569" s="50"/>
    </row>
    <row r="570" spans="1:1" x14ac:dyDescent="0.25">
      <c r="A570" s="50"/>
    </row>
    <row r="571" spans="1:1" x14ac:dyDescent="0.25">
      <c r="A571" s="50"/>
    </row>
    <row r="572" spans="1:1" x14ac:dyDescent="0.25">
      <c r="A572" s="50"/>
    </row>
    <row r="573" spans="1:1" x14ac:dyDescent="0.25">
      <c r="A573" s="50"/>
    </row>
    <row r="574" spans="1:1" x14ac:dyDescent="0.25">
      <c r="A574" s="50"/>
    </row>
    <row r="575" spans="1:1" x14ac:dyDescent="0.25">
      <c r="A575" s="50"/>
    </row>
    <row r="576" spans="1:1" x14ac:dyDescent="0.25">
      <c r="A576" s="50"/>
    </row>
    <row r="577" spans="1:1" x14ac:dyDescent="0.25">
      <c r="A577" s="50"/>
    </row>
    <row r="578" spans="1:1" x14ac:dyDescent="0.25">
      <c r="A578" s="50"/>
    </row>
    <row r="579" spans="1:1" x14ac:dyDescent="0.25">
      <c r="A579" s="50"/>
    </row>
    <row r="580" spans="1:1" x14ac:dyDescent="0.25">
      <c r="A580" s="50"/>
    </row>
    <row r="581" spans="1:1" x14ac:dyDescent="0.25">
      <c r="A581" s="50"/>
    </row>
    <row r="582" spans="1:1" x14ac:dyDescent="0.25">
      <c r="A582" s="50"/>
    </row>
    <row r="583" spans="1:1" x14ac:dyDescent="0.25">
      <c r="A583" s="50"/>
    </row>
    <row r="584" spans="1:1" x14ac:dyDescent="0.25">
      <c r="A584" s="50"/>
    </row>
    <row r="585" spans="1:1" x14ac:dyDescent="0.25">
      <c r="A585" s="50"/>
    </row>
    <row r="586" spans="1:1" x14ac:dyDescent="0.25">
      <c r="A586" s="50"/>
    </row>
    <row r="587" spans="1:1" x14ac:dyDescent="0.25">
      <c r="A587" s="50"/>
    </row>
    <row r="588" spans="1:1" x14ac:dyDescent="0.25">
      <c r="A588" s="50"/>
    </row>
    <row r="589" spans="1:1" x14ac:dyDescent="0.25">
      <c r="A589" s="50"/>
    </row>
    <row r="590" spans="1:1" x14ac:dyDescent="0.25">
      <c r="A590" s="50"/>
    </row>
    <row r="591" spans="1:1" x14ac:dyDescent="0.25">
      <c r="A591" s="50"/>
    </row>
    <row r="592" spans="1:1" x14ac:dyDescent="0.25">
      <c r="A592" s="50"/>
    </row>
    <row r="593" spans="1:1" x14ac:dyDescent="0.25">
      <c r="A593" s="50"/>
    </row>
    <row r="594" spans="1:1" x14ac:dyDescent="0.25">
      <c r="A594" s="50"/>
    </row>
    <row r="595" spans="1:1" x14ac:dyDescent="0.25">
      <c r="A595" s="50"/>
    </row>
    <row r="596" spans="1:1" x14ac:dyDescent="0.25">
      <c r="A596" s="50"/>
    </row>
    <row r="597" spans="1:1" x14ac:dyDescent="0.25">
      <c r="A597" s="50"/>
    </row>
    <row r="598" spans="1:1" x14ac:dyDescent="0.25">
      <c r="A598" s="50"/>
    </row>
    <row r="599" spans="1:1" x14ac:dyDescent="0.25">
      <c r="A599" s="50"/>
    </row>
    <row r="600" spans="1:1" x14ac:dyDescent="0.25">
      <c r="A600" s="50"/>
    </row>
    <row r="601" spans="1:1" x14ac:dyDescent="0.25">
      <c r="A601" s="50"/>
    </row>
    <row r="602" spans="1:1" x14ac:dyDescent="0.25">
      <c r="A602" s="50"/>
    </row>
    <row r="603" spans="1:1" x14ac:dyDescent="0.25">
      <c r="A603" s="50"/>
    </row>
    <row r="604" spans="1:1" x14ac:dyDescent="0.25">
      <c r="A604" s="50"/>
    </row>
    <row r="605" spans="1:1" x14ac:dyDescent="0.25">
      <c r="A605" s="50"/>
    </row>
    <row r="606" spans="1:1" x14ac:dyDescent="0.25">
      <c r="A606" s="50"/>
    </row>
    <row r="607" spans="1:1" x14ac:dyDescent="0.25">
      <c r="A607" s="50"/>
    </row>
    <row r="608" spans="1:1" x14ac:dyDescent="0.25">
      <c r="A608" s="50"/>
    </row>
    <row r="609" spans="1:1" x14ac:dyDescent="0.25">
      <c r="A609" s="50"/>
    </row>
    <row r="610" spans="1:1" x14ac:dyDescent="0.25">
      <c r="A610" s="50"/>
    </row>
    <row r="611" spans="1:1" x14ac:dyDescent="0.25">
      <c r="A611" s="50"/>
    </row>
    <row r="612" spans="1:1" x14ac:dyDescent="0.25">
      <c r="A612" s="50"/>
    </row>
    <row r="613" spans="1:1" x14ac:dyDescent="0.25">
      <c r="A613" s="50"/>
    </row>
    <row r="614" spans="1:1" x14ac:dyDescent="0.25">
      <c r="A614" s="50"/>
    </row>
    <row r="615" spans="1:1" x14ac:dyDescent="0.25">
      <c r="A615" s="50"/>
    </row>
    <row r="616" spans="1:1" x14ac:dyDescent="0.25">
      <c r="A616" s="50"/>
    </row>
    <row r="617" spans="1:1" x14ac:dyDescent="0.25">
      <c r="A617" s="50"/>
    </row>
    <row r="618" spans="1:1" x14ac:dyDescent="0.25">
      <c r="A618" s="50"/>
    </row>
    <row r="619" spans="1:1" x14ac:dyDescent="0.25">
      <c r="A619" s="50"/>
    </row>
    <row r="620" spans="1:1" x14ac:dyDescent="0.25">
      <c r="A620" s="50"/>
    </row>
    <row r="621" spans="1:1" x14ac:dyDescent="0.25">
      <c r="A621" s="50"/>
    </row>
    <row r="622" spans="1:1" x14ac:dyDescent="0.25">
      <c r="A622" s="50"/>
    </row>
    <row r="623" spans="1:1" x14ac:dyDescent="0.25">
      <c r="A623" s="50"/>
    </row>
    <row r="624" spans="1:1" x14ac:dyDescent="0.25">
      <c r="A624" s="50"/>
    </row>
    <row r="625" spans="1:1" x14ac:dyDescent="0.25">
      <c r="A625" s="50"/>
    </row>
    <row r="626" spans="1:1" x14ac:dyDescent="0.25">
      <c r="A626" s="50"/>
    </row>
    <row r="627" spans="1:1" x14ac:dyDescent="0.25">
      <c r="A627" s="50"/>
    </row>
    <row r="628" spans="1:1" x14ac:dyDescent="0.25">
      <c r="A628" s="50"/>
    </row>
    <row r="629" spans="1:1" x14ac:dyDescent="0.25">
      <c r="A629" s="50"/>
    </row>
    <row r="630" spans="1:1" x14ac:dyDescent="0.25">
      <c r="A630" s="50"/>
    </row>
    <row r="631" spans="1:1" x14ac:dyDescent="0.25">
      <c r="A631" s="50"/>
    </row>
    <row r="632" spans="1:1" x14ac:dyDescent="0.25">
      <c r="A632" s="50"/>
    </row>
    <row r="633" spans="1:1" x14ac:dyDescent="0.25">
      <c r="A633" s="50"/>
    </row>
    <row r="634" spans="1:1" x14ac:dyDescent="0.25">
      <c r="A634" s="50"/>
    </row>
    <row r="635" spans="1:1" x14ac:dyDescent="0.25">
      <c r="A635" s="50"/>
    </row>
    <row r="636" spans="1:1" x14ac:dyDescent="0.25">
      <c r="A636" s="50"/>
    </row>
    <row r="637" spans="1:1" x14ac:dyDescent="0.25">
      <c r="A637" s="50"/>
    </row>
    <row r="638" spans="1:1" x14ac:dyDescent="0.25">
      <c r="A638" s="50"/>
    </row>
    <row r="639" spans="1:1" x14ac:dyDescent="0.25">
      <c r="A639" s="50"/>
    </row>
    <row r="640" spans="1:1" x14ac:dyDescent="0.25">
      <c r="A640" s="50"/>
    </row>
    <row r="641" spans="1:1" x14ac:dyDescent="0.25">
      <c r="A641" s="50"/>
    </row>
    <row r="642" spans="1:1" x14ac:dyDescent="0.25">
      <c r="A642" s="50"/>
    </row>
    <row r="643" spans="1:1" x14ac:dyDescent="0.25">
      <c r="A643" s="50"/>
    </row>
    <row r="644" spans="1:1" x14ac:dyDescent="0.25">
      <c r="A644" s="50"/>
    </row>
    <row r="645" spans="1:1" x14ac:dyDescent="0.25">
      <c r="A645" s="50"/>
    </row>
    <row r="646" spans="1:1" x14ac:dyDescent="0.25">
      <c r="A646" s="50"/>
    </row>
    <row r="647" spans="1:1" x14ac:dyDescent="0.25">
      <c r="A647" s="50"/>
    </row>
    <row r="648" spans="1:1" x14ac:dyDescent="0.25">
      <c r="A648" s="50"/>
    </row>
    <row r="649" spans="1:1" x14ac:dyDescent="0.25">
      <c r="A649" s="50"/>
    </row>
    <row r="650" spans="1:1" x14ac:dyDescent="0.25">
      <c r="A650" s="50"/>
    </row>
    <row r="651" spans="1:1" x14ac:dyDescent="0.25">
      <c r="A651" s="50"/>
    </row>
    <row r="652" spans="1:1" x14ac:dyDescent="0.25">
      <c r="A652" s="50"/>
    </row>
    <row r="653" spans="1:1" x14ac:dyDescent="0.25">
      <c r="A653" s="50"/>
    </row>
    <row r="654" spans="1:1" x14ac:dyDescent="0.25">
      <c r="A654" s="50"/>
    </row>
    <row r="655" spans="1:1" x14ac:dyDescent="0.25">
      <c r="A655" s="50"/>
    </row>
    <row r="656" spans="1:1" x14ac:dyDescent="0.25">
      <c r="A656" s="50"/>
    </row>
    <row r="657" spans="1:1" x14ac:dyDescent="0.25">
      <c r="A657" s="50"/>
    </row>
    <row r="658" spans="1:1" x14ac:dyDescent="0.25">
      <c r="A658" s="50"/>
    </row>
    <row r="659" spans="1:1" x14ac:dyDescent="0.25">
      <c r="A659" s="50"/>
    </row>
    <row r="660" spans="1:1" x14ac:dyDescent="0.25">
      <c r="A660" s="50"/>
    </row>
    <row r="661" spans="1:1" x14ac:dyDescent="0.25">
      <c r="A661" s="50"/>
    </row>
    <row r="662" spans="1:1" x14ac:dyDescent="0.25">
      <c r="A662" s="50"/>
    </row>
    <row r="663" spans="1:1" x14ac:dyDescent="0.25">
      <c r="A663" s="50"/>
    </row>
    <row r="664" spans="1:1" x14ac:dyDescent="0.25">
      <c r="A664" s="50"/>
    </row>
    <row r="665" spans="1:1" x14ac:dyDescent="0.25">
      <c r="A665" s="50"/>
    </row>
    <row r="666" spans="1:1" x14ac:dyDescent="0.25">
      <c r="A666" s="50"/>
    </row>
    <row r="667" spans="1:1" x14ac:dyDescent="0.25">
      <c r="A667" s="50"/>
    </row>
    <row r="668" spans="1:1" x14ac:dyDescent="0.25">
      <c r="A668" s="50"/>
    </row>
    <row r="669" spans="1:1" x14ac:dyDescent="0.25">
      <c r="A669" s="50"/>
    </row>
    <row r="670" spans="1:1" x14ac:dyDescent="0.25">
      <c r="A670" s="50"/>
    </row>
    <row r="671" spans="1:1" x14ac:dyDescent="0.25">
      <c r="A671" s="50"/>
    </row>
    <row r="672" spans="1:1" x14ac:dyDescent="0.25">
      <c r="A672" s="50"/>
    </row>
    <row r="673" spans="1:1" x14ac:dyDescent="0.25">
      <c r="A673" s="50"/>
    </row>
    <row r="674" spans="1:1" x14ac:dyDescent="0.25">
      <c r="A674" s="50"/>
    </row>
    <row r="675" spans="1:1" x14ac:dyDescent="0.25">
      <c r="A675" s="50"/>
    </row>
    <row r="676" spans="1:1" x14ac:dyDescent="0.25">
      <c r="A676" s="50"/>
    </row>
    <row r="677" spans="1:1" x14ac:dyDescent="0.25">
      <c r="A677" s="50"/>
    </row>
    <row r="678" spans="1:1" x14ac:dyDescent="0.25">
      <c r="A678" s="50"/>
    </row>
    <row r="679" spans="1:1" x14ac:dyDescent="0.25">
      <c r="A679" s="50"/>
    </row>
    <row r="680" spans="1:1" x14ac:dyDescent="0.25">
      <c r="A680" s="50"/>
    </row>
    <row r="681" spans="1:1" x14ac:dyDescent="0.25">
      <c r="A681" s="50"/>
    </row>
    <row r="682" spans="1:1" x14ac:dyDescent="0.25">
      <c r="A682" s="50"/>
    </row>
    <row r="683" spans="1:1" x14ac:dyDescent="0.25">
      <c r="A683" s="50"/>
    </row>
    <row r="684" spans="1:1" x14ac:dyDescent="0.25">
      <c r="A684" s="50"/>
    </row>
    <row r="685" spans="1:1" x14ac:dyDescent="0.25">
      <c r="A685" s="50"/>
    </row>
    <row r="686" spans="1:1" x14ac:dyDescent="0.25">
      <c r="A686" s="50"/>
    </row>
    <row r="687" spans="1:1" x14ac:dyDescent="0.25">
      <c r="A687" s="50"/>
    </row>
    <row r="688" spans="1:1" x14ac:dyDescent="0.25">
      <c r="A688" s="50"/>
    </row>
    <row r="689" spans="1:1" x14ac:dyDescent="0.25">
      <c r="A689" s="50"/>
    </row>
    <row r="690" spans="1:1" x14ac:dyDescent="0.25">
      <c r="A690" s="50"/>
    </row>
    <row r="691" spans="1:1" x14ac:dyDescent="0.25">
      <c r="A691" s="50"/>
    </row>
    <row r="692" spans="1:1" x14ac:dyDescent="0.25">
      <c r="A692" s="50"/>
    </row>
    <row r="693" spans="1:1" x14ac:dyDescent="0.25">
      <c r="A693" s="50"/>
    </row>
    <row r="694" spans="1:1" x14ac:dyDescent="0.25">
      <c r="A694" s="50"/>
    </row>
    <row r="695" spans="1:1" x14ac:dyDescent="0.25">
      <c r="A695" s="50"/>
    </row>
    <row r="696" spans="1:1" x14ac:dyDescent="0.25">
      <c r="A696" s="50"/>
    </row>
    <row r="697" spans="1:1" x14ac:dyDescent="0.25">
      <c r="A697" s="50"/>
    </row>
    <row r="698" spans="1:1" x14ac:dyDescent="0.25">
      <c r="A698" s="50"/>
    </row>
    <row r="699" spans="1:1" x14ac:dyDescent="0.25">
      <c r="A699" s="50"/>
    </row>
    <row r="700" spans="1:1" x14ac:dyDescent="0.25">
      <c r="A700" s="50"/>
    </row>
    <row r="701" spans="1:1" x14ac:dyDescent="0.25">
      <c r="A701" s="50"/>
    </row>
    <row r="702" spans="1:1" x14ac:dyDescent="0.25">
      <c r="A702" s="50"/>
    </row>
    <row r="703" spans="1:1" x14ac:dyDescent="0.25">
      <c r="A703" s="50"/>
    </row>
    <row r="704" spans="1:1" x14ac:dyDescent="0.25">
      <c r="A704" s="50"/>
    </row>
    <row r="705" spans="1:1" x14ac:dyDescent="0.25">
      <c r="A705" s="50"/>
    </row>
    <row r="706" spans="1:1" x14ac:dyDescent="0.25">
      <c r="A706" s="50"/>
    </row>
    <row r="707" spans="1:1" x14ac:dyDescent="0.25">
      <c r="A707" s="50"/>
    </row>
    <row r="708" spans="1:1" x14ac:dyDescent="0.25">
      <c r="A708" s="50"/>
    </row>
    <row r="709" spans="1:1" x14ac:dyDescent="0.25">
      <c r="A709" s="50"/>
    </row>
    <row r="710" spans="1:1" x14ac:dyDescent="0.25">
      <c r="A710" s="50"/>
    </row>
    <row r="711" spans="1:1" x14ac:dyDescent="0.25">
      <c r="A711" s="50"/>
    </row>
    <row r="712" spans="1:1" x14ac:dyDescent="0.25">
      <c r="A712" s="50"/>
    </row>
    <row r="713" spans="1:1" x14ac:dyDescent="0.25">
      <c r="A713" s="50"/>
    </row>
    <row r="714" spans="1:1" x14ac:dyDescent="0.25">
      <c r="A714" s="50"/>
    </row>
    <row r="715" spans="1:1" x14ac:dyDescent="0.25">
      <c r="A715" s="50"/>
    </row>
    <row r="716" spans="1:1" x14ac:dyDescent="0.25">
      <c r="A716" s="50"/>
    </row>
    <row r="717" spans="1:1" x14ac:dyDescent="0.25">
      <c r="A717" s="50"/>
    </row>
    <row r="718" spans="1:1" x14ac:dyDescent="0.25">
      <c r="A718" s="50"/>
    </row>
    <row r="719" spans="1:1" x14ac:dyDescent="0.25">
      <c r="A719" s="50"/>
    </row>
    <row r="720" spans="1:1" x14ac:dyDescent="0.25">
      <c r="A720" s="50"/>
    </row>
    <row r="721" spans="1:1" x14ac:dyDescent="0.25">
      <c r="A721" s="50"/>
    </row>
    <row r="722" spans="1:1" x14ac:dyDescent="0.25">
      <c r="A722" s="50"/>
    </row>
    <row r="723" spans="1:1" x14ac:dyDescent="0.25">
      <c r="A723" s="50"/>
    </row>
    <row r="724" spans="1:1" x14ac:dyDescent="0.25">
      <c r="A724" s="50"/>
    </row>
    <row r="725" spans="1:1" x14ac:dyDescent="0.25">
      <c r="A725" s="50"/>
    </row>
    <row r="726" spans="1:1" x14ac:dyDescent="0.25">
      <c r="A726" s="50"/>
    </row>
    <row r="727" spans="1:1" x14ac:dyDescent="0.25">
      <c r="A727" s="50"/>
    </row>
    <row r="728" spans="1:1" x14ac:dyDescent="0.25">
      <c r="A728" s="50"/>
    </row>
    <row r="729" spans="1:1" x14ac:dyDescent="0.25">
      <c r="A729" s="50"/>
    </row>
    <row r="730" spans="1:1" x14ac:dyDescent="0.25">
      <c r="A730" s="50"/>
    </row>
    <row r="731" spans="1:1" x14ac:dyDescent="0.25">
      <c r="A731" s="50"/>
    </row>
    <row r="732" spans="1:1" x14ac:dyDescent="0.25">
      <c r="A732" s="50"/>
    </row>
    <row r="733" spans="1:1" x14ac:dyDescent="0.25">
      <c r="A733" s="50"/>
    </row>
    <row r="734" spans="1:1" x14ac:dyDescent="0.25">
      <c r="A734" s="50"/>
    </row>
    <row r="735" spans="1:1" x14ac:dyDescent="0.25">
      <c r="A735" s="50"/>
    </row>
    <row r="736" spans="1:1" x14ac:dyDescent="0.25">
      <c r="A736" s="50"/>
    </row>
    <row r="737" spans="1:1" x14ac:dyDescent="0.25">
      <c r="A737" s="50"/>
    </row>
    <row r="738" spans="1:1" x14ac:dyDescent="0.25">
      <c r="A738" s="50"/>
    </row>
    <row r="739" spans="1:1" x14ac:dyDescent="0.25">
      <c r="A739" s="50"/>
    </row>
    <row r="740" spans="1:1" x14ac:dyDescent="0.25">
      <c r="A740" s="50"/>
    </row>
    <row r="741" spans="1:1" x14ac:dyDescent="0.25">
      <c r="A741" s="50"/>
    </row>
    <row r="742" spans="1:1" x14ac:dyDescent="0.25">
      <c r="A742" s="50"/>
    </row>
    <row r="743" spans="1:1" x14ac:dyDescent="0.25">
      <c r="A743" s="50"/>
    </row>
    <row r="744" spans="1:1" x14ac:dyDescent="0.25">
      <c r="A744" s="50"/>
    </row>
    <row r="745" spans="1:1" x14ac:dyDescent="0.25">
      <c r="A745" s="50"/>
    </row>
    <row r="746" spans="1:1" x14ac:dyDescent="0.25">
      <c r="A746" s="50"/>
    </row>
    <row r="747" spans="1:1" x14ac:dyDescent="0.25">
      <c r="A747" s="50"/>
    </row>
    <row r="748" spans="1:1" x14ac:dyDescent="0.25">
      <c r="A748" s="50"/>
    </row>
    <row r="749" spans="1:1" x14ac:dyDescent="0.25">
      <c r="A749" s="50"/>
    </row>
    <row r="750" spans="1:1" x14ac:dyDescent="0.25">
      <c r="A750" s="50"/>
    </row>
    <row r="751" spans="1:1" x14ac:dyDescent="0.25">
      <c r="A751" s="50"/>
    </row>
    <row r="752" spans="1:1" x14ac:dyDescent="0.25">
      <c r="A752" s="50"/>
    </row>
    <row r="753" spans="1:1" x14ac:dyDescent="0.25">
      <c r="A753" s="50"/>
    </row>
    <row r="754" spans="1:1" x14ac:dyDescent="0.25">
      <c r="A754" s="50"/>
    </row>
    <row r="755" spans="1:1" x14ac:dyDescent="0.25">
      <c r="A755" s="50"/>
    </row>
    <row r="756" spans="1:1" x14ac:dyDescent="0.25">
      <c r="A756" s="50"/>
    </row>
    <row r="757" spans="1:1" x14ac:dyDescent="0.25">
      <c r="A757" s="50"/>
    </row>
    <row r="758" spans="1:1" x14ac:dyDescent="0.25">
      <c r="A758" s="50"/>
    </row>
    <row r="759" spans="1:1" x14ac:dyDescent="0.25">
      <c r="A759" s="50"/>
    </row>
    <row r="760" spans="1:1" x14ac:dyDescent="0.25">
      <c r="A760" s="50"/>
    </row>
    <row r="761" spans="1:1" x14ac:dyDescent="0.25">
      <c r="A761" s="50"/>
    </row>
    <row r="762" spans="1:1" x14ac:dyDescent="0.25">
      <c r="A762" s="50"/>
    </row>
    <row r="763" spans="1:1" x14ac:dyDescent="0.25">
      <c r="A763" s="50"/>
    </row>
    <row r="764" spans="1:1" x14ac:dyDescent="0.25">
      <c r="A764" s="50"/>
    </row>
    <row r="765" spans="1:1" x14ac:dyDescent="0.25">
      <c r="A765" s="50"/>
    </row>
    <row r="766" spans="1:1" x14ac:dyDescent="0.25">
      <c r="A766" s="50"/>
    </row>
    <row r="767" spans="1:1" x14ac:dyDescent="0.25">
      <c r="A767" s="50"/>
    </row>
    <row r="768" spans="1:1" x14ac:dyDescent="0.25">
      <c r="A768" s="50"/>
    </row>
    <row r="769" spans="1:1" x14ac:dyDescent="0.25">
      <c r="A769" s="50"/>
    </row>
    <row r="770" spans="1:1" x14ac:dyDescent="0.25">
      <c r="A770" s="50"/>
    </row>
    <row r="771" spans="1:1" x14ac:dyDescent="0.25">
      <c r="A771" s="50"/>
    </row>
    <row r="772" spans="1:1" x14ac:dyDescent="0.25">
      <c r="A772" s="50"/>
    </row>
    <row r="773" spans="1:1" x14ac:dyDescent="0.25">
      <c r="A773" s="50"/>
    </row>
    <row r="774" spans="1:1" x14ac:dyDescent="0.25">
      <c r="A774" s="50"/>
    </row>
    <row r="775" spans="1:1" x14ac:dyDescent="0.25">
      <c r="A775" s="50"/>
    </row>
    <row r="776" spans="1:1" x14ac:dyDescent="0.25">
      <c r="A776" s="50"/>
    </row>
    <row r="777" spans="1:1" x14ac:dyDescent="0.25">
      <c r="A777" s="50"/>
    </row>
    <row r="778" spans="1:1" x14ac:dyDescent="0.25">
      <c r="A778" s="50"/>
    </row>
    <row r="779" spans="1:1" x14ac:dyDescent="0.25">
      <c r="A779" s="50"/>
    </row>
    <row r="780" spans="1:1" x14ac:dyDescent="0.25">
      <c r="A780" s="50"/>
    </row>
    <row r="781" spans="1:1" x14ac:dyDescent="0.25">
      <c r="A781" s="50"/>
    </row>
    <row r="782" spans="1:1" x14ac:dyDescent="0.25">
      <c r="A782" s="50"/>
    </row>
    <row r="783" spans="1:1" x14ac:dyDescent="0.25">
      <c r="A783" s="50"/>
    </row>
    <row r="784" spans="1:1" x14ac:dyDescent="0.25">
      <c r="A784" s="50"/>
    </row>
    <row r="785" spans="1:1" x14ac:dyDescent="0.25">
      <c r="A785" s="50"/>
    </row>
    <row r="786" spans="1:1" x14ac:dyDescent="0.25">
      <c r="A786" s="50"/>
    </row>
    <row r="787" spans="1:1" x14ac:dyDescent="0.25">
      <c r="A787" s="50"/>
    </row>
    <row r="788" spans="1:1" x14ac:dyDescent="0.25">
      <c r="A788" s="50"/>
    </row>
    <row r="789" spans="1:1" x14ac:dyDescent="0.25">
      <c r="A789" s="50"/>
    </row>
    <row r="790" spans="1:1" x14ac:dyDescent="0.25">
      <c r="A790" s="50"/>
    </row>
    <row r="791" spans="1:1" x14ac:dyDescent="0.25">
      <c r="A791" s="50"/>
    </row>
    <row r="792" spans="1:1" x14ac:dyDescent="0.25">
      <c r="A792" s="50"/>
    </row>
    <row r="793" spans="1:1" x14ac:dyDescent="0.25">
      <c r="A793" s="50"/>
    </row>
    <row r="794" spans="1:1" x14ac:dyDescent="0.25">
      <c r="A794" s="50"/>
    </row>
    <row r="795" spans="1:1" x14ac:dyDescent="0.25">
      <c r="A795" s="50"/>
    </row>
    <row r="796" spans="1:1" x14ac:dyDescent="0.25">
      <c r="A796" s="50"/>
    </row>
    <row r="797" spans="1:1" x14ac:dyDescent="0.25">
      <c r="A797" s="50"/>
    </row>
    <row r="798" spans="1:1" x14ac:dyDescent="0.25">
      <c r="A798" s="50"/>
    </row>
    <row r="799" spans="1:1" x14ac:dyDescent="0.25">
      <c r="A799" s="50"/>
    </row>
    <row r="800" spans="1:1" x14ac:dyDescent="0.25">
      <c r="A800" s="50"/>
    </row>
    <row r="801" spans="1:1" x14ac:dyDescent="0.25">
      <c r="A801" s="50"/>
    </row>
    <row r="802" spans="1:1" x14ac:dyDescent="0.25">
      <c r="A802" s="50"/>
    </row>
    <row r="803" spans="1:1" x14ac:dyDescent="0.25">
      <c r="A803" s="50"/>
    </row>
    <row r="804" spans="1:1" x14ac:dyDescent="0.25">
      <c r="A804" s="50"/>
    </row>
    <row r="805" spans="1:1" x14ac:dyDescent="0.25">
      <c r="A805" s="50"/>
    </row>
    <row r="806" spans="1:1" x14ac:dyDescent="0.25">
      <c r="A806" s="50"/>
    </row>
    <row r="807" spans="1:1" x14ac:dyDescent="0.25">
      <c r="A807" s="50"/>
    </row>
    <row r="808" spans="1:1" x14ac:dyDescent="0.25">
      <c r="A808" s="50"/>
    </row>
    <row r="809" spans="1:1" x14ac:dyDescent="0.25">
      <c r="A809" s="50"/>
    </row>
    <row r="810" spans="1:1" x14ac:dyDescent="0.25">
      <c r="A810" s="50"/>
    </row>
    <row r="811" spans="1:1" x14ac:dyDescent="0.25">
      <c r="A811" s="50"/>
    </row>
    <row r="812" spans="1:1" x14ac:dyDescent="0.25">
      <c r="A812" s="50"/>
    </row>
    <row r="813" spans="1:1" x14ac:dyDescent="0.25">
      <c r="A813" s="50"/>
    </row>
    <row r="814" spans="1:1" x14ac:dyDescent="0.25">
      <c r="A814" s="50"/>
    </row>
    <row r="815" spans="1:1" x14ac:dyDescent="0.25">
      <c r="A815" s="50"/>
    </row>
    <row r="816" spans="1:1" x14ac:dyDescent="0.25">
      <c r="A816" s="50"/>
    </row>
    <row r="817" spans="1:1" x14ac:dyDescent="0.25">
      <c r="A817" s="50"/>
    </row>
    <row r="818" spans="1:1" x14ac:dyDescent="0.25">
      <c r="A818" s="50"/>
    </row>
    <row r="819" spans="1:1" x14ac:dyDescent="0.25">
      <c r="A819" s="50"/>
    </row>
    <row r="820" spans="1:1" x14ac:dyDescent="0.25">
      <c r="A820" s="50"/>
    </row>
    <row r="821" spans="1:1" x14ac:dyDescent="0.25">
      <c r="A821" s="50"/>
    </row>
    <row r="822" spans="1:1" x14ac:dyDescent="0.25">
      <c r="A822" s="50"/>
    </row>
    <row r="823" spans="1:1" x14ac:dyDescent="0.25">
      <c r="A823" s="50"/>
    </row>
    <row r="824" spans="1:1" x14ac:dyDescent="0.25">
      <c r="A824" s="50"/>
    </row>
    <row r="825" spans="1:1" x14ac:dyDescent="0.25">
      <c r="A825" s="50"/>
    </row>
    <row r="826" spans="1:1" x14ac:dyDescent="0.25">
      <c r="A826" s="50"/>
    </row>
    <row r="827" spans="1:1" x14ac:dyDescent="0.25">
      <c r="A827" s="50"/>
    </row>
    <row r="828" spans="1:1" x14ac:dyDescent="0.25">
      <c r="A828" s="50"/>
    </row>
    <row r="829" spans="1:1" x14ac:dyDescent="0.25">
      <c r="A829" s="50"/>
    </row>
    <row r="830" spans="1:1" x14ac:dyDescent="0.25">
      <c r="A830" s="50"/>
    </row>
    <row r="831" spans="1:1" x14ac:dyDescent="0.25">
      <c r="A831" s="50"/>
    </row>
    <row r="832" spans="1:1" x14ac:dyDescent="0.25">
      <c r="A832" s="50"/>
    </row>
    <row r="833" spans="1:1" x14ac:dyDescent="0.25">
      <c r="A833" s="50"/>
    </row>
    <row r="834" spans="1:1" x14ac:dyDescent="0.25">
      <c r="A834" s="50"/>
    </row>
    <row r="835" spans="1:1" x14ac:dyDescent="0.25">
      <c r="A835" s="50"/>
    </row>
    <row r="836" spans="1:1" x14ac:dyDescent="0.25">
      <c r="A836" s="50"/>
    </row>
    <row r="837" spans="1:1" x14ac:dyDescent="0.25">
      <c r="A837" s="50"/>
    </row>
    <row r="838" spans="1:1" x14ac:dyDescent="0.25">
      <c r="A838" s="50"/>
    </row>
    <row r="839" spans="1:1" x14ac:dyDescent="0.25">
      <c r="A839" s="50"/>
    </row>
    <row r="840" spans="1:1" x14ac:dyDescent="0.25">
      <c r="A840" s="50"/>
    </row>
    <row r="841" spans="1:1" x14ac:dyDescent="0.25">
      <c r="A841" s="50"/>
    </row>
    <row r="842" spans="1:1" x14ac:dyDescent="0.25">
      <c r="A842" s="50"/>
    </row>
    <row r="843" spans="1:1" x14ac:dyDescent="0.25">
      <c r="A843" s="50"/>
    </row>
    <row r="844" spans="1:1" x14ac:dyDescent="0.25">
      <c r="A844" s="50"/>
    </row>
    <row r="845" spans="1:1" x14ac:dyDescent="0.25">
      <c r="A845" s="50"/>
    </row>
    <row r="846" spans="1:1" x14ac:dyDescent="0.25">
      <c r="A846" s="50"/>
    </row>
    <row r="847" spans="1:1" x14ac:dyDescent="0.25">
      <c r="A847" s="50"/>
    </row>
    <row r="848" spans="1:1" x14ac:dyDescent="0.25">
      <c r="A848" s="50"/>
    </row>
    <row r="849" spans="1:1" x14ac:dyDescent="0.25">
      <c r="A849" s="50"/>
    </row>
    <row r="850" spans="1:1" x14ac:dyDescent="0.25">
      <c r="A850" s="50"/>
    </row>
    <row r="851" spans="1:1" x14ac:dyDescent="0.25">
      <c r="A851" s="50"/>
    </row>
    <row r="852" spans="1:1" x14ac:dyDescent="0.25">
      <c r="A852" s="50"/>
    </row>
    <row r="853" spans="1:1" x14ac:dyDescent="0.25">
      <c r="A853" s="50"/>
    </row>
    <row r="854" spans="1:1" x14ac:dyDescent="0.25">
      <c r="A854" s="50"/>
    </row>
    <row r="855" spans="1:1" x14ac:dyDescent="0.25">
      <c r="A855" s="50"/>
    </row>
    <row r="856" spans="1:1" x14ac:dyDescent="0.25">
      <c r="A856" s="50"/>
    </row>
    <row r="857" spans="1:1" x14ac:dyDescent="0.25">
      <c r="A857" s="50"/>
    </row>
    <row r="858" spans="1:1" x14ac:dyDescent="0.25">
      <c r="A858" s="50"/>
    </row>
    <row r="859" spans="1:1" x14ac:dyDescent="0.25">
      <c r="A859" s="50"/>
    </row>
    <row r="860" spans="1:1" x14ac:dyDescent="0.25">
      <c r="A860" s="50"/>
    </row>
    <row r="861" spans="1:1" x14ac:dyDescent="0.25">
      <c r="A861" s="50"/>
    </row>
    <row r="862" spans="1:1" x14ac:dyDescent="0.25">
      <c r="A862" s="50"/>
    </row>
    <row r="863" spans="1:1" x14ac:dyDescent="0.25">
      <c r="A863" s="50"/>
    </row>
    <row r="864" spans="1:1" x14ac:dyDescent="0.25">
      <c r="A864" s="50"/>
    </row>
    <row r="865" spans="1:1" x14ac:dyDescent="0.25">
      <c r="A865" s="50"/>
    </row>
    <row r="866" spans="1:1" x14ac:dyDescent="0.25">
      <c r="A866" s="50"/>
    </row>
    <row r="867" spans="1:1" x14ac:dyDescent="0.25">
      <c r="A867" s="50"/>
    </row>
    <row r="868" spans="1:1" x14ac:dyDescent="0.25">
      <c r="A868" s="50"/>
    </row>
    <row r="869" spans="1:1" x14ac:dyDescent="0.25">
      <c r="A869" s="50"/>
    </row>
    <row r="870" spans="1:1" x14ac:dyDescent="0.25">
      <c r="A870" s="50"/>
    </row>
    <row r="871" spans="1:1" x14ac:dyDescent="0.25">
      <c r="A871" s="50"/>
    </row>
    <row r="872" spans="1:1" x14ac:dyDescent="0.25">
      <c r="A872" s="50"/>
    </row>
    <row r="873" spans="1:1" x14ac:dyDescent="0.25">
      <c r="A873" s="50"/>
    </row>
    <row r="874" spans="1:1" x14ac:dyDescent="0.25">
      <c r="A874" s="50"/>
    </row>
    <row r="875" spans="1:1" x14ac:dyDescent="0.25">
      <c r="A875" s="50"/>
    </row>
    <row r="876" spans="1:1" x14ac:dyDescent="0.25">
      <c r="A876" s="50"/>
    </row>
    <row r="877" spans="1:1" x14ac:dyDescent="0.25">
      <c r="A877" s="50"/>
    </row>
    <row r="878" spans="1:1" x14ac:dyDescent="0.25">
      <c r="A878" s="50"/>
    </row>
    <row r="879" spans="1:1" x14ac:dyDescent="0.25">
      <c r="A879" s="50"/>
    </row>
    <row r="880" spans="1:1" x14ac:dyDescent="0.25">
      <c r="A880" s="50"/>
    </row>
    <row r="881" spans="1:1" x14ac:dyDescent="0.25">
      <c r="A881" s="50"/>
    </row>
    <row r="882" spans="1:1" x14ac:dyDescent="0.25">
      <c r="A882" s="50"/>
    </row>
    <row r="883" spans="1:1" x14ac:dyDescent="0.25">
      <c r="A883" s="50"/>
    </row>
    <row r="884" spans="1:1" x14ac:dyDescent="0.25">
      <c r="A884" s="50"/>
    </row>
    <row r="885" spans="1:1" x14ac:dyDescent="0.25">
      <c r="A885" s="50"/>
    </row>
    <row r="886" spans="1:1" x14ac:dyDescent="0.25">
      <c r="A886" s="50"/>
    </row>
    <row r="887" spans="1:1" x14ac:dyDescent="0.25">
      <c r="A887" s="50"/>
    </row>
    <row r="888" spans="1:1" x14ac:dyDescent="0.25">
      <c r="A888" s="50"/>
    </row>
    <row r="889" spans="1:1" x14ac:dyDescent="0.25">
      <c r="A889" s="50"/>
    </row>
    <row r="890" spans="1:1" x14ac:dyDescent="0.25">
      <c r="A890" s="50"/>
    </row>
    <row r="891" spans="1:1" x14ac:dyDescent="0.25">
      <c r="A891" s="50"/>
    </row>
    <row r="892" spans="1:1" x14ac:dyDescent="0.25">
      <c r="A892" s="50"/>
    </row>
    <row r="893" spans="1:1" x14ac:dyDescent="0.25">
      <c r="A893" s="50"/>
    </row>
    <row r="894" spans="1:1" x14ac:dyDescent="0.25">
      <c r="A894" s="50"/>
    </row>
    <row r="895" spans="1:1" x14ac:dyDescent="0.25">
      <c r="A895" s="50"/>
    </row>
    <row r="896" spans="1:1" x14ac:dyDescent="0.25">
      <c r="A896" s="50"/>
    </row>
    <row r="897" spans="1:1" x14ac:dyDescent="0.25">
      <c r="A897" s="50"/>
    </row>
    <row r="898" spans="1:1" x14ac:dyDescent="0.25">
      <c r="A898" s="50"/>
    </row>
    <row r="899" spans="1:1" x14ac:dyDescent="0.25">
      <c r="A899" s="50"/>
    </row>
    <row r="900" spans="1:1" x14ac:dyDescent="0.25">
      <c r="A900" s="50"/>
    </row>
    <row r="901" spans="1:1" x14ac:dyDescent="0.25">
      <c r="A901" s="50"/>
    </row>
    <row r="902" spans="1:1" x14ac:dyDescent="0.25">
      <c r="A902" s="50"/>
    </row>
    <row r="903" spans="1:1" x14ac:dyDescent="0.25">
      <c r="A903" s="50"/>
    </row>
    <row r="904" spans="1:1" x14ac:dyDescent="0.25">
      <c r="A904" s="50"/>
    </row>
    <row r="905" spans="1:1" x14ac:dyDescent="0.25">
      <c r="A905" s="50"/>
    </row>
    <row r="906" spans="1:1" x14ac:dyDescent="0.25">
      <c r="A906" s="50"/>
    </row>
    <row r="907" spans="1:1" x14ac:dyDescent="0.25">
      <c r="A907" s="50"/>
    </row>
    <row r="908" spans="1:1" x14ac:dyDescent="0.25">
      <c r="A908" s="50"/>
    </row>
    <row r="909" spans="1:1" x14ac:dyDescent="0.25">
      <c r="A909" s="50"/>
    </row>
    <row r="910" spans="1:1" x14ac:dyDescent="0.25">
      <c r="A910" s="50"/>
    </row>
    <row r="911" spans="1:1" x14ac:dyDescent="0.25">
      <c r="A911" s="50"/>
    </row>
    <row r="912" spans="1:1" x14ac:dyDescent="0.25">
      <c r="A912" s="50"/>
    </row>
    <row r="913" spans="1:1" x14ac:dyDescent="0.25">
      <c r="A913" s="50"/>
    </row>
    <row r="914" spans="1:1" x14ac:dyDescent="0.25">
      <c r="A914" s="50"/>
    </row>
    <row r="915" spans="1:1" x14ac:dyDescent="0.25">
      <c r="A915" s="50"/>
    </row>
    <row r="916" spans="1:1" x14ac:dyDescent="0.25">
      <c r="A916" s="50"/>
    </row>
    <row r="917" spans="1:1" x14ac:dyDescent="0.25">
      <c r="A917" s="50"/>
    </row>
    <row r="918" spans="1:1" x14ac:dyDescent="0.25">
      <c r="A918" s="50"/>
    </row>
    <row r="919" spans="1:1" x14ac:dyDescent="0.25">
      <c r="A919" s="50"/>
    </row>
    <row r="920" spans="1:1" x14ac:dyDescent="0.25">
      <c r="A920" s="50"/>
    </row>
    <row r="921" spans="1:1" x14ac:dyDescent="0.25">
      <c r="A921" s="50"/>
    </row>
    <row r="922" spans="1:1" x14ac:dyDescent="0.25">
      <c r="A922" s="50"/>
    </row>
    <row r="923" spans="1:1" x14ac:dyDescent="0.25">
      <c r="A923" s="50"/>
    </row>
    <row r="924" spans="1:1" x14ac:dyDescent="0.25">
      <c r="A924" s="50"/>
    </row>
    <row r="925" spans="1:1" x14ac:dyDescent="0.25">
      <c r="A925" s="50"/>
    </row>
    <row r="926" spans="1:1" x14ac:dyDescent="0.25">
      <c r="A926" s="50"/>
    </row>
    <row r="927" spans="1:1" x14ac:dyDescent="0.25">
      <c r="A927" s="50"/>
    </row>
    <row r="928" spans="1:1" x14ac:dyDescent="0.25">
      <c r="A928" s="50"/>
    </row>
    <row r="929" spans="1:1" x14ac:dyDescent="0.25">
      <c r="A929" s="50"/>
    </row>
    <row r="930" spans="1:1" x14ac:dyDescent="0.25">
      <c r="A930" s="50"/>
    </row>
    <row r="931" spans="1:1" x14ac:dyDescent="0.25">
      <c r="A931" s="50"/>
    </row>
    <row r="932" spans="1:1" x14ac:dyDescent="0.25">
      <c r="A932" s="50"/>
    </row>
    <row r="933" spans="1:1" x14ac:dyDescent="0.25">
      <c r="A933" s="50"/>
    </row>
    <row r="934" spans="1:1" x14ac:dyDescent="0.25">
      <c r="A934" s="50"/>
    </row>
    <row r="935" spans="1:1" x14ac:dyDescent="0.25">
      <c r="A935" s="50"/>
    </row>
    <row r="936" spans="1:1" x14ac:dyDescent="0.25">
      <c r="A936" s="50"/>
    </row>
    <row r="937" spans="1:1" x14ac:dyDescent="0.25">
      <c r="A937" s="50"/>
    </row>
    <row r="938" spans="1:1" x14ac:dyDescent="0.25">
      <c r="A938" s="50"/>
    </row>
    <row r="939" spans="1:1" x14ac:dyDescent="0.25">
      <c r="A939" s="50"/>
    </row>
    <row r="940" spans="1:1" x14ac:dyDescent="0.25">
      <c r="A940" s="50"/>
    </row>
    <row r="941" spans="1:1" x14ac:dyDescent="0.25">
      <c r="A941" s="50"/>
    </row>
    <row r="942" spans="1:1" x14ac:dyDescent="0.25">
      <c r="A942" s="50"/>
    </row>
    <row r="943" spans="1:1" x14ac:dyDescent="0.25">
      <c r="A943" s="50"/>
    </row>
    <row r="944" spans="1:1" x14ac:dyDescent="0.25">
      <c r="A944" s="50"/>
    </row>
    <row r="945" spans="1:1" x14ac:dyDescent="0.25">
      <c r="A945" s="50"/>
    </row>
    <row r="946" spans="1:1" x14ac:dyDescent="0.25">
      <c r="A946" s="50"/>
    </row>
    <row r="947" spans="1:1" x14ac:dyDescent="0.25">
      <c r="A947" s="50"/>
    </row>
    <row r="948" spans="1:1" x14ac:dyDescent="0.25">
      <c r="A948" s="50"/>
    </row>
    <row r="949" spans="1:1" x14ac:dyDescent="0.25">
      <c r="A949" s="50"/>
    </row>
    <row r="950" spans="1:1" x14ac:dyDescent="0.25">
      <c r="A950" s="50"/>
    </row>
    <row r="951" spans="1:1" x14ac:dyDescent="0.25">
      <c r="A951" s="50"/>
    </row>
    <row r="952" spans="1:1" x14ac:dyDescent="0.25">
      <c r="A952" s="50"/>
    </row>
    <row r="953" spans="1:1" x14ac:dyDescent="0.25">
      <c r="A953" s="50"/>
    </row>
    <row r="954" spans="1:1" x14ac:dyDescent="0.25">
      <c r="A954" s="50"/>
    </row>
    <row r="955" spans="1:1" x14ac:dyDescent="0.25">
      <c r="A955" s="50"/>
    </row>
    <row r="956" spans="1:1" x14ac:dyDescent="0.25">
      <c r="A956" s="50"/>
    </row>
    <row r="957" spans="1:1" x14ac:dyDescent="0.25">
      <c r="A957" s="50"/>
    </row>
    <row r="958" spans="1:1" x14ac:dyDescent="0.25">
      <c r="A958" s="50"/>
    </row>
    <row r="959" spans="1:1" x14ac:dyDescent="0.25">
      <c r="A959" s="50"/>
    </row>
    <row r="960" spans="1:1" x14ac:dyDescent="0.25">
      <c r="A960" s="50"/>
    </row>
    <row r="961" spans="1:1" x14ac:dyDescent="0.25">
      <c r="A961" s="50"/>
    </row>
    <row r="962" spans="1:1" x14ac:dyDescent="0.25">
      <c r="A962" s="50"/>
    </row>
    <row r="963" spans="1:1" x14ac:dyDescent="0.25">
      <c r="A963" s="50"/>
    </row>
    <row r="964" spans="1:1" x14ac:dyDescent="0.25">
      <c r="A964" s="50"/>
    </row>
    <row r="965" spans="1:1" x14ac:dyDescent="0.25">
      <c r="A965" s="50"/>
    </row>
    <row r="966" spans="1:1" x14ac:dyDescent="0.25">
      <c r="A966" s="50"/>
    </row>
    <row r="967" spans="1:1" x14ac:dyDescent="0.25">
      <c r="A967" s="50"/>
    </row>
    <row r="968" spans="1:1" x14ac:dyDescent="0.25">
      <c r="A968" s="50"/>
    </row>
    <row r="969" spans="1:1" x14ac:dyDescent="0.25">
      <c r="A969" s="50"/>
    </row>
    <row r="970" spans="1:1" x14ac:dyDescent="0.25">
      <c r="A970" s="50"/>
    </row>
    <row r="971" spans="1:1" x14ac:dyDescent="0.25">
      <c r="A971" s="50"/>
    </row>
    <row r="972" spans="1:1" x14ac:dyDescent="0.25">
      <c r="A972" s="50"/>
    </row>
    <row r="973" spans="1:1" x14ac:dyDescent="0.25">
      <c r="A973" s="50"/>
    </row>
    <row r="974" spans="1:1" x14ac:dyDescent="0.25">
      <c r="A974" s="50"/>
    </row>
    <row r="975" spans="1:1" x14ac:dyDescent="0.25">
      <c r="A975" s="50"/>
    </row>
    <row r="976" spans="1:1" x14ac:dyDescent="0.25">
      <c r="A976" s="50"/>
    </row>
    <row r="977" spans="1:1" x14ac:dyDescent="0.25">
      <c r="A977" s="50"/>
    </row>
    <row r="978" spans="1:1" x14ac:dyDescent="0.25">
      <c r="A978" s="50"/>
    </row>
    <row r="979" spans="1:1" x14ac:dyDescent="0.25">
      <c r="A979" s="50"/>
    </row>
    <row r="980" spans="1:1" x14ac:dyDescent="0.25">
      <c r="A980" s="50"/>
    </row>
    <row r="981" spans="1:1" x14ac:dyDescent="0.25">
      <c r="A981" s="50"/>
    </row>
    <row r="982" spans="1:1" x14ac:dyDescent="0.25">
      <c r="A982" s="50"/>
    </row>
    <row r="983" spans="1:1" x14ac:dyDescent="0.25">
      <c r="A983" s="50"/>
    </row>
    <row r="984" spans="1:1" x14ac:dyDescent="0.25">
      <c r="A984" s="50"/>
    </row>
    <row r="985" spans="1:1" x14ac:dyDescent="0.25">
      <c r="A985" s="50"/>
    </row>
    <row r="986" spans="1:1" x14ac:dyDescent="0.25">
      <c r="A986" s="50"/>
    </row>
    <row r="987" spans="1:1" x14ac:dyDescent="0.25">
      <c r="A987" s="50"/>
    </row>
    <row r="988" spans="1:1" x14ac:dyDescent="0.25">
      <c r="A988" s="50"/>
    </row>
    <row r="989" spans="1:1" x14ac:dyDescent="0.25">
      <c r="A989" s="50"/>
    </row>
    <row r="990" spans="1:1" x14ac:dyDescent="0.25">
      <c r="A990" s="50"/>
    </row>
    <row r="991" spans="1:1" x14ac:dyDescent="0.25">
      <c r="A991" s="50"/>
    </row>
    <row r="992" spans="1:1" x14ac:dyDescent="0.25">
      <c r="A992" s="50"/>
    </row>
    <row r="993" spans="1:1" x14ac:dyDescent="0.25">
      <c r="A993" s="50"/>
    </row>
    <row r="994" spans="1:1" x14ac:dyDescent="0.25">
      <c r="A994" s="50"/>
    </row>
    <row r="995" spans="1:1" x14ac:dyDescent="0.25">
      <c r="A995" s="50"/>
    </row>
    <row r="996" spans="1:1" x14ac:dyDescent="0.25">
      <c r="A996" s="50"/>
    </row>
    <row r="997" spans="1:1" x14ac:dyDescent="0.25">
      <c r="A997" s="50"/>
    </row>
    <row r="998" spans="1:1" x14ac:dyDescent="0.25">
      <c r="A998" s="50"/>
    </row>
    <row r="999" spans="1:1" x14ac:dyDescent="0.25">
      <c r="A999" s="50"/>
    </row>
    <row r="1000" spans="1:1" x14ac:dyDescent="0.25">
      <c r="A1000" s="50"/>
    </row>
    <row r="1001" spans="1:1" x14ac:dyDescent="0.25">
      <c r="A1001" s="50"/>
    </row>
    <row r="1002" spans="1:1" x14ac:dyDescent="0.25">
      <c r="A1002" s="50"/>
    </row>
    <row r="1003" spans="1:1" x14ac:dyDescent="0.25">
      <c r="A1003" s="50"/>
    </row>
    <row r="1004" spans="1:1" x14ac:dyDescent="0.25">
      <c r="A1004" s="50"/>
    </row>
    <row r="1005" spans="1:1" x14ac:dyDescent="0.25">
      <c r="A1005" s="50"/>
    </row>
    <row r="1006" spans="1:1" x14ac:dyDescent="0.25">
      <c r="A1006" s="50"/>
    </row>
    <row r="1007" spans="1:1" x14ac:dyDescent="0.25">
      <c r="A1007" s="50"/>
    </row>
    <row r="1008" spans="1:1" x14ac:dyDescent="0.25">
      <c r="A1008" s="50"/>
    </row>
    <row r="1009" spans="1:1" x14ac:dyDescent="0.25">
      <c r="A1009" s="50"/>
    </row>
    <row r="1010" spans="1:1" x14ac:dyDescent="0.25">
      <c r="A1010" s="50"/>
    </row>
    <row r="1011" spans="1:1" x14ac:dyDescent="0.25">
      <c r="A1011" s="50"/>
    </row>
    <row r="1012" spans="1:1" x14ac:dyDescent="0.25">
      <c r="A1012" s="50"/>
    </row>
    <row r="1013" spans="1:1" x14ac:dyDescent="0.25">
      <c r="A1013" s="50"/>
    </row>
    <row r="1014" spans="1:1" x14ac:dyDescent="0.25">
      <c r="A1014" s="50"/>
    </row>
    <row r="1015" spans="1:1" x14ac:dyDescent="0.25">
      <c r="A1015" s="50"/>
    </row>
    <row r="1016" spans="1:1" x14ac:dyDescent="0.25">
      <c r="A1016" s="50"/>
    </row>
    <row r="1017" spans="1:1" x14ac:dyDescent="0.25">
      <c r="A1017" s="50"/>
    </row>
    <row r="1018" spans="1:1" x14ac:dyDescent="0.25">
      <c r="A1018" s="50"/>
    </row>
    <row r="1019" spans="1:1" x14ac:dyDescent="0.25">
      <c r="A1019" s="50"/>
    </row>
    <row r="1020" spans="1:1" x14ac:dyDescent="0.25">
      <c r="A1020" s="50"/>
    </row>
    <row r="1021" spans="1:1" x14ac:dyDescent="0.25">
      <c r="A1021" s="50"/>
    </row>
    <row r="1022" spans="1:1" x14ac:dyDescent="0.25">
      <c r="A1022" s="50"/>
    </row>
    <row r="1023" spans="1:1" x14ac:dyDescent="0.25">
      <c r="A1023" s="50"/>
    </row>
    <row r="1024" spans="1:1" x14ac:dyDescent="0.25">
      <c r="A1024" s="50"/>
    </row>
    <row r="1025" spans="1:1" x14ac:dyDescent="0.25">
      <c r="A1025" s="50"/>
    </row>
    <row r="1026" spans="1:1" x14ac:dyDescent="0.25">
      <c r="A1026" s="50"/>
    </row>
    <row r="1027" spans="1:1" x14ac:dyDescent="0.25">
      <c r="A1027" s="50"/>
    </row>
    <row r="1028" spans="1:1" x14ac:dyDescent="0.25">
      <c r="A1028" s="50"/>
    </row>
    <row r="1029" spans="1:1" x14ac:dyDescent="0.25">
      <c r="A1029" s="50"/>
    </row>
    <row r="1030" spans="1:1" x14ac:dyDescent="0.25">
      <c r="A1030" s="50"/>
    </row>
    <row r="1031" spans="1:1" x14ac:dyDescent="0.25">
      <c r="A1031" s="50"/>
    </row>
    <row r="1032" spans="1:1" x14ac:dyDescent="0.25">
      <c r="A1032" s="50"/>
    </row>
    <row r="1033" spans="1:1" x14ac:dyDescent="0.25">
      <c r="A1033" s="50"/>
    </row>
    <row r="1034" spans="1:1" x14ac:dyDescent="0.25">
      <c r="A1034" s="50"/>
    </row>
    <row r="1035" spans="1:1" x14ac:dyDescent="0.25">
      <c r="A1035" s="50"/>
    </row>
    <row r="1036" spans="1:1" x14ac:dyDescent="0.25">
      <c r="A1036" s="50"/>
    </row>
    <row r="1037" spans="1:1" x14ac:dyDescent="0.25">
      <c r="A1037" s="50"/>
    </row>
    <row r="1038" spans="1:1" x14ac:dyDescent="0.25">
      <c r="A1038" s="50"/>
    </row>
    <row r="1039" spans="1:1" x14ac:dyDescent="0.25">
      <c r="A1039" s="50"/>
    </row>
    <row r="1040" spans="1:1" x14ac:dyDescent="0.25">
      <c r="A1040" s="50"/>
    </row>
    <row r="1041" spans="1:1" x14ac:dyDescent="0.25">
      <c r="A1041" s="50"/>
    </row>
    <row r="1042" spans="1:1" x14ac:dyDescent="0.25">
      <c r="A1042" s="50"/>
    </row>
    <row r="1043" spans="1:1" x14ac:dyDescent="0.25">
      <c r="A1043" s="50"/>
    </row>
    <row r="1044" spans="1:1" x14ac:dyDescent="0.25">
      <c r="A1044" s="50"/>
    </row>
    <row r="1045" spans="1:1" x14ac:dyDescent="0.25">
      <c r="A1045" s="50"/>
    </row>
    <row r="1046" spans="1:1" x14ac:dyDescent="0.25">
      <c r="A1046" s="50"/>
    </row>
    <row r="1047" spans="1:1" x14ac:dyDescent="0.25">
      <c r="A1047" s="50"/>
    </row>
    <row r="1048" spans="1:1" x14ac:dyDescent="0.25">
      <c r="A1048" s="50"/>
    </row>
    <row r="1049" spans="1:1" x14ac:dyDescent="0.25">
      <c r="A1049" s="50"/>
    </row>
    <row r="1050" spans="1:1" x14ac:dyDescent="0.25">
      <c r="A1050" s="50"/>
    </row>
    <row r="1051" spans="1:1" x14ac:dyDescent="0.25">
      <c r="A1051" s="50"/>
    </row>
    <row r="1052" spans="1:1" x14ac:dyDescent="0.25">
      <c r="A1052" s="50"/>
    </row>
    <row r="1053" spans="1:1" x14ac:dyDescent="0.25">
      <c r="A1053" s="50"/>
    </row>
    <row r="1054" spans="1:1" x14ac:dyDescent="0.25">
      <c r="A1054" s="50"/>
    </row>
    <row r="1055" spans="1:1" x14ac:dyDescent="0.25">
      <c r="A1055" s="50"/>
    </row>
    <row r="1056" spans="1:1" x14ac:dyDescent="0.25">
      <c r="A1056" s="50"/>
    </row>
    <row r="1057" spans="1:1" x14ac:dyDescent="0.25">
      <c r="A1057" s="50"/>
    </row>
    <row r="1058" spans="1:1" x14ac:dyDescent="0.25">
      <c r="A1058" s="50"/>
    </row>
    <row r="1059" spans="1:1" x14ac:dyDescent="0.25">
      <c r="A1059" s="50"/>
    </row>
    <row r="1060" spans="1:1" x14ac:dyDescent="0.25">
      <c r="A1060" s="50"/>
    </row>
    <row r="1061" spans="1:1" x14ac:dyDescent="0.25">
      <c r="A1061" s="50"/>
    </row>
    <row r="1062" spans="1:1" x14ac:dyDescent="0.25">
      <c r="A1062" s="50"/>
    </row>
    <row r="1063" spans="1:1" x14ac:dyDescent="0.25">
      <c r="A1063" s="50"/>
    </row>
    <row r="1064" spans="1:1" x14ac:dyDescent="0.25">
      <c r="A1064" s="50"/>
    </row>
    <row r="1065" spans="1:1" x14ac:dyDescent="0.25">
      <c r="A1065" s="50"/>
    </row>
    <row r="1066" spans="1:1" x14ac:dyDescent="0.25">
      <c r="A1066" s="50"/>
    </row>
    <row r="1067" spans="1:1" x14ac:dyDescent="0.25">
      <c r="A1067" s="50"/>
    </row>
    <row r="1068" spans="1:1" x14ac:dyDescent="0.25">
      <c r="A1068" s="50"/>
    </row>
    <row r="1069" spans="1:1" x14ac:dyDescent="0.25">
      <c r="A1069" s="50"/>
    </row>
    <row r="1070" spans="1:1" x14ac:dyDescent="0.25">
      <c r="A1070" s="50"/>
    </row>
    <row r="1071" spans="1:1" x14ac:dyDescent="0.25">
      <c r="A1071" s="50"/>
    </row>
    <row r="1072" spans="1:1" x14ac:dyDescent="0.25">
      <c r="A1072" s="50"/>
    </row>
    <row r="1073" spans="1:1" x14ac:dyDescent="0.25">
      <c r="A1073" s="50"/>
    </row>
    <row r="1074" spans="1:1" x14ac:dyDescent="0.25">
      <c r="A1074" s="50"/>
    </row>
    <row r="1075" spans="1:1" x14ac:dyDescent="0.25">
      <c r="A1075" s="50"/>
    </row>
    <row r="1076" spans="1:1" x14ac:dyDescent="0.25">
      <c r="A1076" s="50"/>
    </row>
    <row r="1077" spans="1:1" x14ac:dyDescent="0.25">
      <c r="A1077" s="50"/>
    </row>
    <row r="1078" spans="1:1" x14ac:dyDescent="0.25">
      <c r="A1078" s="50"/>
    </row>
    <row r="1079" spans="1:1" x14ac:dyDescent="0.25">
      <c r="A1079" s="50"/>
    </row>
    <row r="1080" spans="1:1" x14ac:dyDescent="0.25">
      <c r="A1080" s="50"/>
    </row>
    <row r="1081" spans="1:1" x14ac:dyDescent="0.25">
      <c r="A1081" s="50"/>
    </row>
    <row r="1082" spans="1:1" x14ac:dyDescent="0.25">
      <c r="A1082" s="50"/>
    </row>
    <row r="1083" spans="1:1" x14ac:dyDescent="0.25">
      <c r="A1083" s="50"/>
    </row>
    <row r="1084" spans="1:1" x14ac:dyDescent="0.25">
      <c r="A1084" s="50"/>
    </row>
    <row r="1085" spans="1:1" x14ac:dyDescent="0.25">
      <c r="A1085" s="50"/>
    </row>
    <row r="1086" spans="1:1" x14ac:dyDescent="0.25">
      <c r="A1086" s="50"/>
    </row>
    <row r="1087" spans="1:1" x14ac:dyDescent="0.25">
      <c r="A1087" s="50"/>
    </row>
    <row r="1088" spans="1:1" x14ac:dyDescent="0.25">
      <c r="A1088" s="50"/>
    </row>
    <row r="1089" spans="1:1" x14ac:dyDescent="0.25">
      <c r="A1089" s="50"/>
    </row>
    <row r="1090" spans="1:1" x14ac:dyDescent="0.25">
      <c r="A1090" s="50"/>
    </row>
    <row r="1091" spans="1:1" x14ac:dyDescent="0.25">
      <c r="A1091" s="50"/>
    </row>
    <row r="1092" spans="1:1" x14ac:dyDescent="0.25">
      <c r="A1092" s="50"/>
    </row>
    <row r="1093" spans="1:1" x14ac:dyDescent="0.25">
      <c r="A1093" s="50"/>
    </row>
    <row r="1094" spans="1:1" x14ac:dyDescent="0.25">
      <c r="A1094" s="50"/>
    </row>
    <row r="1095" spans="1:1" x14ac:dyDescent="0.25">
      <c r="A1095" s="50"/>
    </row>
    <row r="1096" spans="1:1" x14ac:dyDescent="0.25">
      <c r="A1096" s="50"/>
    </row>
    <row r="1097" spans="1:1" x14ac:dyDescent="0.25">
      <c r="A1097" s="50"/>
    </row>
    <row r="1098" spans="1:1" x14ac:dyDescent="0.25">
      <c r="A1098" s="50"/>
    </row>
    <row r="1099" spans="1:1" x14ac:dyDescent="0.25">
      <c r="A1099" s="50"/>
    </row>
    <row r="1100" spans="1:1" x14ac:dyDescent="0.25">
      <c r="A1100" s="50"/>
    </row>
    <row r="1101" spans="1:1" x14ac:dyDescent="0.25">
      <c r="A1101" s="50"/>
    </row>
    <row r="1102" spans="1:1" x14ac:dyDescent="0.25">
      <c r="A1102" s="50"/>
    </row>
    <row r="1103" spans="1:1" x14ac:dyDescent="0.25">
      <c r="A1103" s="50"/>
    </row>
    <row r="1104" spans="1:1" x14ac:dyDescent="0.25">
      <c r="A1104" s="50"/>
    </row>
    <row r="1105" spans="1:1" x14ac:dyDescent="0.25">
      <c r="A1105" s="50"/>
    </row>
    <row r="1106" spans="1:1" x14ac:dyDescent="0.25">
      <c r="A1106" s="50"/>
    </row>
    <row r="1107" spans="1:1" x14ac:dyDescent="0.25">
      <c r="A1107" s="50"/>
    </row>
    <row r="1108" spans="1:1" x14ac:dyDescent="0.25">
      <c r="A1108" s="50"/>
    </row>
    <row r="1109" spans="1:1" x14ac:dyDescent="0.25">
      <c r="A1109" s="50"/>
    </row>
    <row r="1110" spans="1:1" x14ac:dyDescent="0.25">
      <c r="A1110" s="50"/>
    </row>
    <row r="1111" spans="1:1" x14ac:dyDescent="0.25">
      <c r="A1111" s="50"/>
    </row>
    <row r="1112" spans="1:1" x14ac:dyDescent="0.25">
      <c r="A1112" s="50"/>
    </row>
    <row r="1113" spans="1:1" x14ac:dyDescent="0.25">
      <c r="A1113" s="50"/>
    </row>
    <row r="1114" spans="1:1" x14ac:dyDescent="0.25">
      <c r="A1114" s="50"/>
    </row>
    <row r="1115" spans="1:1" x14ac:dyDescent="0.25">
      <c r="A1115" s="50"/>
    </row>
    <row r="1116" spans="1:1" x14ac:dyDescent="0.25">
      <c r="A1116" s="50"/>
    </row>
    <row r="1117" spans="1:1" x14ac:dyDescent="0.25">
      <c r="A1117" s="50"/>
    </row>
    <row r="1118" spans="1:1" x14ac:dyDescent="0.25">
      <c r="A1118" s="50"/>
    </row>
    <row r="1119" spans="1:1" x14ac:dyDescent="0.25">
      <c r="A1119" s="50"/>
    </row>
    <row r="1120" spans="1:1" x14ac:dyDescent="0.25">
      <c r="A1120" s="50"/>
    </row>
    <row r="1121" spans="1:1" x14ac:dyDescent="0.25">
      <c r="A1121" s="50"/>
    </row>
    <row r="1122" spans="1:1" x14ac:dyDescent="0.25">
      <c r="A1122" s="50"/>
    </row>
    <row r="1123" spans="1:1" x14ac:dyDescent="0.25">
      <c r="A1123" s="50"/>
    </row>
    <row r="1124" spans="1:1" x14ac:dyDescent="0.25">
      <c r="A1124" s="50"/>
    </row>
    <row r="1125" spans="1:1" x14ac:dyDescent="0.25">
      <c r="A1125" s="50"/>
    </row>
    <row r="1126" spans="1:1" x14ac:dyDescent="0.25">
      <c r="A1126" s="50"/>
    </row>
    <row r="1127" spans="1:1" x14ac:dyDescent="0.25">
      <c r="A1127" s="50"/>
    </row>
    <row r="1128" spans="1:1" x14ac:dyDescent="0.25">
      <c r="A1128" s="50"/>
    </row>
    <row r="1129" spans="1:1" x14ac:dyDescent="0.25">
      <c r="A1129" s="50"/>
    </row>
    <row r="1130" spans="1:1" x14ac:dyDescent="0.25">
      <c r="A1130" s="50"/>
    </row>
    <row r="1131" spans="1:1" x14ac:dyDescent="0.25">
      <c r="A1131" s="50"/>
    </row>
    <row r="1132" spans="1:1" x14ac:dyDescent="0.25">
      <c r="A1132" s="50"/>
    </row>
    <row r="1133" spans="1:1" x14ac:dyDescent="0.25">
      <c r="A1133" s="50"/>
    </row>
    <row r="1134" spans="1:1" x14ac:dyDescent="0.25">
      <c r="A1134" s="50"/>
    </row>
    <row r="1135" spans="1:1" x14ac:dyDescent="0.25">
      <c r="A1135" s="50"/>
    </row>
    <row r="1136" spans="1:1" x14ac:dyDescent="0.25">
      <c r="A1136" s="50"/>
    </row>
    <row r="1137" spans="1:1" x14ac:dyDescent="0.25">
      <c r="A1137" s="50"/>
    </row>
    <row r="1138" spans="1:1" x14ac:dyDescent="0.25">
      <c r="A1138" s="50"/>
    </row>
    <row r="1139" spans="1:1" x14ac:dyDescent="0.25">
      <c r="A1139" s="50"/>
    </row>
    <row r="1140" spans="1:1" x14ac:dyDescent="0.25">
      <c r="A1140" s="50"/>
    </row>
    <row r="1141" spans="1:1" x14ac:dyDescent="0.25">
      <c r="A1141" s="50"/>
    </row>
    <row r="1142" spans="1:1" x14ac:dyDescent="0.25">
      <c r="A1142" s="50"/>
    </row>
    <row r="1143" spans="1:1" x14ac:dyDescent="0.25">
      <c r="A1143" s="50"/>
    </row>
    <row r="1144" spans="1:1" x14ac:dyDescent="0.25">
      <c r="A1144" s="50"/>
    </row>
    <row r="1145" spans="1:1" x14ac:dyDescent="0.25">
      <c r="A1145" s="50"/>
    </row>
    <row r="1146" spans="1:1" x14ac:dyDescent="0.25">
      <c r="A1146" s="50"/>
    </row>
    <row r="1147" spans="1:1" x14ac:dyDescent="0.25">
      <c r="A1147" s="50"/>
    </row>
    <row r="1148" spans="1:1" x14ac:dyDescent="0.25">
      <c r="A1148" s="50"/>
    </row>
    <row r="1149" spans="1:1" x14ac:dyDescent="0.25">
      <c r="A1149" s="50"/>
    </row>
    <row r="1150" spans="1:1" x14ac:dyDescent="0.25">
      <c r="A1150" s="50"/>
    </row>
    <row r="1151" spans="1:1" x14ac:dyDescent="0.25">
      <c r="A1151" s="50"/>
    </row>
    <row r="1152" spans="1:1" x14ac:dyDescent="0.25">
      <c r="A1152" s="50"/>
    </row>
    <row r="1153" spans="1:1" x14ac:dyDescent="0.25">
      <c r="A1153" s="50"/>
    </row>
    <row r="1154" spans="1:1" x14ac:dyDescent="0.25">
      <c r="A1154" s="50"/>
    </row>
    <row r="1155" spans="1:1" x14ac:dyDescent="0.25">
      <c r="A1155" s="50"/>
    </row>
    <row r="1156" spans="1:1" x14ac:dyDescent="0.25">
      <c r="A1156" s="50"/>
    </row>
    <row r="1157" spans="1:1" x14ac:dyDescent="0.25">
      <c r="A1157" s="50"/>
    </row>
    <row r="1158" spans="1:1" x14ac:dyDescent="0.25">
      <c r="A1158" s="50"/>
    </row>
    <row r="1159" spans="1:1" x14ac:dyDescent="0.25">
      <c r="A1159" s="50"/>
    </row>
    <row r="1160" spans="1:1" x14ac:dyDescent="0.25">
      <c r="A1160" s="50"/>
    </row>
    <row r="1161" spans="1:1" x14ac:dyDescent="0.25">
      <c r="A1161" s="50"/>
    </row>
    <row r="1162" spans="1:1" x14ac:dyDescent="0.25">
      <c r="A1162" s="50"/>
    </row>
    <row r="1163" spans="1:1" x14ac:dyDescent="0.25">
      <c r="A1163" s="50"/>
    </row>
    <row r="1164" spans="1:1" x14ac:dyDescent="0.25">
      <c r="A1164" s="50"/>
    </row>
    <row r="1165" spans="1:1" x14ac:dyDescent="0.25">
      <c r="A1165" s="50"/>
    </row>
    <row r="1166" spans="1:1" x14ac:dyDescent="0.25">
      <c r="A1166" s="50"/>
    </row>
    <row r="1167" spans="1:1" x14ac:dyDescent="0.25">
      <c r="A1167" s="50"/>
    </row>
    <row r="1168" spans="1:1" x14ac:dyDescent="0.25">
      <c r="A1168" s="50"/>
    </row>
    <row r="1169" spans="1:1" x14ac:dyDescent="0.25">
      <c r="A1169" s="50"/>
    </row>
    <row r="1170" spans="1:1" x14ac:dyDescent="0.25">
      <c r="A1170" s="50"/>
    </row>
    <row r="1171" spans="1:1" x14ac:dyDescent="0.25">
      <c r="A1171" s="50"/>
    </row>
    <row r="1172" spans="1:1" x14ac:dyDescent="0.25">
      <c r="A1172" s="50"/>
    </row>
    <row r="1173" spans="1:1" x14ac:dyDescent="0.25">
      <c r="A1173" s="50"/>
    </row>
    <row r="1174" spans="1:1" x14ac:dyDescent="0.25">
      <c r="A1174" s="50"/>
    </row>
    <row r="1175" spans="1:1" x14ac:dyDescent="0.25">
      <c r="A1175" s="50"/>
    </row>
    <row r="1176" spans="1:1" x14ac:dyDescent="0.25">
      <c r="A1176" s="50"/>
    </row>
    <row r="1177" spans="1:1" x14ac:dyDescent="0.25">
      <c r="A1177" s="50"/>
    </row>
    <row r="1178" spans="1:1" x14ac:dyDescent="0.25">
      <c r="A1178" s="50"/>
    </row>
    <row r="1179" spans="1:1" x14ac:dyDescent="0.25">
      <c r="A1179" s="50"/>
    </row>
    <row r="1180" spans="1:1" x14ac:dyDescent="0.25">
      <c r="A1180" s="50"/>
    </row>
    <row r="1181" spans="1:1" x14ac:dyDescent="0.25">
      <c r="A1181" s="50"/>
    </row>
    <row r="1182" spans="1:1" x14ac:dyDescent="0.25">
      <c r="A1182" s="50"/>
    </row>
    <row r="1183" spans="1:1" x14ac:dyDescent="0.25">
      <c r="A1183" s="50"/>
    </row>
    <row r="1184" spans="1:1" x14ac:dyDescent="0.25">
      <c r="A1184" s="50"/>
    </row>
    <row r="1185" spans="1:1" x14ac:dyDescent="0.25">
      <c r="A1185" s="50"/>
    </row>
    <row r="1186" spans="1:1" x14ac:dyDescent="0.25">
      <c r="A1186" s="50"/>
    </row>
    <row r="1187" spans="1:1" x14ac:dyDescent="0.25">
      <c r="A1187" s="50"/>
    </row>
    <row r="1188" spans="1:1" x14ac:dyDescent="0.25">
      <c r="A1188" s="50"/>
    </row>
    <row r="1189" spans="1:1" x14ac:dyDescent="0.25">
      <c r="A1189" s="50"/>
    </row>
    <row r="1190" spans="1:1" x14ac:dyDescent="0.25">
      <c r="A1190" s="50"/>
    </row>
    <row r="1191" spans="1:1" x14ac:dyDescent="0.25">
      <c r="A1191" s="50"/>
    </row>
    <row r="1192" spans="1:1" x14ac:dyDescent="0.25">
      <c r="A1192" s="50"/>
    </row>
    <row r="1193" spans="1:1" x14ac:dyDescent="0.25">
      <c r="A1193" s="50"/>
    </row>
    <row r="1194" spans="1:1" x14ac:dyDescent="0.25">
      <c r="A1194" s="50"/>
    </row>
    <row r="1195" spans="1:1" x14ac:dyDescent="0.25">
      <c r="A1195" s="50"/>
    </row>
    <row r="1196" spans="1:1" x14ac:dyDescent="0.25">
      <c r="A1196" s="50"/>
    </row>
    <row r="1197" spans="1:1" x14ac:dyDescent="0.25">
      <c r="A1197" s="50"/>
    </row>
    <row r="1198" spans="1:1" x14ac:dyDescent="0.25">
      <c r="A1198" s="50"/>
    </row>
    <row r="1199" spans="1:1" x14ac:dyDescent="0.25">
      <c r="A1199" s="50"/>
    </row>
    <row r="1200" spans="1:1" x14ac:dyDescent="0.25">
      <c r="A1200" s="50"/>
    </row>
    <row r="1201" spans="1:1" x14ac:dyDescent="0.25">
      <c r="A1201" s="50"/>
    </row>
    <row r="1202" spans="1:1" x14ac:dyDescent="0.25">
      <c r="A1202" s="50"/>
    </row>
    <row r="1203" spans="1:1" x14ac:dyDescent="0.25">
      <c r="A1203" s="50"/>
    </row>
    <row r="1204" spans="1:1" x14ac:dyDescent="0.25">
      <c r="A1204" s="50"/>
    </row>
    <row r="1205" spans="1:1" x14ac:dyDescent="0.25">
      <c r="A1205" s="50"/>
    </row>
    <row r="1206" spans="1:1" x14ac:dyDescent="0.25">
      <c r="A1206" s="50"/>
    </row>
    <row r="1207" spans="1:1" x14ac:dyDescent="0.25">
      <c r="A1207" s="50"/>
    </row>
    <row r="1208" spans="1:1" x14ac:dyDescent="0.25">
      <c r="A1208" s="50"/>
    </row>
    <row r="1209" spans="1:1" x14ac:dyDescent="0.25">
      <c r="A1209" s="50"/>
    </row>
    <row r="1210" spans="1:1" x14ac:dyDescent="0.25">
      <c r="A1210" s="50"/>
    </row>
    <row r="1211" spans="1:1" x14ac:dyDescent="0.25">
      <c r="A1211" s="50"/>
    </row>
    <row r="1212" spans="1:1" x14ac:dyDescent="0.25">
      <c r="A1212" s="50"/>
    </row>
    <row r="1213" spans="1:1" x14ac:dyDescent="0.25">
      <c r="A1213" s="50"/>
    </row>
    <row r="1214" spans="1:1" x14ac:dyDescent="0.25">
      <c r="A1214" s="50"/>
    </row>
    <row r="1215" spans="1:1" x14ac:dyDescent="0.25">
      <c r="A1215" s="50"/>
    </row>
    <row r="1216" spans="1:1" x14ac:dyDescent="0.25">
      <c r="A1216" s="50"/>
    </row>
    <row r="1217" spans="1:1" x14ac:dyDescent="0.25">
      <c r="A1217" s="50"/>
    </row>
    <row r="1218" spans="1:1" x14ac:dyDescent="0.25">
      <c r="A1218" s="50"/>
    </row>
    <row r="1219" spans="1:1" x14ac:dyDescent="0.25">
      <c r="A1219" s="50"/>
    </row>
    <row r="1220" spans="1:1" x14ac:dyDescent="0.25">
      <c r="A1220" s="50"/>
    </row>
    <row r="1221" spans="1:1" x14ac:dyDescent="0.25">
      <c r="A1221" s="50"/>
    </row>
    <row r="1222" spans="1:1" x14ac:dyDescent="0.25">
      <c r="A1222" s="50"/>
    </row>
    <row r="1223" spans="1:1" x14ac:dyDescent="0.25">
      <c r="A1223" s="50"/>
    </row>
    <row r="1224" spans="1:1" x14ac:dyDescent="0.25">
      <c r="A1224" s="50"/>
    </row>
    <row r="1225" spans="1:1" x14ac:dyDescent="0.25">
      <c r="A1225" s="50"/>
    </row>
    <row r="1226" spans="1:1" x14ac:dyDescent="0.25">
      <c r="A1226" s="50"/>
    </row>
    <row r="1227" spans="1:1" x14ac:dyDescent="0.25">
      <c r="A1227" s="50"/>
    </row>
    <row r="1228" spans="1:1" x14ac:dyDescent="0.25">
      <c r="A1228" s="50"/>
    </row>
    <row r="1229" spans="1:1" x14ac:dyDescent="0.25">
      <c r="A1229" s="50"/>
    </row>
    <row r="1230" spans="1:1" x14ac:dyDescent="0.25">
      <c r="A1230" s="50"/>
    </row>
    <row r="1231" spans="1:1" x14ac:dyDescent="0.25">
      <c r="A1231" s="50"/>
    </row>
    <row r="1232" spans="1:1" x14ac:dyDescent="0.25">
      <c r="A1232" s="50"/>
    </row>
    <row r="1233" spans="1:1" x14ac:dyDescent="0.25">
      <c r="A1233" s="50"/>
    </row>
    <row r="1234" spans="1:1" x14ac:dyDescent="0.25">
      <c r="A1234" s="50"/>
    </row>
    <row r="1235" spans="1:1" x14ac:dyDescent="0.25">
      <c r="A1235" s="50"/>
    </row>
    <row r="1236" spans="1:1" x14ac:dyDescent="0.25">
      <c r="A1236" s="50"/>
    </row>
    <row r="1237" spans="1:1" x14ac:dyDescent="0.25">
      <c r="A1237" s="50"/>
    </row>
    <row r="1238" spans="1:1" x14ac:dyDescent="0.25">
      <c r="A1238" s="50"/>
    </row>
    <row r="1239" spans="1:1" x14ac:dyDescent="0.25">
      <c r="A1239" s="50"/>
    </row>
    <row r="1240" spans="1:1" x14ac:dyDescent="0.25">
      <c r="A1240" s="50"/>
    </row>
    <row r="1241" spans="1:1" x14ac:dyDescent="0.25">
      <c r="A1241" s="50"/>
    </row>
    <row r="1242" spans="1:1" x14ac:dyDescent="0.25">
      <c r="A1242" s="50"/>
    </row>
    <row r="1243" spans="1:1" x14ac:dyDescent="0.25">
      <c r="A1243" s="50"/>
    </row>
    <row r="1244" spans="1:1" x14ac:dyDescent="0.25">
      <c r="A1244" s="50"/>
    </row>
    <row r="1245" spans="1:1" x14ac:dyDescent="0.25">
      <c r="A1245" s="50"/>
    </row>
    <row r="1246" spans="1:1" x14ac:dyDescent="0.25">
      <c r="A1246" s="50"/>
    </row>
    <row r="1247" spans="1:1" x14ac:dyDescent="0.25">
      <c r="A1247" s="50"/>
    </row>
    <row r="1248" spans="1:1" x14ac:dyDescent="0.25">
      <c r="A1248" s="50"/>
    </row>
    <row r="1249" spans="1:1" x14ac:dyDescent="0.25">
      <c r="A1249" s="50"/>
    </row>
    <row r="1250" spans="1:1" x14ac:dyDescent="0.25">
      <c r="A1250" s="50"/>
    </row>
    <row r="1251" spans="1:1" x14ac:dyDescent="0.25">
      <c r="A1251" s="50"/>
    </row>
    <row r="1252" spans="1:1" x14ac:dyDescent="0.25">
      <c r="A1252" s="50"/>
    </row>
    <row r="1253" spans="1:1" x14ac:dyDescent="0.25">
      <c r="A1253" s="50"/>
    </row>
    <row r="1254" spans="1:1" x14ac:dyDescent="0.25">
      <c r="A1254" s="50"/>
    </row>
    <row r="1255" spans="1:1" x14ac:dyDescent="0.25">
      <c r="A1255" s="50"/>
    </row>
    <row r="1256" spans="1:1" x14ac:dyDescent="0.25">
      <c r="A1256" s="50"/>
    </row>
    <row r="1257" spans="1:1" x14ac:dyDescent="0.25">
      <c r="A1257" s="50"/>
    </row>
    <row r="1258" spans="1:1" x14ac:dyDescent="0.25">
      <c r="A1258" s="50"/>
    </row>
    <row r="1259" spans="1:1" x14ac:dyDescent="0.25">
      <c r="A1259" s="50"/>
    </row>
    <row r="1260" spans="1:1" x14ac:dyDescent="0.25">
      <c r="A1260" s="50"/>
    </row>
    <row r="1261" spans="1:1" x14ac:dyDescent="0.25">
      <c r="A1261" s="50"/>
    </row>
    <row r="1262" spans="1:1" x14ac:dyDescent="0.25">
      <c r="A1262" s="50"/>
    </row>
    <row r="1263" spans="1:1" x14ac:dyDescent="0.25">
      <c r="A1263" s="50"/>
    </row>
    <row r="1264" spans="1:1" x14ac:dyDescent="0.25">
      <c r="A1264" s="50"/>
    </row>
    <row r="1265" spans="1:1" x14ac:dyDescent="0.25">
      <c r="A1265" s="50"/>
    </row>
    <row r="1266" spans="1:1" x14ac:dyDescent="0.25">
      <c r="A1266" s="50"/>
    </row>
    <row r="1267" spans="1:1" x14ac:dyDescent="0.25">
      <c r="A1267" s="50"/>
    </row>
    <row r="1268" spans="1:1" x14ac:dyDescent="0.25">
      <c r="A1268" s="50"/>
    </row>
    <row r="1269" spans="1:1" x14ac:dyDescent="0.25">
      <c r="A1269" s="50"/>
    </row>
    <row r="1270" spans="1:1" x14ac:dyDescent="0.25">
      <c r="A1270" s="50"/>
    </row>
    <row r="1271" spans="1:1" x14ac:dyDescent="0.25">
      <c r="A1271" s="50"/>
    </row>
    <row r="1272" spans="1:1" x14ac:dyDescent="0.25">
      <c r="A1272" s="50"/>
    </row>
    <row r="1273" spans="1:1" x14ac:dyDescent="0.25">
      <c r="A1273" s="50"/>
    </row>
    <row r="1274" spans="1:1" x14ac:dyDescent="0.25">
      <c r="A1274" s="50"/>
    </row>
    <row r="1275" spans="1:1" x14ac:dyDescent="0.25">
      <c r="A1275" s="50"/>
    </row>
    <row r="1276" spans="1:1" x14ac:dyDescent="0.25">
      <c r="A1276" s="50"/>
    </row>
    <row r="1277" spans="1:1" x14ac:dyDescent="0.25">
      <c r="A1277" s="50"/>
    </row>
    <row r="1278" spans="1:1" x14ac:dyDescent="0.25">
      <c r="A1278" s="50"/>
    </row>
    <row r="1279" spans="1:1" x14ac:dyDescent="0.25">
      <c r="A1279" s="50"/>
    </row>
    <row r="1280" spans="1:1" x14ac:dyDescent="0.25">
      <c r="A1280" s="50"/>
    </row>
    <row r="1281" spans="1:1" x14ac:dyDescent="0.25">
      <c r="A1281" s="50"/>
    </row>
    <row r="1282" spans="1:1" x14ac:dyDescent="0.25">
      <c r="A1282" s="50"/>
    </row>
    <row r="1283" spans="1:1" x14ac:dyDescent="0.25">
      <c r="A1283" s="50"/>
    </row>
    <row r="1284" spans="1:1" x14ac:dyDescent="0.25">
      <c r="A1284" s="50"/>
    </row>
    <row r="1285" spans="1:1" x14ac:dyDescent="0.25">
      <c r="A1285" s="50"/>
    </row>
    <row r="1286" spans="1:1" x14ac:dyDescent="0.25">
      <c r="A1286" s="50"/>
    </row>
    <row r="1287" spans="1:1" x14ac:dyDescent="0.25">
      <c r="A1287" s="50"/>
    </row>
    <row r="1288" spans="1:1" x14ac:dyDescent="0.25">
      <c r="A1288" s="50"/>
    </row>
    <row r="1289" spans="1:1" x14ac:dyDescent="0.25">
      <c r="A1289" s="50"/>
    </row>
    <row r="1290" spans="1:1" x14ac:dyDescent="0.25">
      <c r="A1290" s="50"/>
    </row>
    <row r="1291" spans="1:1" x14ac:dyDescent="0.25">
      <c r="A1291" s="50"/>
    </row>
    <row r="1292" spans="1:1" x14ac:dyDescent="0.25">
      <c r="A1292" s="50"/>
    </row>
    <row r="1293" spans="1:1" x14ac:dyDescent="0.25">
      <c r="A1293" s="50"/>
    </row>
    <row r="1294" spans="1:1" x14ac:dyDescent="0.25">
      <c r="A1294" s="50"/>
    </row>
    <row r="1295" spans="1:1" x14ac:dyDescent="0.25">
      <c r="A1295" s="50"/>
    </row>
    <row r="1296" spans="1:1" x14ac:dyDescent="0.25">
      <c r="A1296" s="50"/>
    </row>
    <row r="1297" spans="1:1" x14ac:dyDescent="0.25">
      <c r="A1297" s="50"/>
    </row>
    <row r="1298" spans="1:1" x14ac:dyDescent="0.25">
      <c r="A1298" s="50"/>
    </row>
    <row r="1299" spans="1:1" x14ac:dyDescent="0.25">
      <c r="A1299" s="50"/>
    </row>
    <row r="1300" spans="1:1" x14ac:dyDescent="0.25">
      <c r="A1300" s="50"/>
    </row>
    <row r="1301" spans="1:1" x14ac:dyDescent="0.25">
      <c r="A1301" s="50"/>
    </row>
    <row r="1302" spans="1:1" x14ac:dyDescent="0.25">
      <c r="A1302" s="50"/>
    </row>
    <row r="1303" spans="1:1" x14ac:dyDescent="0.25">
      <c r="A1303" s="50"/>
    </row>
    <row r="1304" spans="1:1" x14ac:dyDescent="0.25">
      <c r="A1304" s="50"/>
    </row>
    <row r="1305" spans="1:1" x14ac:dyDescent="0.25">
      <c r="A1305" s="50"/>
    </row>
    <row r="1306" spans="1:1" x14ac:dyDescent="0.25">
      <c r="A1306" s="50"/>
    </row>
    <row r="1307" spans="1:1" x14ac:dyDescent="0.25">
      <c r="A1307" s="50"/>
    </row>
    <row r="1308" spans="1:1" x14ac:dyDescent="0.25">
      <c r="A1308" s="50"/>
    </row>
    <row r="1309" spans="1:1" x14ac:dyDescent="0.25">
      <c r="A1309" s="50"/>
    </row>
    <row r="1310" spans="1:1" x14ac:dyDescent="0.25">
      <c r="A1310" s="50"/>
    </row>
    <row r="1311" spans="1:1" x14ac:dyDescent="0.25">
      <c r="A1311" s="50"/>
    </row>
    <row r="1312" spans="1:1" x14ac:dyDescent="0.25">
      <c r="A1312" s="50"/>
    </row>
    <row r="1313" spans="1:1" x14ac:dyDescent="0.25">
      <c r="A1313" s="50"/>
    </row>
    <row r="1314" spans="1:1" x14ac:dyDescent="0.25">
      <c r="A1314" s="50"/>
    </row>
    <row r="1315" spans="1:1" x14ac:dyDescent="0.25">
      <c r="A1315" s="50"/>
    </row>
    <row r="1316" spans="1:1" x14ac:dyDescent="0.25">
      <c r="A1316" s="50"/>
    </row>
    <row r="1317" spans="1:1" x14ac:dyDescent="0.25">
      <c r="A1317" s="50"/>
    </row>
    <row r="1318" spans="1:1" x14ac:dyDescent="0.25">
      <c r="A1318" s="50"/>
    </row>
    <row r="1319" spans="1:1" x14ac:dyDescent="0.25">
      <c r="A1319" s="50"/>
    </row>
    <row r="1320" spans="1:1" x14ac:dyDescent="0.25">
      <c r="A1320" s="50"/>
    </row>
    <row r="1321" spans="1:1" x14ac:dyDescent="0.25">
      <c r="A1321" s="50"/>
    </row>
    <row r="1322" spans="1:1" x14ac:dyDescent="0.25">
      <c r="A1322" s="50"/>
    </row>
    <row r="1323" spans="1:1" x14ac:dyDescent="0.25">
      <c r="A1323" s="50"/>
    </row>
    <row r="1324" spans="1:1" x14ac:dyDescent="0.25">
      <c r="A1324" s="50"/>
    </row>
    <row r="1325" spans="1:1" x14ac:dyDescent="0.25">
      <c r="A1325" s="50"/>
    </row>
    <row r="1326" spans="1:1" x14ac:dyDescent="0.25">
      <c r="A1326" s="50"/>
    </row>
    <row r="1327" spans="1:1" x14ac:dyDescent="0.25">
      <c r="A1327" s="50"/>
    </row>
    <row r="1328" spans="1:1" x14ac:dyDescent="0.25">
      <c r="A1328" s="50"/>
    </row>
    <row r="1329" spans="1:1" x14ac:dyDescent="0.25">
      <c r="A1329" s="50"/>
    </row>
    <row r="1330" spans="1:1" x14ac:dyDescent="0.25">
      <c r="A1330" s="50"/>
    </row>
    <row r="1331" spans="1:1" x14ac:dyDescent="0.25">
      <c r="A1331" s="50"/>
    </row>
    <row r="1332" spans="1:1" x14ac:dyDescent="0.25">
      <c r="A1332" s="50"/>
    </row>
    <row r="1333" spans="1:1" x14ac:dyDescent="0.25">
      <c r="A1333" s="50"/>
    </row>
    <row r="1334" spans="1:1" x14ac:dyDescent="0.25">
      <c r="A1334" s="50"/>
    </row>
    <row r="1335" spans="1:1" x14ac:dyDescent="0.25">
      <c r="A1335" s="50"/>
    </row>
    <row r="1336" spans="1:1" x14ac:dyDescent="0.25">
      <c r="A1336" s="50"/>
    </row>
    <row r="1337" spans="1:1" x14ac:dyDescent="0.25">
      <c r="A1337" s="50"/>
    </row>
    <row r="1338" spans="1:1" x14ac:dyDescent="0.25">
      <c r="A1338" s="50"/>
    </row>
    <row r="1339" spans="1:1" x14ac:dyDescent="0.25">
      <c r="A1339" s="50"/>
    </row>
    <row r="1340" spans="1:1" x14ac:dyDescent="0.25">
      <c r="A1340" s="50"/>
    </row>
    <row r="1341" spans="1:1" x14ac:dyDescent="0.25">
      <c r="A1341" s="50"/>
    </row>
    <row r="1342" spans="1:1" x14ac:dyDescent="0.25">
      <c r="A1342" s="50"/>
    </row>
    <row r="1343" spans="1:1" x14ac:dyDescent="0.25">
      <c r="A1343" s="50"/>
    </row>
    <row r="1344" spans="1:1" x14ac:dyDescent="0.25">
      <c r="A1344" s="50"/>
    </row>
    <row r="1345" spans="1:1" x14ac:dyDescent="0.25">
      <c r="A1345" s="50"/>
    </row>
    <row r="1346" spans="1:1" x14ac:dyDescent="0.25">
      <c r="A1346" s="50"/>
    </row>
    <row r="1347" spans="1:1" x14ac:dyDescent="0.25">
      <c r="A1347" s="50"/>
    </row>
    <row r="1348" spans="1:1" x14ac:dyDescent="0.25">
      <c r="A1348" s="50"/>
    </row>
    <row r="1349" spans="1:1" x14ac:dyDescent="0.25">
      <c r="A1349" s="50"/>
    </row>
    <row r="1350" spans="1:1" x14ac:dyDescent="0.25">
      <c r="A1350" s="50"/>
    </row>
    <row r="1351" spans="1:1" x14ac:dyDescent="0.25">
      <c r="A1351" s="50"/>
    </row>
    <row r="1352" spans="1:1" x14ac:dyDescent="0.25">
      <c r="A1352" s="50"/>
    </row>
    <row r="1353" spans="1:1" x14ac:dyDescent="0.25">
      <c r="A1353" s="50"/>
    </row>
    <row r="1354" spans="1:1" x14ac:dyDescent="0.25">
      <c r="A1354" s="50"/>
    </row>
    <row r="1355" spans="1:1" x14ac:dyDescent="0.25">
      <c r="A1355" s="50"/>
    </row>
    <row r="1356" spans="1:1" x14ac:dyDescent="0.25">
      <c r="A1356" s="50"/>
    </row>
    <row r="1357" spans="1:1" x14ac:dyDescent="0.25">
      <c r="A1357" s="50"/>
    </row>
    <row r="1358" spans="1:1" x14ac:dyDescent="0.25">
      <c r="A1358" s="50"/>
    </row>
    <row r="1359" spans="1:1" x14ac:dyDescent="0.25">
      <c r="A1359" s="50"/>
    </row>
    <row r="1360" spans="1:1" x14ac:dyDescent="0.25">
      <c r="A1360" s="50"/>
    </row>
    <row r="1361" spans="1:1" x14ac:dyDescent="0.25">
      <c r="A1361" s="50"/>
    </row>
    <row r="1362" spans="1:1" x14ac:dyDescent="0.25">
      <c r="A1362" s="50"/>
    </row>
    <row r="1363" spans="1:1" x14ac:dyDescent="0.25">
      <c r="A1363" s="50"/>
    </row>
    <row r="1364" spans="1:1" x14ac:dyDescent="0.25">
      <c r="A1364" s="50"/>
    </row>
    <row r="1365" spans="1:1" x14ac:dyDescent="0.25">
      <c r="A1365" s="50"/>
    </row>
    <row r="1366" spans="1:1" x14ac:dyDescent="0.25">
      <c r="A1366" s="50"/>
    </row>
    <row r="1367" spans="1:1" x14ac:dyDescent="0.25">
      <c r="A1367" s="50"/>
    </row>
    <row r="1368" spans="1:1" x14ac:dyDescent="0.25">
      <c r="A1368" s="50"/>
    </row>
    <row r="1369" spans="1:1" x14ac:dyDescent="0.25">
      <c r="A1369" s="50"/>
    </row>
    <row r="1370" spans="1:1" x14ac:dyDescent="0.25">
      <c r="A1370" s="50"/>
    </row>
    <row r="1371" spans="1:1" x14ac:dyDescent="0.25">
      <c r="A1371" s="50"/>
    </row>
    <row r="1372" spans="1:1" x14ac:dyDescent="0.25">
      <c r="A1372" s="50"/>
    </row>
    <row r="1373" spans="1:1" x14ac:dyDescent="0.25">
      <c r="A1373" s="50"/>
    </row>
    <row r="1374" spans="1:1" x14ac:dyDescent="0.25">
      <c r="A1374" s="50"/>
    </row>
    <row r="1375" spans="1:1" x14ac:dyDescent="0.25">
      <c r="A1375" s="50"/>
    </row>
    <row r="1376" spans="1:1" x14ac:dyDescent="0.25">
      <c r="A1376" s="50"/>
    </row>
    <row r="1377" spans="1:1" x14ac:dyDescent="0.25">
      <c r="A1377" s="50"/>
    </row>
    <row r="1378" spans="1:1" x14ac:dyDescent="0.25">
      <c r="A1378" s="50"/>
    </row>
    <row r="1379" spans="1:1" x14ac:dyDescent="0.25">
      <c r="A1379" s="50"/>
    </row>
    <row r="1380" spans="1:1" x14ac:dyDescent="0.25">
      <c r="A1380" s="50"/>
    </row>
    <row r="1381" spans="1:1" x14ac:dyDescent="0.25">
      <c r="A1381" s="50"/>
    </row>
    <row r="1382" spans="1:1" x14ac:dyDescent="0.25">
      <c r="A1382" s="50"/>
    </row>
    <row r="1383" spans="1:1" x14ac:dyDescent="0.25">
      <c r="A1383" s="50"/>
    </row>
    <row r="1384" spans="1:1" x14ac:dyDescent="0.25">
      <c r="A1384" s="50"/>
    </row>
    <row r="1385" spans="1:1" x14ac:dyDescent="0.25">
      <c r="A1385" s="50"/>
    </row>
    <row r="1386" spans="1:1" x14ac:dyDescent="0.25">
      <c r="A1386" s="50"/>
    </row>
    <row r="1387" spans="1:1" x14ac:dyDescent="0.25">
      <c r="A1387" s="50"/>
    </row>
    <row r="1388" spans="1:1" x14ac:dyDescent="0.25">
      <c r="A1388" s="50"/>
    </row>
    <row r="1389" spans="1:1" x14ac:dyDescent="0.25">
      <c r="A1389" s="50"/>
    </row>
    <row r="1390" spans="1:1" x14ac:dyDescent="0.25">
      <c r="A1390" s="50"/>
    </row>
    <row r="1391" spans="1:1" x14ac:dyDescent="0.25">
      <c r="A1391" s="50"/>
    </row>
    <row r="1392" spans="1:1" x14ac:dyDescent="0.25">
      <c r="A1392" s="50"/>
    </row>
    <row r="1393" spans="1:1" x14ac:dyDescent="0.25">
      <c r="A1393" s="50"/>
    </row>
    <row r="1394" spans="1:1" x14ac:dyDescent="0.25">
      <c r="A1394" s="50"/>
    </row>
    <row r="1395" spans="1:1" x14ac:dyDescent="0.25">
      <c r="A1395" s="50"/>
    </row>
    <row r="1396" spans="1:1" x14ac:dyDescent="0.25">
      <c r="A1396" s="50"/>
    </row>
    <row r="1397" spans="1:1" x14ac:dyDescent="0.25">
      <c r="A1397" s="50"/>
    </row>
    <row r="1398" spans="1:1" x14ac:dyDescent="0.25">
      <c r="A1398" s="50"/>
    </row>
    <row r="1399" spans="1:1" x14ac:dyDescent="0.25">
      <c r="A1399" s="50"/>
    </row>
    <row r="1400" spans="1:1" x14ac:dyDescent="0.25">
      <c r="A1400" s="50"/>
    </row>
    <row r="1401" spans="1:1" x14ac:dyDescent="0.25">
      <c r="A1401" s="50"/>
    </row>
    <row r="1402" spans="1:1" x14ac:dyDescent="0.25">
      <c r="A1402" s="50"/>
    </row>
    <row r="1403" spans="1:1" x14ac:dyDescent="0.25">
      <c r="A1403" s="50"/>
    </row>
    <row r="1404" spans="1:1" x14ac:dyDescent="0.25">
      <c r="A1404" s="50"/>
    </row>
    <row r="1405" spans="1:1" x14ac:dyDescent="0.25">
      <c r="A1405" s="50"/>
    </row>
    <row r="1406" spans="1:1" x14ac:dyDescent="0.25">
      <c r="A1406" s="50"/>
    </row>
    <row r="1407" spans="1:1" x14ac:dyDescent="0.25">
      <c r="A1407" s="50"/>
    </row>
    <row r="1408" spans="1:1" x14ac:dyDescent="0.25">
      <c r="A1408" s="50"/>
    </row>
    <row r="1409" spans="1:1" x14ac:dyDescent="0.25">
      <c r="A1409" s="50"/>
    </row>
    <row r="1410" spans="1:1" x14ac:dyDescent="0.25">
      <c r="A1410" s="50"/>
    </row>
    <row r="1411" spans="1:1" x14ac:dyDescent="0.25">
      <c r="A1411" s="50"/>
    </row>
    <row r="1412" spans="1:1" x14ac:dyDescent="0.25">
      <c r="A1412" s="50"/>
    </row>
    <row r="1413" spans="1:1" x14ac:dyDescent="0.25">
      <c r="A1413" s="50"/>
    </row>
    <row r="1414" spans="1:1" x14ac:dyDescent="0.25">
      <c r="A1414" s="50"/>
    </row>
    <row r="1415" spans="1:1" x14ac:dyDescent="0.25">
      <c r="A1415" s="50"/>
    </row>
    <row r="1416" spans="1:1" x14ac:dyDescent="0.25">
      <c r="A1416" s="50"/>
    </row>
    <row r="1417" spans="1:1" x14ac:dyDescent="0.25">
      <c r="A1417" s="50"/>
    </row>
    <row r="1418" spans="1:1" x14ac:dyDescent="0.25">
      <c r="A1418" s="50"/>
    </row>
    <row r="1419" spans="1:1" x14ac:dyDescent="0.25">
      <c r="A1419" s="50"/>
    </row>
    <row r="1420" spans="1:1" x14ac:dyDescent="0.25">
      <c r="A1420" s="50"/>
    </row>
    <row r="1421" spans="1:1" x14ac:dyDescent="0.25">
      <c r="A1421" s="50"/>
    </row>
    <row r="1422" spans="1:1" x14ac:dyDescent="0.25">
      <c r="A1422" s="50"/>
    </row>
    <row r="1423" spans="1:1" x14ac:dyDescent="0.25">
      <c r="A1423" s="50"/>
    </row>
    <row r="1424" spans="1:1" x14ac:dyDescent="0.25">
      <c r="A1424" s="50"/>
    </row>
    <row r="1425" spans="1:1" x14ac:dyDescent="0.25">
      <c r="A1425" s="50"/>
    </row>
    <row r="1426" spans="1:1" x14ac:dyDescent="0.25">
      <c r="A1426" s="50"/>
    </row>
    <row r="1427" spans="1:1" x14ac:dyDescent="0.25">
      <c r="A1427" s="50"/>
    </row>
    <row r="1428" spans="1:1" x14ac:dyDescent="0.25">
      <c r="A1428" s="50"/>
    </row>
    <row r="1429" spans="1:1" x14ac:dyDescent="0.25">
      <c r="A1429" s="50"/>
    </row>
    <row r="1430" spans="1:1" x14ac:dyDescent="0.25">
      <c r="A1430" s="50"/>
    </row>
    <row r="1431" spans="1:1" x14ac:dyDescent="0.25">
      <c r="A1431" s="50"/>
    </row>
    <row r="1432" spans="1:1" x14ac:dyDescent="0.25">
      <c r="A1432" s="50"/>
    </row>
    <row r="1433" spans="1:1" x14ac:dyDescent="0.25">
      <c r="A1433" s="50"/>
    </row>
    <row r="1434" spans="1:1" x14ac:dyDescent="0.25">
      <c r="A1434" s="50"/>
    </row>
    <row r="1435" spans="1:1" x14ac:dyDescent="0.25">
      <c r="A1435" s="50"/>
    </row>
    <row r="1436" spans="1:1" x14ac:dyDescent="0.25">
      <c r="A1436" s="50"/>
    </row>
    <row r="1437" spans="1:1" x14ac:dyDescent="0.25">
      <c r="A1437" s="50"/>
    </row>
    <row r="1438" spans="1:1" x14ac:dyDescent="0.25">
      <c r="A1438" s="50"/>
    </row>
    <row r="1439" spans="1:1" x14ac:dyDescent="0.25">
      <c r="A1439" s="50"/>
    </row>
    <row r="1440" spans="1:1" x14ac:dyDescent="0.25">
      <c r="A1440" s="50"/>
    </row>
    <row r="1441" spans="1:1" x14ac:dyDescent="0.25">
      <c r="A1441" s="50"/>
    </row>
    <row r="1442" spans="1:1" x14ac:dyDescent="0.25">
      <c r="A1442" s="50"/>
    </row>
    <row r="1443" spans="1:1" x14ac:dyDescent="0.25">
      <c r="A1443" s="50"/>
    </row>
    <row r="1444" spans="1:1" x14ac:dyDescent="0.25">
      <c r="A1444" s="50"/>
    </row>
    <row r="1445" spans="1:1" x14ac:dyDescent="0.25">
      <c r="A1445" s="50"/>
    </row>
    <row r="1446" spans="1:1" x14ac:dyDescent="0.25">
      <c r="A1446" s="50"/>
    </row>
    <row r="1447" spans="1:1" x14ac:dyDescent="0.25">
      <c r="A1447" s="50"/>
    </row>
    <row r="1448" spans="1:1" x14ac:dyDescent="0.25">
      <c r="A1448" s="50"/>
    </row>
    <row r="1449" spans="1:1" x14ac:dyDescent="0.25">
      <c r="A1449" s="50"/>
    </row>
    <row r="1450" spans="1:1" x14ac:dyDescent="0.25">
      <c r="A1450" s="50"/>
    </row>
    <row r="1451" spans="1:1" x14ac:dyDescent="0.25">
      <c r="A1451" s="50"/>
    </row>
    <row r="1452" spans="1:1" x14ac:dyDescent="0.25">
      <c r="A1452" s="50"/>
    </row>
    <row r="1453" spans="1:1" x14ac:dyDescent="0.25">
      <c r="A1453" s="50"/>
    </row>
    <row r="1454" spans="1:1" x14ac:dyDescent="0.25">
      <c r="A1454" s="50"/>
    </row>
    <row r="1455" spans="1:1" x14ac:dyDescent="0.25">
      <c r="A1455" s="50"/>
    </row>
    <row r="1456" spans="1:1" x14ac:dyDescent="0.25">
      <c r="A1456" s="50"/>
    </row>
    <row r="1457" spans="1:1" x14ac:dyDescent="0.25">
      <c r="A1457" s="50"/>
    </row>
    <row r="1458" spans="1:1" x14ac:dyDescent="0.25">
      <c r="A1458" s="50"/>
    </row>
    <row r="1459" spans="1:1" x14ac:dyDescent="0.25">
      <c r="A1459" s="50"/>
    </row>
    <row r="1460" spans="1:1" x14ac:dyDescent="0.25">
      <c r="A1460" s="50"/>
    </row>
    <row r="1461" spans="1:1" x14ac:dyDescent="0.25">
      <c r="A1461" s="50"/>
    </row>
    <row r="1462" spans="1:1" x14ac:dyDescent="0.25">
      <c r="A1462" s="50"/>
    </row>
    <row r="1463" spans="1:1" x14ac:dyDescent="0.25">
      <c r="A1463" s="50"/>
    </row>
    <row r="1464" spans="1:1" x14ac:dyDescent="0.25">
      <c r="A1464" s="50"/>
    </row>
    <row r="1465" spans="1:1" x14ac:dyDescent="0.25">
      <c r="A1465" s="50"/>
    </row>
    <row r="1466" spans="1:1" x14ac:dyDescent="0.25">
      <c r="A1466" s="50"/>
    </row>
    <row r="1467" spans="1:1" x14ac:dyDescent="0.25">
      <c r="A1467" s="50"/>
    </row>
    <row r="1468" spans="1:1" x14ac:dyDescent="0.25">
      <c r="A1468" s="50"/>
    </row>
    <row r="1469" spans="1:1" x14ac:dyDescent="0.25">
      <c r="A1469" s="50"/>
    </row>
    <row r="1470" spans="1:1" x14ac:dyDescent="0.25">
      <c r="A1470" s="50"/>
    </row>
    <row r="1471" spans="1:1" x14ac:dyDescent="0.25">
      <c r="A1471" s="50"/>
    </row>
    <row r="1472" spans="1:1" x14ac:dyDescent="0.25">
      <c r="A1472" s="50"/>
    </row>
    <row r="1473" spans="1:1" x14ac:dyDescent="0.25">
      <c r="A1473" s="50"/>
    </row>
    <row r="1474" spans="1:1" x14ac:dyDescent="0.25">
      <c r="A1474" s="50"/>
    </row>
    <row r="1475" spans="1:1" x14ac:dyDescent="0.25">
      <c r="A1475" s="50"/>
    </row>
    <row r="1476" spans="1:1" x14ac:dyDescent="0.25">
      <c r="A1476" s="50"/>
    </row>
    <row r="1477" spans="1:1" x14ac:dyDescent="0.25">
      <c r="A1477" s="50"/>
    </row>
    <row r="1478" spans="1:1" x14ac:dyDescent="0.25">
      <c r="A1478" s="50"/>
    </row>
    <row r="1479" spans="1:1" x14ac:dyDescent="0.25">
      <c r="A1479" s="50"/>
    </row>
    <row r="1480" spans="1:1" x14ac:dyDescent="0.25">
      <c r="A1480" s="50"/>
    </row>
    <row r="1481" spans="1:1" x14ac:dyDescent="0.25">
      <c r="A1481" s="50"/>
    </row>
    <row r="1482" spans="1:1" x14ac:dyDescent="0.25">
      <c r="A1482" s="50"/>
    </row>
    <row r="1483" spans="1:1" x14ac:dyDescent="0.25">
      <c r="A1483" s="50"/>
    </row>
    <row r="1484" spans="1:1" x14ac:dyDescent="0.25">
      <c r="A1484" s="50"/>
    </row>
    <row r="1485" spans="1:1" x14ac:dyDescent="0.25">
      <c r="A1485" s="50"/>
    </row>
    <row r="1486" spans="1:1" x14ac:dyDescent="0.25">
      <c r="A1486" s="50"/>
    </row>
    <row r="1487" spans="1:1" x14ac:dyDescent="0.25">
      <c r="A1487" s="50"/>
    </row>
    <row r="1488" spans="1:1" x14ac:dyDescent="0.25">
      <c r="A1488" s="50"/>
    </row>
    <row r="1489" spans="1:1" x14ac:dyDescent="0.25">
      <c r="A1489" s="50"/>
    </row>
    <row r="1490" spans="1:1" x14ac:dyDescent="0.25">
      <c r="A1490" s="50"/>
    </row>
    <row r="1491" spans="1:1" x14ac:dyDescent="0.25">
      <c r="A1491" s="50"/>
    </row>
    <row r="1492" spans="1:1" x14ac:dyDescent="0.25">
      <c r="A1492" s="50"/>
    </row>
    <row r="1493" spans="1:1" x14ac:dyDescent="0.25">
      <c r="A1493" s="50"/>
    </row>
    <row r="1494" spans="1:1" x14ac:dyDescent="0.25">
      <c r="A1494" s="50"/>
    </row>
    <row r="1495" spans="1:1" x14ac:dyDescent="0.25">
      <c r="A1495" s="50"/>
    </row>
    <row r="1496" spans="1:1" x14ac:dyDescent="0.25">
      <c r="A1496" s="50"/>
    </row>
    <row r="1497" spans="1:1" x14ac:dyDescent="0.25">
      <c r="A1497" s="50"/>
    </row>
    <row r="1498" spans="1:1" x14ac:dyDescent="0.25">
      <c r="A1498" s="50"/>
    </row>
    <row r="1499" spans="1:1" x14ac:dyDescent="0.25">
      <c r="A1499" s="50"/>
    </row>
    <row r="1500" spans="1:1" x14ac:dyDescent="0.25">
      <c r="A1500" s="50"/>
    </row>
    <row r="1501" spans="1:1" x14ac:dyDescent="0.25">
      <c r="A1501" s="50"/>
    </row>
    <row r="1502" spans="1:1" x14ac:dyDescent="0.25">
      <c r="A1502" s="50"/>
    </row>
    <row r="1503" spans="1:1" x14ac:dyDescent="0.25">
      <c r="A1503" s="50"/>
    </row>
    <row r="1504" spans="1:1" x14ac:dyDescent="0.25">
      <c r="A1504" s="50"/>
    </row>
    <row r="1505" spans="1:1" x14ac:dyDescent="0.25">
      <c r="A1505" s="50"/>
    </row>
    <row r="1506" spans="1:1" x14ac:dyDescent="0.25">
      <c r="A1506" s="50"/>
    </row>
    <row r="1507" spans="1:1" x14ac:dyDescent="0.25">
      <c r="A1507" s="50"/>
    </row>
    <row r="1508" spans="1:1" x14ac:dyDescent="0.25">
      <c r="A1508" s="50"/>
    </row>
    <row r="1509" spans="1:1" x14ac:dyDescent="0.25">
      <c r="A1509" s="50"/>
    </row>
    <row r="1510" spans="1:1" x14ac:dyDescent="0.25">
      <c r="A1510" s="50"/>
    </row>
    <row r="1511" spans="1:1" x14ac:dyDescent="0.25">
      <c r="A1511" s="50"/>
    </row>
    <row r="1512" spans="1:1" x14ac:dyDescent="0.25">
      <c r="A1512" s="50"/>
    </row>
    <row r="1513" spans="1:1" x14ac:dyDescent="0.25">
      <c r="A1513" s="50"/>
    </row>
    <row r="1514" spans="1:1" x14ac:dyDescent="0.25">
      <c r="A1514" s="50"/>
    </row>
    <row r="1515" spans="1:1" x14ac:dyDescent="0.25">
      <c r="A1515" s="50"/>
    </row>
    <row r="1516" spans="1:1" x14ac:dyDescent="0.25">
      <c r="A1516" s="50"/>
    </row>
    <row r="1517" spans="1:1" x14ac:dyDescent="0.25">
      <c r="A1517" s="50"/>
    </row>
    <row r="1518" spans="1:1" x14ac:dyDescent="0.25">
      <c r="A1518" s="50"/>
    </row>
    <row r="1519" spans="1:1" x14ac:dyDescent="0.25">
      <c r="A1519" s="50"/>
    </row>
    <row r="1520" spans="1:1" x14ac:dyDescent="0.25">
      <c r="A1520" s="50"/>
    </row>
    <row r="1521" spans="1:1" x14ac:dyDescent="0.25">
      <c r="A1521" s="50"/>
    </row>
    <row r="1522" spans="1:1" x14ac:dyDescent="0.25">
      <c r="A1522" s="50"/>
    </row>
    <row r="1523" spans="1:1" x14ac:dyDescent="0.25">
      <c r="A1523" s="50"/>
    </row>
    <row r="1524" spans="1:1" x14ac:dyDescent="0.25">
      <c r="A1524" s="50"/>
    </row>
    <row r="1525" spans="1:1" x14ac:dyDescent="0.25">
      <c r="A1525" s="50"/>
    </row>
    <row r="1526" spans="1:1" x14ac:dyDescent="0.25">
      <c r="A1526" s="50"/>
    </row>
    <row r="1527" spans="1:1" x14ac:dyDescent="0.25">
      <c r="A1527" s="50"/>
    </row>
    <row r="1528" spans="1:1" x14ac:dyDescent="0.25">
      <c r="A1528" s="50"/>
    </row>
    <row r="1529" spans="1:1" x14ac:dyDescent="0.25">
      <c r="A1529" s="50"/>
    </row>
    <row r="1530" spans="1:1" x14ac:dyDescent="0.25">
      <c r="A1530" s="50"/>
    </row>
    <row r="1531" spans="1:1" x14ac:dyDescent="0.25">
      <c r="A1531" s="50"/>
    </row>
    <row r="1532" spans="1:1" x14ac:dyDescent="0.25">
      <c r="A1532" s="50"/>
    </row>
    <row r="1533" spans="1:1" x14ac:dyDescent="0.25">
      <c r="A1533" s="50"/>
    </row>
    <row r="1534" spans="1:1" x14ac:dyDescent="0.25">
      <c r="A1534" s="50"/>
    </row>
    <row r="1535" spans="1:1" x14ac:dyDescent="0.25">
      <c r="A1535" s="50"/>
    </row>
    <row r="1536" spans="1:1" x14ac:dyDescent="0.25">
      <c r="A1536" s="50"/>
    </row>
    <row r="1537" spans="1:1" x14ac:dyDescent="0.25">
      <c r="A1537" s="50"/>
    </row>
    <row r="1538" spans="1:1" x14ac:dyDescent="0.25">
      <c r="A1538" s="50"/>
    </row>
    <row r="1539" spans="1:1" x14ac:dyDescent="0.25">
      <c r="A1539" s="50"/>
    </row>
    <row r="1540" spans="1:1" x14ac:dyDescent="0.25">
      <c r="A1540" s="50"/>
    </row>
    <row r="1541" spans="1:1" x14ac:dyDescent="0.25">
      <c r="A1541" s="50"/>
    </row>
    <row r="1542" spans="1:1" x14ac:dyDescent="0.25">
      <c r="A1542" s="50"/>
    </row>
    <row r="1543" spans="1:1" x14ac:dyDescent="0.25">
      <c r="A1543" s="50"/>
    </row>
    <row r="1544" spans="1:1" x14ac:dyDescent="0.25">
      <c r="A1544" s="50"/>
    </row>
    <row r="1545" spans="1:1" x14ac:dyDescent="0.25">
      <c r="A1545" s="50"/>
    </row>
    <row r="1546" spans="1:1" x14ac:dyDescent="0.25">
      <c r="A1546" s="50"/>
    </row>
    <row r="1547" spans="1:1" x14ac:dyDescent="0.25">
      <c r="A1547" s="50"/>
    </row>
    <row r="1548" spans="1:1" x14ac:dyDescent="0.25">
      <c r="A1548" s="50"/>
    </row>
    <row r="1549" spans="1:1" x14ac:dyDescent="0.25">
      <c r="A1549" s="50"/>
    </row>
    <row r="1550" spans="1:1" x14ac:dyDescent="0.25">
      <c r="A1550" s="50"/>
    </row>
    <row r="1551" spans="1:1" x14ac:dyDescent="0.25">
      <c r="A1551" s="50"/>
    </row>
    <row r="1552" spans="1:1" x14ac:dyDescent="0.25">
      <c r="A1552" s="50"/>
    </row>
    <row r="1553" spans="1:1" x14ac:dyDescent="0.25">
      <c r="A1553" s="50"/>
    </row>
    <row r="1554" spans="1:1" x14ac:dyDescent="0.25">
      <c r="A1554" s="50"/>
    </row>
    <row r="1555" spans="1:1" x14ac:dyDescent="0.25">
      <c r="A1555" s="50"/>
    </row>
    <row r="1556" spans="1:1" x14ac:dyDescent="0.25">
      <c r="A1556" s="50"/>
    </row>
    <row r="1557" spans="1:1" x14ac:dyDescent="0.25">
      <c r="A1557" s="50"/>
    </row>
    <row r="1558" spans="1:1" x14ac:dyDescent="0.25">
      <c r="A1558" s="50"/>
    </row>
    <row r="1559" spans="1:1" x14ac:dyDescent="0.25">
      <c r="A1559" s="50"/>
    </row>
    <row r="1560" spans="1:1" x14ac:dyDescent="0.25">
      <c r="A1560" s="50"/>
    </row>
    <row r="1561" spans="1:1" x14ac:dyDescent="0.25">
      <c r="A1561" s="50"/>
    </row>
    <row r="1562" spans="1:1" x14ac:dyDescent="0.25">
      <c r="A1562" s="50"/>
    </row>
    <row r="1563" spans="1:1" x14ac:dyDescent="0.25">
      <c r="A1563" s="50"/>
    </row>
    <row r="1564" spans="1:1" x14ac:dyDescent="0.25">
      <c r="A1564" s="50"/>
    </row>
    <row r="1565" spans="1:1" x14ac:dyDescent="0.25">
      <c r="A1565" s="50"/>
    </row>
    <row r="1566" spans="1:1" x14ac:dyDescent="0.25">
      <c r="A1566" s="50"/>
    </row>
    <row r="1567" spans="1:1" x14ac:dyDescent="0.25">
      <c r="A1567" s="50"/>
    </row>
    <row r="1568" spans="1:1" x14ac:dyDescent="0.25">
      <c r="A1568" s="50"/>
    </row>
    <row r="1569" spans="1:1" x14ac:dyDescent="0.25">
      <c r="A1569" s="50"/>
    </row>
    <row r="1570" spans="1:1" x14ac:dyDescent="0.25">
      <c r="A1570" s="50"/>
    </row>
    <row r="1571" spans="1:1" x14ac:dyDescent="0.25">
      <c r="A1571" s="50"/>
    </row>
    <row r="1572" spans="1:1" x14ac:dyDescent="0.25">
      <c r="A1572" s="50"/>
    </row>
    <row r="1573" spans="1:1" x14ac:dyDescent="0.25">
      <c r="A1573" s="50"/>
    </row>
    <row r="1574" spans="1:1" x14ac:dyDescent="0.25">
      <c r="A1574" s="50"/>
    </row>
    <row r="1575" spans="1:1" x14ac:dyDescent="0.25">
      <c r="A1575" s="50"/>
    </row>
    <row r="1576" spans="1:1" x14ac:dyDescent="0.25">
      <c r="A1576" s="50"/>
    </row>
    <row r="1577" spans="1:1" x14ac:dyDescent="0.25">
      <c r="A1577" s="50"/>
    </row>
    <row r="1578" spans="1:1" x14ac:dyDescent="0.25">
      <c r="A1578" s="50"/>
    </row>
    <row r="1579" spans="1:1" x14ac:dyDescent="0.25">
      <c r="A1579" s="50"/>
    </row>
    <row r="1580" spans="1:1" x14ac:dyDescent="0.25">
      <c r="A1580" s="50"/>
    </row>
    <row r="1581" spans="1:1" x14ac:dyDescent="0.25">
      <c r="A1581" s="50"/>
    </row>
    <row r="1582" spans="1:1" x14ac:dyDescent="0.25">
      <c r="A1582" s="50"/>
    </row>
    <row r="1583" spans="1:1" x14ac:dyDescent="0.25">
      <c r="A1583" s="50"/>
    </row>
    <row r="1584" spans="1:1" x14ac:dyDescent="0.25">
      <c r="A1584" s="50"/>
    </row>
    <row r="1585" spans="1:1" x14ac:dyDescent="0.25">
      <c r="A1585" s="50"/>
    </row>
    <row r="1586" spans="1:1" x14ac:dyDescent="0.25">
      <c r="A1586" s="50"/>
    </row>
    <row r="1587" spans="1:1" x14ac:dyDescent="0.25">
      <c r="A1587" s="50"/>
    </row>
    <row r="1588" spans="1:1" x14ac:dyDescent="0.25">
      <c r="A1588" s="50"/>
    </row>
    <row r="1589" spans="1:1" x14ac:dyDescent="0.25">
      <c r="A1589" s="50"/>
    </row>
    <row r="1590" spans="1:1" x14ac:dyDescent="0.25">
      <c r="A1590" s="50"/>
    </row>
    <row r="1591" spans="1:1" x14ac:dyDescent="0.25">
      <c r="A1591" s="50"/>
    </row>
    <row r="1592" spans="1:1" x14ac:dyDescent="0.25">
      <c r="A1592" s="50"/>
    </row>
    <row r="1593" spans="1:1" x14ac:dyDescent="0.25">
      <c r="A1593" s="50"/>
    </row>
    <row r="1594" spans="1:1" x14ac:dyDescent="0.25">
      <c r="A1594" s="50"/>
    </row>
    <row r="1595" spans="1:1" x14ac:dyDescent="0.25">
      <c r="A1595" s="50"/>
    </row>
    <row r="1596" spans="1:1" x14ac:dyDescent="0.25">
      <c r="A1596" s="50"/>
    </row>
    <row r="1597" spans="1:1" x14ac:dyDescent="0.25">
      <c r="A1597" s="50"/>
    </row>
    <row r="1598" spans="1:1" x14ac:dyDescent="0.25">
      <c r="A1598" s="50"/>
    </row>
    <row r="1599" spans="1:1" x14ac:dyDescent="0.25">
      <c r="A1599" s="50"/>
    </row>
    <row r="1600" spans="1:1" x14ac:dyDescent="0.25">
      <c r="A1600" s="50"/>
    </row>
    <row r="1601" spans="1:1" x14ac:dyDescent="0.25">
      <c r="A1601" s="50"/>
    </row>
    <row r="1602" spans="1:1" x14ac:dyDescent="0.25">
      <c r="A1602" s="50"/>
    </row>
    <row r="1603" spans="1:1" x14ac:dyDescent="0.25">
      <c r="A1603" s="50"/>
    </row>
    <row r="1604" spans="1:1" x14ac:dyDescent="0.25">
      <c r="A1604" s="50"/>
    </row>
    <row r="1605" spans="1:1" x14ac:dyDescent="0.25">
      <c r="A1605" s="50"/>
    </row>
    <row r="1606" spans="1:1" x14ac:dyDescent="0.25">
      <c r="A1606" s="50"/>
    </row>
    <row r="1607" spans="1:1" x14ac:dyDescent="0.25">
      <c r="A1607" s="50"/>
    </row>
    <row r="1608" spans="1:1" x14ac:dyDescent="0.25">
      <c r="A1608" s="50"/>
    </row>
    <row r="1609" spans="1:1" x14ac:dyDescent="0.25">
      <c r="A1609" s="50"/>
    </row>
    <row r="1610" spans="1:1" x14ac:dyDescent="0.25">
      <c r="A1610" s="50"/>
    </row>
    <row r="1611" spans="1:1" x14ac:dyDescent="0.25">
      <c r="A1611" s="50"/>
    </row>
    <row r="1612" spans="1:1" x14ac:dyDescent="0.25">
      <c r="A1612" s="50"/>
    </row>
    <row r="1613" spans="1:1" x14ac:dyDescent="0.25">
      <c r="A1613" s="50"/>
    </row>
    <row r="1614" spans="1:1" x14ac:dyDescent="0.25">
      <c r="A1614" s="50"/>
    </row>
    <row r="1615" spans="1:1" x14ac:dyDescent="0.25">
      <c r="A1615" s="50"/>
    </row>
    <row r="1616" spans="1:1" x14ac:dyDescent="0.25">
      <c r="A1616" s="50"/>
    </row>
    <row r="1617" spans="1:1" x14ac:dyDescent="0.25">
      <c r="A1617" s="50"/>
    </row>
    <row r="1618" spans="1:1" x14ac:dyDescent="0.25">
      <c r="A1618" s="50"/>
    </row>
    <row r="1619" spans="1:1" x14ac:dyDescent="0.25">
      <c r="A1619" s="50"/>
    </row>
    <row r="1620" spans="1:1" x14ac:dyDescent="0.25">
      <c r="A1620" s="50"/>
    </row>
    <row r="1621" spans="1:1" x14ac:dyDescent="0.25">
      <c r="A1621" s="50"/>
    </row>
    <row r="1622" spans="1:1" x14ac:dyDescent="0.25">
      <c r="A1622" s="50"/>
    </row>
    <row r="1623" spans="1:1" x14ac:dyDescent="0.25">
      <c r="A1623" s="50"/>
    </row>
    <row r="1624" spans="1:1" x14ac:dyDescent="0.25">
      <c r="A1624" s="50"/>
    </row>
    <row r="1625" spans="1:1" x14ac:dyDescent="0.25">
      <c r="A1625" s="50"/>
    </row>
    <row r="1626" spans="1:1" x14ac:dyDescent="0.25">
      <c r="A1626" s="50"/>
    </row>
    <row r="1627" spans="1:1" x14ac:dyDescent="0.25">
      <c r="A1627" s="50"/>
    </row>
    <row r="1628" spans="1:1" x14ac:dyDescent="0.25">
      <c r="A1628" s="50"/>
    </row>
    <row r="1629" spans="1:1" x14ac:dyDescent="0.25">
      <c r="A1629" s="50"/>
    </row>
    <row r="1630" spans="1:1" x14ac:dyDescent="0.25">
      <c r="A1630" s="50"/>
    </row>
    <row r="1631" spans="1:1" x14ac:dyDescent="0.25">
      <c r="A1631" s="50"/>
    </row>
    <row r="1632" spans="1:1" x14ac:dyDescent="0.25">
      <c r="A1632" s="50"/>
    </row>
    <row r="1633" spans="1:1" x14ac:dyDescent="0.25">
      <c r="A1633" s="50"/>
    </row>
    <row r="1634" spans="1:1" x14ac:dyDescent="0.25">
      <c r="A1634" s="50"/>
    </row>
    <row r="1635" spans="1:1" x14ac:dyDescent="0.25">
      <c r="A1635" s="50"/>
    </row>
    <row r="1636" spans="1:1" x14ac:dyDescent="0.25">
      <c r="A1636" s="50"/>
    </row>
    <row r="1637" spans="1:1" x14ac:dyDescent="0.25">
      <c r="A1637" s="50"/>
    </row>
    <row r="1638" spans="1:1" x14ac:dyDescent="0.25">
      <c r="A1638" s="50"/>
    </row>
    <row r="1639" spans="1:1" x14ac:dyDescent="0.25">
      <c r="A1639" s="50"/>
    </row>
    <row r="1640" spans="1:1" x14ac:dyDescent="0.25">
      <c r="A1640" s="50"/>
    </row>
    <row r="1641" spans="1:1" x14ac:dyDescent="0.25">
      <c r="A1641" s="50"/>
    </row>
    <row r="1642" spans="1:1" x14ac:dyDescent="0.25">
      <c r="A1642" s="50"/>
    </row>
    <row r="1643" spans="1:1" x14ac:dyDescent="0.25">
      <c r="A1643" s="50"/>
    </row>
    <row r="1644" spans="1:1" x14ac:dyDescent="0.25">
      <c r="A1644" s="50"/>
    </row>
    <row r="1645" spans="1:1" x14ac:dyDescent="0.25">
      <c r="A1645" s="50"/>
    </row>
    <row r="1646" spans="1:1" x14ac:dyDescent="0.25">
      <c r="A1646" s="50"/>
    </row>
    <row r="1647" spans="1:1" x14ac:dyDescent="0.25">
      <c r="A1647" s="50"/>
    </row>
    <row r="1648" spans="1:1" x14ac:dyDescent="0.25">
      <c r="A1648" s="50"/>
    </row>
    <row r="1649" spans="1:1" x14ac:dyDescent="0.25">
      <c r="A1649" s="50"/>
    </row>
    <row r="1650" spans="1:1" x14ac:dyDescent="0.25">
      <c r="A1650" s="50"/>
    </row>
    <row r="1651" spans="1:1" x14ac:dyDescent="0.25">
      <c r="A1651" s="50"/>
    </row>
    <row r="1652" spans="1:1" x14ac:dyDescent="0.25">
      <c r="A1652" s="50"/>
    </row>
    <row r="1653" spans="1:1" x14ac:dyDescent="0.25">
      <c r="A1653" s="50"/>
    </row>
    <row r="1654" spans="1:1" x14ac:dyDescent="0.25">
      <c r="A1654" s="50"/>
    </row>
    <row r="1655" spans="1:1" x14ac:dyDescent="0.25">
      <c r="A1655" s="50"/>
    </row>
    <row r="1656" spans="1:1" x14ac:dyDescent="0.25">
      <c r="A1656" s="50"/>
    </row>
    <row r="1657" spans="1:1" x14ac:dyDescent="0.25">
      <c r="A1657" s="50"/>
    </row>
    <row r="1658" spans="1:1" x14ac:dyDescent="0.25">
      <c r="A1658" s="50"/>
    </row>
    <row r="1659" spans="1:1" x14ac:dyDescent="0.25">
      <c r="A1659" s="50"/>
    </row>
    <row r="1660" spans="1:1" x14ac:dyDescent="0.25">
      <c r="A1660" s="50"/>
    </row>
    <row r="1661" spans="1:1" x14ac:dyDescent="0.25">
      <c r="A1661" s="50"/>
    </row>
    <row r="1662" spans="1:1" x14ac:dyDescent="0.25">
      <c r="A1662" s="50"/>
    </row>
    <row r="1663" spans="1:1" x14ac:dyDescent="0.25">
      <c r="A1663" s="50"/>
    </row>
    <row r="1664" spans="1:1" x14ac:dyDescent="0.25">
      <c r="A1664" s="50"/>
    </row>
    <row r="1665" spans="1:1" x14ac:dyDescent="0.25">
      <c r="A1665" s="50"/>
    </row>
    <row r="1666" spans="1:1" x14ac:dyDescent="0.25">
      <c r="A1666" s="50"/>
    </row>
    <row r="1667" spans="1:1" x14ac:dyDescent="0.25">
      <c r="A1667" s="50"/>
    </row>
    <row r="1668" spans="1:1" x14ac:dyDescent="0.25">
      <c r="A1668" s="50"/>
    </row>
    <row r="1669" spans="1:1" x14ac:dyDescent="0.25">
      <c r="A1669" s="50"/>
    </row>
    <row r="1670" spans="1:1" x14ac:dyDescent="0.25">
      <c r="A1670" s="50"/>
    </row>
    <row r="1671" spans="1:1" x14ac:dyDescent="0.25">
      <c r="A1671" s="50"/>
    </row>
    <row r="1672" spans="1:1" x14ac:dyDescent="0.25">
      <c r="A1672" s="50"/>
    </row>
    <row r="1673" spans="1:1" x14ac:dyDescent="0.25">
      <c r="A1673" s="50"/>
    </row>
    <row r="1674" spans="1:1" x14ac:dyDescent="0.25">
      <c r="A1674" s="50"/>
    </row>
    <row r="1675" spans="1:1" x14ac:dyDescent="0.25">
      <c r="A1675" s="50"/>
    </row>
    <row r="1676" spans="1:1" x14ac:dyDescent="0.25">
      <c r="A1676" s="50"/>
    </row>
    <row r="1677" spans="1:1" x14ac:dyDescent="0.25">
      <c r="A1677" s="50"/>
    </row>
    <row r="1678" spans="1:1" x14ac:dyDescent="0.25">
      <c r="A1678" s="50"/>
    </row>
    <row r="1679" spans="1:1" x14ac:dyDescent="0.25">
      <c r="A1679" s="50"/>
    </row>
    <row r="1680" spans="1:1" x14ac:dyDescent="0.25">
      <c r="A1680" s="50"/>
    </row>
    <row r="1681" spans="1:1" x14ac:dyDescent="0.25">
      <c r="A1681" s="50"/>
    </row>
    <row r="1682" spans="1:1" x14ac:dyDescent="0.25">
      <c r="A1682" s="50"/>
    </row>
    <row r="1683" spans="1:1" x14ac:dyDescent="0.25">
      <c r="A1683" s="50"/>
    </row>
    <row r="1684" spans="1:1" x14ac:dyDescent="0.25">
      <c r="A1684" s="50"/>
    </row>
    <row r="1685" spans="1:1" x14ac:dyDescent="0.25">
      <c r="A1685" s="50"/>
    </row>
    <row r="1686" spans="1:1" x14ac:dyDescent="0.25">
      <c r="A1686" s="50"/>
    </row>
    <row r="1687" spans="1:1" x14ac:dyDescent="0.25">
      <c r="A1687" s="50"/>
    </row>
    <row r="1688" spans="1:1" x14ac:dyDescent="0.25">
      <c r="A1688" s="50"/>
    </row>
    <row r="1689" spans="1:1" x14ac:dyDescent="0.25">
      <c r="A1689" s="50"/>
    </row>
    <row r="1690" spans="1:1" x14ac:dyDescent="0.25">
      <c r="A1690" s="50"/>
    </row>
    <row r="1691" spans="1:1" x14ac:dyDescent="0.25">
      <c r="A1691" s="50"/>
    </row>
    <row r="1692" spans="1:1" x14ac:dyDescent="0.25">
      <c r="A1692" s="50"/>
    </row>
    <row r="1693" spans="1:1" x14ac:dyDescent="0.25">
      <c r="A1693" s="50"/>
    </row>
    <row r="1694" spans="1:1" x14ac:dyDescent="0.25">
      <c r="A1694" s="50"/>
    </row>
    <row r="1695" spans="1:1" x14ac:dyDescent="0.25">
      <c r="A1695" s="50"/>
    </row>
    <row r="1696" spans="1:1" x14ac:dyDescent="0.25">
      <c r="A1696" s="50"/>
    </row>
    <row r="1697" spans="1:1" x14ac:dyDescent="0.25">
      <c r="A1697" s="50"/>
    </row>
    <row r="1698" spans="1:1" x14ac:dyDescent="0.25">
      <c r="A1698" s="50"/>
    </row>
    <row r="1699" spans="1:1" x14ac:dyDescent="0.25">
      <c r="A1699" s="50"/>
    </row>
  </sheetData>
  <pageMargins left="0.75" right="0.75" top="1" bottom="1" header="0.5" footer="0.5"/>
  <pageSetup scale="64" orientation="landscape" r:id="rId1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1211">
    <pageSetUpPr fitToPage="1"/>
  </sheetPr>
  <dimension ref="A1:AR6867"/>
  <sheetViews>
    <sheetView workbookViewId="0">
      <pane xSplit="1" ySplit="6" topLeftCell="B7" activePane="bottomRight" state="frozen"/>
      <selection sqref="A1:A65536"/>
      <selection pane="topRight" sqref="A1:A65536"/>
      <selection pane="bottomLeft" sqref="A1:A65536"/>
      <selection pane="bottomRight" activeCell="AI7" sqref="AI7:AJ161"/>
    </sheetView>
  </sheetViews>
  <sheetFormatPr defaultColWidth="9.125" defaultRowHeight="13.2" x14ac:dyDescent="0.25"/>
  <cols>
    <col min="1" max="1" width="10.875" style="40" customWidth="1"/>
    <col min="2" max="3" width="9.125" style="40"/>
    <col min="4" max="4" width="9.625" style="40" bestFit="1" customWidth="1"/>
    <col min="5" max="5" width="9.625" style="40" customWidth="1"/>
    <col min="6" max="7" width="9.125" style="40"/>
    <col min="8" max="8" width="15.25" style="40" hidden="1" customWidth="1"/>
    <col min="9" max="9" width="9.125" style="40"/>
    <col min="10" max="12" width="0" style="40" hidden="1" customWidth="1"/>
    <col min="13" max="13" width="10.375" style="40" hidden="1" customWidth="1"/>
    <col min="14" max="15" width="8.25" style="40" hidden="1" customWidth="1"/>
    <col min="16" max="16" width="3.625" style="40" hidden="1" customWidth="1"/>
    <col min="17" max="17" width="9.125" style="40"/>
    <col min="18" max="18" width="13.375" style="40" customWidth="1"/>
    <col min="19" max="19" width="9.125" style="40"/>
    <col min="20" max="21" width="0" style="40" hidden="1" customWidth="1"/>
    <col min="22" max="22" width="9.75" style="40" hidden="1" customWidth="1"/>
    <col min="23" max="26" width="0" style="40" hidden="1" customWidth="1"/>
    <col min="27" max="27" width="3" style="40" hidden="1" customWidth="1"/>
    <col min="28" max="31" width="0" style="40" hidden="1" customWidth="1"/>
    <col min="32" max="32" width="10.25" style="40" hidden="1" customWidth="1"/>
    <col min="33" max="33" width="0" style="40" hidden="1" customWidth="1"/>
    <col min="34" max="34" width="6" style="40" hidden="1" customWidth="1"/>
    <col min="35" max="36" width="0" style="40" hidden="1" customWidth="1"/>
    <col min="37" max="37" width="9.125" style="40"/>
    <col min="38" max="38" width="10.125" style="40" bestFit="1" customWidth="1"/>
    <col min="39" max="40" width="9.125" style="40"/>
    <col min="41" max="41" width="12.125" style="40" customWidth="1"/>
    <col min="42" max="42" width="9.125" style="40"/>
    <col min="43" max="43" width="12.25" style="40" customWidth="1"/>
    <col min="44" max="44" width="12.625" style="40" customWidth="1"/>
    <col min="45" max="16384" width="9.125" style="40"/>
  </cols>
  <sheetData>
    <row r="1" spans="1:44" x14ac:dyDescent="0.25">
      <c r="B1" s="40" t="s">
        <v>128</v>
      </c>
      <c r="C1" s="40" t="s">
        <v>129</v>
      </c>
      <c r="D1" s="40" t="s">
        <v>130</v>
      </c>
      <c r="E1" s="40" t="s">
        <v>131</v>
      </c>
      <c r="F1" s="40" t="s">
        <v>132</v>
      </c>
      <c r="G1" s="40" t="s">
        <v>133</v>
      </c>
      <c r="I1" s="40" t="s">
        <v>134</v>
      </c>
      <c r="R1" s="40" t="s">
        <v>135</v>
      </c>
    </row>
    <row r="2" spans="1:44" x14ac:dyDescent="0.25">
      <c r="A2" s="40">
        <v>1</v>
      </c>
      <c r="B2" s="40">
        <v>2</v>
      </c>
      <c r="C2" s="40">
        <v>3</v>
      </c>
      <c r="D2" s="40">
        <v>4</v>
      </c>
      <c r="E2" s="40">
        <v>5</v>
      </c>
      <c r="F2" s="40">
        <v>6</v>
      </c>
      <c r="G2" s="40">
        <v>7</v>
      </c>
      <c r="I2" s="40">
        <v>9</v>
      </c>
      <c r="R2" s="40">
        <v>18</v>
      </c>
    </row>
    <row r="4" spans="1:44" ht="16.2" thickBot="1" x14ac:dyDescent="0.35">
      <c r="B4" s="41" t="s">
        <v>137</v>
      </c>
      <c r="C4" s="41"/>
      <c r="D4" s="41"/>
      <c r="E4" s="41"/>
      <c r="F4" s="41"/>
      <c r="G4" s="41"/>
      <c r="H4" s="41"/>
      <c r="I4" s="41"/>
      <c r="J4" s="41"/>
      <c r="K4" s="41"/>
      <c r="L4" s="41"/>
      <c r="M4" s="41"/>
      <c r="N4" s="41"/>
      <c r="O4" s="41"/>
      <c r="Q4" s="42"/>
      <c r="R4" s="42" t="s">
        <v>138</v>
      </c>
      <c r="S4" s="42"/>
      <c r="T4" s="42"/>
      <c r="U4" s="42"/>
      <c r="V4" s="42"/>
      <c r="W4" s="42"/>
      <c r="X4" s="42"/>
      <c r="Y4" s="42"/>
      <c r="Z4" s="42"/>
      <c r="AB4" s="42"/>
      <c r="AC4" s="42"/>
      <c r="AD4" s="42"/>
      <c r="AE4" s="42"/>
      <c r="AF4" s="42"/>
      <c r="AG4" s="42"/>
      <c r="AJ4" s="42"/>
      <c r="AM4" s="81"/>
    </row>
    <row r="5" spans="1:44" ht="15.75" customHeight="1" x14ac:dyDescent="0.25">
      <c r="B5" s="43"/>
      <c r="C5" s="43"/>
      <c r="D5" s="44"/>
      <c r="E5" s="43"/>
      <c r="F5" s="43"/>
      <c r="G5" s="43"/>
      <c r="H5" s="43"/>
      <c r="I5" s="43"/>
      <c r="J5" s="43"/>
      <c r="K5" s="43"/>
      <c r="L5" s="44"/>
      <c r="M5" s="45"/>
      <c r="N5" s="45"/>
      <c r="O5" s="45"/>
      <c r="Q5" s="45"/>
      <c r="R5" s="45"/>
      <c r="S5" s="45"/>
      <c r="T5" s="45"/>
      <c r="U5" s="45"/>
      <c r="V5" s="45"/>
      <c r="W5" s="46"/>
      <c r="X5" s="47"/>
      <c r="Y5" s="46"/>
      <c r="Z5" s="48"/>
      <c r="AB5" s="45"/>
      <c r="AC5" s="45"/>
      <c r="AD5" s="46"/>
      <c r="AE5" s="47"/>
      <c r="AF5" s="46"/>
      <c r="AG5" s="48"/>
      <c r="AM5" s="80"/>
      <c r="AN5" s="80"/>
    </row>
    <row r="6" spans="1:44" s="49" customFormat="1" ht="24.75" customHeight="1" x14ac:dyDescent="0.25">
      <c r="B6" s="49" t="s">
        <v>141</v>
      </c>
      <c r="C6" s="49" t="s">
        <v>140</v>
      </c>
      <c r="D6" s="49" t="s">
        <v>139</v>
      </c>
      <c r="E6" s="49" t="s">
        <v>142</v>
      </c>
      <c r="F6" s="49" t="s">
        <v>143</v>
      </c>
      <c r="G6" s="49" t="s">
        <v>145</v>
      </c>
      <c r="I6" s="49" t="s">
        <v>144</v>
      </c>
      <c r="R6" s="150" t="s">
        <v>138</v>
      </c>
      <c r="AJ6" s="69"/>
      <c r="AM6" s="69"/>
      <c r="AN6" s="69"/>
      <c r="AO6" s="69"/>
      <c r="AP6" s="69"/>
      <c r="AQ6" s="69"/>
      <c r="AR6" s="69"/>
    </row>
    <row r="7" spans="1:44" x14ac:dyDescent="0.25">
      <c r="A7" s="50">
        <f>[5]Tregion!$J7</f>
        <v>37135</v>
      </c>
      <c r="B7" s="51">
        <f>[5]Tregion!$P7</f>
        <v>19.5</v>
      </c>
      <c r="C7" s="52">
        <f>[6]Tregion!$P7</f>
        <v>24</v>
      </c>
      <c r="D7" s="51">
        <f>[7]Tregion!$P7</f>
        <v>24</v>
      </c>
      <c r="E7" s="52">
        <f>[8]Tregion!$P7</f>
        <v>17.03</v>
      </c>
      <c r="F7" s="51">
        <f>[9]Tregion!$P7</f>
        <v>17.059999999999999</v>
      </c>
      <c r="G7" s="51">
        <f>[5]Tregion!$P7</f>
        <v>19.5</v>
      </c>
      <c r="H7" s="51"/>
      <c r="I7" s="52">
        <f>[11]Tregion!$P7</f>
        <v>24</v>
      </c>
      <c r="J7" s="51"/>
      <c r="K7" s="52"/>
      <c r="L7" s="51"/>
      <c r="M7" s="52"/>
      <c r="N7" s="51"/>
      <c r="O7" s="52"/>
      <c r="Q7" s="51"/>
      <c r="R7" s="52">
        <f>[12]Tregion!$P7</f>
        <v>0</v>
      </c>
      <c r="S7" s="53"/>
      <c r="T7" s="52"/>
      <c r="U7" s="54"/>
      <c r="V7" s="55"/>
      <c r="W7" s="54"/>
      <c r="X7" s="52"/>
      <c r="Y7" s="53"/>
      <c r="Z7" s="56"/>
      <c r="AB7" s="53"/>
      <c r="AC7" s="52"/>
      <c r="AD7" s="53"/>
      <c r="AE7" s="52"/>
      <c r="AF7" s="53"/>
      <c r="AG7" s="52"/>
      <c r="AH7" s="137"/>
      <c r="AI7" s="50"/>
      <c r="AJ7" s="70"/>
      <c r="AL7" s="50">
        <f t="shared" ref="AL7:AL38" si="0">A7</f>
        <v>37135</v>
      </c>
    </row>
    <row r="8" spans="1:44" x14ac:dyDescent="0.25">
      <c r="A8" s="50">
        <f>[5]Tregion!$J8</f>
        <v>37165</v>
      </c>
      <c r="B8" s="57">
        <f>[5]Tregion!$P8</f>
        <v>20.81</v>
      </c>
      <c r="C8" s="58">
        <f>[6]Tregion!$P8</f>
        <v>23.625</v>
      </c>
      <c r="D8" s="57">
        <f>[7]Tregion!$P8</f>
        <v>23.625</v>
      </c>
      <c r="E8" s="58">
        <f>[8]Tregion!$P8</f>
        <v>21</v>
      </c>
      <c r="F8" s="57">
        <f>[9]Tregion!$P8</f>
        <v>21</v>
      </c>
      <c r="G8" s="57">
        <f>[5]Tregion!$P8</f>
        <v>20.81</v>
      </c>
      <c r="H8" s="57"/>
      <c r="I8" s="58">
        <f>[11]Tregion!$P8</f>
        <v>27.1875</v>
      </c>
      <c r="J8" s="57"/>
      <c r="K8" s="58"/>
      <c r="L8" s="57"/>
      <c r="M8" s="58"/>
      <c r="N8" s="57"/>
      <c r="O8" s="58"/>
      <c r="Q8" s="57"/>
      <c r="R8" s="58">
        <f>[12]Tregion!$P8</f>
        <v>0</v>
      </c>
      <c r="S8" s="59"/>
      <c r="T8" s="58"/>
      <c r="U8" s="60"/>
      <c r="V8" s="61"/>
      <c r="W8" s="60"/>
      <c r="X8" s="58"/>
      <c r="Y8" s="59"/>
      <c r="Z8" s="62"/>
      <c r="AB8" s="59"/>
      <c r="AC8" s="58"/>
      <c r="AD8" s="59"/>
      <c r="AE8" s="58"/>
      <c r="AF8" s="59"/>
      <c r="AG8" s="58"/>
      <c r="AH8" s="137"/>
      <c r="AI8" s="50"/>
      <c r="AJ8" s="70"/>
      <c r="AL8" s="50">
        <f t="shared" si="0"/>
        <v>37165</v>
      </c>
    </row>
    <row r="9" spans="1:44" x14ac:dyDescent="0.25">
      <c r="A9" s="50">
        <f>[5]Tregion!$J9</f>
        <v>37196</v>
      </c>
      <c r="B9" s="57">
        <f>[5]Tregion!$P9</f>
        <v>20.813000000000002</v>
      </c>
      <c r="C9" s="58">
        <f>[6]Tregion!$P9</f>
        <v>21</v>
      </c>
      <c r="D9" s="57">
        <f>[7]Tregion!$P9</f>
        <v>20.4375</v>
      </c>
      <c r="E9" s="58">
        <f>[8]Tregion!$P9</f>
        <v>22.498000000000001</v>
      </c>
      <c r="F9" s="57">
        <f>[9]Tregion!$P9</f>
        <v>21.75</v>
      </c>
      <c r="G9" s="57">
        <f>[5]Tregion!$P9</f>
        <v>20.813000000000002</v>
      </c>
      <c r="H9" s="57"/>
      <c r="I9" s="58">
        <f>[11]Tregion!$P9</f>
        <v>20.175000000000001</v>
      </c>
      <c r="J9" s="57"/>
      <c r="K9" s="58"/>
      <c r="L9" s="57"/>
      <c r="M9" s="58"/>
      <c r="N9" s="57"/>
      <c r="O9" s="58"/>
      <c r="Q9" s="57"/>
      <c r="R9" s="58">
        <f>[12]Tregion!$P9</f>
        <v>46.598466530000046</v>
      </c>
      <c r="S9" s="59"/>
      <c r="T9" s="58"/>
      <c r="U9" s="60"/>
      <c r="V9" s="61"/>
      <c r="W9" s="60"/>
      <c r="X9" s="58"/>
      <c r="Y9" s="59"/>
      <c r="Z9" s="62"/>
      <c r="AB9" s="59"/>
      <c r="AC9" s="58"/>
      <c r="AD9" s="59"/>
      <c r="AE9" s="58"/>
      <c r="AF9" s="59"/>
      <c r="AG9" s="58"/>
      <c r="AH9" s="137"/>
      <c r="AI9" s="50"/>
      <c r="AJ9" s="70"/>
      <c r="AL9" s="50">
        <f t="shared" si="0"/>
        <v>37196</v>
      </c>
      <c r="AN9" s="136"/>
    </row>
    <row r="10" spans="1:44" x14ac:dyDescent="0.25">
      <c r="A10" s="50">
        <f>[5]Tregion!$J10</f>
        <v>37226</v>
      </c>
      <c r="B10" s="57">
        <f>[5]Tregion!$P10</f>
        <v>24.75</v>
      </c>
      <c r="C10" s="58">
        <f>[6]Tregion!$P10</f>
        <v>28.5</v>
      </c>
      <c r="D10" s="57">
        <f>[7]Tregion!$P10</f>
        <v>28.313000000000002</v>
      </c>
      <c r="E10" s="58">
        <f>[8]Tregion!$P10</f>
        <v>28.5</v>
      </c>
      <c r="F10" s="57">
        <f>[9]Tregion!$P10</f>
        <v>26.063000000000002</v>
      </c>
      <c r="G10" s="57">
        <f>[5]Tregion!$P10</f>
        <v>24.75</v>
      </c>
      <c r="H10" s="57"/>
      <c r="I10" s="58">
        <f>[11]Tregion!$P10</f>
        <v>26.063000000000002</v>
      </c>
      <c r="J10" s="57"/>
      <c r="K10" s="58"/>
      <c r="L10" s="57"/>
      <c r="M10" s="58"/>
      <c r="N10" s="57"/>
      <c r="O10" s="58"/>
      <c r="Q10" s="57"/>
      <c r="R10" s="58">
        <f>[12]Tregion!$P10</f>
        <v>45.251552544731481</v>
      </c>
      <c r="S10" s="59"/>
      <c r="T10" s="58"/>
      <c r="U10" s="60"/>
      <c r="V10" s="61"/>
      <c r="W10" s="60"/>
      <c r="X10" s="58"/>
      <c r="Y10" s="59"/>
      <c r="Z10" s="62"/>
      <c r="AB10" s="59"/>
      <c r="AC10" s="58"/>
      <c r="AD10" s="59"/>
      <c r="AE10" s="58"/>
      <c r="AF10" s="59"/>
      <c r="AG10" s="58"/>
      <c r="AH10" s="137"/>
      <c r="AI10" s="50"/>
      <c r="AJ10" s="70"/>
      <c r="AL10" s="50">
        <f t="shared" si="0"/>
        <v>37226</v>
      </c>
      <c r="AN10" s="136"/>
    </row>
    <row r="11" spans="1:44" x14ac:dyDescent="0.25">
      <c r="A11" s="50">
        <f>[5]Tregion!$J11</f>
        <v>37257</v>
      </c>
      <c r="B11" s="57">
        <f>[5]Tregion!$P11</f>
        <v>24.9375</v>
      </c>
      <c r="C11" s="58">
        <f>[6]Tregion!$P11</f>
        <v>28.313000000000002</v>
      </c>
      <c r="D11" s="57">
        <f>[7]Tregion!$P11</f>
        <v>28.313000000000002</v>
      </c>
      <c r="E11" s="58">
        <f>[8]Tregion!$P11</f>
        <v>28.125</v>
      </c>
      <c r="F11" s="57">
        <f>[9]Tregion!$P11</f>
        <v>26.25</v>
      </c>
      <c r="G11" s="57">
        <f>[5]Tregion!$P11</f>
        <v>24.9375</v>
      </c>
      <c r="H11" s="57"/>
      <c r="I11" s="58">
        <f>[11]Tregion!$P11</f>
        <v>26.25</v>
      </c>
      <c r="J11" s="57"/>
      <c r="K11" s="58"/>
      <c r="L11" s="57"/>
      <c r="M11" s="58"/>
      <c r="N11" s="57"/>
      <c r="O11" s="58"/>
      <c r="Q11" s="57"/>
      <c r="R11" s="58">
        <f>[12]Tregion!$P11</f>
        <v>38.382936999119273</v>
      </c>
      <c r="S11" s="59"/>
      <c r="T11" s="58"/>
      <c r="U11" s="60"/>
      <c r="V11" s="61"/>
      <c r="W11" s="60"/>
      <c r="X11" s="58"/>
      <c r="Y11" s="59"/>
      <c r="Z11" s="62"/>
      <c r="AB11" s="59"/>
      <c r="AC11" s="58"/>
      <c r="AD11" s="59"/>
      <c r="AE11" s="58"/>
      <c r="AF11" s="59"/>
      <c r="AG11" s="58"/>
      <c r="AH11" s="137"/>
      <c r="AI11" s="50"/>
      <c r="AJ11" s="70"/>
      <c r="AL11" s="50">
        <f t="shared" si="0"/>
        <v>37257</v>
      </c>
      <c r="AN11" s="136"/>
    </row>
    <row r="12" spans="1:44" x14ac:dyDescent="0.25">
      <c r="A12" s="50">
        <f>[5]Tregion!$J12</f>
        <v>37288</v>
      </c>
      <c r="B12" s="57">
        <f>[5]Tregion!$P12</f>
        <v>24.563000000000002</v>
      </c>
      <c r="C12" s="58">
        <f>[6]Tregion!$P12</f>
        <v>26.738</v>
      </c>
      <c r="D12" s="57">
        <f>[7]Tregion!$P12</f>
        <v>26.813000000000002</v>
      </c>
      <c r="E12" s="58">
        <f>[8]Tregion!$P12</f>
        <v>27.1875</v>
      </c>
      <c r="F12" s="57">
        <f>[9]Tregion!$P12</f>
        <v>25.688000000000002</v>
      </c>
      <c r="G12" s="57">
        <f>[5]Tregion!$P12</f>
        <v>24.563000000000002</v>
      </c>
      <c r="H12" s="57"/>
      <c r="I12" s="58">
        <f>[11]Tregion!$P12</f>
        <v>25.688000000000002</v>
      </c>
      <c r="J12" s="57"/>
      <c r="K12" s="58"/>
      <c r="L12" s="57"/>
      <c r="M12" s="58"/>
      <c r="N12" s="57"/>
      <c r="O12" s="58"/>
      <c r="Q12" s="57"/>
      <c r="R12" s="58">
        <f>[12]Tregion!$P12</f>
        <v>38.2041401602688</v>
      </c>
      <c r="S12" s="59"/>
      <c r="T12" s="58"/>
      <c r="U12" s="60"/>
      <c r="V12" s="61"/>
      <c r="W12" s="60"/>
      <c r="X12" s="58"/>
      <c r="Y12" s="59"/>
      <c r="Z12" s="62"/>
      <c r="AB12" s="59"/>
      <c r="AC12" s="58"/>
      <c r="AD12" s="59"/>
      <c r="AE12" s="58"/>
      <c r="AF12" s="59"/>
      <c r="AG12" s="58"/>
      <c r="AH12" s="137"/>
      <c r="AI12" s="50"/>
      <c r="AJ12" s="70"/>
      <c r="AL12" s="50">
        <f t="shared" si="0"/>
        <v>37288</v>
      </c>
      <c r="AN12" s="136"/>
    </row>
    <row r="13" spans="1:44" x14ac:dyDescent="0.25">
      <c r="A13" s="50">
        <f>[5]Tregion!$J13</f>
        <v>37316</v>
      </c>
      <c r="B13" s="57">
        <f>[5]Tregion!$P13</f>
        <v>24</v>
      </c>
      <c r="C13" s="58">
        <f>[6]Tregion!$P13</f>
        <v>24.563000000000002</v>
      </c>
      <c r="D13" s="57">
        <f>[7]Tregion!$P13</f>
        <v>24.563000000000002</v>
      </c>
      <c r="E13" s="58">
        <f>[8]Tregion!$P13</f>
        <v>26.25</v>
      </c>
      <c r="F13" s="57">
        <f>[9]Tregion!$P13</f>
        <v>25.125</v>
      </c>
      <c r="G13" s="57">
        <f>[5]Tregion!$P13</f>
        <v>24</v>
      </c>
      <c r="H13" s="57"/>
      <c r="I13" s="58">
        <f>[11]Tregion!$P13</f>
        <v>25.125</v>
      </c>
      <c r="J13" s="57"/>
      <c r="K13" s="58"/>
      <c r="L13" s="57"/>
      <c r="M13" s="58"/>
      <c r="N13" s="57"/>
      <c r="O13" s="58"/>
      <c r="Q13" s="57"/>
      <c r="R13" s="58">
        <f>[12]Tregion!$P13</f>
        <v>37.316210822854281</v>
      </c>
      <c r="S13" s="59"/>
      <c r="T13" s="58"/>
      <c r="U13" s="60"/>
      <c r="V13" s="61"/>
      <c r="W13" s="60"/>
      <c r="X13" s="58"/>
      <c r="Y13" s="59"/>
      <c r="Z13" s="62"/>
      <c r="AB13" s="59"/>
      <c r="AC13" s="58"/>
      <c r="AD13" s="59"/>
      <c r="AE13" s="58"/>
      <c r="AF13" s="59"/>
      <c r="AG13" s="58"/>
      <c r="AH13" s="137"/>
      <c r="AI13" s="50"/>
      <c r="AJ13" s="70"/>
      <c r="AL13" s="50">
        <f t="shared" si="0"/>
        <v>37316</v>
      </c>
      <c r="AN13" s="136"/>
    </row>
    <row r="14" spans="1:44" x14ac:dyDescent="0.25">
      <c r="A14" s="50">
        <f>[5]Tregion!$J14</f>
        <v>37347</v>
      </c>
      <c r="B14" s="57">
        <f>[5]Tregion!$P14</f>
        <v>22.875</v>
      </c>
      <c r="C14" s="58">
        <f>[6]Tregion!$P14</f>
        <v>24.375</v>
      </c>
      <c r="D14" s="57">
        <f>[7]Tregion!$P14</f>
        <v>22.875</v>
      </c>
      <c r="E14" s="58">
        <f>[8]Tregion!$P14</f>
        <v>24.563000000000002</v>
      </c>
      <c r="F14" s="57">
        <f>[9]Tregion!$P14</f>
        <v>24.188000000000002</v>
      </c>
      <c r="G14" s="57">
        <f>[5]Tregion!$P14</f>
        <v>22.875</v>
      </c>
      <c r="H14" s="57"/>
      <c r="I14" s="58">
        <f>[11]Tregion!$P14</f>
        <v>24.1875</v>
      </c>
      <c r="J14" s="57"/>
      <c r="K14" s="58"/>
      <c r="L14" s="57"/>
      <c r="M14" s="58"/>
      <c r="N14" s="57"/>
      <c r="O14" s="58"/>
      <c r="Q14" s="57"/>
      <c r="R14" s="58">
        <f>[12]Tregion!$P14</f>
        <v>35.733791927203512</v>
      </c>
      <c r="S14" s="59"/>
      <c r="T14" s="58"/>
      <c r="U14" s="60"/>
      <c r="V14" s="61"/>
      <c r="W14" s="60"/>
      <c r="X14" s="58"/>
      <c r="Y14" s="59"/>
      <c r="Z14" s="62"/>
      <c r="AB14" s="59"/>
      <c r="AC14" s="58"/>
      <c r="AD14" s="59"/>
      <c r="AE14" s="58"/>
      <c r="AF14" s="59"/>
      <c r="AG14" s="58"/>
      <c r="AH14" s="137"/>
      <c r="AI14" s="50"/>
      <c r="AJ14" s="70"/>
      <c r="AL14" s="50">
        <f t="shared" si="0"/>
        <v>37347</v>
      </c>
      <c r="AN14" s="136"/>
    </row>
    <row r="15" spans="1:44" x14ac:dyDescent="0.25">
      <c r="A15" s="50">
        <f>[5]Tregion!$J15</f>
        <v>37377</v>
      </c>
      <c r="B15" s="57">
        <f>[5]Tregion!$P15</f>
        <v>26.625</v>
      </c>
      <c r="C15" s="58">
        <f>[6]Tregion!$P15</f>
        <v>23.25</v>
      </c>
      <c r="D15" s="57">
        <f>[7]Tregion!$P15</f>
        <v>21.375</v>
      </c>
      <c r="E15" s="58">
        <f>[8]Tregion!$P15</f>
        <v>24.375</v>
      </c>
      <c r="F15" s="57">
        <f>[9]Tregion!$P15</f>
        <v>25.313000000000002</v>
      </c>
      <c r="G15" s="57">
        <f>[5]Tregion!$P15</f>
        <v>26.625</v>
      </c>
      <c r="H15" s="57"/>
      <c r="I15" s="58">
        <f>[11]Tregion!$P15</f>
        <v>24.375</v>
      </c>
      <c r="J15" s="57"/>
      <c r="K15" s="58"/>
      <c r="L15" s="57"/>
      <c r="M15" s="58"/>
      <c r="N15" s="57"/>
      <c r="O15" s="58"/>
      <c r="Q15" s="57"/>
      <c r="R15" s="58">
        <f>[12]Tregion!$P15</f>
        <v>36.177195104166799</v>
      </c>
      <c r="S15" s="59"/>
      <c r="T15" s="58"/>
      <c r="U15" s="60"/>
      <c r="V15" s="61"/>
      <c r="W15" s="60"/>
      <c r="X15" s="58"/>
      <c r="Y15" s="59"/>
      <c r="Z15" s="62"/>
      <c r="AB15" s="59"/>
      <c r="AC15" s="58"/>
      <c r="AD15" s="59"/>
      <c r="AE15" s="58"/>
      <c r="AF15" s="59"/>
      <c r="AG15" s="58"/>
      <c r="AH15" s="137"/>
      <c r="AI15" s="50"/>
      <c r="AJ15" s="70"/>
      <c r="AL15" s="50">
        <f t="shared" si="0"/>
        <v>37377</v>
      </c>
      <c r="AN15" s="136"/>
    </row>
    <row r="16" spans="1:44" x14ac:dyDescent="0.25">
      <c r="A16" s="50">
        <f>[5]Tregion!$J16</f>
        <v>37408</v>
      </c>
      <c r="B16" s="57">
        <f>[5]Tregion!$P16</f>
        <v>32.625</v>
      </c>
      <c r="C16" s="58">
        <f>[6]Tregion!$P16</f>
        <v>24</v>
      </c>
      <c r="D16" s="57">
        <f>[7]Tregion!$P16</f>
        <v>22.125</v>
      </c>
      <c r="E16" s="58">
        <f>[8]Tregion!$P16</f>
        <v>29.25</v>
      </c>
      <c r="F16" s="57">
        <f>[9]Tregion!$P16</f>
        <v>29.813000000000002</v>
      </c>
      <c r="G16" s="57">
        <f>[5]Tregion!$P16</f>
        <v>32.625</v>
      </c>
      <c r="H16" s="57"/>
      <c r="I16" s="58">
        <f>[11]Tregion!$P16</f>
        <v>29.25</v>
      </c>
      <c r="J16" s="57"/>
      <c r="K16" s="58"/>
      <c r="L16" s="57"/>
      <c r="M16" s="58"/>
      <c r="N16" s="57"/>
      <c r="O16" s="58"/>
      <c r="Q16" s="57"/>
      <c r="R16" s="58">
        <f>[12]Tregion!$P16</f>
        <v>36.889232226388849</v>
      </c>
      <c r="S16" s="59"/>
      <c r="T16" s="58"/>
      <c r="U16" s="60"/>
      <c r="V16" s="61"/>
      <c r="W16" s="60"/>
      <c r="X16" s="58"/>
      <c r="Y16" s="59"/>
      <c r="Z16" s="62"/>
      <c r="AB16" s="59"/>
      <c r="AC16" s="58"/>
      <c r="AD16" s="59"/>
      <c r="AE16" s="58"/>
      <c r="AF16" s="59"/>
      <c r="AG16" s="58"/>
      <c r="AH16" s="137"/>
      <c r="AI16" s="50"/>
      <c r="AJ16" s="70"/>
      <c r="AL16" s="50">
        <f t="shared" si="0"/>
        <v>37408</v>
      </c>
      <c r="AN16" s="136"/>
    </row>
    <row r="17" spans="1:40" x14ac:dyDescent="0.25">
      <c r="A17" s="50">
        <f>[5]Tregion!$J17</f>
        <v>37438</v>
      </c>
      <c r="B17" s="57">
        <f>[5]Tregion!$P17</f>
        <v>39</v>
      </c>
      <c r="C17" s="58">
        <f>[6]Tregion!$P17</f>
        <v>34.125</v>
      </c>
      <c r="D17" s="57">
        <f>[7]Tregion!$P17</f>
        <v>31.875</v>
      </c>
      <c r="E17" s="58">
        <f>[8]Tregion!$P17</f>
        <v>36</v>
      </c>
      <c r="F17" s="57">
        <f>[9]Tregion!$P17</f>
        <v>36.75</v>
      </c>
      <c r="G17" s="57">
        <f>[5]Tregion!$P17</f>
        <v>39</v>
      </c>
      <c r="H17" s="57"/>
      <c r="I17" s="58">
        <f>[11]Tregion!$P17</f>
        <v>36</v>
      </c>
      <c r="J17" s="57"/>
      <c r="K17" s="58"/>
      <c r="L17" s="57"/>
      <c r="M17" s="58"/>
      <c r="N17" s="57"/>
      <c r="O17" s="58"/>
      <c r="Q17" s="57"/>
      <c r="R17" s="58">
        <f>[12]Tregion!$P17</f>
        <v>37.45896661138687</v>
      </c>
      <c r="S17" s="59"/>
      <c r="T17" s="58"/>
      <c r="U17" s="60"/>
      <c r="V17" s="61"/>
      <c r="W17" s="60"/>
      <c r="X17" s="58"/>
      <c r="Y17" s="59"/>
      <c r="Z17" s="62"/>
      <c r="AB17" s="59"/>
      <c r="AC17" s="58"/>
      <c r="AD17" s="59"/>
      <c r="AE17" s="58"/>
      <c r="AF17" s="59"/>
      <c r="AG17" s="58"/>
      <c r="AH17" s="137"/>
      <c r="AI17" s="50"/>
      <c r="AJ17" s="70"/>
      <c r="AL17" s="50">
        <f t="shared" si="0"/>
        <v>37438</v>
      </c>
      <c r="AN17" s="136"/>
    </row>
    <row r="18" spans="1:40" x14ac:dyDescent="0.25">
      <c r="A18" s="50">
        <f>[5]Tregion!$J18</f>
        <v>37469</v>
      </c>
      <c r="B18" s="57">
        <f>[5]Tregion!$P18</f>
        <v>45.75</v>
      </c>
      <c r="C18" s="58">
        <f>[6]Tregion!$P18</f>
        <v>39</v>
      </c>
      <c r="D18" s="57">
        <f>[7]Tregion!$P18</f>
        <v>37.125</v>
      </c>
      <c r="E18" s="58">
        <f>[8]Tregion!$P18</f>
        <v>40.6875</v>
      </c>
      <c r="F18" s="57">
        <f>[9]Tregion!$P18</f>
        <v>41.0625</v>
      </c>
      <c r="G18" s="57">
        <f>[5]Tregion!$P18</f>
        <v>45.75</v>
      </c>
      <c r="H18" s="57"/>
      <c r="I18" s="58">
        <f>[11]Tregion!$P18</f>
        <v>40.6875</v>
      </c>
      <c r="J18" s="57"/>
      <c r="K18" s="58"/>
      <c r="L18" s="57"/>
      <c r="M18" s="58"/>
      <c r="N18" s="57"/>
      <c r="O18" s="58"/>
      <c r="Q18" s="57"/>
      <c r="R18" s="58">
        <f>[12]Tregion!$P18</f>
        <v>38.055582273551131</v>
      </c>
      <c r="S18" s="59"/>
      <c r="T18" s="58"/>
      <c r="U18" s="60"/>
      <c r="V18" s="61"/>
      <c r="W18" s="60"/>
      <c r="X18" s="58"/>
      <c r="Y18" s="59"/>
      <c r="Z18" s="62"/>
      <c r="AB18" s="59"/>
      <c r="AC18" s="58"/>
      <c r="AD18" s="59"/>
      <c r="AE18" s="58"/>
      <c r="AF18" s="59"/>
      <c r="AG18" s="58"/>
      <c r="AH18" s="137"/>
      <c r="AI18" s="50"/>
      <c r="AJ18" s="70"/>
      <c r="AL18" s="50">
        <f t="shared" si="0"/>
        <v>37469</v>
      </c>
      <c r="AN18" s="136"/>
    </row>
    <row r="19" spans="1:40" x14ac:dyDescent="0.25">
      <c r="A19" s="50">
        <f>[5]Tregion!$J19</f>
        <v>37500</v>
      </c>
      <c r="B19" s="57">
        <f>[5]Tregion!$P19</f>
        <v>37.5</v>
      </c>
      <c r="C19" s="58">
        <f>[6]Tregion!$P19</f>
        <v>34.125</v>
      </c>
      <c r="D19" s="57">
        <f>[7]Tregion!$P19</f>
        <v>31.5</v>
      </c>
      <c r="E19" s="58">
        <f>[8]Tregion!$P19</f>
        <v>35.25</v>
      </c>
      <c r="F19" s="57">
        <f>[9]Tregion!$P19</f>
        <v>34.6875</v>
      </c>
      <c r="G19" s="57">
        <f>[5]Tregion!$P19</f>
        <v>37.5</v>
      </c>
      <c r="H19" s="57"/>
      <c r="I19" s="58">
        <f>[11]Tregion!$P19</f>
        <v>34.688000000000002</v>
      </c>
      <c r="J19" s="57"/>
      <c r="K19" s="58"/>
      <c r="L19" s="57"/>
      <c r="M19" s="58"/>
      <c r="N19" s="57"/>
      <c r="O19" s="58"/>
      <c r="Q19" s="57"/>
      <c r="R19" s="58">
        <f>[12]Tregion!$P19</f>
        <v>38.055907646975605</v>
      </c>
      <c r="S19" s="59"/>
      <c r="T19" s="58"/>
      <c r="U19" s="60"/>
      <c r="V19" s="61"/>
      <c r="W19" s="60"/>
      <c r="X19" s="58"/>
      <c r="Y19" s="59"/>
      <c r="Z19" s="62"/>
      <c r="AB19" s="59"/>
      <c r="AC19" s="58"/>
      <c r="AD19" s="59"/>
      <c r="AE19" s="58"/>
      <c r="AF19" s="59"/>
      <c r="AG19" s="58"/>
      <c r="AH19" s="137"/>
      <c r="AI19" s="50"/>
      <c r="AJ19" s="70"/>
      <c r="AL19" s="50">
        <f t="shared" si="0"/>
        <v>37500</v>
      </c>
      <c r="AN19" s="136"/>
    </row>
    <row r="20" spans="1:40" x14ac:dyDescent="0.25">
      <c r="A20" s="50">
        <f>[5]Tregion!$J20</f>
        <v>37530</v>
      </c>
      <c r="B20" s="57">
        <f>[5]Tregion!$P20</f>
        <v>27.75</v>
      </c>
      <c r="C20" s="58">
        <f>[6]Tregion!$P20</f>
        <v>29.063000000000002</v>
      </c>
      <c r="D20" s="57">
        <f>[7]Tregion!$P20</f>
        <v>29.063000000000002</v>
      </c>
      <c r="E20" s="58">
        <f>[8]Tregion!$P20</f>
        <v>29.625</v>
      </c>
      <c r="F20" s="57">
        <f>[9]Tregion!$P20</f>
        <v>28.875</v>
      </c>
      <c r="G20" s="57">
        <f>[5]Tregion!$P20</f>
        <v>27.75</v>
      </c>
      <c r="H20" s="57"/>
      <c r="I20" s="58">
        <f>[11]Tregion!$P20</f>
        <v>28.875</v>
      </c>
      <c r="J20" s="57"/>
      <c r="K20" s="58"/>
      <c r="L20" s="57"/>
      <c r="M20" s="58"/>
      <c r="N20" s="57"/>
      <c r="O20" s="58"/>
      <c r="Q20" s="57"/>
      <c r="R20" s="58">
        <f>[12]Tregion!$P20</f>
        <v>38.481124228371961</v>
      </c>
      <c r="S20" s="59"/>
      <c r="T20" s="58"/>
      <c r="U20" s="60"/>
      <c r="V20" s="61"/>
      <c r="W20" s="60"/>
      <c r="X20" s="58"/>
      <c r="Y20" s="59"/>
      <c r="Z20" s="62"/>
      <c r="AB20" s="59"/>
      <c r="AC20" s="58"/>
      <c r="AD20" s="59"/>
      <c r="AE20" s="58"/>
      <c r="AF20" s="59"/>
      <c r="AG20" s="58"/>
      <c r="AH20" s="137"/>
      <c r="AI20" s="50"/>
      <c r="AJ20" s="70"/>
      <c r="AL20" s="50">
        <f t="shared" si="0"/>
        <v>37530</v>
      </c>
      <c r="AN20" s="136"/>
    </row>
    <row r="21" spans="1:40" x14ac:dyDescent="0.25">
      <c r="A21" s="50">
        <f>[5]Tregion!$J21</f>
        <v>37561</v>
      </c>
      <c r="B21" s="57">
        <f>[5]Tregion!$P21</f>
        <v>26.25</v>
      </c>
      <c r="C21" s="58">
        <f>[6]Tregion!$P21</f>
        <v>26.625</v>
      </c>
      <c r="D21" s="57">
        <f>[7]Tregion!$P21</f>
        <v>26.625</v>
      </c>
      <c r="E21" s="58">
        <f>[8]Tregion!$P21</f>
        <v>28.875</v>
      </c>
      <c r="F21" s="57">
        <f>[9]Tregion!$P21</f>
        <v>28.125</v>
      </c>
      <c r="G21" s="57">
        <f>[5]Tregion!$P21</f>
        <v>26.25</v>
      </c>
      <c r="H21" s="57"/>
      <c r="I21" s="58">
        <f>[11]Tregion!$P21</f>
        <v>28.125</v>
      </c>
      <c r="J21" s="57"/>
      <c r="K21" s="58"/>
      <c r="L21" s="57"/>
      <c r="M21" s="58"/>
      <c r="N21" s="57"/>
      <c r="O21" s="58"/>
      <c r="Q21" s="57"/>
      <c r="R21" s="58">
        <f>[12]Tregion!$P21</f>
        <v>42.165089487815244</v>
      </c>
      <c r="S21" s="59"/>
      <c r="T21" s="58"/>
      <c r="U21" s="60"/>
      <c r="V21" s="61"/>
      <c r="W21" s="60"/>
      <c r="X21" s="58"/>
      <c r="Y21" s="59"/>
      <c r="Z21" s="62"/>
      <c r="AB21" s="59"/>
      <c r="AC21" s="58"/>
      <c r="AD21" s="59"/>
      <c r="AE21" s="58"/>
      <c r="AF21" s="59"/>
      <c r="AG21" s="58"/>
      <c r="AH21" s="137"/>
      <c r="AI21" s="50"/>
      <c r="AJ21" s="70"/>
      <c r="AL21" s="50">
        <f t="shared" si="0"/>
        <v>37561</v>
      </c>
      <c r="AN21" s="136"/>
    </row>
    <row r="22" spans="1:40" x14ac:dyDescent="0.25">
      <c r="A22" s="50">
        <f>[5]Tregion!$J22</f>
        <v>37591</v>
      </c>
      <c r="B22" s="57">
        <f>[5]Tregion!$P22</f>
        <v>27</v>
      </c>
      <c r="C22" s="58">
        <f>[6]Tregion!$P22</f>
        <v>27.75</v>
      </c>
      <c r="D22" s="57">
        <f>[7]Tregion!$P22</f>
        <v>27.75</v>
      </c>
      <c r="E22" s="58">
        <f>[8]Tregion!$P22</f>
        <v>30.375</v>
      </c>
      <c r="F22" s="57">
        <f>[9]Tregion!$P22</f>
        <v>29.625</v>
      </c>
      <c r="G22" s="57">
        <f>[5]Tregion!$P22</f>
        <v>27</v>
      </c>
      <c r="H22" s="57"/>
      <c r="I22" s="58">
        <f>[11]Tregion!$P22</f>
        <v>29.625</v>
      </c>
      <c r="J22" s="57"/>
      <c r="K22" s="58"/>
      <c r="L22" s="57"/>
      <c r="M22" s="58"/>
      <c r="N22" s="57"/>
      <c r="O22" s="58"/>
      <c r="Q22" s="57"/>
      <c r="R22" s="58">
        <f>[12]Tregion!$P22</f>
        <v>45.139208168466986</v>
      </c>
      <c r="S22" s="59"/>
      <c r="T22" s="58"/>
      <c r="U22" s="60"/>
      <c r="V22" s="61"/>
      <c r="W22" s="60"/>
      <c r="X22" s="58"/>
      <c r="Y22" s="59"/>
      <c r="Z22" s="62"/>
      <c r="AB22" s="59"/>
      <c r="AC22" s="58"/>
      <c r="AD22" s="59"/>
      <c r="AE22" s="58"/>
      <c r="AF22" s="59"/>
      <c r="AG22" s="58"/>
      <c r="AH22" s="137"/>
      <c r="AI22" s="50"/>
      <c r="AJ22" s="70"/>
      <c r="AL22" s="50">
        <f t="shared" si="0"/>
        <v>37591</v>
      </c>
      <c r="AN22" s="136"/>
    </row>
    <row r="23" spans="1:40" x14ac:dyDescent="0.25">
      <c r="A23" s="50">
        <f>[5]Tregion!$J23</f>
        <v>37622</v>
      </c>
      <c r="B23" s="57">
        <f>[5]Tregion!$P23</f>
        <v>27</v>
      </c>
      <c r="C23" s="58">
        <f>[6]Tregion!$P23</f>
        <v>31.5</v>
      </c>
      <c r="D23" s="57">
        <f>[7]Tregion!$P23</f>
        <v>31.313000000000002</v>
      </c>
      <c r="E23" s="58">
        <f>[8]Tregion!$P23</f>
        <v>32.4375</v>
      </c>
      <c r="F23" s="57">
        <f>[9]Tregion!$P23</f>
        <v>30.563000000000002</v>
      </c>
      <c r="G23" s="57">
        <f>[5]Tregion!$P23</f>
        <v>27</v>
      </c>
      <c r="H23" s="57"/>
      <c r="I23" s="58">
        <f>[11]Tregion!$P23</f>
        <v>23.063000000000002</v>
      </c>
      <c r="J23" s="57"/>
      <c r="K23" s="58"/>
      <c r="L23" s="57"/>
      <c r="M23" s="58"/>
      <c r="N23" s="57"/>
      <c r="O23" s="58"/>
      <c r="Q23" s="57"/>
      <c r="R23" s="58">
        <f>[12]Tregion!$P23</f>
        <v>45.675126538834554</v>
      </c>
      <c r="S23" s="59"/>
      <c r="T23" s="58"/>
      <c r="U23" s="60"/>
      <c r="V23" s="61"/>
      <c r="W23" s="60"/>
      <c r="X23" s="58"/>
      <c r="Y23" s="59"/>
      <c r="Z23" s="62"/>
      <c r="AB23" s="59"/>
      <c r="AC23" s="58"/>
      <c r="AD23" s="59"/>
      <c r="AE23" s="58"/>
      <c r="AF23" s="59"/>
      <c r="AG23" s="58"/>
      <c r="AH23" s="137"/>
      <c r="AI23" s="50"/>
      <c r="AJ23" s="70"/>
      <c r="AL23" s="50">
        <f t="shared" si="0"/>
        <v>37622</v>
      </c>
      <c r="AN23" s="136"/>
    </row>
    <row r="24" spans="1:40" x14ac:dyDescent="0.25">
      <c r="A24" s="50">
        <f>[5]Tregion!$J24</f>
        <v>37653</v>
      </c>
      <c r="B24" s="57">
        <f>[5]Tregion!$P24</f>
        <v>27</v>
      </c>
      <c r="C24" s="58">
        <f>[6]Tregion!$P24</f>
        <v>30.938000000000002</v>
      </c>
      <c r="D24" s="57">
        <f>[7]Tregion!$P24</f>
        <v>30.563000000000002</v>
      </c>
      <c r="E24" s="58">
        <f>[8]Tregion!$P24</f>
        <v>30.9375</v>
      </c>
      <c r="F24" s="57">
        <f>[9]Tregion!$P24</f>
        <v>29.438000000000002</v>
      </c>
      <c r="G24" s="57">
        <f>[5]Tregion!$P24</f>
        <v>27</v>
      </c>
      <c r="H24" s="57"/>
      <c r="I24" s="58">
        <f>[11]Tregion!$P24</f>
        <v>21.938000000000002</v>
      </c>
      <c r="J24" s="57"/>
      <c r="K24" s="58"/>
      <c r="L24" s="57"/>
      <c r="M24" s="58"/>
      <c r="N24" s="57"/>
      <c r="O24" s="58"/>
      <c r="Q24" s="57"/>
      <c r="R24" s="58">
        <f>[12]Tregion!$P24</f>
        <v>44.543138185884899</v>
      </c>
      <c r="S24" s="59"/>
      <c r="T24" s="58"/>
      <c r="U24" s="60"/>
      <c r="V24" s="61"/>
      <c r="W24" s="60"/>
      <c r="X24" s="58"/>
      <c r="Y24" s="59"/>
      <c r="Z24" s="62"/>
      <c r="AB24" s="59"/>
      <c r="AC24" s="58"/>
      <c r="AD24" s="59"/>
      <c r="AE24" s="58"/>
      <c r="AF24" s="59"/>
      <c r="AG24" s="58"/>
      <c r="AH24" s="137"/>
      <c r="AI24" s="50"/>
      <c r="AJ24" s="70"/>
      <c r="AL24" s="50">
        <f t="shared" si="0"/>
        <v>37653</v>
      </c>
      <c r="AN24" s="136"/>
    </row>
    <row r="25" spans="1:40" x14ac:dyDescent="0.25">
      <c r="A25" s="50">
        <f>[5]Tregion!$J25</f>
        <v>37681</v>
      </c>
      <c r="B25" s="57">
        <f>[5]Tregion!$P25</f>
        <v>26.625</v>
      </c>
      <c r="C25" s="58">
        <f>[6]Tregion!$P25</f>
        <v>26.8125</v>
      </c>
      <c r="D25" s="57">
        <f>[7]Tregion!$P25</f>
        <v>26.25</v>
      </c>
      <c r="E25" s="58">
        <f>[8]Tregion!$P25</f>
        <v>29.4375</v>
      </c>
      <c r="F25" s="57">
        <f>[9]Tregion!$P25</f>
        <v>28.875</v>
      </c>
      <c r="G25" s="57">
        <f>[5]Tregion!$P25</f>
        <v>26.625</v>
      </c>
      <c r="H25" s="57"/>
      <c r="I25" s="58">
        <f>[11]Tregion!$P25</f>
        <v>21.375</v>
      </c>
      <c r="J25" s="57"/>
      <c r="K25" s="58"/>
      <c r="L25" s="57"/>
      <c r="M25" s="58"/>
      <c r="N25" s="57"/>
      <c r="O25" s="58"/>
      <c r="Q25" s="57"/>
      <c r="R25" s="58">
        <f>[12]Tregion!$P25</f>
        <v>43.231350231615821</v>
      </c>
      <c r="S25" s="59"/>
      <c r="T25" s="58"/>
      <c r="U25" s="60"/>
      <c r="V25" s="61"/>
      <c r="W25" s="60"/>
      <c r="X25" s="58"/>
      <c r="Y25" s="59"/>
      <c r="Z25" s="62"/>
      <c r="AB25" s="59"/>
      <c r="AC25" s="58"/>
      <c r="AD25" s="59"/>
      <c r="AE25" s="58"/>
      <c r="AF25" s="59"/>
      <c r="AG25" s="58"/>
      <c r="AH25" s="137"/>
      <c r="AI25" s="50"/>
      <c r="AJ25" s="70"/>
      <c r="AL25" s="50">
        <f t="shared" si="0"/>
        <v>37681</v>
      </c>
      <c r="AN25" s="136"/>
    </row>
    <row r="26" spans="1:40" x14ac:dyDescent="0.25">
      <c r="A26" s="50">
        <f>[5]Tregion!$J26</f>
        <v>37712</v>
      </c>
      <c r="B26" s="57">
        <f>[5]Tregion!$P26</f>
        <v>26.25</v>
      </c>
      <c r="C26" s="58">
        <f>[6]Tregion!$P26</f>
        <v>26.625</v>
      </c>
      <c r="D26" s="57">
        <f>[7]Tregion!$P26</f>
        <v>24</v>
      </c>
      <c r="E26" s="58">
        <f>[8]Tregion!$P26</f>
        <v>26.625</v>
      </c>
      <c r="F26" s="57">
        <f>[9]Tregion!$P26</f>
        <v>27.938000000000002</v>
      </c>
      <c r="G26" s="57">
        <f>[5]Tregion!$P26</f>
        <v>26.25</v>
      </c>
      <c r="H26" s="57"/>
      <c r="I26" s="58">
        <f>[11]Tregion!$P26</f>
        <v>19.125</v>
      </c>
      <c r="J26" s="57"/>
      <c r="K26" s="58"/>
      <c r="L26" s="57"/>
      <c r="M26" s="58"/>
      <c r="N26" s="57"/>
      <c r="O26" s="58"/>
      <c r="Q26" s="57"/>
      <c r="R26" s="58">
        <f>[12]Tregion!$P26</f>
        <v>41.091263001542238</v>
      </c>
      <c r="S26" s="59"/>
      <c r="T26" s="58"/>
      <c r="U26" s="60"/>
      <c r="V26" s="61"/>
      <c r="W26" s="60"/>
      <c r="X26" s="58"/>
      <c r="Y26" s="59"/>
      <c r="Z26" s="62"/>
      <c r="AB26" s="59"/>
      <c r="AC26" s="58"/>
      <c r="AD26" s="59"/>
      <c r="AE26" s="58"/>
      <c r="AF26" s="59"/>
      <c r="AG26" s="58"/>
      <c r="AH26" s="137"/>
      <c r="AI26" s="50"/>
      <c r="AJ26" s="70"/>
      <c r="AL26" s="50">
        <f t="shared" si="0"/>
        <v>37712</v>
      </c>
      <c r="AN26" s="136"/>
    </row>
    <row r="27" spans="1:40" x14ac:dyDescent="0.25">
      <c r="A27" s="50">
        <f>[5]Tregion!$J27</f>
        <v>37742</v>
      </c>
      <c r="B27" s="57">
        <f>[5]Tregion!$P27</f>
        <v>27</v>
      </c>
      <c r="C27" s="58">
        <f>[6]Tregion!$P27</f>
        <v>24</v>
      </c>
      <c r="D27" s="57">
        <f>[7]Tregion!$P27</f>
        <v>21.375</v>
      </c>
      <c r="E27" s="58">
        <f>[8]Tregion!$P27</f>
        <v>27</v>
      </c>
      <c r="F27" s="57">
        <f>[9]Tregion!$P27</f>
        <v>28.5</v>
      </c>
      <c r="G27" s="57">
        <f>[5]Tregion!$P27</f>
        <v>27</v>
      </c>
      <c r="H27" s="57"/>
      <c r="I27" s="58">
        <f>[11]Tregion!$P27</f>
        <v>19.5</v>
      </c>
      <c r="J27" s="57"/>
      <c r="K27" s="58"/>
      <c r="L27" s="57"/>
      <c r="M27" s="58"/>
      <c r="N27" s="57"/>
      <c r="O27" s="58"/>
      <c r="Q27" s="57"/>
      <c r="R27" s="58">
        <f>[12]Tregion!$P27</f>
        <v>41.090244280329081</v>
      </c>
      <c r="S27" s="59"/>
      <c r="T27" s="58"/>
      <c r="U27" s="60"/>
      <c r="V27" s="61"/>
      <c r="W27" s="60"/>
      <c r="X27" s="58"/>
      <c r="Y27" s="59"/>
      <c r="Z27" s="62"/>
      <c r="AB27" s="59"/>
      <c r="AC27" s="58"/>
      <c r="AD27" s="59"/>
      <c r="AE27" s="58"/>
      <c r="AF27" s="59"/>
      <c r="AG27" s="58"/>
      <c r="AH27" s="137"/>
      <c r="AI27" s="50"/>
      <c r="AJ27" s="70"/>
      <c r="AL27" s="50">
        <f t="shared" si="0"/>
        <v>37742</v>
      </c>
      <c r="AN27" s="136"/>
    </row>
    <row r="28" spans="1:40" x14ac:dyDescent="0.25">
      <c r="A28" s="50">
        <f>[5]Tregion!$J28</f>
        <v>37773</v>
      </c>
      <c r="B28" s="57">
        <f>[5]Tregion!$P28</f>
        <v>32.25</v>
      </c>
      <c r="C28" s="58">
        <f>[6]Tregion!$P28</f>
        <v>22.6875</v>
      </c>
      <c r="D28" s="57">
        <f>[7]Tregion!$P28</f>
        <v>22.125</v>
      </c>
      <c r="E28" s="58">
        <f>[8]Tregion!$P28</f>
        <v>30.75</v>
      </c>
      <c r="F28" s="57">
        <f>[9]Tregion!$P28</f>
        <v>31.875</v>
      </c>
      <c r="G28" s="57">
        <f>[5]Tregion!$P28</f>
        <v>32.25</v>
      </c>
      <c r="H28" s="57"/>
      <c r="I28" s="58">
        <f>[11]Tregion!$P28</f>
        <v>23.25</v>
      </c>
      <c r="J28" s="57"/>
      <c r="K28" s="58"/>
      <c r="L28" s="57"/>
      <c r="M28" s="58"/>
      <c r="N28" s="57"/>
      <c r="O28" s="58"/>
      <c r="Q28" s="57"/>
      <c r="R28" s="58">
        <f>[12]Tregion!$P28</f>
        <v>41.392311208522138</v>
      </c>
      <c r="S28" s="59"/>
      <c r="T28" s="58"/>
      <c r="U28" s="60"/>
      <c r="V28" s="61"/>
      <c r="W28" s="60"/>
      <c r="X28" s="58"/>
      <c r="Y28" s="59"/>
      <c r="Z28" s="62"/>
      <c r="AB28" s="59"/>
      <c r="AC28" s="58"/>
      <c r="AD28" s="59"/>
      <c r="AE28" s="58"/>
      <c r="AF28" s="59"/>
      <c r="AG28" s="58"/>
      <c r="AH28" s="137"/>
      <c r="AI28" s="50"/>
      <c r="AJ28" s="70"/>
      <c r="AL28" s="50">
        <f t="shared" si="0"/>
        <v>37773</v>
      </c>
      <c r="AN28" s="136"/>
    </row>
    <row r="29" spans="1:40" x14ac:dyDescent="0.25">
      <c r="A29" s="50">
        <f>[5]Tregion!$J29</f>
        <v>37803</v>
      </c>
      <c r="B29" s="57">
        <f>[5]Tregion!$P29</f>
        <v>39.75</v>
      </c>
      <c r="C29" s="58">
        <f>[6]Tregion!$P29</f>
        <v>39.375</v>
      </c>
      <c r="D29" s="57">
        <f>[7]Tregion!$P29</f>
        <v>36</v>
      </c>
      <c r="E29" s="58">
        <f>[8]Tregion!$P29</f>
        <v>38.4375</v>
      </c>
      <c r="F29" s="57">
        <f>[9]Tregion!$P29</f>
        <v>42.75</v>
      </c>
      <c r="G29" s="57">
        <f>[5]Tregion!$P29</f>
        <v>39.75</v>
      </c>
      <c r="H29" s="57"/>
      <c r="I29" s="58">
        <f>[11]Tregion!$P29</f>
        <v>30.9375</v>
      </c>
      <c r="J29" s="57"/>
      <c r="K29" s="58"/>
      <c r="L29" s="57"/>
      <c r="M29" s="58"/>
      <c r="N29" s="57"/>
      <c r="O29" s="58"/>
      <c r="Q29" s="57"/>
      <c r="R29" s="58">
        <f>[12]Tregion!$P29</f>
        <v>41.735317608469884</v>
      </c>
      <c r="S29" s="59"/>
      <c r="T29" s="58"/>
      <c r="U29" s="60"/>
      <c r="V29" s="61"/>
      <c r="W29" s="60"/>
      <c r="X29" s="58"/>
      <c r="Y29" s="59"/>
      <c r="Z29" s="62"/>
      <c r="AB29" s="59"/>
      <c r="AC29" s="58"/>
      <c r="AD29" s="59"/>
      <c r="AE29" s="58"/>
      <c r="AF29" s="59"/>
      <c r="AG29" s="58"/>
      <c r="AH29" s="137"/>
      <c r="AI29" s="50"/>
      <c r="AJ29" s="70"/>
      <c r="AL29" s="50">
        <f t="shared" si="0"/>
        <v>37803</v>
      </c>
      <c r="AN29" s="136"/>
    </row>
    <row r="30" spans="1:40" x14ac:dyDescent="0.25">
      <c r="A30" s="50">
        <f>[5]Tregion!$J30</f>
        <v>37834</v>
      </c>
      <c r="B30" s="57">
        <f>[5]Tregion!$P30</f>
        <v>45.75</v>
      </c>
      <c r="C30" s="58">
        <f>[6]Tregion!$P30</f>
        <v>44.625</v>
      </c>
      <c r="D30" s="57">
        <f>[7]Tregion!$P30</f>
        <v>42</v>
      </c>
      <c r="E30" s="58">
        <f>[8]Tregion!$P30</f>
        <v>44.8125</v>
      </c>
      <c r="F30" s="57">
        <f>[9]Tregion!$P30</f>
        <v>47.0625</v>
      </c>
      <c r="G30" s="57">
        <f>[5]Tregion!$P30</f>
        <v>45.75</v>
      </c>
      <c r="H30" s="57"/>
      <c r="I30" s="58">
        <f>[11]Tregion!$P30</f>
        <v>37.3125</v>
      </c>
      <c r="J30" s="57"/>
      <c r="K30" s="58"/>
      <c r="L30" s="57"/>
      <c r="M30" s="58"/>
      <c r="N30" s="57"/>
      <c r="O30" s="58"/>
      <c r="Q30" s="57"/>
      <c r="R30" s="58">
        <f>[12]Tregion!$P30</f>
        <v>42.174265352478521</v>
      </c>
      <c r="S30" s="59"/>
      <c r="T30" s="58"/>
      <c r="U30" s="60"/>
      <c r="V30" s="61"/>
      <c r="W30" s="60"/>
      <c r="X30" s="58"/>
      <c r="Y30" s="59"/>
      <c r="Z30" s="62"/>
      <c r="AB30" s="59"/>
      <c r="AC30" s="58"/>
      <c r="AD30" s="59"/>
      <c r="AE30" s="58"/>
      <c r="AF30" s="59"/>
      <c r="AG30" s="58"/>
      <c r="AH30" s="137"/>
      <c r="AI30" s="50"/>
      <c r="AJ30" s="70"/>
      <c r="AL30" s="50">
        <f t="shared" si="0"/>
        <v>37834</v>
      </c>
      <c r="AN30" s="136"/>
    </row>
    <row r="31" spans="1:40" x14ac:dyDescent="0.25">
      <c r="A31" s="50">
        <f>[5]Tregion!$J31</f>
        <v>37865</v>
      </c>
      <c r="B31" s="57">
        <f>[5]Tregion!$P31</f>
        <v>37.875</v>
      </c>
      <c r="C31" s="58">
        <f>[6]Tregion!$P31</f>
        <v>37.3125</v>
      </c>
      <c r="D31" s="57">
        <f>[7]Tregion!$P31</f>
        <v>34.6875</v>
      </c>
      <c r="E31" s="58">
        <f>[8]Tregion!$P31</f>
        <v>41.063000000000002</v>
      </c>
      <c r="F31" s="57">
        <f>[9]Tregion!$P31</f>
        <v>37.3125</v>
      </c>
      <c r="G31" s="57">
        <f>[5]Tregion!$P31</f>
        <v>37.875</v>
      </c>
      <c r="H31" s="57"/>
      <c r="I31" s="58">
        <f>[11]Tregion!$P31</f>
        <v>29.8125</v>
      </c>
      <c r="J31" s="57"/>
      <c r="K31" s="58"/>
      <c r="L31" s="57"/>
      <c r="M31" s="58"/>
      <c r="N31" s="57"/>
      <c r="O31" s="58"/>
      <c r="Q31" s="57"/>
      <c r="R31" s="58">
        <f>[12]Tregion!$P31</f>
        <v>42.171259107256219</v>
      </c>
      <c r="S31" s="59"/>
      <c r="T31" s="58"/>
      <c r="U31" s="60"/>
      <c r="V31" s="61"/>
      <c r="W31" s="60"/>
      <c r="X31" s="58"/>
      <c r="Y31" s="59"/>
      <c r="Z31" s="62"/>
      <c r="AB31" s="59"/>
      <c r="AC31" s="58"/>
      <c r="AD31" s="59"/>
      <c r="AE31" s="58"/>
      <c r="AF31" s="59"/>
      <c r="AG31" s="58"/>
      <c r="AH31" s="137"/>
      <c r="AI31" s="50"/>
      <c r="AJ31" s="70"/>
      <c r="AL31" s="50">
        <f t="shared" si="0"/>
        <v>37865</v>
      </c>
      <c r="AN31" s="136"/>
    </row>
    <row r="32" spans="1:40" x14ac:dyDescent="0.25">
      <c r="A32" s="50">
        <f>[5]Tregion!$J32</f>
        <v>37895</v>
      </c>
      <c r="B32" s="57">
        <f>[5]Tregion!$P32</f>
        <v>28.5</v>
      </c>
      <c r="C32" s="58">
        <f>[6]Tregion!$P32</f>
        <v>30.5625</v>
      </c>
      <c r="D32" s="57">
        <f>[7]Tregion!$P32</f>
        <v>30.1875</v>
      </c>
      <c r="E32" s="58">
        <f>[8]Tregion!$P32</f>
        <v>30</v>
      </c>
      <c r="F32" s="57">
        <f>[9]Tregion!$P32</f>
        <v>29.625</v>
      </c>
      <c r="G32" s="57">
        <f>[5]Tregion!$P32</f>
        <v>28.5</v>
      </c>
      <c r="H32" s="57"/>
      <c r="I32" s="58">
        <f>[11]Tregion!$P32</f>
        <v>22.125</v>
      </c>
      <c r="J32" s="57"/>
      <c r="K32" s="58"/>
      <c r="L32" s="57"/>
      <c r="M32" s="58"/>
      <c r="N32" s="57"/>
      <c r="O32" s="58"/>
      <c r="Q32" s="57"/>
      <c r="R32" s="58">
        <f>[12]Tregion!$P32</f>
        <v>42.375620702154009</v>
      </c>
      <c r="S32" s="59"/>
      <c r="T32" s="58"/>
      <c r="U32" s="60"/>
      <c r="V32" s="61"/>
      <c r="W32" s="60"/>
      <c r="X32" s="58"/>
      <c r="Y32" s="59"/>
      <c r="Z32" s="62"/>
      <c r="AB32" s="59"/>
      <c r="AC32" s="58"/>
      <c r="AD32" s="59"/>
      <c r="AE32" s="58"/>
      <c r="AF32" s="59"/>
      <c r="AG32" s="58"/>
      <c r="AH32" s="137"/>
      <c r="AI32" s="50"/>
      <c r="AJ32" s="70"/>
      <c r="AL32" s="50">
        <f t="shared" si="0"/>
        <v>37895</v>
      </c>
      <c r="AN32" s="136"/>
    </row>
    <row r="33" spans="1:40" x14ac:dyDescent="0.25">
      <c r="A33" s="50">
        <f>[5]Tregion!$J33</f>
        <v>37926</v>
      </c>
      <c r="B33" s="57">
        <f>[5]Tregion!$P33</f>
        <v>27.75</v>
      </c>
      <c r="C33" s="58">
        <f>[6]Tregion!$P33</f>
        <v>27.375</v>
      </c>
      <c r="D33" s="57">
        <f>[7]Tregion!$P33</f>
        <v>27</v>
      </c>
      <c r="E33" s="58">
        <f>[8]Tregion!$P33</f>
        <v>30</v>
      </c>
      <c r="F33" s="57">
        <f>[9]Tregion!$P33</f>
        <v>29.438000000000002</v>
      </c>
      <c r="G33" s="57">
        <f>[5]Tregion!$P33</f>
        <v>27.75</v>
      </c>
      <c r="H33" s="57"/>
      <c r="I33" s="58">
        <f>[11]Tregion!$P33</f>
        <v>21.938000000000002</v>
      </c>
      <c r="J33" s="57"/>
      <c r="K33" s="58"/>
      <c r="L33" s="57"/>
      <c r="M33" s="58"/>
      <c r="N33" s="57"/>
      <c r="O33" s="58"/>
      <c r="Q33" s="57"/>
      <c r="R33" s="58">
        <f>[12]Tregion!$P33</f>
        <v>44.964663606029056</v>
      </c>
      <c r="S33" s="59"/>
      <c r="T33" s="58"/>
      <c r="U33" s="60"/>
      <c r="V33" s="61"/>
      <c r="W33" s="60"/>
      <c r="X33" s="58"/>
      <c r="Y33" s="59"/>
      <c r="Z33" s="62"/>
      <c r="AB33" s="59"/>
      <c r="AC33" s="58"/>
      <c r="AD33" s="59"/>
      <c r="AE33" s="58"/>
      <c r="AF33" s="59"/>
      <c r="AG33" s="58"/>
      <c r="AH33" s="137"/>
      <c r="AI33" s="50"/>
      <c r="AJ33" s="70"/>
      <c r="AL33" s="50">
        <f t="shared" si="0"/>
        <v>37926</v>
      </c>
      <c r="AN33" s="136"/>
    </row>
    <row r="34" spans="1:40" x14ac:dyDescent="0.25">
      <c r="A34" s="50">
        <f>[5]Tregion!$J34</f>
        <v>37956</v>
      </c>
      <c r="B34" s="57">
        <f>[5]Tregion!$P34</f>
        <v>27.375</v>
      </c>
      <c r="C34" s="58">
        <f>[6]Tregion!$P34</f>
        <v>28.3125</v>
      </c>
      <c r="D34" s="57">
        <f>[7]Tregion!$P34</f>
        <v>28.125</v>
      </c>
      <c r="E34" s="58">
        <f>[8]Tregion!$P34</f>
        <v>32.25</v>
      </c>
      <c r="F34" s="57">
        <f>[9]Tregion!$P34</f>
        <v>30.375</v>
      </c>
      <c r="G34" s="57">
        <f>[5]Tregion!$P34</f>
        <v>27.375</v>
      </c>
      <c r="H34" s="57"/>
      <c r="I34" s="58">
        <f>[11]Tregion!$P34</f>
        <v>22.875</v>
      </c>
      <c r="J34" s="57"/>
      <c r="K34" s="58"/>
      <c r="L34" s="57"/>
      <c r="M34" s="58"/>
      <c r="N34" s="57"/>
      <c r="O34" s="58"/>
      <c r="Q34" s="57"/>
      <c r="R34" s="58">
        <f>[12]Tregion!$P34</f>
        <v>46.981891114910283</v>
      </c>
      <c r="S34" s="59"/>
      <c r="T34" s="58"/>
      <c r="U34" s="60"/>
      <c r="V34" s="61"/>
      <c r="W34" s="60"/>
      <c r="X34" s="58"/>
      <c r="Y34" s="59"/>
      <c r="Z34" s="62"/>
      <c r="AB34" s="59"/>
      <c r="AC34" s="58"/>
      <c r="AD34" s="59"/>
      <c r="AE34" s="58"/>
      <c r="AF34" s="59"/>
      <c r="AG34" s="58"/>
      <c r="AH34" s="137"/>
      <c r="AI34" s="50"/>
      <c r="AJ34" s="70"/>
      <c r="AL34" s="50">
        <f t="shared" si="0"/>
        <v>37956</v>
      </c>
      <c r="AN34" s="136"/>
    </row>
    <row r="35" spans="1:40" x14ac:dyDescent="0.25">
      <c r="A35" s="50">
        <f>[5]Tregion!$J35</f>
        <v>37987</v>
      </c>
      <c r="B35" s="57">
        <f>[5]Tregion!$P35</f>
        <v>27.524999999999999</v>
      </c>
      <c r="C35" s="58">
        <f>[6]Tregion!$P35</f>
        <v>31.703000000000003</v>
      </c>
      <c r="D35" s="57">
        <f>[7]Tregion!$P35</f>
        <v>31.358000000000001</v>
      </c>
      <c r="E35" s="58">
        <f>[8]Tregion!$P35</f>
        <v>32.797499999999999</v>
      </c>
      <c r="F35" s="57">
        <f>[9]Tregion!$P35</f>
        <v>30.938000000000002</v>
      </c>
      <c r="G35" s="57">
        <f>[5]Tregion!$P35</f>
        <v>27.524999999999999</v>
      </c>
      <c r="H35" s="57"/>
      <c r="I35" s="58">
        <f>[11]Tregion!$P35</f>
        <v>16.125</v>
      </c>
      <c r="J35" s="57"/>
      <c r="K35" s="58"/>
      <c r="L35" s="57"/>
      <c r="M35" s="58"/>
      <c r="N35" s="57"/>
      <c r="O35" s="58"/>
      <c r="Q35" s="57"/>
      <c r="R35" s="58">
        <f>[12]Tregion!$P35</f>
        <v>44.953563118953333</v>
      </c>
      <c r="S35" s="59"/>
      <c r="T35" s="58"/>
      <c r="U35" s="60"/>
      <c r="V35" s="61"/>
      <c r="W35" s="60"/>
      <c r="X35" s="58"/>
      <c r="Y35" s="59"/>
      <c r="Z35" s="62"/>
      <c r="AB35" s="59"/>
      <c r="AC35" s="58"/>
      <c r="AD35" s="59"/>
      <c r="AE35" s="58"/>
      <c r="AF35" s="59"/>
      <c r="AG35" s="58"/>
      <c r="AH35" s="137"/>
      <c r="AI35" s="50"/>
      <c r="AJ35" s="70"/>
      <c r="AL35" s="50">
        <f t="shared" si="0"/>
        <v>37987</v>
      </c>
      <c r="AN35" s="136"/>
    </row>
    <row r="36" spans="1:40" x14ac:dyDescent="0.25">
      <c r="A36" s="50">
        <f>[5]Tregion!$J36</f>
        <v>38018</v>
      </c>
      <c r="B36" s="57">
        <f>[5]Tregion!$P36</f>
        <v>27.524999999999999</v>
      </c>
      <c r="C36" s="58">
        <f>[6]Tregion!$P36</f>
        <v>31.223000000000003</v>
      </c>
      <c r="D36" s="57">
        <f>[7]Tregion!$P36</f>
        <v>30.712</v>
      </c>
      <c r="E36" s="58">
        <f>[8]Tregion!$P36</f>
        <v>31.515000000000001</v>
      </c>
      <c r="F36" s="57">
        <f>[9]Tregion!$P36</f>
        <v>29.895</v>
      </c>
      <c r="G36" s="57">
        <f>[5]Tregion!$P36</f>
        <v>27.524999999999999</v>
      </c>
      <c r="H36" s="57"/>
      <c r="I36" s="58">
        <f>[11]Tregion!$P36</f>
        <v>17.438000000000002</v>
      </c>
      <c r="J36" s="57"/>
      <c r="K36" s="58"/>
      <c r="L36" s="57"/>
      <c r="M36" s="58"/>
      <c r="N36" s="57"/>
      <c r="O36" s="58"/>
      <c r="Q36" s="57"/>
      <c r="R36" s="58">
        <f>[12]Tregion!$P36</f>
        <v>43.808450215727319</v>
      </c>
      <c r="S36" s="59"/>
      <c r="T36" s="58"/>
      <c r="U36" s="60"/>
      <c r="V36" s="61"/>
      <c r="W36" s="60"/>
      <c r="X36" s="58"/>
      <c r="Y36" s="59"/>
      <c r="Z36" s="62"/>
      <c r="AB36" s="59"/>
      <c r="AC36" s="58"/>
      <c r="AD36" s="59"/>
      <c r="AE36" s="58"/>
      <c r="AF36" s="59"/>
      <c r="AG36" s="58"/>
      <c r="AH36" s="137"/>
      <c r="AI36" s="50"/>
      <c r="AJ36" s="70"/>
      <c r="AL36" s="50">
        <f t="shared" si="0"/>
        <v>38018</v>
      </c>
      <c r="AN36" s="136"/>
    </row>
    <row r="37" spans="1:40" x14ac:dyDescent="0.25">
      <c r="A37" s="50">
        <f>[5]Tregion!$J37</f>
        <v>38047</v>
      </c>
      <c r="B37" s="57">
        <f>[5]Tregion!$P37</f>
        <v>27.18</v>
      </c>
      <c r="C37" s="58">
        <f>[6]Tregion!$P37</f>
        <v>27.683</v>
      </c>
      <c r="D37" s="57">
        <f>[7]Tregion!$P37</f>
        <v>27.008000000000003</v>
      </c>
      <c r="E37" s="58">
        <f>[8]Tregion!$P37</f>
        <v>30.225000000000001</v>
      </c>
      <c r="F37" s="57">
        <f>[9]Tregion!$P37</f>
        <v>29.422000000000001</v>
      </c>
      <c r="G37" s="57">
        <f>[5]Tregion!$P37</f>
        <v>27.18</v>
      </c>
      <c r="H37" s="57"/>
      <c r="I37" s="58">
        <f>[11]Tregion!$P37</f>
        <v>16.5</v>
      </c>
      <c r="J37" s="57"/>
      <c r="K37" s="58"/>
      <c r="L37" s="57"/>
      <c r="M37" s="58"/>
      <c r="N37" s="57"/>
      <c r="O37" s="58"/>
      <c r="Q37" s="57"/>
      <c r="R37" s="58">
        <f>[12]Tregion!$P37</f>
        <v>41.985998951419241</v>
      </c>
      <c r="S37" s="59"/>
      <c r="T37" s="58"/>
      <c r="U37" s="60"/>
      <c r="V37" s="61"/>
      <c r="W37" s="60"/>
      <c r="X37" s="58"/>
      <c r="Y37" s="59"/>
      <c r="Z37" s="62"/>
      <c r="AB37" s="59"/>
      <c r="AC37" s="58"/>
      <c r="AD37" s="59"/>
      <c r="AE37" s="58"/>
      <c r="AF37" s="59"/>
      <c r="AG37" s="58"/>
      <c r="AH37" s="137"/>
      <c r="AI37" s="50"/>
      <c r="AJ37" s="70"/>
      <c r="AL37" s="50">
        <f t="shared" si="0"/>
        <v>38047</v>
      </c>
      <c r="AN37" s="136"/>
    </row>
    <row r="38" spans="1:40" x14ac:dyDescent="0.25">
      <c r="A38" s="50">
        <f>[5]Tregion!$J38</f>
        <v>38078</v>
      </c>
      <c r="B38" s="57">
        <f>[5]Tregion!$P38</f>
        <v>26.835000000000001</v>
      </c>
      <c r="C38" s="58">
        <f>[6]Tregion!$P38</f>
        <v>27.524999999999999</v>
      </c>
      <c r="D38" s="57">
        <f>[7]Tregion!$P38</f>
        <v>25.073</v>
      </c>
      <c r="E38" s="58">
        <f>[8]Tregion!$P38</f>
        <v>27.788</v>
      </c>
      <c r="F38" s="57">
        <f>[9]Tregion!$P38</f>
        <v>28.508000000000003</v>
      </c>
      <c r="G38" s="57">
        <f>[5]Tregion!$P38</f>
        <v>26.835000000000001</v>
      </c>
      <c r="H38" s="57"/>
      <c r="I38" s="58">
        <f>[11]Tregion!$P38</f>
        <v>21.375</v>
      </c>
      <c r="J38" s="57"/>
      <c r="K38" s="58"/>
      <c r="L38" s="57"/>
      <c r="M38" s="58"/>
      <c r="N38" s="57"/>
      <c r="O38" s="58"/>
      <c r="Q38" s="57"/>
      <c r="R38" s="58">
        <f>[12]Tregion!$P38</f>
        <v>39.645011530317809</v>
      </c>
      <c r="S38" s="59"/>
      <c r="T38" s="58"/>
      <c r="U38" s="60"/>
      <c r="V38" s="61"/>
      <c r="W38" s="60"/>
      <c r="X38" s="58"/>
      <c r="Y38" s="59"/>
      <c r="Z38" s="62"/>
      <c r="AB38" s="59"/>
      <c r="AC38" s="58"/>
      <c r="AD38" s="59"/>
      <c r="AE38" s="58"/>
      <c r="AF38" s="59"/>
      <c r="AG38" s="58"/>
      <c r="AH38" s="137"/>
      <c r="AI38" s="50"/>
      <c r="AJ38" s="70"/>
      <c r="AL38" s="50">
        <f t="shared" si="0"/>
        <v>38078</v>
      </c>
      <c r="AN38" s="136"/>
    </row>
    <row r="39" spans="1:40" x14ac:dyDescent="0.25">
      <c r="A39" s="50">
        <f>[5]Tregion!$J39</f>
        <v>38108</v>
      </c>
      <c r="B39" s="57">
        <f>[5]Tregion!$P39</f>
        <v>27.524999999999999</v>
      </c>
      <c r="C39" s="58">
        <f>[6]Tregion!$P39</f>
        <v>25.266999999999999</v>
      </c>
      <c r="D39" s="57">
        <f>[7]Tregion!$P39</f>
        <v>22.823</v>
      </c>
      <c r="E39" s="58">
        <f>[8]Tregion!$P39</f>
        <v>28.1325</v>
      </c>
      <c r="F39" s="57">
        <f>[9]Tregion!$P39</f>
        <v>29.047000000000001</v>
      </c>
      <c r="G39" s="57">
        <f>[5]Tregion!$P39</f>
        <v>27.524999999999999</v>
      </c>
      <c r="H39" s="57"/>
      <c r="I39" s="58">
        <f>[11]Tregion!$P39</f>
        <v>21</v>
      </c>
      <c r="J39" s="57"/>
      <c r="K39" s="58"/>
      <c r="L39" s="57"/>
      <c r="M39" s="58"/>
      <c r="N39" s="57"/>
      <c r="O39" s="58"/>
      <c r="Q39" s="57"/>
      <c r="R39" s="58">
        <f>[12]Tregion!$P39</f>
        <v>39.705674089519093</v>
      </c>
      <c r="S39" s="59"/>
      <c r="T39" s="58"/>
      <c r="U39" s="60"/>
      <c r="V39" s="61"/>
      <c r="W39" s="60"/>
      <c r="X39" s="58"/>
      <c r="Y39" s="59"/>
      <c r="Z39" s="62"/>
      <c r="AB39" s="59"/>
      <c r="AC39" s="58"/>
      <c r="AD39" s="59"/>
      <c r="AE39" s="58"/>
      <c r="AF39" s="59"/>
      <c r="AG39" s="58"/>
      <c r="AH39" s="137"/>
      <c r="AI39" s="50"/>
      <c r="AJ39" s="70"/>
      <c r="AL39" s="50">
        <f t="shared" ref="AL39:AL70" si="1">A39</f>
        <v>38108</v>
      </c>
      <c r="AN39" s="136"/>
    </row>
    <row r="40" spans="1:40" x14ac:dyDescent="0.25">
      <c r="A40" s="50">
        <f>[5]Tregion!$J40</f>
        <v>38139</v>
      </c>
      <c r="B40" s="57">
        <f>[5]Tregion!$P40</f>
        <v>32.393000000000001</v>
      </c>
      <c r="C40" s="58">
        <f>[6]Tregion!$P40</f>
        <v>24.141999999999999</v>
      </c>
      <c r="D40" s="57">
        <f>[7]Tregion!$P40</f>
        <v>23.468</v>
      </c>
      <c r="E40" s="58">
        <f>[8]Tregion!$P40</f>
        <v>31.35</v>
      </c>
      <c r="F40" s="57">
        <f>[9]Tregion!$P40</f>
        <v>32.174999999999997</v>
      </c>
      <c r="G40" s="57">
        <f>[5]Tregion!$P40</f>
        <v>32.393000000000001</v>
      </c>
      <c r="H40" s="57"/>
      <c r="I40" s="58">
        <f>[11]Tregion!$P40</f>
        <v>26.25</v>
      </c>
      <c r="J40" s="57"/>
      <c r="K40" s="58"/>
      <c r="L40" s="57"/>
      <c r="M40" s="58"/>
      <c r="N40" s="57"/>
      <c r="O40" s="58"/>
      <c r="Q40" s="57"/>
      <c r="R40" s="58">
        <f>[12]Tregion!$P40</f>
        <v>40.195870716732578</v>
      </c>
      <c r="S40" s="59"/>
      <c r="T40" s="58"/>
      <c r="U40" s="60"/>
      <c r="V40" s="61"/>
      <c r="W40" s="60"/>
      <c r="X40" s="58"/>
      <c r="Y40" s="59"/>
      <c r="Z40" s="62"/>
      <c r="AB40" s="59"/>
      <c r="AC40" s="58"/>
      <c r="AD40" s="59"/>
      <c r="AE40" s="58"/>
      <c r="AF40" s="59"/>
      <c r="AG40" s="58"/>
      <c r="AH40" s="137"/>
      <c r="AI40" s="50"/>
      <c r="AJ40" s="70"/>
      <c r="AL40" s="50">
        <f t="shared" si="1"/>
        <v>38139</v>
      </c>
      <c r="AN40" s="136"/>
    </row>
    <row r="41" spans="1:40" x14ac:dyDescent="0.25">
      <c r="A41" s="50">
        <f>[5]Tregion!$J41</f>
        <v>38169</v>
      </c>
      <c r="B41" s="57">
        <f>[5]Tregion!$P41</f>
        <v>39.344999999999999</v>
      </c>
      <c r="C41" s="58">
        <f>[6]Tregion!$P41</f>
        <v>38.467500000000001</v>
      </c>
      <c r="D41" s="57">
        <f>[7]Tregion!$P41</f>
        <v>35.377000000000002</v>
      </c>
      <c r="E41" s="58">
        <f>[8]Tregion!$P41</f>
        <v>37.950000000000003</v>
      </c>
      <c r="F41" s="57">
        <f>[9]Tregion!$P41</f>
        <v>42.277500000000003</v>
      </c>
      <c r="G41" s="57">
        <f>[5]Tregion!$P41</f>
        <v>39.344999999999999</v>
      </c>
      <c r="H41" s="57"/>
      <c r="I41" s="58">
        <f>[11]Tregion!$P41</f>
        <v>29.25</v>
      </c>
      <c r="J41" s="57"/>
      <c r="K41" s="58"/>
      <c r="L41" s="57"/>
      <c r="M41" s="58"/>
      <c r="N41" s="57"/>
      <c r="O41" s="58"/>
      <c r="Q41" s="57"/>
      <c r="R41" s="58">
        <f>[12]Tregion!$P41</f>
        <v>40.779060024355672</v>
      </c>
      <c r="S41" s="59"/>
      <c r="T41" s="58"/>
      <c r="U41" s="60"/>
      <c r="V41" s="61"/>
      <c r="W41" s="60"/>
      <c r="X41" s="58"/>
      <c r="Y41" s="59"/>
      <c r="Z41" s="62"/>
      <c r="AB41" s="59"/>
      <c r="AC41" s="58"/>
      <c r="AD41" s="59"/>
      <c r="AE41" s="58"/>
      <c r="AF41" s="59"/>
      <c r="AG41" s="58"/>
      <c r="AH41" s="137"/>
      <c r="AI41" s="50"/>
      <c r="AJ41" s="70"/>
      <c r="AL41" s="50">
        <f t="shared" si="1"/>
        <v>38169</v>
      </c>
      <c r="AN41" s="136"/>
    </row>
    <row r="42" spans="1:40" x14ac:dyDescent="0.25">
      <c r="A42" s="50">
        <f>[5]Tregion!$J42</f>
        <v>38200</v>
      </c>
      <c r="B42" s="57">
        <f>[5]Tregion!$P42</f>
        <v>44.902999999999999</v>
      </c>
      <c r="C42" s="58">
        <f>[6]Tregion!$P42</f>
        <v>42.983000000000004</v>
      </c>
      <c r="D42" s="57">
        <f>[7]Tregion!$P42</f>
        <v>40.53</v>
      </c>
      <c r="E42" s="58">
        <f>[8]Tregion!$P42</f>
        <v>43.417499999999997</v>
      </c>
      <c r="F42" s="57">
        <f>[9]Tregion!$P42</f>
        <v>46.244999999999997</v>
      </c>
      <c r="G42" s="57">
        <f>[5]Tregion!$P42</f>
        <v>44.902999999999999</v>
      </c>
      <c r="H42" s="57"/>
      <c r="I42" s="58">
        <f>[11]Tregion!$P42</f>
        <v>35.8125</v>
      </c>
      <c r="J42" s="57"/>
      <c r="K42" s="58"/>
      <c r="L42" s="57"/>
      <c r="M42" s="58"/>
      <c r="N42" s="57"/>
      <c r="O42" s="58"/>
      <c r="Q42" s="57"/>
      <c r="R42" s="58">
        <f>[12]Tregion!$P42</f>
        <v>41.273031344220044</v>
      </c>
      <c r="S42" s="59"/>
      <c r="T42" s="58"/>
      <c r="U42" s="60"/>
      <c r="V42" s="61"/>
      <c r="W42" s="60"/>
      <c r="X42" s="58"/>
      <c r="Y42" s="59"/>
      <c r="Z42" s="62"/>
      <c r="AB42" s="59"/>
      <c r="AC42" s="58"/>
      <c r="AD42" s="59"/>
      <c r="AE42" s="58"/>
      <c r="AF42" s="59"/>
      <c r="AG42" s="58"/>
      <c r="AH42" s="137"/>
      <c r="AI42" s="50"/>
      <c r="AJ42" s="70"/>
      <c r="AL42" s="50">
        <f t="shared" si="1"/>
        <v>38200</v>
      </c>
      <c r="AN42" s="136"/>
    </row>
    <row r="43" spans="1:40" x14ac:dyDescent="0.25">
      <c r="A43" s="50">
        <f>[5]Tregion!$J43</f>
        <v>38231</v>
      </c>
      <c r="B43" s="57">
        <f>[5]Tregion!$P43</f>
        <v>37.604999999999997</v>
      </c>
      <c r="C43" s="58">
        <f>[6]Tregion!$P43</f>
        <v>36.704999999999998</v>
      </c>
      <c r="D43" s="57">
        <f>[7]Tregion!$P43</f>
        <v>34.252000000000002</v>
      </c>
      <c r="E43" s="58">
        <f>[8]Tregion!$P43</f>
        <v>40.17</v>
      </c>
      <c r="F43" s="57">
        <f>[9]Tregion!$P43</f>
        <v>37.207500000000003</v>
      </c>
      <c r="G43" s="57">
        <f>[5]Tregion!$P43</f>
        <v>37.604999999999997</v>
      </c>
      <c r="H43" s="57"/>
      <c r="I43" s="58">
        <f>[11]Tregion!$P43</f>
        <v>23.625</v>
      </c>
      <c r="J43" s="57"/>
      <c r="K43" s="58"/>
      <c r="L43" s="57"/>
      <c r="M43" s="58"/>
      <c r="N43" s="57"/>
      <c r="O43" s="58"/>
      <c r="Q43" s="57"/>
      <c r="R43" s="58">
        <f>[12]Tregion!$P43</f>
        <v>41.193740801531142</v>
      </c>
      <c r="S43" s="59"/>
      <c r="T43" s="58"/>
      <c r="U43" s="60"/>
      <c r="V43" s="61"/>
      <c r="W43" s="60"/>
      <c r="X43" s="58"/>
      <c r="Y43" s="59"/>
      <c r="Z43" s="62"/>
      <c r="AB43" s="59"/>
      <c r="AC43" s="58"/>
      <c r="AD43" s="59"/>
      <c r="AE43" s="58"/>
      <c r="AF43" s="59"/>
      <c r="AG43" s="58"/>
      <c r="AH43" s="137"/>
      <c r="AI43" s="50"/>
      <c r="AJ43" s="70"/>
      <c r="AL43" s="50">
        <f t="shared" si="1"/>
        <v>38231</v>
      </c>
      <c r="AN43" s="136"/>
    </row>
    <row r="44" spans="1:40" x14ac:dyDescent="0.25">
      <c r="A44" s="50">
        <f>[5]Tregion!$J44</f>
        <v>38261</v>
      </c>
      <c r="B44" s="57">
        <f>[5]Tregion!$P44</f>
        <v>28.92</v>
      </c>
      <c r="C44" s="58">
        <f>[6]Tregion!$P44</f>
        <v>30.907499999999999</v>
      </c>
      <c r="D44" s="57">
        <f>[7]Tregion!$P44</f>
        <v>30.39</v>
      </c>
      <c r="E44" s="58">
        <f>[8]Tregion!$P44</f>
        <v>30.495000000000001</v>
      </c>
      <c r="F44" s="57">
        <f>[9]Tregion!$P44</f>
        <v>30.09</v>
      </c>
      <c r="G44" s="57">
        <f>[5]Tregion!$P44</f>
        <v>28.92</v>
      </c>
      <c r="H44" s="57"/>
      <c r="I44" s="58">
        <f>[11]Tregion!$P44</f>
        <v>24</v>
      </c>
      <c r="J44" s="57"/>
      <c r="K44" s="58"/>
      <c r="L44" s="57"/>
      <c r="M44" s="58"/>
      <c r="N44" s="57"/>
      <c r="O44" s="58"/>
      <c r="Q44" s="57"/>
      <c r="R44" s="58">
        <f>[12]Tregion!$P44</f>
        <v>41.194865069470048</v>
      </c>
      <c r="S44" s="59"/>
      <c r="T44" s="58"/>
      <c r="U44" s="60"/>
      <c r="V44" s="61"/>
      <c r="W44" s="60"/>
      <c r="X44" s="58"/>
      <c r="Y44" s="59"/>
      <c r="Z44" s="62"/>
      <c r="AB44" s="59"/>
      <c r="AC44" s="58"/>
      <c r="AD44" s="59"/>
      <c r="AE44" s="58"/>
      <c r="AF44" s="59"/>
      <c r="AG44" s="58"/>
      <c r="AH44" s="137"/>
      <c r="AI44" s="50"/>
      <c r="AJ44" s="70"/>
      <c r="AL44" s="50">
        <f t="shared" si="1"/>
        <v>38261</v>
      </c>
      <c r="AN44" s="136"/>
    </row>
    <row r="45" spans="1:40" x14ac:dyDescent="0.25">
      <c r="A45" s="50">
        <f>[5]Tregion!$J45</f>
        <v>38292</v>
      </c>
      <c r="B45" s="57">
        <f>[5]Tregion!$P45</f>
        <v>28.223000000000003</v>
      </c>
      <c r="C45" s="58">
        <f>[6]Tregion!$P45</f>
        <v>28.177</v>
      </c>
      <c r="D45" s="57">
        <f>[7]Tregion!$P45</f>
        <v>27.652000000000001</v>
      </c>
      <c r="E45" s="58">
        <f>[8]Tregion!$P45</f>
        <v>30.683</v>
      </c>
      <c r="F45" s="57">
        <f>[9]Tregion!$P45</f>
        <v>29.887</v>
      </c>
      <c r="G45" s="57">
        <f>[5]Tregion!$P45</f>
        <v>28.223000000000003</v>
      </c>
      <c r="H45" s="57"/>
      <c r="I45" s="58">
        <f>[11]Tregion!$P45</f>
        <v>22.313000000000002</v>
      </c>
      <c r="J45" s="57"/>
      <c r="K45" s="58"/>
      <c r="L45" s="57"/>
      <c r="M45" s="58"/>
      <c r="N45" s="57"/>
      <c r="O45" s="58"/>
      <c r="Q45" s="57"/>
      <c r="R45" s="58">
        <f>[12]Tregion!$P45</f>
        <v>43.448596869455969</v>
      </c>
      <c r="S45" s="59"/>
      <c r="T45" s="58"/>
      <c r="U45" s="60"/>
      <c r="V45" s="61"/>
      <c r="W45" s="60"/>
      <c r="X45" s="58"/>
      <c r="Y45" s="59"/>
      <c r="Z45" s="62"/>
      <c r="AB45" s="59"/>
      <c r="AC45" s="58"/>
      <c r="AD45" s="59"/>
      <c r="AE45" s="58"/>
      <c r="AF45" s="59"/>
      <c r="AG45" s="58"/>
      <c r="AH45" s="137"/>
      <c r="AI45" s="50"/>
      <c r="AJ45" s="70"/>
      <c r="AL45" s="50">
        <f t="shared" si="1"/>
        <v>38292</v>
      </c>
      <c r="AN45" s="136"/>
    </row>
    <row r="46" spans="1:40" x14ac:dyDescent="0.25">
      <c r="A46" s="50">
        <f>[5]Tregion!$J46</f>
        <v>38322</v>
      </c>
      <c r="B46" s="57">
        <f>[5]Tregion!$P46</f>
        <v>27.878</v>
      </c>
      <c r="C46" s="58">
        <f>[6]Tregion!$P46</f>
        <v>28.98</v>
      </c>
      <c r="D46" s="57">
        <f>[7]Tregion!$P46</f>
        <v>28.62</v>
      </c>
      <c r="E46" s="58">
        <f>[8]Tregion!$P46</f>
        <v>32.85</v>
      </c>
      <c r="F46" s="57">
        <f>[9]Tregion!$P46</f>
        <v>30.78</v>
      </c>
      <c r="G46" s="57">
        <f>[5]Tregion!$P46</f>
        <v>27.878</v>
      </c>
      <c r="H46" s="57"/>
      <c r="I46" s="58">
        <f>[11]Tregion!$P46</f>
        <v>22.688000000000002</v>
      </c>
      <c r="J46" s="57"/>
      <c r="K46" s="58"/>
      <c r="L46" s="57"/>
      <c r="M46" s="58"/>
      <c r="N46" s="57"/>
      <c r="O46" s="58"/>
      <c r="Q46" s="57"/>
      <c r="R46" s="58">
        <f>[12]Tregion!$P46</f>
        <v>45.415250480748824</v>
      </c>
      <c r="S46" s="59"/>
      <c r="T46" s="58"/>
      <c r="U46" s="60"/>
      <c r="V46" s="61"/>
      <c r="W46" s="60"/>
      <c r="X46" s="58"/>
      <c r="Y46" s="59"/>
      <c r="Z46" s="62"/>
      <c r="AB46" s="59"/>
      <c r="AC46" s="58"/>
      <c r="AD46" s="59"/>
      <c r="AE46" s="58"/>
      <c r="AF46" s="59"/>
      <c r="AG46" s="58"/>
      <c r="AH46" s="137"/>
      <c r="AI46" s="50"/>
      <c r="AJ46" s="70"/>
      <c r="AL46" s="50">
        <f t="shared" si="1"/>
        <v>38322</v>
      </c>
      <c r="AN46" s="136"/>
    </row>
    <row r="47" spans="1:40" x14ac:dyDescent="0.25">
      <c r="A47" s="50">
        <f>[5]Tregion!$J47</f>
        <v>38353</v>
      </c>
      <c r="B47" s="57">
        <f>[5]Tregion!$P47</f>
        <v>27.72</v>
      </c>
      <c r="C47" s="58">
        <f>[6]Tregion!$P47</f>
        <v>31.98</v>
      </c>
      <c r="D47" s="57">
        <f>[7]Tregion!$P47</f>
        <v>31.387</v>
      </c>
      <c r="E47" s="58">
        <f>[8]Tregion!$P47</f>
        <v>33.112499999999997</v>
      </c>
      <c r="F47" s="57">
        <f>[9]Tregion!$P47</f>
        <v>31.155000000000001</v>
      </c>
      <c r="G47" s="57">
        <f>[5]Tregion!$P47</f>
        <v>27.72</v>
      </c>
      <c r="H47" s="57"/>
      <c r="I47" s="58">
        <f>[11]Tregion!$P47</f>
        <v>16.125</v>
      </c>
      <c r="J47" s="57"/>
      <c r="K47" s="58"/>
      <c r="L47" s="57"/>
      <c r="M47" s="58"/>
      <c r="N47" s="57"/>
      <c r="O47" s="58"/>
      <c r="Q47" s="57"/>
      <c r="R47" s="58">
        <f>[12]Tregion!$P47</f>
        <v>44.863831448298129</v>
      </c>
      <c r="S47" s="59"/>
      <c r="T47" s="58"/>
      <c r="U47" s="60"/>
      <c r="V47" s="61"/>
      <c r="W47" s="60"/>
      <c r="X47" s="58"/>
      <c r="Y47" s="59"/>
      <c r="Z47" s="62"/>
      <c r="AB47" s="59"/>
      <c r="AC47" s="58"/>
      <c r="AD47" s="59"/>
      <c r="AE47" s="58"/>
      <c r="AF47" s="59"/>
      <c r="AG47" s="58"/>
      <c r="AH47" s="137"/>
      <c r="AI47" s="50"/>
      <c r="AJ47" s="70"/>
      <c r="AL47" s="50">
        <f t="shared" si="1"/>
        <v>38353</v>
      </c>
      <c r="AN47" s="136"/>
    </row>
    <row r="48" spans="1:40" x14ac:dyDescent="0.25">
      <c r="A48" s="50">
        <f>[5]Tregion!$J48</f>
        <v>38384</v>
      </c>
      <c r="B48" s="57">
        <f>[5]Tregion!$P48</f>
        <v>27.728000000000002</v>
      </c>
      <c r="C48" s="58">
        <f>[6]Tregion!$P48</f>
        <v>31.567</v>
      </c>
      <c r="D48" s="57">
        <f>[7]Tregion!$P48</f>
        <v>30.832000000000001</v>
      </c>
      <c r="E48" s="58">
        <f>[8]Tregion!$P48</f>
        <v>32.01</v>
      </c>
      <c r="F48" s="57">
        <f>[9]Tregion!$P48</f>
        <v>30.105</v>
      </c>
      <c r="G48" s="57">
        <f>[5]Tregion!$P48</f>
        <v>27.728000000000002</v>
      </c>
      <c r="H48" s="57"/>
      <c r="I48" s="58">
        <f>[11]Tregion!$P48</f>
        <v>17.438000000000002</v>
      </c>
      <c r="J48" s="57"/>
      <c r="K48" s="58"/>
      <c r="L48" s="57"/>
      <c r="M48" s="58"/>
      <c r="N48" s="57"/>
      <c r="O48" s="58"/>
      <c r="Q48" s="57"/>
      <c r="R48" s="58">
        <f>[12]Tregion!$P48</f>
        <v>43.751516766190122</v>
      </c>
      <c r="S48" s="59"/>
      <c r="T48" s="58"/>
      <c r="U48" s="60"/>
      <c r="V48" s="61"/>
      <c r="W48" s="60"/>
      <c r="X48" s="58"/>
      <c r="Y48" s="59"/>
      <c r="Z48" s="62"/>
      <c r="AB48" s="59"/>
      <c r="AC48" s="58"/>
      <c r="AD48" s="59"/>
      <c r="AE48" s="58"/>
      <c r="AF48" s="59"/>
      <c r="AG48" s="58"/>
      <c r="AH48" s="137"/>
      <c r="AI48" s="50"/>
      <c r="AJ48" s="70"/>
      <c r="AL48" s="50">
        <f t="shared" si="1"/>
        <v>38384</v>
      </c>
      <c r="AN48" s="136"/>
    </row>
    <row r="49" spans="1:40" x14ac:dyDescent="0.25">
      <c r="A49" s="50">
        <f>[5]Tregion!$J49</f>
        <v>38412</v>
      </c>
      <c r="B49" s="57">
        <f>[5]Tregion!$P49</f>
        <v>27.375</v>
      </c>
      <c r="C49" s="58">
        <f>[6]Tregion!$P49</f>
        <v>28.53</v>
      </c>
      <c r="D49" s="57">
        <f>[7]Tregion!$P49</f>
        <v>27.66</v>
      </c>
      <c r="E49" s="58">
        <f>[8]Tregion!$P49</f>
        <v>30.907499999999999</v>
      </c>
      <c r="F49" s="57">
        <f>[9]Tregion!$P49</f>
        <v>29.617000000000001</v>
      </c>
      <c r="G49" s="57">
        <f>[5]Tregion!$P49</f>
        <v>27.375</v>
      </c>
      <c r="H49" s="57"/>
      <c r="I49" s="58">
        <f>[11]Tregion!$P49</f>
        <v>16.5</v>
      </c>
      <c r="J49" s="57"/>
      <c r="K49" s="58"/>
      <c r="L49" s="57"/>
      <c r="M49" s="58"/>
      <c r="N49" s="57"/>
      <c r="O49" s="58"/>
      <c r="Q49" s="57"/>
      <c r="R49" s="58">
        <f>[12]Tregion!$P49</f>
        <v>41.983109931296845</v>
      </c>
      <c r="S49" s="59"/>
      <c r="T49" s="58"/>
      <c r="U49" s="60"/>
      <c r="V49" s="61"/>
      <c r="W49" s="60"/>
      <c r="X49" s="58"/>
      <c r="Y49" s="59"/>
      <c r="Z49" s="62"/>
      <c r="AB49" s="59"/>
      <c r="AC49" s="58"/>
      <c r="AD49" s="59"/>
      <c r="AE49" s="58"/>
      <c r="AF49" s="59"/>
      <c r="AG49" s="58"/>
      <c r="AH49" s="137"/>
      <c r="AI49" s="50"/>
      <c r="AJ49" s="70"/>
      <c r="AL49" s="50">
        <f t="shared" si="1"/>
        <v>38412</v>
      </c>
      <c r="AN49" s="136"/>
    </row>
    <row r="50" spans="1:40" x14ac:dyDescent="0.25">
      <c r="A50" s="50">
        <f>[5]Tregion!$J50</f>
        <v>38443</v>
      </c>
      <c r="B50" s="57">
        <f>[5]Tregion!$P50</f>
        <v>27.023</v>
      </c>
      <c r="C50" s="58">
        <f>[6]Tregion!$P50</f>
        <v>28.395</v>
      </c>
      <c r="D50" s="57">
        <f>[7]Tregion!$P50</f>
        <v>26.003</v>
      </c>
      <c r="E50" s="58">
        <f>[8]Tregion!$P50</f>
        <v>28.793000000000003</v>
      </c>
      <c r="F50" s="57">
        <f>[9]Tregion!$P50</f>
        <v>28.703000000000003</v>
      </c>
      <c r="G50" s="57">
        <f>[5]Tregion!$P50</f>
        <v>27.023</v>
      </c>
      <c r="H50" s="57"/>
      <c r="I50" s="58">
        <f>[11]Tregion!$P50</f>
        <v>20.625</v>
      </c>
      <c r="J50" s="57"/>
      <c r="K50" s="58"/>
      <c r="L50" s="57"/>
      <c r="M50" s="58"/>
      <c r="N50" s="57"/>
      <c r="O50" s="58"/>
      <c r="Q50" s="57"/>
      <c r="R50" s="58">
        <f>[12]Tregion!$P50</f>
        <v>39.52280823930159</v>
      </c>
      <c r="S50" s="59"/>
      <c r="T50" s="58"/>
      <c r="U50" s="60"/>
      <c r="V50" s="61"/>
      <c r="W50" s="60"/>
      <c r="X50" s="58"/>
      <c r="Y50" s="59"/>
      <c r="Z50" s="62"/>
      <c r="AB50" s="59"/>
      <c r="AC50" s="58"/>
      <c r="AD50" s="59"/>
      <c r="AE50" s="58"/>
      <c r="AF50" s="59"/>
      <c r="AG50" s="58"/>
      <c r="AH50" s="137"/>
      <c r="AI50" s="50"/>
      <c r="AJ50" s="70"/>
      <c r="AL50" s="50">
        <f t="shared" si="1"/>
        <v>38443</v>
      </c>
      <c r="AN50" s="136"/>
    </row>
    <row r="51" spans="1:40" x14ac:dyDescent="0.25">
      <c r="A51" s="50">
        <f>[5]Tregion!$J51</f>
        <v>38473</v>
      </c>
      <c r="B51" s="57">
        <f>[5]Tregion!$P51</f>
        <v>27.728000000000002</v>
      </c>
      <c r="C51" s="58">
        <f>[6]Tregion!$P51</f>
        <v>26.46</v>
      </c>
      <c r="D51" s="57">
        <f>[7]Tregion!$P51</f>
        <v>24.074999999999999</v>
      </c>
      <c r="E51" s="58">
        <f>[8]Tregion!$P51</f>
        <v>29.114999999999998</v>
      </c>
      <c r="F51" s="57">
        <f>[9]Tregion!$P51</f>
        <v>29.242000000000001</v>
      </c>
      <c r="G51" s="57">
        <f>[5]Tregion!$P51</f>
        <v>27.728000000000002</v>
      </c>
      <c r="H51" s="57"/>
      <c r="I51" s="58">
        <f>[11]Tregion!$P51</f>
        <v>20.25</v>
      </c>
      <c r="J51" s="57"/>
      <c r="K51" s="58"/>
      <c r="L51" s="57"/>
      <c r="M51" s="58"/>
      <c r="N51" s="57"/>
      <c r="O51" s="58"/>
      <c r="Q51" s="57"/>
      <c r="R51" s="58">
        <f>[12]Tregion!$P51</f>
        <v>39.581602107914918</v>
      </c>
      <c r="S51" s="59"/>
      <c r="T51" s="58"/>
      <c r="U51" s="60"/>
      <c r="V51" s="61"/>
      <c r="W51" s="60"/>
      <c r="X51" s="58"/>
      <c r="Y51" s="59"/>
      <c r="Z51" s="62"/>
      <c r="AB51" s="59"/>
      <c r="AC51" s="58"/>
      <c r="AD51" s="59"/>
      <c r="AE51" s="58"/>
      <c r="AF51" s="59"/>
      <c r="AG51" s="58"/>
      <c r="AH51" s="137"/>
      <c r="AI51" s="50"/>
      <c r="AJ51" s="70"/>
      <c r="AL51" s="50">
        <f t="shared" si="1"/>
        <v>38473</v>
      </c>
      <c r="AN51" s="136"/>
    </row>
    <row r="52" spans="1:40" x14ac:dyDescent="0.25">
      <c r="A52" s="50">
        <f>[5]Tregion!$J52</f>
        <v>38504</v>
      </c>
      <c r="B52" s="57">
        <f>[5]Tregion!$P52</f>
        <v>32.625</v>
      </c>
      <c r="C52" s="58">
        <f>[6]Tregion!$P52</f>
        <v>25.5</v>
      </c>
      <c r="D52" s="57">
        <f>[7]Tregion!$P52</f>
        <v>24.622</v>
      </c>
      <c r="E52" s="58">
        <f>[8]Tregion!$P52</f>
        <v>31.875</v>
      </c>
      <c r="F52" s="57">
        <f>[9]Tregion!$P52</f>
        <v>32.392000000000003</v>
      </c>
      <c r="G52" s="57">
        <f>[5]Tregion!$P52</f>
        <v>32.625</v>
      </c>
      <c r="H52" s="57"/>
      <c r="I52" s="58">
        <f>[11]Tregion!$P52</f>
        <v>24.75</v>
      </c>
      <c r="J52" s="57"/>
      <c r="K52" s="58"/>
      <c r="L52" s="57"/>
      <c r="M52" s="58"/>
      <c r="N52" s="57"/>
      <c r="O52" s="58"/>
      <c r="Q52" s="57"/>
      <c r="R52" s="58">
        <f>[12]Tregion!$P52</f>
        <v>40.057112249639275</v>
      </c>
      <c r="S52" s="59"/>
      <c r="T52" s="58"/>
      <c r="U52" s="60"/>
      <c r="V52" s="61"/>
      <c r="W52" s="60"/>
      <c r="X52" s="58"/>
      <c r="Y52" s="59"/>
      <c r="Z52" s="62"/>
      <c r="AB52" s="59"/>
      <c r="AC52" s="58"/>
      <c r="AD52" s="59"/>
      <c r="AE52" s="58"/>
      <c r="AF52" s="59"/>
      <c r="AG52" s="58"/>
      <c r="AH52" s="137"/>
      <c r="AI52" s="50"/>
      <c r="AJ52" s="70"/>
      <c r="AL52" s="50">
        <f t="shared" si="1"/>
        <v>38504</v>
      </c>
      <c r="AN52" s="136"/>
    </row>
    <row r="53" spans="1:40" x14ac:dyDescent="0.25">
      <c r="A53" s="50">
        <f>[5]Tregion!$J53</f>
        <v>38534</v>
      </c>
      <c r="B53" s="57">
        <f>[5]Tregion!$P53</f>
        <v>39.623000000000005</v>
      </c>
      <c r="C53" s="58">
        <f>[6]Tregion!$P53</f>
        <v>37.822000000000003</v>
      </c>
      <c r="D53" s="57">
        <f>[7]Tregion!$P53</f>
        <v>34.844999999999999</v>
      </c>
      <c r="E53" s="58">
        <f>[8]Tregion!$P53</f>
        <v>37.522500000000001</v>
      </c>
      <c r="F53" s="57">
        <f>[9]Tregion!$P53</f>
        <v>42.5625</v>
      </c>
      <c r="G53" s="57">
        <f>[5]Tregion!$P53</f>
        <v>39.623000000000005</v>
      </c>
      <c r="H53" s="57"/>
      <c r="I53" s="58">
        <f>[11]Tregion!$P53</f>
        <v>22.5</v>
      </c>
      <c r="J53" s="57"/>
      <c r="K53" s="58"/>
      <c r="L53" s="57"/>
      <c r="M53" s="58"/>
      <c r="N53" s="57"/>
      <c r="O53" s="58"/>
      <c r="Q53" s="57"/>
      <c r="R53" s="58">
        <f>[12]Tregion!$P53</f>
        <v>40.623010987588486</v>
      </c>
      <c r="S53" s="59"/>
      <c r="T53" s="58"/>
      <c r="U53" s="60"/>
      <c r="V53" s="61"/>
      <c r="W53" s="60"/>
      <c r="X53" s="58"/>
      <c r="Y53" s="59"/>
      <c r="Z53" s="62"/>
      <c r="AB53" s="59"/>
      <c r="AC53" s="58"/>
      <c r="AD53" s="59"/>
      <c r="AE53" s="58"/>
      <c r="AF53" s="59"/>
      <c r="AG53" s="58"/>
      <c r="AH53" s="137"/>
      <c r="AI53" s="50"/>
      <c r="AJ53" s="70"/>
      <c r="AL53" s="50">
        <f t="shared" si="1"/>
        <v>38534</v>
      </c>
      <c r="AN53" s="136"/>
    </row>
    <row r="54" spans="1:40" x14ac:dyDescent="0.25">
      <c r="A54" s="50">
        <f>[5]Tregion!$J54</f>
        <v>38565</v>
      </c>
      <c r="B54" s="57">
        <f>[5]Tregion!$P54</f>
        <v>45.225000000000001</v>
      </c>
      <c r="C54" s="58">
        <f>[6]Tregion!$P54</f>
        <v>41.708000000000006</v>
      </c>
      <c r="D54" s="57">
        <f>[7]Tregion!$P54</f>
        <v>39.263000000000005</v>
      </c>
      <c r="E54" s="58">
        <f>[8]Tregion!$P54</f>
        <v>42.21</v>
      </c>
      <c r="F54" s="57">
        <f>[9]Tregion!$P54</f>
        <v>46.56</v>
      </c>
      <c r="G54" s="57">
        <f>[5]Tregion!$P54</f>
        <v>45.225000000000001</v>
      </c>
      <c r="H54" s="57"/>
      <c r="I54" s="58">
        <f>[11]Tregion!$P54</f>
        <v>29.0625</v>
      </c>
      <c r="J54" s="57"/>
      <c r="K54" s="58"/>
      <c r="L54" s="57"/>
      <c r="M54" s="58"/>
      <c r="N54" s="57"/>
      <c r="O54" s="58"/>
      <c r="Q54" s="57"/>
      <c r="R54" s="58">
        <f>[12]Tregion!$P54</f>
        <v>41.10228300393036</v>
      </c>
      <c r="S54" s="59"/>
      <c r="T54" s="58"/>
      <c r="U54" s="60"/>
      <c r="V54" s="61"/>
      <c r="W54" s="60"/>
      <c r="X54" s="58"/>
      <c r="Y54" s="59"/>
      <c r="Z54" s="62"/>
      <c r="AB54" s="59"/>
      <c r="AC54" s="58"/>
      <c r="AD54" s="59"/>
      <c r="AE54" s="58"/>
      <c r="AF54" s="59"/>
      <c r="AG54" s="58"/>
      <c r="AH54" s="137"/>
      <c r="AI54" s="50"/>
      <c r="AJ54" s="70"/>
      <c r="AL54" s="50">
        <f t="shared" si="1"/>
        <v>38565</v>
      </c>
      <c r="AN54" s="136"/>
    </row>
    <row r="55" spans="1:40" x14ac:dyDescent="0.25">
      <c r="A55" s="50">
        <f>[5]Tregion!$J55</f>
        <v>38596</v>
      </c>
      <c r="B55" s="57">
        <f>[5]Tregion!$P55</f>
        <v>37.875</v>
      </c>
      <c r="C55" s="58">
        <f>[6]Tregion!$P55</f>
        <v>36.314999999999998</v>
      </c>
      <c r="D55" s="57">
        <f>[7]Tregion!$P55</f>
        <v>33.877000000000002</v>
      </c>
      <c r="E55" s="58">
        <f>[8]Tregion!$P55</f>
        <v>39.405000000000001</v>
      </c>
      <c r="F55" s="57">
        <f>[9]Tregion!$P55</f>
        <v>37.462499999999999</v>
      </c>
      <c r="G55" s="57">
        <f>[5]Tregion!$P55</f>
        <v>37.875</v>
      </c>
      <c r="H55" s="57"/>
      <c r="I55" s="58">
        <f>[11]Tregion!$P55</f>
        <v>19.125</v>
      </c>
      <c r="J55" s="57"/>
      <c r="K55" s="58"/>
      <c r="L55" s="57"/>
      <c r="M55" s="58"/>
      <c r="N55" s="57"/>
      <c r="O55" s="58"/>
      <c r="Q55" s="57"/>
      <c r="R55" s="58">
        <f>[12]Tregion!$P55</f>
        <v>41.025656441448234</v>
      </c>
      <c r="S55" s="59"/>
      <c r="T55" s="58"/>
      <c r="U55" s="60"/>
      <c r="V55" s="61"/>
      <c r="W55" s="60"/>
      <c r="X55" s="58"/>
      <c r="Y55" s="59"/>
      <c r="Z55" s="62"/>
      <c r="AB55" s="59"/>
      <c r="AC55" s="58"/>
      <c r="AD55" s="59"/>
      <c r="AE55" s="58"/>
      <c r="AF55" s="59"/>
      <c r="AG55" s="58"/>
      <c r="AH55" s="137"/>
      <c r="AI55" s="50"/>
      <c r="AJ55" s="70"/>
      <c r="AL55" s="50">
        <f t="shared" si="1"/>
        <v>38596</v>
      </c>
      <c r="AN55" s="136"/>
    </row>
    <row r="56" spans="1:40" x14ac:dyDescent="0.25">
      <c r="A56" s="50">
        <f>[5]Tregion!$J56</f>
        <v>38626</v>
      </c>
      <c r="B56" s="57">
        <f>[5]Tregion!$P56</f>
        <v>29.123000000000001</v>
      </c>
      <c r="C56" s="58">
        <f>[6]Tregion!$P56</f>
        <v>31.335000000000001</v>
      </c>
      <c r="D56" s="57">
        <f>[7]Tregion!$P56</f>
        <v>30.57</v>
      </c>
      <c r="E56" s="58">
        <f>[8]Tregion!$P56</f>
        <v>30.922000000000001</v>
      </c>
      <c r="F56" s="57">
        <f>[9]Tregion!$P56</f>
        <v>30.293000000000003</v>
      </c>
      <c r="G56" s="57">
        <f>[5]Tregion!$P56</f>
        <v>29.123000000000001</v>
      </c>
      <c r="H56" s="57"/>
      <c r="I56" s="58">
        <f>[11]Tregion!$P56</f>
        <v>21.75</v>
      </c>
      <c r="J56" s="57"/>
      <c r="K56" s="58"/>
      <c r="L56" s="57"/>
      <c r="M56" s="58"/>
      <c r="N56" s="57"/>
      <c r="O56" s="58"/>
      <c r="Q56" s="57"/>
      <c r="R56" s="58">
        <f>[12]Tregion!$P56</f>
        <v>41.0262906551811</v>
      </c>
      <c r="S56" s="59"/>
      <c r="T56" s="58"/>
      <c r="U56" s="60"/>
      <c r="V56" s="61"/>
      <c r="W56" s="60"/>
      <c r="X56" s="58"/>
      <c r="Y56" s="59"/>
      <c r="Z56" s="62"/>
      <c r="AB56" s="59"/>
      <c r="AC56" s="58"/>
      <c r="AD56" s="59"/>
      <c r="AE56" s="58"/>
      <c r="AF56" s="59"/>
      <c r="AG56" s="58"/>
      <c r="AH56" s="137"/>
      <c r="AI56" s="50"/>
      <c r="AJ56" s="70"/>
      <c r="AL56" s="50">
        <f t="shared" si="1"/>
        <v>38626</v>
      </c>
      <c r="AN56" s="136"/>
    </row>
    <row r="57" spans="1:40" x14ac:dyDescent="0.25">
      <c r="A57" s="50">
        <f>[5]Tregion!$J57</f>
        <v>38657</v>
      </c>
      <c r="B57" s="57">
        <f>[5]Tregion!$P57</f>
        <v>28.425000000000001</v>
      </c>
      <c r="C57" s="58">
        <f>[6]Tregion!$P57</f>
        <v>28.98</v>
      </c>
      <c r="D57" s="57">
        <f>[7]Tregion!$P57</f>
        <v>28.223000000000003</v>
      </c>
      <c r="E57" s="58">
        <f>[8]Tregion!$P57</f>
        <v>31.274999999999999</v>
      </c>
      <c r="F57" s="57">
        <f>[9]Tregion!$P57</f>
        <v>30.09</v>
      </c>
      <c r="G57" s="57">
        <f>[5]Tregion!$P57</f>
        <v>28.425000000000001</v>
      </c>
      <c r="H57" s="57"/>
      <c r="I57" s="58">
        <f>[11]Tregion!$P57</f>
        <v>20.438000000000002</v>
      </c>
      <c r="J57" s="57"/>
      <c r="K57" s="58"/>
      <c r="L57" s="57"/>
      <c r="M57" s="58"/>
      <c r="N57" s="57"/>
      <c r="O57" s="58"/>
      <c r="Q57" s="57"/>
      <c r="R57" s="58">
        <f>[12]Tregion!$P57</f>
        <v>43.342603075795196</v>
      </c>
      <c r="S57" s="59"/>
      <c r="T57" s="58"/>
      <c r="U57" s="60"/>
      <c r="V57" s="61"/>
      <c r="W57" s="60"/>
      <c r="X57" s="58"/>
      <c r="Y57" s="59"/>
      <c r="Z57" s="62"/>
      <c r="AB57" s="59"/>
      <c r="AC57" s="58"/>
      <c r="AD57" s="59"/>
      <c r="AE57" s="58"/>
      <c r="AF57" s="59"/>
      <c r="AG57" s="58"/>
      <c r="AH57" s="137"/>
      <c r="AI57" s="50"/>
      <c r="AJ57" s="70"/>
      <c r="AL57" s="50">
        <f t="shared" si="1"/>
        <v>38657</v>
      </c>
      <c r="AN57" s="136"/>
    </row>
    <row r="58" spans="1:40" x14ac:dyDescent="0.25">
      <c r="A58" s="50">
        <f>[5]Tregion!$J58</f>
        <v>38687</v>
      </c>
      <c r="B58" s="57">
        <f>[5]Tregion!$P58</f>
        <v>28.073</v>
      </c>
      <c r="C58" s="58">
        <f>[6]Tregion!$P58</f>
        <v>29.677000000000003</v>
      </c>
      <c r="D58" s="57">
        <f>[7]Tregion!$P58</f>
        <v>29.047000000000001</v>
      </c>
      <c r="E58" s="58">
        <f>[8]Tregion!$P58</f>
        <v>33.375</v>
      </c>
      <c r="F58" s="57">
        <f>[9]Tregion!$P58</f>
        <v>30.99</v>
      </c>
      <c r="G58" s="57">
        <f>[5]Tregion!$P58</f>
        <v>28.073</v>
      </c>
      <c r="H58" s="57"/>
      <c r="I58" s="58">
        <f>[11]Tregion!$P58</f>
        <v>20.813000000000002</v>
      </c>
      <c r="J58" s="57"/>
      <c r="K58" s="58"/>
      <c r="L58" s="57"/>
      <c r="M58" s="58"/>
      <c r="N58" s="57"/>
      <c r="O58" s="58"/>
      <c r="Q58" s="57"/>
      <c r="R58" s="58">
        <f>[12]Tregion!$P58</f>
        <v>45.26771167036631</v>
      </c>
      <c r="S58" s="59"/>
      <c r="T58" s="58"/>
      <c r="U58" s="60"/>
      <c r="V58" s="61"/>
      <c r="W58" s="60"/>
      <c r="X58" s="58"/>
      <c r="Y58" s="59"/>
      <c r="Z58" s="62"/>
      <c r="AB58" s="59"/>
      <c r="AC58" s="58"/>
      <c r="AD58" s="59"/>
      <c r="AE58" s="58"/>
      <c r="AF58" s="59"/>
      <c r="AG58" s="58"/>
      <c r="AH58" s="137"/>
      <c r="AI58" s="50"/>
      <c r="AJ58" s="70"/>
      <c r="AL58" s="50">
        <f t="shared" si="1"/>
        <v>38687</v>
      </c>
      <c r="AN58" s="136"/>
    </row>
    <row r="59" spans="1:40" x14ac:dyDescent="0.25">
      <c r="A59" s="50">
        <f>[5]Tregion!$J59</f>
        <v>38718</v>
      </c>
      <c r="B59" s="57">
        <f>[5]Tregion!$P59</f>
        <v>27.923000000000002</v>
      </c>
      <c r="C59" s="58">
        <f>[6]Tregion!$P59</f>
        <v>32.505000000000003</v>
      </c>
      <c r="D59" s="57">
        <f>[7]Tregion!$P59</f>
        <v>31.56</v>
      </c>
      <c r="E59" s="58">
        <f>[8]Tregion!$P59</f>
        <v>33.3675</v>
      </c>
      <c r="F59" s="57">
        <f>[9]Tregion!$P59</f>
        <v>31.364999999999998</v>
      </c>
      <c r="G59" s="57">
        <f>[5]Tregion!$P59</f>
        <v>27.923000000000002</v>
      </c>
      <c r="H59" s="57"/>
      <c r="I59" s="58">
        <f>[11]Tregion!$P59</f>
        <v>16.313000000000002</v>
      </c>
      <c r="J59" s="57"/>
      <c r="K59" s="58"/>
      <c r="L59" s="57"/>
      <c r="M59" s="58"/>
      <c r="N59" s="57"/>
      <c r="O59" s="58"/>
      <c r="Q59" s="57"/>
      <c r="R59" s="58">
        <f>[12]Tregion!$P59</f>
        <v>42.001378783703188</v>
      </c>
      <c r="S59" s="59"/>
      <c r="T59" s="58"/>
      <c r="U59" s="60"/>
      <c r="V59" s="61"/>
      <c r="W59" s="60"/>
      <c r="X59" s="58"/>
      <c r="Y59" s="59"/>
      <c r="Z59" s="62"/>
      <c r="AB59" s="59"/>
      <c r="AC59" s="58"/>
      <c r="AD59" s="59"/>
      <c r="AE59" s="58"/>
      <c r="AF59" s="59"/>
      <c r="AG59" s="58"/>
      <c r="AH59" s="137"/>
      <c r="AI59" s="50"/>
      <c r="AJ59" s="70"/>
      <c r="AL59" s="50">
        <f t="shared" si="1"/>
        <v>38718</v>
      </c>
      <c r="AN59" s="136"/>
    </row>
    <row r="60" spans="1:40" x14ac:dyDescent="0.25">
      <c r="A60" s="50">
        <f>[5]Tregion!$J60</f>
        <v>38749</v>
      </c>
      <c r="B60" s="57">
        <f>[5]Tregion!$P60</f>
        <v>27.923000000000002</v>
      </c>
      <c r="C60" s="58">
        <f>[6]Tregion!$P60</f>
        <v>32.130000000000003</v>
      </c>
      <c r="D60" s="57">
        <f>[7]Tregion!$P60</f>
        <v>31.058</v>
      </c>
      <c r="E60" s="58">
        <f>[8]Tregion!$P60</f>
        <v>32.369999999999997</v>
      </c>
      <c r="F60" s="57">
        <f>[9]Tregion!$P60</f>
        <v>30.308</v>
      </c>
      <c r="G60" s="57">
        <f>[5]Tregion!$P60</f>
        <v>27.923000000000002</v>
      </c>
      <c r="H60" s="57"/>
      <c r="I60" s="58">
        <f>[11]Tregion!$P60</f>
        <v>17.625</v>
      </c>
      <c r="J60" s="57"/>
      <c r="K60" s="58"/>
      <c r="L60" s="57"/>
      <c r="M60" s="58"/>
      <c r="N60" s="57"/>
      <c r="O60" s="58"/>
      <c r="Q60" s="57"/>
      <c r="R60" s="58">
        <f>[12]Tregion!$P60</f>
        <v>41.012571005980384</v>
      </c>
      <c r="S60" s="59"/>
      <c r="T60" s="58"/>
      <c r="U60" s="60"/>
      <c r="V60" s="61"/>
      <c r="W60" s="60"/>
      <c r="X60" s="58"/>
      <c r="Y60" s="59"/>
      <c r="Z60" s="62"/>
      <c r="AB60" s="59"/>
      <c r="AC60" s="58"/>
      <c r="AD60" s="59"/>
      <c r="AE60" s="58"/>
      <c r="AF60" s="59"/>
      <c r="AG60" s="58"/>
      <c r="AH60" s="137"/>
      <c r="AI60" s="50"/>
      <c r="AJ60" s="70"/>
      <c r="AL60" s="50">
        <f t="shared" si="1"/>
        <v>38749</v>
      </c>
      <c r="AN60" s="136"/>
    </row>
    <row r="61" spans="1:40" x14ac:dyDescent="0.25">
      <c r="A61" s="50">
        <f>[5]Tregion!$J61</f>
        <v>38777</v>
      </c>
      <c r="B61" s="57">
        <f>[5]Tregion!$P61</f>
        <v>27.57</v>
      </c>
      <c r="C61" s="58">
        <f>[6]Tregion!$P61</f>
        <v>29.34</v>
      </c>
      <c r="D61" s="57">
        <f>[7]Tregion!$P61</f>
        <v>28.177</v>
      </c>
      <c r="E61" s="58">
        <f>[8]Tregion!$P61</f>
        <v>31.364999999999998</v>
      </c>
      <c r="F61" s="57">
        <f>[9]Tregion!$P61</f>
        <v>29.813000000000002</v>
      </c>
      <c r="G61" s="57">
        <f>[5]Tregion!$P61</f>
        <v>27.57</v>
      </c>
      <c r="H61" s="57"/>
      <c r="I61" s="58">
        <f>[11]Tregion!$P61</f>
        <v>16.688000000000002</v>
      </c>
      <c r="J61" s="57"/>
      <c r="K61" s="58"/>
      <c r="L61" s="57"/>
      <c r="M61" s="58"/>
      <c r="N61" s="57"/>
      <c r="O61" s="58"/>
      <c r="Q61" s="57"/>
      <c r="R61" s="58">
        <f>[12]Tregion!$P61</f>
        <v>39.422624357582109</v>
      </c>
      <c r="S61" s="59"/>
      <c r="T61" s="58"/>
      <c r="U61" s="60"/>
      <c r="V61" s="61"/>
      <c r="W61" s="60"/>
      <c r="X61" s="58"/>
      <c r="Y61" s="59"/>
      <c r="Z61" s="62"/>
      <c r="AB61" s="59"/>
      <c r="AC61" s="58"/>
      <c r="AD61" s="59"/>
      <c r="AE61" s="58"/>
      <c r="AF61" s="59"/>
      <c r="AG61" s="58"/>
      <c r="AH61" s="137"/>
      <c r="AI61" s="50"/>
      <c r="AJ61" s="70"/>
      <c r="AL61" s="50">
        <f t="shared" si="1"/>
        <v>38777</v>
      </c>
      <c r="AN61" s="136"/>
    </row>
    <row r="62" spans="1:40" x14ac:dyDescent="0.25">
      <c r="A62" s="50">
        <f>[5]Tregion!$J62</f>
        <v>38808</v>
      </c>
      <c r="B62" s="57">
        <f>[5]Tregion!$P62</f>
        <v>27.218</v>
      </c>
      <c r="C62" s="58">
        <f>[6]Tregion!$P62</f>
        <v>29.22</v>
      </c>
      <c r="D62" s="57">
        <f>[7]Tregion!$P62</f>
        <v>26.67</v>
      </c>
      <c r="E62" s="58">
        <f>[8]Tregion!$P62</f>
        <v>29.43</v>
      </c>
      <c r="F62" s="57">
        <f>[9]Tregion!$P62</f>
        <v>28.898</v>
      </c>
      <c r="G62" s="57">
        <f>[5]Tregion!$P62</f>
        <v>27.218</v>
      </c>
      <c r="H62" s="57"/>
      <c r="I62" s="58">
        <f>[11]Tregion!$P62</f>
        <v>20.813000000000002</v>
      </c>
      <c r="J62" s="57"/>
      <c r="K62" s="58"/>
      <c r="L62" s="57"/>
      <c r="M62" s="58"/>
      <c r="N62" s="57"/>
      <c r="O62" s="58"/>
      <c r="Q62" s="57"/>
      <c r="R62" s="58">
        <f>[12]Tregion!$P62</f>
        <v>37.141303728253767</v>
      </c>
      <c r="S62" s="59"/>
      <c r="T62" s="58"/>
      <c r="U62" s="60"/>
      <c r="V62" s="61"/>
      <c r="W62" s="60"/>
      <c r="X62" s="58"/>
      <c r="Y62" s="59"/>
      <c r="Z62" s="62"/>
      <c r="AB62" s="59"/>
      <c r="AC62" s="58"/>
      <c r="AD62" s="59"/>
      <c r="AE62" s="58"/>
      <c r="AF62" s="59"/>
      <c r="AG62" s="58"/>
      <c r="AH62" s="137"/>
      <c r="AI62" s="50"/>
      <c r="AJ62" s="70"/>
      <c r="AL62" s="50">
        <f t="shared" si="1"/>
        <v>38808</v>
      </c>
      <c r="AN62" s="136"/>
    </row>
    <row r="63" spans="1:40" x14ac:dyDescent="0.25">
      <c r="A63" s="50">
        <f>[5]Tregion!$J63</f>
        <v>38838</v>
      </c>
      <c r="B63" s="57">
        <f>[5]Tregion!$P63</f>
        <v>27.923000000000002</v>
      </c>
      <c r="C63" s="58">
        <f>[6]Tregion!$P63</f>
        <v>27.45</v>
      </c>
      <c r="D63" s="57">
        <f>[7]Tregion!$P63</f>
        <v>24.914999999999999</v>
      </c>
      <c r="E63" s="58">
        <f>[8]Tregion!$P63</f>
        <v>29.745000000000001</v>
      </c>
      <c r="F63" s="57">
        <f>[9]Tregion!$P63</f>
        <v>29.438000000000002</v>
      </c>
      <c r="G63" s="57">
        <f>[5]Tregion!$P63</f>
        <v>27.923000000000002</v>
      </c>
      <c r="H63" s="57"/>
      <c r="I63" s="58">
        <f>[11]Tregion!$P63</f>
        <v>20.4375</v>
      </c>
      <c r="J63" s="57"/>
      <c r="K63" s="58"/>
      <c r="L63" s="57"/>
      <c r="M63" s="58"/>
      <c r="N63" s="57"/>
      <c r="O63" s="58"/>
      <c r="Q63" s="57"/>
      <c r="R63" s="58">
        <f>[12]Tregion!$P63</f>
        <v>37.212673949970174</v>
      </c>
      <c r="S63" s="59"/>
      <c r="T63" s="58"/>
      <c r="U63" s="60"/>
      <c r="V63" s="61"/>
      <c r="W63" s="60"/>
      <c r="X63" s="58"/>
      <c r="Y63" s="59"/>
      <c r="Z63" s="62"/>
      <c r="AB63" s="59"/>
      <c r="AC63" s="58"/>
      <c r="AD63" s="59"/>
      <c r="AE63" s="58"/>
      <c r="AF63" s="59"/>
      <c r="AG63" s="58"/>
      <c r="AH63" s="137"/>
      <c r="AI63" s="50"/>
      <c r="AJ63" s="70"/>
      <c r="AL63" s="50">
        <f t="shared" si="1"/>
        <v>38838</v>
      </c>
      <c r="AN63" s="136"/>
    </row>
    <row r="64" spans="1:40" x14ac:dyDescent="0.25">
      <c r="A64" s="50">
        <f>[5]Tregion!$J64</f>
        <v>38869</v>
      </c>
      <c r="B64" s="57">
        <f>[5]Tregion!$P64</f>
        <v>32.858000000000004</v>
      </c>
      <c r="C64" s="58">
        <f>[6]Tregion!$P64</f>
        <v>26.565000000000001</v>
      </c>
      <c r="D64" s="57">
        <f>[7]Tregion!$P64</f>
        <v>25.418000000000003</v>
      </c>
      <c r="E64" s="58">
        <f>[8]Tregion!$P64</f>
        <v>32.2425</v>
      </c>
      <c r="F64" s="57">
        <f>[9]Tregion!$P64</f>
        <v>32.61</v>
      </c>
      <c r="G64" s="57">
        <f>[5]Tregion!$P64</f>
        <v>32.858000000000004</v>
      </c>
      <c r="H64" s="57"/>
      <c r="I64" s="58">
        <f>[11]Tregion!$P64</f>
        <v>24.9375</v>
      </c>
      <c r="J64" s="57"/>
      <c r="K64" s="58"/>
      <c r="L64" s="57"/>
      <c r="M64" s="58"/>
      <c r="N64" s="57"/>
      <c r="O64" s="58"/>
      <c r="Q64" s="57"/>
      <c r="R64" s="58">
        <f>[12]Tregion!$P64</f>
        <v>37.666083282620548</v>
      </c>
      <c r="S64" s="59"/>
      <c r="T64" s="58"/>
      <c r="U64" s="60"/>
      <c r="V64" s="61"/>
      <c r="W64" s="60"/>
      <c r="X64" s="58"/>
      <c r="Y64" s="59"/>
      <c r="Z64" s="62"/>
      <c r="AB64" s="59"/>
      <c r="AC64" s="58"/>
      <c r="AD64" s="59"/>
      <c r="AE64" s="58"/>
      <c r="AF64" s="59"/>
      <c r="AG64" s="58"/>
      <c r="AH64" s="137"/>
      <c r="AI64" s="50"/>
      <c r="AJ64" s="70"/>
      <c r="AL64" s="50">
        <f t="shared" si="1"/>
        <v>38869</v>
      </c>
      <c r="AN64" s="136"/>
    </row>
    <row r="65" spans="1:40" x14ac:dyDescent="0.25">
      <c r="A65" s="50">
        <f>[5]Tregion!$J65</f>
        <v>38899</v>
      </c>
      <c r="B65" s="57">
        <f>[5]Tregion!$P65</f>
        <v>39.908000000000001</v>
      </c>
      <c r="C65" s="58">
        <f>[6]Tregion!$P65</f>
        <v>37.86</v>
      </c>
      <c r="D65" s="57">
        <f>[7]Tregion!$P65</f>
        <v>34.703000000000003</v>
      </c>
      <c r="E65" s="58">
        <f>[8]Tregion!$P65</f>
        <v>37.365000000000002</v>
      </c>
      <c r="F65" s="57">
        <f>[9]Tregion!$P65</f>
        <v>42.847499999999997</v>
      </c>
      <c r="G65" s="57">
        <f>[5]Tregion!$P65</f>
        <v>39.908000000000001</v>
      </c>
      <c r="H65" s="57"/>
      <c r="I65" s="58">
        <f>[11]Tregion!$P65</f>
        <v>22.6875</v>
      </c>
      <c r="J65" s="57"/>
      <c r="K65" s="58"/>
      <c r="L65" s="57"/>
      <c r="M65" s="58"/>
      <c r="N65" s="57"/>
      <c r="O65" s="58"/>
      <c r="Q65" s="57"/>
      <c r="R65" s="58">
        <f>[12]Tregion!$P65</f>
        <v>38.200745677124559</v>
      </c>
      <c r="S65" s="59"/>
      <c r="T65" s="58"/>
      <c r="U65" s="60"/>
      <c r="V65" s="61"/>
      <c r="W65" s="60"/>
      <c r="X65" s="58"/>
      <c r="Y65" s="59"/>
      <c r="Z65" s="62"/>
      <c r="AB65" s="59"/>
      <c r="AC65" s="58"/>
      <c r="AD65" s="59"/>
      <c r="AE65" s="58"/>
      <c r="AF65" s="59"/>
      <c r="AG65" s="58"/>
      <c r="AH65" s="137"/>
      <c r="AI65" s="50"/>
      <c r="AJ65" s="70"/>
      <c r="AL65" s="50">
        <f t="shared" si="1"/>
        <v>38899</v>
      </c>
      <c r="AN65" s="136"/>
    </row>
    <row r="66" spans="1:40" x14ac:dyDescent="0.25">
      <c r="A66" s="50">
        <f>[5]Tregion!$J66</f>
        <v>38930</v>
      </c>
      <c r="B66" s="57">
        <f>[5]Tregion!$P66</f>
        <v>45.548000000000002</v>
      </c>
      <c r="C66" s="58">
        <f>[6]Tregion!$P66</f>
        <v>41.414999999999999</v>
      </c>
      <c r="D66" s="57">
        <f>[7]Tregion!$P66</f>
        <v>38.722000000000001</v>
      </c>
      <c r="E66" s="58">
        <f>[8]Tregion!$P66</f>
        <v>41.61</v>
      </c>
      <c r="F66" s="57">
        <f>[9]Tregion!$P66</f>
        <v>46.8825</v>
      </c>
      <c r="G66" s="57">
        <f>[5]Tregion!$P66</f>
        <v>45.548000000000002</v>
      </c>
      <c r="H66" s="57"/>
      <c r="I66" s="58">
        <f>[11]Tregion!$P66</f>
        <v>29.25</v>
      </c>
      <c r="J66" s="57"/>
      <c r="K66" s="58"/>
      <c r="L66" s="57"/>
      <c r="M66" s="58"/>
      <c r="N66" s="57"/>
      <c r="O66" s="58"/>
      <c r="Q66" s="57"/>
      <c r="R66" s="58">
        <f>[12]Tregion!$P66</f>
        <v>38.656019730290602</v>
      </c>
      <c r="S66" s="59"/>
      <c r="T66" s="58"/>
      <c r="U66" s="60"/>
      <c r="V66" s="61"/>
      <c r="W66" s="60"/>
      <c r="X66" s="58"/>
      <c r="Y66" s="59"/>
      <c r="Z66" s="62"/>
      <c r="AB66" s="59"/>
      <c r="AC66" s="58"/>
      <c r="AD66" s="59"/>
      <c r="AE66" s="58"/>
      <c r="AF66" s="59"/>
      <c r="AG66" s="58"/>
      <c r="AH66" s="137"/>
      <c r="AI66" s="50"/>
      <c r="AJ66" s="70"/>
      <c r="AL66" s="50">
        <f t="shared" si="1"/>
        <v>38930</v>
      </c>
      <c r="AN66" s="136"/>
    </row>
    <row r="67" spans="1:40" x14ac:dyDescent="0.25">
      <c r="A67" s="50">
        <f>[5]Tregion!$J67</f>
        <v>38961</v>
      </c>
      <c r="B67" s="57">
        <f>[5]Tregion!$P67</f>
        <v>38.145000000000003</v>
      </c>
      <c r="C67" s="58">
        <f>[6]Tregion!$P67</f>
        <v>36.472000000000001</v>
      </c>
      <c r="D67" s="57">
        <f>[7]Tregion!$P67</f>
        <v>33.832999999999998</v>
      </c>
      <c r="E67" s="58">
        <f>[8]Tregion!$P67</f>
        <v>39.053000000000004</v>
      </c>
      <c r="F67" s="57">
        <f>[9]Tregion!$P67</f>
        <v>37.717500000000001</v>
      </c>
      <c r="G67" s="57">
        <f>[5]Tregion!$P67</f>
        <v>38.145000000000003</v>
      </c>
      <c r="H67" s="57"/>
      <c r="I67" s="58">
        <f>[11]Tregion!$P67</f>
        <v>19.3125</v>
      </c>
      <c r="J67" s="57"/>
      <c r="K67" s="58"/>
      <c r="L67" s="57"/>
      <c r="M67" s="58"/>
      <c r="N67" s="57"/>
      <c r="O67" s="58"/>
      <c r="Q67" s="57"/>
      <c r="R67" s="58">
        <f>[12]Tregion!$P67</f>
        <v>38.603625462293621</v>
      </c>
      <c r="S67" s="59"/>
      <c r="T67" s="58"/>
      <c r="U67" s="60"/>
      <c r="V67" s="61"/>
      <c r="W67" s="60"/>
      <c r="X67" s="58"/>
      <c r="Y67" s="59"/>
      <c r="Z67" s="62"/>
      <c r="AB67" s="59"/>
      <c r="AC67" s="58"/>
      <c r="AD67" s="59"/>
      <c r="AE67" s="58"/>
      <c r="AF67" s="59"/>
      <c r="AG67" s="58"/>
      <c r="AH67" s="137"/>
      <c r="AI67" s="50"/>
      <c r="AJ67" s="70"/>
      <c r="AL67" s="50">
        <f t="shared" si="1"/>
        <v>38961</v>
      </c>
      <c r="AN67" s="136"/>
    </row>
    <row r="68" spans="1:40" x14ac:dyDescent="0.25">
      <c r="A68" s="50">
        <f>[5]Tregion!$J68</f>
        <v>38991</v>
      </c>
      <c r="B68" s="57">
        <f>[5]Tregion!$P68</f>
        <v>29.333000000000002</v>
      </c>
      <c r="C68" s="58">
        <f>[6]Tregion!$P68</f>
        <v>31.913</v>
      </c>
      <c r="D68" s="57">
        <f>[7]Tregion!$P68</f>
        <v>30.817</v>
      </c>
      <c r="E68" s="58">
        <f>[8]Tregion!$P68</f>
        <v>31.245000000000001</v>
      </c>
      <c r="F68" s="57">
        <f>[9]Tregion!$P68</f>
        <v>30.495000000000001</v>
      </c>
      <c r="G68" s="57">
        <f>[5]Tregion!$P68</f>
        <v>29.333000000000002</v>
      </c>
      <c r="H68" s="57"/>
      <c r="I68" s="58">
        <f>[11]Tregion!$P68</f>
        <v>21.938000000000002</v>
      </c>
      <c r="J68" s="57"/>
      <c r="K68" s="58"/>
      <c r="L68" s="57"/>
      <c r="M68" s="58"/>
      <c r="N68" s="57"/>
      <c r="O68" s="58"/>
      <c r="Q68" s="57"/>
      <c r="R68" s="58">
        <f>[12]Tregion!$P68</f>
        <v>38.620564255553404</v>
      </c>
      <c r="S68" s="59"/>
      <c r="T68" s="58"/>
      <c r="U68" s="60"/>
      <c r="V68" s="61"/>
      <c r="W68" s="60"/>
      <c r="X68" s="58"/>
      <c r="Y68" s="59"/>
      <c r="Z68" s="62"/>
      <c r="AB68" s="59"/>
      <c r="AC68" s="58"/>
      <c r="AD68" s="59"/>
      <c r="AE68" s="58"/>
      <c r="AF68" s="59"/>
      <c r="AG68" s="58"/>
      <c r="AH68" s="137"/>
      <c r="AI68" s="50"/>
      <c r="AJ68" s="70"/>
      <c r="AL68" s="50">
        <f t="shared" si="1"/>
        <v>38991</v>
      </c>
      <c r="AN68" s="136"/>
    </row>
    <row r="69" spans="1:40" x14ac:dyDescent="0.25">
      <c r="A69" s="50">
        <f>[5]Tregion!$J69</f>
        <v>39022</v>
      </c>
      <c r="B69" s="57">
        <f>[5]Tregion!$P69</f>
        <v>28.628</v>
      </c>
      <c r="C69" s="58">
        <f>[6]Tregion!$P69</f>
        <v>29.76</v>
      </c>
      <c r="D69" s="57">
        <f>[7]Tregion!$P69</f>
        <v>28.688000000000002</v>
      </c>
      <c r="E69" s="58">
        <f>[8]Tregion!$P69</f>
        <v>31.688000000000002</v>
      </c>
      <c r="F69" s="57">
        <f>[9]Tregion!$P69</f>
        <v>30.3</v>
      </c>
      <c r="G69" s="57">
        <f>[5]Tregion!$P69</f>
        <v>28.628</v>
      </c>
      <c r="H69" s="57"/>
      <c r="I69" s="58">
        <f>[11]Tregion!$P69</f>
        <v>20.625</v>
      </c>
      <c r="J69" s="57"/>
      <c r="K69" s="58"/>
      <c r="L69" s="57"/>
      <c r="M69" s="58"/>
      <c r="N69" s="57"/>
      <c r="O69" s="58"/>
      <c r="Q69" s="57"/>
      <c r="R69" s="58">
        <f>[12]Tregion!$P69</f>
        <v>40.807309187269517</v>
      </c>
      <c r="S69" s="59"/>
      <c r="T69" s="58"/>
      <c r="U69" s="60"/>
      <c r="V69" s="61"/>
      <c r="W69" s="60"/>
      <c r="X69" s="58"/>
      <c r="Y69" s="59"/>
      <c r="Z69" s="62"/>
      <c r="AB69" s="59"/>
      <c r="AC69" s="58"/>
      <c r="AD69" s="59"/>
      <c r="AE69" s="58"/>
      <c r="AF69" s="59"/>
      <c r="AG69" s="58"/>
      <c r="AH69" s="137"/>
      <c r="AI69" s="50"/>
      <c r="AJ69" s="70"/>
      <c r="AL69" s="50">
        <f t="shared" si="1"/>
        <v>39022</v>
      </c>
      <c r="AN69" s="136"/>
    </row>
    <row r="70" spans="1:40" x14ac:dyDescent="0.25">
      <c r="A70" s="50">
        <f>[5]Tregion!$J70</f>
        <v>39052</v>
      </c>
      <c r="B70" s="57">
        <f>[5]Tregion!$P70</f>
        <v>28.274999999999999</v>
      </c>
      <c r="C70" s="58">
        <f>[6]Tregion!$P70</f>
        <v>30.398</v>
      </c>
      <c r="D70" s="57">
        <f>[7]Tregion!$P70</f>
        <v>29.445</v>
      </c>
      <c r="E70" s="58">
        <f>[8]Tregion!$P70</f>
        <v>33.75</v>
      </c>
      <c r="F70" s="57">
        <f>[9]Tregion!$P70</f>
        <v>31.2</v>
      </c>
      <c r="G70" s="57">
        <f>[5]Tregion!$P70</f>
        <v>28.274999999999999</v>
      </c>
      <c r="H70" s="57"/>
      <c r="I70" s="58">
        <f>[11]Tregion!$P70</f>
        <v>21</v>
      </c>
      <c r="J70" s="57"/>
      <c r="K70" s="58"/>
      <c r="L70" s="57"/>
      <c r="M70" s="58"/>
      <c r="N70" s="57"/>
      <c r="O70" s="58"/>
      <c r="Q70" s="57"/>
      <c r="R70" s="58">
        <f>[12]Tregion!$P70</f>
        <v>42.565758833512611</v>
      </c>
      <c r="S70" s="59"/>
      <c r="T70" s="58"/>
      <c r="U70" s="60"/>
      <c r="V70" s="61"/>
      <c r="W70" s="60"/>
      <c r="X70" s="58"/>
      <c r="Y70" s="59"/>
      <c r="Z70" s="62"/>
      <c r="AB70" s="59"/>
      <c r="AC70" s="58"/>
      <c r="AD70" s="59"/>
      <c r="AE70" s="58"/>
      <c r="AF70" s="59"/>
      <c r="AG70" s="58"/>
      <c r="AH70" s="137"/>
      <c r="AI70" s="50"/>
      <c r="AJ70" s="70"/>
      <c r="AL70" s="50">
        <f t="shared" si="1"/>
        <v>39052</v>
      </c>
      <c r="AN70" s="136"/>
    </row>
    <row r="71" spans="1:40" x14ac:dyDescent="0.25">
      <c r="A71" s="50">
        <f>[5]Tregion!$J71</f>
        <v>39083</v>
      </c>
      <c r="B71" s="57">
        <f>[5]Tregion!$P71</f>
        <v>28.118000000000002</v>
      </c>
      <c r="C71" s="58">
        <f>[6]Tregion!$P71</f>
        <v>33.023000000000003</v>
      </c>
      <c r="D71" s="57">
        <f>[7]Tregion!$P71</f>
        <v>31.74</v>
      </c>
      <c r="E71" s="58">
        <f>[8]Tregion!$P71</f>
        <v>33.615000000000002</v>
      </c>
      <c r="F71" s="57">
        <f>[9]Tregion!$P71</f>
        <v>31.574999999999999</v>
      </c>
      <c r="G71" s="57">
        <f>[5]Tregion!$P71</f>
        <v>28.118000000000002</v>
      </c>
      <c r="H71" s="57"/>
      <c r="I71" s="58">
        <f>[11]Tregion!$P71</f>
        <v>23.324999999999999</v>
      </c>
      <c r="J71" s="57"/>
      <c r="K71" s="58"/>
      <c r="L71" s="57"/>
      <c r="M71" s="58"/>
      <c r="N71" s="57"/>
      <c r="O71" s="58"/>
      <c r="Q71" s="57"/>
      <c r="R71" s="58">
        <f>[12]Tregion!$P71</f>
        <v>43.317726189557149</v>
      </c>
      <c r="S71" s="59"/>
      <c r="T71" s="58"/>
      <c r="U71" s="60"/>
      <c r="V71" s="61"/>
      <c r="W71" s="60"/>
      <c r="X71" s="58"/>
      <c r="Y71" s="59"/>
      <c r="Z71" s="62"/>
      <c r="AB71" s="59"/>
      <c r="AC71" s="58"/>
      <c r="AD71" s="59"/>
      <c r="AE71" s="58"/>
      <c r="AF71" s="59"/>
      <c r="AG71" s="58"/>
      <c r="AH71" s="137"/>
      <c r="AI71" s="50"/>
      <c r="AJ71" s="70"/>
      <c r="AL71" s="50">
        <f t="shared" ref="AL71:AL102" si="2">A71</f>
        <v>39083</v>
      </c>
      <c r="AN71" s="136"/>
    </row>
    <row r="72" spans="1:40" x14ac:dyDescent="0.25">
      <c r="A72" s="50">
        <f>[5]Tregion!$J72</f>
        <v>39114</v>
      </c>
      <c r="B72" s="57">
        <f>[5]Tregion!$P72</f>
        <v>28.118000000000002</v>
      </c>
      <c r="C72" s="58">
        <f>[6]Tregion!$P72</f>
        <v>32.685000000000002</v>
      </c>
      <c r="D72" s="57">
        <f>[7]Tregion!$P72</f>
        <v>31.29</v>
      </c>
      <c r="E72" s="58">
        <f>[8]Tregion!$P72</f>
        <v>32.715000000000003</v>
      </c>
      <c r="F72" s="57">
        <f>[9]Tregion!$P72</f>
        <v>30.51</v>
      </c>
      <c r="G72" s="57">
        <f>[5]Tregion!$P72</f>
        <v>28.118000000000002</v>
      </c>
      <c r="H72" s="57"/>
      <c r="I72" s="58">
        <f>[11]Tregion!$P72</f>
        <v>24.637</v>
      </c>
      <c r="J72" s="57"/>
      <c r="K72" s="58"/>
      <c r="L72" s="57"/>
      <c r="M72" s="58"/>
      <c r="N72" s="57"/>
      <c r="O72" s="58"/>
      <c r="Q72" s="57"/>
      <c r="R72" s="58">
        <f>[12]Tregion!$P72</f>
        <v>42.311261621171425</v>
      </c>
      <c r="S72" s="59"/>
      <c r="T72" s="58"/>
      <c r="U72" s="60"/>
      <c r="V72" s="61"/>
      <c r="W72" s="60"/>
      <c r="X72" s="58"/>
      <c r="Y72" s="59"/>
      <c r="Z72" s="62"/>
      <c r="AB72" s="59"/>
      <c r="AC72" s="58"/>
      <c r="AD72" s="59"/>
      <c r="AE72" s="58"/>
      <c r="AF72" s="59"/>
      <c r="AG72" s="58"/>
      <c r="AH72" s="137"/>
      <c r="AI72" s="50"/>
      <c r="AJ72" s="70"/>
      <c r="AL72" s="50">
        <f t="shared" si="2"/>
        <v>39114</v>
      </c>
      <c r="AN72" s="136"/>
    </row>
    <row r="73" spans="1:40" x14ac:dyDescent="0.25">
      <c r="A73" s="50">
        <f>[5]Tregion!$J73</f>
        <v>39142</v>
      </c>
      <c r="B73" s="57">
        <f>[5]Tregion!$P73</f>
        <v>27.765000000000001</v>
      </c>
      <c r="C73" s="58">
        <f>[6]Tregion!$P73</f>
        <v>30.135000000000002</v>
      </c>
      <c r="D73" s="57">
        <f>[7]Tregion!$P73</f>
        <v>28.664999999999999</v>
      </c>
      <c r="E73" s="58">
        <f>[8]Tregion!$P73</f>
        <v>31.807500000000001</v>
      </c>
      <c r="F73" s="57">
        <f>[9]Tregion!$P73</f>
        <v>30.008000000000003</v>
      </c>
      <c r="G73" s="57">
        <f>[5]Tregion!$P73</f>
        <v>27.765000000000001</v>
      </c>
      <c r="H73" s="57"/>
      <c r="I73" s="58">
        <f>[11]Tregion!$P73</f>
        <v>23.7</v>
      </c>
      <c r="J73" s="57"/>
      <c r="K73" s="58"/>
      <c r="L73" s="57"/>
      <c r="M73" s="58"/>
      <c r="N73" s="57"/>
      <c r="O73" s="58"/>
      <c r="Q73" s="57"/>
      <c r="R73" s="58">
        <f>[12]Tregion!$P73</f>
        <v>40.703211340879754</v>
      </c>
      <c r="S73" s="59"/>
      <c r="T73" s="58"/>
      <c r="U73" s="60"/>
      <c r="V73" s="61"/>
      <c r="W73" s="60"/>
      <c r="X73" s="58"/>
      <c r="Y73" s="59"/>
      <c r="Z73" s="62"/>
      <c r="AB73" s="59"/>
      <c r="AC73" s="58"/>
      <c r="AD73" s="59"/>
      <c r="AE73" s="58"/>
      <c r="AF73" s="59"/>
      <c r="AG73" s="58"/>
      <c r="AH73" s="137"/>
      <c r="AI73" s="50"/>
      <c r="AJ73" s="70"/>
      <c r="AL73" s="50">
        <f t="shared" si="2"/>
        <v>39142</v>
      </c>
      <c r="AN73" s="136"/>
    </row>
    <row r="74" spans="1:40" x14ac:dyDescent="0.25">
      <c r="A74" s="50">
        <f>[5]Tregion!$J74</f>
        <v>39173</v>
      </c>
      <c r="B74" s="57">
        <f>[5]Tregion!$P74</f>
        <v>27.413</v>
      </c>
      <c r="C74" s="58">
        <f>[6]Tregion!$P74</f>
        <v>30.023</v>
      </c>
      <c r="D74" s="57">
        <f>[7]Tregion!$P74</f>
        <v>27.3</v>
      </c>
      <c r="E74" s="58">
        <f>[8]Tregion!$P74</f>
        <v>30.038</v>
      </c>
      <c r="F74" s="57">
        <f>[9]Tregion!$P74</f>
        <v>29.093</v>
      </c>
      <c r="G74" s="57">
        <f>[5]Tregion!$P74</f>
        <v>27.413</v>
      </c>
      <c r="H74" s="57"/>
      <c r="I74" s="58">
        <f>[11]Tregion!$P74</f>
        <v>27.824999999999999</v>
      </c>
      <c r="J74" s="57"/>
      <c r="K74" s="58"/>
      <c r="L74" s="57"/>
      <c r="M74" s="58"/>
      <c r="N74" s="57"/>
      <c r="O74" s="58"/>
      <c r="Q74" s="57"/>
      <c r="R74" s="58">
        <f>[12]Tregion!$P74</f>
        <v>38.343183346820609</v>
      </c>
      <c r="S74" s="59"/>
      <c r="T74" s="58"/>
      <c r="U74" s="60"/>
      <c r="V74" s="61"/>
      <c r="W74" s="60"/>
      <c r="X74" s="58"/>
      <c r="Y74" s="59"/>
      <c r="Z74" s="62"/>
      <c r="AB74" s="59"/>
      <c r="AC74" s="58"/>
      <c r="AD74" s="59"/>
      <c r="AE74" s="58"/>
      <c r="AF74" s="59"/>
      <c r="AG74" s="58"/>
      <c r="AH74" s="137"/>
      <c r="AI74" s="50"/>
      <c r="AJ74" s="70"/>
      <c r="AL74" s="50">
        <f t="shared" si="2"/>
        <v>39173</v>
      </c>
      <c r="AN74" s="136"/>
    </row>
    <row r="75" spans="1:40" x14ac:dyDescent="0.25">
      <c r="A75" s="50">
        <f>[5]Tregion!$J75</f>
        <v>39203</v>
      </c>
      <c r="B75" s="57">
        <f>[5]Tregion!$P75</f>
        <v>28.118000000000002</v>
      </c>
      <c r="C75" s="58">
        <f>[6]Tregion!$P75</f>
        <v>28.402000000000001</v>
      </c>
      <c r="D75" s="57">
        <f>[7]Tregion!$P75</f>
        <v>25.71</v>
      </c>
      <c r="E75" s="58">
        <f>[8]Tregion!$P75</f>
        <v>30.337499999999999</v>
      </c>
      <c r="F75" s="57">
        <f>[9]Tregion!$P75</f>
        <v>29.633000000000003</v>
      </c>
      <c r="G75" s="57">
        <f>[5]Tregion!$P75</f>
        <v>28.118000000000002</v>
      </c>
      <c r="H75" s="57"/>
      <c r="I75" s="58">
        <f>[11]Tregion!$P75</f>
        <v>27.45</v>
      </c>
      <c r="J75" s="57"/>
      <c r="K75" s="58"/>
      <c r="L75" s="57"/>
      <c r="M75" s="58"/>
      <c r="N75" s="57"/>
      <c r="O75" s="58"/>
      <c r="Q75" s="57"/>
      <c r="R75" s="58">
        <f>[12]Tregion!$P75</f>
        <v>38.400905978702824</v>
      </c>
      <c r="S75" s="59"/>
      <c r="T75" s="58"/>
      <c r="U75" s="60"/>
      <c r="V75" s="61"/>
      <c r="W75" s="60"/>
      <c r="X75" s="58"/>
      <c r="Y75" s="59"/>
      <c r="Z75" s="62"/>
      <c r="AB75" s="59"/>
      <c r="AC75" s="58"/>
      <c r="AD75" s="59"/>
      <c r="AE75" s="58"/>
      <c r="AF75" s="59"/>
      <c r="AG75" s="58"/>
      <c r="AH75" s="137"/>
      <c r="AI75" s="50"/>
      <c r="AJ75" s="70"/>
      <c r="AL75" s="50">
        <f t="shared" si="2"/>
        <v>39203</v>
      </c>
      <c r="AN75" s="136"/>
    </row>
    <row r="76" spans="1:40" x14ac:dyDescent="0.25">
      <c r="A76" s="50">
        <f>[5]Tregion!$J76</f>
        <v>39234</v>
      </c>
      <c r="B76" s="57">
        <f>[5]Tregion!$P76</f>
        <v>33.090000000000003</v>
      </c>
      <c r="C76" s="58">
        <f>[6]Tregion!$P76</f>
        <v>27.593</v>
      </c>
      <c r="D76" s="57">
        <f>[7]Tregion!$P76</f>
        <v>26.168000000000003</v>
      </c>
      <c r="E76" s="58">
        <f>[8]Tregion!$P76</f>
        <v>32.602499999999999</v>
      </c>
      <c r="F76" s="57">
        <f>[9]Tregion!$P76</f>
        <v>32.828000000000003</v>
      </c>
      <c r="G76" s="57">
        <f>[5]Tregion!$P76</f>
        <v>33.090000000000003</v>
      </c>
      <c r="H76" s="57"/>
      <c r="I76" s="58">
        <f>[11]Tregion!$P76</f>
        <v>32.700000000000003</v>
      </c>
      <c r="J76" s="57"/>
      <c r="K76" s="58"/>
      <c r="L76" s="57"/>
      <c r="M76" s="58"/>
      <c r="N76" s="57"/>
      <c r="O76" s="58"/>
      <c r="Q76" s="57"/>
      <c r="R76" s="58">
        <f>[12]Tregion!$P76</f>
        <v>38.840339338803147</v>
      </c>
      <c r="S76" s="59"/>
      <c r="T76" s="58"/>
      <c r="U76" s="60"/>
      <c r="V76" s="61"/>
      <c r="W76" s="60"/>
      <c r="X76" s="58"/>
      <c r="Y76" s="59"/>
      <c r="Z76" s="62"/>
      <c r="AB76" s="59"/>
      <c r="AC76" s="58"/>
      <c r="AD76" s="59"/>
      <c r="AE76" s="58"/>
      <c r="AF76" s="59"/>
      <c r="AG76" s="58"/>
      <c r="AH76" s="137"/>
      <c r="AI76" s="50"/>
      <c r="AJ76" s="70"/>
      <c r="AL76" s="50">
        <f t="shared" si="2"/>
        <v>39234</v>
      </c>
      <c r="AN76" s="136"/>
    </row>
    <row r="77" spans="1:40" x14ac:dyDescent="0.25">
      <c r="A77" s="50">
        <f>[5]Tregion!$J77</f>
        <v>39264</v>
      </c>
      <c r="B77" s="57">
        <f>[5]Tregion!$P77</f>
        <v>40.193000000000005</v>
      </c>
      <c r="C77" s="58">
        <f>[6]Tregion!$P77</f>
        <v>37.935000000000002</v>
      </c>
      <c r="D77" s="57">
        <f>[7]Tregion!$P77</f>
        <v>34.612000000000002</v>
      </c>
      <c r="E77" s="58">
        <f>[8]Tregion!$P77</f>
        <v>37.237499999999997</v>
      </c>
      <c r="F77" s="57">
        <f>[9]Tregion!$P77</f>
        <v>43.14</v>
      </c>
      <c r="G77" s="57">
        <f>[5]Tregion!$P77</f>
        <v>40.193000000000005</v>
      </c>
      <c r="H77" s="57"/>
      <c r="I77" s="58">
        <f>[11]Tregion!$P77</f>
        <v>37.950000000000003</v>
      </c>
      <c r="J77" s="57"/>
      <c r="K77" s="58"/>
      <c r="L77" s="57"/>
      <c r="M77" s="58"/>
      <c r="N77" s="57"/>
      <c r="O77" s="58"/>
      <c r="Q77" s="57"/>
      <c r="R77" s="58">
        <f>[12]Tregion!$P77</f>
        <v>39.360715366481074</v>
      </c>
      <c r="S77" s="59"/>
      <c r="T77" s="58"/>
      <c r="U77" s="60"/>
      <c r="V77" s="61"/>
      <c r="W77" s="60"/>
      <c r="X77" s="58"/>
      <c r="Y77" s="59"/>
      <c r="Z77" s="62"/>
      <c r="AB77" s="59"/>
      <c r="AC77" s="58"/>
      <c r="AD77" s="59"/>
      <c r="AE77" s="58"/>
      <c r="AF77" s="59"/>
      <c r="AG77" s="58"/>
      <c r="AH77" s="137"/>
      <c r="AI77" s="50"/>
      <c r="AJ77" s="70"/>
      <c r="AL77" s="50">
        <f t="shared" si="2"/>
        <v>39264</v>
      </c>
      <c r="AN77" s="136"/>
    </row>
    <row r="78" spans="1:40" x14ac:dyDescent="0.25">
      <c r="A78" s="50">
        <f>[5]Tregion!$J78</f>
        <v>39295</v>
      </c>
      <c r="B78" s="57">
        <f>[5]Tregion!$P78</f>
        <v>45.87</v>
      </c>
      <c r="C78" s="58">
        <f>[6]Tregion!$P78</f>
        <v>41.197000000000003</v>
      </c>
      <c r="D78" s="57">
        <f>[7]Tregion!$P78</f>
        <v>38.265000000000001</v>
      </c>
      <c r="E78" s="58">
        <f>[8]Tregion!$P78</f>
        <v>41.085000000000001</v>
      </c>
      <c r="F78" s="57">
        <f>[9]Tregion!$P78</f>
        <v>47.197499999999998</v>
      </c>
      <c r="G78" s="57">
        <f>[5]Tregion!$P78</f>
        <v>45.87</v>
      </c>
      <c r="H78" s="57"/>
      <c r="I78" s="58">
        <f>[11]Tregion!$P78</f>
        <v>44.512500000000003</v>
      </c>
      <c r="J78" s="57"/>
      <c r="K78" s="58"/>
      <c r="L78" s="57"/>
      <c r="M78" s="58"/>
      <c r="N78" s="57"/>
      <c r="O78" s="58"/>
      <c r="Q78" s="57"/>
      <c r="R78" s="58">
        <f>[12]Tregion!$P78</f>
        <v>39.800065015597106</v>
      </c>
      <c r="S78" s="59"/>
      <c r="T78" s="58"/>
      <c r="U78" s="60"/>
      <c r="V78" s="61"/>
      <c r="W78" s="60"/>
      <c r="X78" s="58"/>
      <c r="Y78" s="59"/>
      <c r="Z78" s="62"/>
      <c r="AB78" s="59"/>
      <c r="AC78" s="58"/>
      <c r="AD78" s="59"/>
      <c r="AE78" s="58"/>
      <c r="AF78" s="59"/>
      <c r="AG78" s="58"/>
      <c r="AH78" s="137"/>
      <c r="AI78" s="50"/>
      <c r="AJ78" s="70"/>
      <c r="AL78" s="50">
        <f t="shared" si="2"/>
        <v>39295</v>
      </c>
      <c r="AN78" s="136"/>
    </row>
    <row r="79" spans="1:40" x14ac:dyDescent="0.25">
      <c r="A79" s="50">
        <f>[5]Tregion!$J79</f>
        <v>39326</v>
      </c>
      <c r="B79" s="57">
        <f>[5]Tregion!$P79</f>
        <v>38.414999999999999</v>
      </c>
      <c r="C79" s="58">
        <f>[6]Tregion!$P79</f>
        <v>36.667000000000002</v>
      </c>
      <c r="D79" s="57">
        <f>[7]Tregion!$P79</f>
        <v>33.818000000000005</v>
      </c>
      <c r="E79" s="58">
        <f>[8]Tregion!$P79</f>
        <v>38.752000000000002</v>
      </c>
      <c r="F79" s="57">
        <f>[9]Tregion!$P79</f>
        <v>37.972499999999997</v>
      </c>
      <c r="G79" s="57">
        <f>[5]Tregion!$P79</f>
        <v>38.414999999999999</v>
      </c>
      <c r="H79" s="57"/>
      <c r="I79" s="58">
        <f>[11]Tregion!$P79</f>
        <v>31.574999999999999</v>
      </c>
      <c r="J79" s="57"/>
      <c r="K79" s="58"/>
      <c r="L79" s="57"/>
      <c r="M79" s="58"/>
      <c r="N79" s="57"/>
      <c r="O79" s="58"/>
      <c r="Q79" s="57"/>
      <c r="R79" s="58">
        <f>[12]Tregion!$P79</f>
        <v>39.730377405639864</v>
      </c>
      <c r="S79" s="59"/>
      <c r="T79" s="58"/>
      <c r="U79" s="60"/>
      <c r="V79" s="61"/>
      <c r="W79" s="60"/>
      <c r="X79" s="58"/>
      <c r="Y79" s="59"/>
      <c r="Z79" s="62"/>
      <c r="AB79" s="59"/>
      <c r="AC79" s="58"/>
      <c r="AD79" s="59"/>
      <c r="AE79" s="58"/>
      <c r="AF79" s="59"/>
      <c r="AG79" s="58"/>
      <c r="AH79" s="137"/>
      <c r="AI79" s="50"/>
      <c r="AJ79" s="70"/>
      <c r="AL79" s="50">
        <f t="shared" si="2"/>
        <v>39326</v>
      </c>
      <c r="AN79" s="136"/>
    </row>
    <row r="80" spans="1:40" x14ac:dyDescent="0.25">
      <c r="A80" s="50">
        <f>[5]Tregion!$J80</f>
        <v>39356</v>
      </c>
      <c r="B80" s="57">
        <f>[5]Tregion!$P80</f>
        <v>29.543000000000003</v>
      </c>
      <c r="C80" s="58">
        <f>[6]Tregion!$P80</f>
        <v>32.49</v>
      </c>
      <c r="D80" s="57">
        <f>[7]Tregion!$P80</f>
        <v>31.08</v>
      </c>
      <c r="E80" s="58">
        <f>[8]Tregion!$P80</f>
        <v>31.552000000000003</v>
      </c>
      <c r="F80" s="57">
        <f>[9]Tregion!$P80</f>
        <v>30.698</v>
      </c>
      <c r="G80" s="57">
        <f>[5]Tregion!$P80</f>
        <v>29.543000000000003</v>
      </c>
      <c r="H80" s="57"/>
      <c r="I80" s="58">
        <f>[11]Tregion!$P80</f>
        <v>31.2</v>
      </c>
      <c r="J80" s="57"/>
      <c r="K80" s="58"/>
      <c r="L80" s="57"/>
      <c r="M80" s="58"/>
      <c r="N80" s="57"/>
      <c r="O80" s="58"/>
      <c r="Q80" s="57"/>
      <c r="R80" s="58">
        <f>[12]Tregion!$P80</f>
        <v>39.730070872854029</v>
      </c>
      <c r="S80" s="59"/>
      <c r="T80" s="58"/>
      <c r="U80" s="60"/>
      <c r="V80" s="61"/>
      <c r="W80" s="60"/>
      <c r="X80" s="58"/>
      <c r="Y80" s="59"/>
      <c r="Z80" s="62"/>
      <c r="AB80" s="59"/>
      <c r="AC80" s="58"/>
      <c r="AD80" s="59"/>
      <c r="AE80" s="58"/>
      <c r="AF80" s="59"/>
      <c r="AG80" s="58"/>
      <c r="AH80" s="137"/>
      <c r="AI80" s="50"/>
      <c r="AJ80" s="70"/>
      <c r="AL80" s="50">
        <f t="shared" si="2"/>
        <v>39356</v>
      </c>
      <c r="AN80" s="136"/>
    </row>
    <row r="81" spans="1:40" x14ac:dyDescent="0.25">
      <c r="A81" s="50">
        <f>[5]Tregion!$J81</f>
        <v>39387</v>
      </c>
      <c r="B81" s="57">
        <f>[5]Tregion!$P81</f>
        <v>28.83</v>
      </c>
      <c r="C81" s="58">
        <f>[6]Tregion!$P81</f>
        <v>30.524999999999999</v>
      </c>
      <c r="D81" s="57">
        <f>[7]Tregion!$P81</f>
        <v>29.145</v>
      </c>
      <c r="E81" s="58">
        <f>[8]Tregion!$P81</f>
        <v>32.078000000000003</v>
      </c>
      <c r="F81" s="57">
        <f>[9]Tregion!$P81</f>
        <v>30.503</v>
      </c>
      <c r="G81" s="57">
        <f>[5]Tregion!$P81</f>
        <v>28.83</v>
      </c>
      <c r="H81" s="57"/>
      <c r="I81" s="58">
        <f>[11]Tregion!$P81</f>
        <v>29.887</v>
      </c>
      <c r="J81" s="57"/>
      <c r="K81" s="58"/>
      <c r="L81" s="57"/>
      <c r="M81" s="58"/>
      <c r="N81" s="57"/>
      <c r="O81" s="58"/>
      <c r="Q81" s="57"/>
      <c r="R81" s="58">
        <f>[12]Tregion!$P81</f>
        <v>41.904468634714583</v>
      </c>
      <c r="S81" s="59"/>
      <c r="T81" s="58"/>
      <c r="U81" s="60"/>
      <c r="V81" s="61"/>
      <c r="W81" s="60"/>
      <c r="X81" s="58"/>
      <c r="Y81" s="59"/>
      <c r="Z81" s="62"/>
      <c r="AB81" s="59"/>
      <c r="AC81" s="58"/>
      <c r="AD81" s="59"/>
      <c r="AE81" s="58"/>
      <c r="AF81" s="59"/>
      <c r="AG81" s="58"/>
      <c r="AH81" s="137"/>
      <c r="AI81" s="50"/>
      <c r="AJ81" s="70"/>
      <c r="AL81" s="50">
        <f t="shared" si="2"/>
        <v>39387</v>
      </c>
      <c r="AN81" s="136"/>
    </row>
    <row r="82" spans="1:40" x14ac:dyDescent="0.25">
      <c r="A82" s="50">
        <f>[5]Tregion!$J82</f>
        <v>39417</v>
      </c>
      <c r="B82" s="57">
        <f>[5]Tregion!$P82</f>
        <v>28.478000000000002</v>
      </c>
      <c r="C82" s="58">
        <f>[6]Tregion!$P82</f>
        <v>31.11</v>
      </c>
      <c r="D82" s="57">
        <f>[7]Tregion!$P82</f>
        <v>29.835000000000001</v>
      </c>
      <c r="E82" s="58">
        <f>[8]Tregion!$P82</f>
        <v>34.102000000000004</v>
      </c>
      <c r="F82" s="57">
        <f>[9]Tregion!$P82</f>
        <v>31.41</v>
      </c>
      <c r="G82" s="57">
        <f>[5]Tregion!$P82</f>
        <v>28.478000000000002</v>
      </c>
      <c r="H82" s="57"/>
      <c r="I82" s="58">
        <f>[11]Tregion!$P82</f>
        <v>30.262</v>
      </c>
      <c r="J82" s="57"/>
      <c r="K82" s="58"/>
      <c r="L82" s="57"/>
      <c r="M82" s="58"/>
      <c r="N82" s="57"/>
      <c r="O82" s="58"/>
      <c r="Q82" s="57"/>
      <c r="R82" s="58">
        <f>[12]Tregion!$P82</f>
        <v>43.662361798703877</v>
      </c>
      <c r="S82" s="59"/>
      <c r="T82" s="58"/>
      <c r="U82" s="60"/>
      <c r="V82" s="61"/>
      <c r="W82" s="60"/>
      <c r="X82" s="58"/>
      <c r="Y82" s="59"/>
      <c r="Z82" s="62"/>
      <c r="AB82" s="59"/>
      <c r="AC82" s="58"/>
      <c r="AD82" s="59"/>
      <c r="AE82" s="58"/>
      <c r="AF82" s="59"/>
      <c r="AG82" s="58"/>
      <c r="AH82" s="137"/>
      <c r="AI82" s="50"/>
      <c r="AJ82" s="70"/>
      <c r="AL82" s="50">
        <f t="shared" si="2"/>
        <v>39417</v>
      </c>
      <c r="AN82" s="136"/>
    </row>
    <row r="83" spans="1:40" x14ac:dyDescent="0.25">
      <c r="A83" s="50">
        <f>[5]Tregion!$J83</f>
        <v>39448</v>
      </c>
      <c r="B83" s="57">
        <f>[5]Tregion!$P83</f>
        <v>28.32</v>
      </c>
      <c r="C83" s="58">
        <f>[6]Tregion!$P83</f>
        <v>33.563000000000002</v>
      </c>
      <c r="D83" s="57">
        <f>[7]Tregion!$P83</f>
        <v>32.04</v>
      </c>
      <c r="E83" s="58">
        <f>[8]Tregion!$P83</f>
        <v>33.854999999999997</v>
      </c>
      <c r="F83" s="57">
        <f>[9]Tregion!$P83</f>
        <v>31.785</v>
      </c>
      <c r="G83" s="57">
        <f>[5]Tregion!$P83</f>
        <v>28.32</v>
      </c>
      <c r="H83" s="57"/>
      <c r="I83" s="58">
        <f>[11]Tregion!$P83</f>
        <v>23.587</v>
      </c>
      <c r="J83" s="57"/>
      <c r="K83" s="58"/>
      <c r="L83" s="57"/>
      <c r="M83" s="58"/>
      <c r="N83" s="57"/>
      <c r="O83" s="58"/>
      <c r="Q83" s="57"/>
      <c r="R83" s="58">
        <f>[12]Tregion!$P83</f>
        <v>44.442701933760659</v>
      </c>
      <c r="S83" s="59"/>
      <c r="T83" s="58"/>
      <c r="U83" s="60"/>
      <c r="V83" s="61"/>
      <c r="W83" s="60"/>
      <c r="X83" s="58"/>
      <c r="Y83" s="59"/>
      <c r="Z83" s="62"/>
      <c r="AB83" s="59"/>
      <c r="AC83" s="58"/>
      <c r="AD83" s="59"/>
      <c r="AE83" s="58"/>
      <c r="AF83" s="59"/>
      <c r="AG83" s="58"/>
      <c r="AH83" s="137"/>
      <c r="AI83" s="50"/>
      <c r="AJ83" s="70"/>
      <c r="AL83" s="50">
        <f t="shared" si="2"/>
        <v>39448</v>
      </c>
      <c r="AN83" s="136"/>
    </row>
    <row r="84" spans="1:40" x14ac:dyDescent="0.25">
      <c r="A84" s="50">
        <f>[5]Tregion!$J84</f>
        <v>39479</v>
      </c>
      <c r="B84" s="57">
        <f>[5]Tregion!$P84</f>
        <v>28.32</v>
      </c>
      <c r="C84" s="58">
        <f>[6]Tregion!$P84</f>
        <v>33.24</v>
      </c>
      <c r="D84" s="57">
        <f>[7]Tregion!$P84</f>
        <v>31.613000000000003</v>
      </c>
      <c r="E84" s="58">
        <f>[8]Tregion!$P84</f>
        <v>33.022500000000001</v>
      </c>
      <c r="F84" s="57">
        <f>[9]Tregion!$P84</f>
        <v>30.712</v>
      </c>
      <c r="G84" s="57">
        <f>[5]Tregion!$P84</f>
        <v>28.32</v>
      </c>
      <c r="H84" s="57"/>
      <c r="I84" s="58">
        <f>[11]Tregion!$P84</f>
        <v>24.9</v>
      </c>
      <c r="J84" s="57"/>
      <c r="K84" s="58"/>
      <c r="L84" s="57"/>
      <c r="M84" s="58"/>
      <c r="N84" s="57"/>
      <c r="O84" s="58"/>
      <c r="Q84" s="57"/>
      <c r="R84" s="58">
        <f>[12]Tregion!$P84</f>
        <v>43.435809082781034</v>
      </c>
      <c r="S84" s="59"/>
      <c r="T84" s="58"/>
      <c r="U84" s="60"/>
      <c r="V84" s="61"/>
      <c r="W84" s="60"/>
      <c r="X84" s="58"/>
      <c r="Y84" s="59"/>
      <c r="Z84" s="62"/>
      <c r="AB84" s="59"/>
      <c r="AC84" s="58"/>
      <c r="AD84" s="59"/>
      <c r="AE84" s="58"/>
      <c r="AF84" s="59"/>
      <c r="AG84" s="58"/>
      <c r="AH84" s="137"/>
      <c r="AI84" s="50"/>
      <c r="AJ84" s="70"/>
      <c r="AL84" s="50">
        <f t="shared" si="2"/>
        <v>39479</v>
      </c>
      <c r="AN84" s="136"/>
    </row>
    <row r="85" spans="1:40" x14ac:dyDescent="0.25">
      <c r="A85" s="50">
        <f>[5]Tregion!$J85</f>
        <v>39508</v>
      </c>
      <c r="B85" s="57">
        <f>[5]Tregion!$P85</f>
        <v>27.96</v>
      </c>
      <c r="C85" s="58">
        <f>[6]Tregion!$P85</f>
        <v>30.855</v>
      </c>
      <c r="D85" s="57">
        <f>[7]Tregion!$P85</f>
        <v>29.175000000000001</v>
      </c>
      <c r="E85" s="58">
        <f>[8]Tregion!$P85</f>
        <v>32.182499999999997</v>
      </c>
      <c r="F85" s="57">
        <f>[9]Tregion!$P85</f>
        <v>30.21</v>
      </c>
      <c r="G85" s="57">
        <f>[5]Tregion!$P85</f>
        <v>27.96</v>
      </c>
      <c r="H85" s="57"/>
      <c r="I85" s="58">
        <f>[11]Tregion!$P85</f>
        <v>23.962</v>
      </c>
      <c r="J85" s="57"/>
      <c r="K85" s="58"/>
      <c r="L85" s="57"/>
      <c r="M85" s="58"/>
      <c r="N85" s="57"/>
      <c r="O85" s="58"/>
      <c r="Q85" s="57"/>
      <c r="R85" s="58">
        <f>[12]Tregion!$P85</f>
        <v>41.827434450322038</v>
      </c>
      <c r="S85" s="59"/>
      <c r="T85" s="58"/>
      <c r="U85" s="60"/>
      <c r="V85" s="61"/>
      <c r="W85" s="60"/>
      <c r="X85" s="58"/>
      <c r="Y85" s="59"/>
      <c r="Z85" s="62"/>
      <c r="AB85" s="59"/>
      <c r="AC85" s="58"/>
      <c r="AD85" s="59"/>
      <c r="AE85" s="58"/>
      <c r="AF85" s="59"/>
      <c r="AG85" s="58"/>
      <c r="AH85" s="137"/>
      <c r="AI85" s="50"/>
      <c r="AJ85" s="70"/>
      <c r="AL85" s="50">
        <f t="shared" si="2"/>
        <v>39508</v>
      </c>
      <c r="AN85" s="136"/>
    </row>
    <row r="86" spans="1:40" x14ac:dyDescent="0.25">
      <c r="A86" s="50">
        <f>[5]Tregion!$J86</f>
        <v>39539</v>
      </c>
      <c r="B86" s="57">
        <f>[5]Tregion!$P86</f>
        <v>27.6</v>
      </c>
      <c r="C86" s="58">
        <f>[6]Tregion!$P86</f>
        <v>30.75</v>
      </c>
      <c r="D86" s="57">
        <f>[7]Tregion!$P86</f>
        <v>27.907</v>
      </c>
      <c r="E86" s="58">
        <f>[8]Tregion!$P86</f>
        <v>30.532</v>
      </c>
      <c r="F86" s="57">
        <f>[9]Tregion!$P86</f>
        <v>29.288</v>
      </c>
      <c r="G86" s="57">
        <f>[5]Tregion!$P86</f>
        <v>27.6</v>
      </c>
      <c r="H86" s="57"/>
      <c r="I86" s="58">
        <f>[11]Tregion!$P86</f>
        <v>28.087</v>
      </c>
      <c r="J86" s="57"/>
      <c r="K86" s="58"/>
      <c r="L86" s="57"/>
      <c r="M86" s="58"/>
      <c r="N86" s="57"/>
      <c r="O86" s="58"/>
      <c r="Q86" s="57"/>
      <c r="R86" s="58">
        <f>[12]Tregion!$P86</f>
        <v>39.409326088812698</v>
      </c>
      <c r="S86" s="59"/>
      <c r="T86" s="58"/>
      <c r="U86" s="60"/>
      <c r="V86" s="61"/>
      <c r="W86" s="60"/>
      <c r="X86" s="58"/>
      <c r="Y86" s="59"/>
      <c r="Z86" s="62"/>
      <c r="AB86" s="59"/>
      <c r="AC86" s="58"/>
      <c r="AD86" s="59"/>
      <c r="AE86" s="58"/>
      <c r="AF86" s="59"/>
      <c r="AG86" s="58"/>
      <c r="AH86" s="137"/>
      <c r="AI86" s="50"/>
      <c r="AJ86" s="70"/>
      <c r="AL86" s="50">
        <f t="shared" si="2"/>
        <v>39539</v>
      </c>
      <c r="AN86" s="136"/>
    </row>
    <row r="87" spans="1:40" x14ac:dyDescent="0.25">
      <c r="A87" s="50">
        <f>[5]Tregion!$J87</f>
        <v>39569</v>
      </c>
      <c r="B87" s="57">
        <f>[5]Tregion!$P87</f>
        <v>28.32</v>
      </c>
      <c r="C87" s="58">
        <f>[6]Tregion!$P87</f>
        <v>29.234999999999999</v>
      </c>
      <c r="D87" s="57">
        <f>[7]Tregion!$P87</f>
        <v>26.422000000000001</v>
      </c>
      <c r="E87" s="58">
        <f>[8]Tregion!$P87</f>
        <v>30.824999999999999</v>
      </c>
      <c r="F87" s="57">
        <f>[9]Tregion!$P87</f>
        <v>29.835000000000001</v>
      </c>
      <c r="G87" s="57">
        <f>[5]Tregion!$P87</f>
        <v>28.32</v>
      </c>
      <c r="H87" s="57"/>
      <c r="I87" s="58">
        <f>[11]Tregion!$P87</f>
        <v>27.712499999999999</v>
      </c>
      <c r="J87" s="57"/>
      <c r="K87" s="58"/>
      <c r="L87" s="57"/>
      <c r="M87" s="58"/>
      <c r="N87" s="57"/>
      <c r="O87" s="58"/>
      <c r="Q87" s="57"/>
      <c r="R87" s="58">
        <f>[12]Tregion!$P87</f>
        <v>39.466604093107804</v>
      </c>
      <c r="S87" s="59"/>
      <c r="T87" s="58"/>
      <c r="U87" s="60"/>
      <c r="V87" s="61"/>
      <c r="W87" s="60"/>
      <c r="X87" s="58"/>
      <c r="Y87" s="59"/>
      <c r="Z87" s="62"/>
      <c r="AB87" s="59"/>
      <c r="AC87" s="58"/>
      <c r="AD87" s="59"/>
      <c r="AE87" s="58"/>
      <c r="AF87" s="59"/>
      <c r="AG87" s="58"/>
      <c r="AH87" s="137"/>
      <c r="AI87" s="50"/>
      <c r="AJ87" s="70"/>
      <c r="AL87" s="50">
        <f t="shared" si="2"/>
        <v>39569</v>
      </c>
      <c r="AN87" s="136"/>
    </row>
    <row r="88" spans="1:40" x14ac:dyDescent="0.25">
      <c r="A88" s="50">
        <f>[5]Tregion!$J88</f>
        <v>39600</v>
      </c>
      <c r="B88" s="57">
        <f>[5]Tregion!$P88</f>
        <v>33.323</v>
      </c>
      <c r="C88" s="58">
        <f>[6]Tregion!$P88</f>
        <v>28.477</v>
      </c>
      <c r="D88" s="57">
        <f>[7]Tregion!$P88</f>
        <v>26.85</v>
      </c>
      <c r="E88" s="58">
        <f>[8]Tregion!$P88</f>
        <v>32.917499999999997</v>
      </c>
      <c r="F88" s="57">
        <f>[9]Tregion!$P88</f>
        <v>33.045000000000002</v>
      </c>
      <c r="G88" s="57">
        <f>[5]Tregion!$P88</f>
        <v>33.323</v>
      </c>
      <c r="H88" s="57"/>
      <c r="I88" s="58">
        <f>[11]Tregion!$P88</f>
        <v>32.962499999999999</v>
      </c>
      <c r="J88" s="57"/>
      <c r="K88" s="58"/>
      <c r="L88" s="57"/>
      <c r="M88" s="58"/>
      <c r="N88" s="57"/>
      <c r="O88" s="58"/>
      <c r="Q88" s="57"/>
      <c r="R88" s="58">
        <f>[12]Tregion!$P88</f>
        <v>39.905529418623757</v>
      </c>
      <c r="S88" s="59"/>
      <c r="T88" s="58"/>
      <c r="U88" s="60"/>
      <c r="V88" s="61"/>
      <c r="W88" s="60"/>
      <c r="X88" s="58"/>
      <c r="Y88" s="59"/>
      <c r="Z88" s="62"/>
      <c r="AB88" s="59"/>
      <c r="AC88" s="58"/>
      <c r="AD88" s="59"/>
      <c r="AE88" s="58"/>
      <c r="AF88" s="59"/>
      <c r="AG88" s="58"/>
      <c r="AH88" s="137"/>
      <c r="AI88" s="50"/>
      <c r="AJ88" s="70"/>
      <c r="AL88" s="50">
        <f t="shared" si="2"/>
        <v>39600</v>
      </c>
      <c r="AN88" s="136"/>
    </row>
    <row r="89" spans="1:40" x14ac:dyDescent="0.25">
      <c r="A89" s="50">
        <f>[5]Tregion!$J89</f>
        <v>39630</v>
      </c>
      <c r="B89" s="57">
        <f>[5]Tregion!$P89</f>
        <v>40.47</v>
      </c>
      <c r="C89" s="58">
        <f>[6]Tregion!$P89</f>
        <v>38.159999999999997</v>
      </c>
      <c r="D89" s="57">
        <f>[7]Tregion!$P89</f>
        <v>34.71</v>
      </c>
      <c r="E89" s="58">
        <f>[8]Tregion!$P89</f>
        <v>37.215000000000003</v>
      </c>
      <c r="F89" s="57">
        <f>[9]Tregion!$P89</f>
        <v>43.424999999999997</v>
      </c>
      <c r="G89" s="57">
        <f>[5]Tregion!$P89</f>
        <v>40.47</v>
      </c>
      <c r="H89" s="57"/>
      <c r="I89" s="58">
        <f>[11]Tregion!$P89</f>
        <v>38.212499999999999</v>
      </c>
      <c r="J89" s="57"/>
      <c r="K89" s="58"/>
      <c r="L89" s="57"/>
      <c r="M89" s="58"/>
      <c r="N89" s="57"/>
      <c r="O89" s="58"/>
      <c r="Q89" s="57"/>
      <c r="R89" s="58">
        <f>[12]Tregion!$P89</f>
        <v>40.425390741618749</v>
      </c>
      <c r="S89" s="59"/>
      <c r="T89" s="58"/>
      <c r="U89" s="60"/>
      <c r="V89" s="61"/>
      <c r="W89" s="60"/>
      <c r="X89" s="58"/>
      <c r="Y89" s="59"/>
      <c r="Z89" s="62"/>
      <c r="AB89" s="59"/>
      <c r="AC89" s="58"/>
      <c r="AD89" s="59"/>
      <c r="AE89" s="58"/>
      <c r="AF89" s="59"/>
      <c r="AG89" s="58"/>
      <c r="AH89" s="137"/>
      <c r="AI89" s="50"/>
      <c r="AJ89" s="70"/>
      <c r="AL89" s="50">
        <f t="shared" si="2"/>
        <v>39630</v>
      </c>
      <c r="AN89" s="136"/>
    </row>
    <row r="90" spans="1:40" x14ac:dyDescent="0.25">
      <c r="A90" s="50">
        <f>[5]Tregion!$J90</f>
        <v>39661</v>
      </c>
      <c r="B90" s="57">
        <f>[5]Tregion!$P90</f>
        <v>46.193000000000005</v>
      </c>
      <c r="C90" s="58">
        <f>[6]Tregion!$P90</f>
        <v>41.212000000000003</v>
      </c>
      <c r="D90" s="57">
        <f>[7]Tregion!$P90</f>
        <v>38.115000000000002</v>
      </c>
      <c r="E90" s="58">
        <f>[8]Tregion!$P90</f>
        <v>40.777500000000003</v>
      </c>
      <c r="F90" s="57">
        <f>[9]Tregion!$P90</f>
        <v>47.512500000000003</v>
      </c>
      <c r="G90" s="57">
        <f>[5]Tregion!$P90</f>
        <v>46.193000000000005</v>
      </c>
      <c r="H90" s="57"/>
      <c r="I90" s="58">
        <f>[11]Tregion!$P90</f>
        <v>44.774999999999999</v>
      </c>
      <c r="J90" s="57"/>
      <c r="K90" s="58"/>
      <c r="L90" s="57"/>
      <c r="M90" s="58"/>
      <c r="N90" s="57"/>
      <c r="O90" s="58"/>
      <c r="Q90" s="57"/>
      <c r="R90" s="58">
        <f>[12]Tregion!$P90</f>
        <v>40.864209797004222</v>
      </c>
      <c r="S90" s="59"/>
      <c r="T90" s="58"/>
      <c r="U90" s="60"/>
      <c r="V90" s="61"/>
      <c r="W90" s="60"/>
      <c r="X90" s="58"/>
      <c r="Y90" s="59"/>
      <c r="Z90" s="62"/>
      <c r="AB90" s="59"/>
      <c r="AC90" s="58"/>
      <c r="AD90" s="59"/>
      <c r="AE90" s="58"/>
      <c r="AF90" s="59"/>
      <c r="AG90" s="58"/>
      <c r="AH90" s="137"/>
      <c r="AI90" s="50"/>
      <c r="AJ90" s="70"/>
      <c r="AL90" s="50">
        <f t="shared" si="2"/>
        <v>39661</v>
      </c>
      <c r="AN90" s="136"/>
    </row>
    <row r="91" spans="1:40" x14ac:dyDescent="0.25">
      <c r="A91" s="50">
        <f>[5]Tregion!$J91</f>
        <v>39692</v>
      </c>
      <c r="B91" s="57">
        <f>[5]Tregion!$P91</f>
        <v>38.685000000000002</v>
      </c>
      <c r="C91" s="58">
        <f>[6]Tregion!$P91</f>
        <v>36.975000000000001</v>
      </c>
      <c r="D91" s="57">
        <f>[7]Tregion!$P91</f>
        <v>33.975000000000001</v>
      </c>
      <c r="E91" s="58">
        <f>[8]Tregion!$P91</f>
        <v>38.602000000000004</v>
      </c>
      <c r="F91" s="57">
        <f>[9]Tregion!$P91</f>
        <v>38.227499999999999</v>
      </c>
      <c r="G91" s="57">
        <f>[5]Tregion!$P91</f>
        <v>38.685000000000002</v>
      </c>
      <c r="H91" s="57"/>
      <c r="I91" s="58">
        <f>[11]Tregion!$P91</f>
        <v>31.837499999999999</v>
      </c>
      <c r="J91" s="57"/>
      <c r="K91" s="58"/>
      <c r="L91" s="57"/>
      <c r="M91" s="58"/>
      <c r="N91" s="57"/>
      <c r="O91" s="58"/>
      <c r="Q91" s="57"/>
      <c r="R91" s="58">
        <f>[12]Tregion!$P91</f>
        <v>40.7940600261893</v>
      </c>
      <c r="S91" s="59"/>
      <c r="T91" s="58"/>
      <c r="U91" s="60"/>
      <c r="V91" s="61"/>
      <c r="W91" s="60"/>
      <c r="X91" s="58"/>
      <c r="Y91" s="59"/>
      <c r="Z91" s="62"/>
      <c r="AB91" s="59"/>
      <c r="AC91" s="58"/>
      <c r="AD91" s="59"/>
      <c r="AE91" s="58"/>
      <c r="AF91" s="59"/>
      <c r="AG91" s="58"/>
      <c r="AH91" s="137"/>
      <c r="AI91" s="50"/>
      <c r="AJ91" s="70"/>
      <c r="AL91" s="50">
        <f t="shared" si="2"/>
        <v>39692</v>
      </c>
      <c r="AN91" s="136"/>
    </row>
    <row r="92" spans="1:40" x14ac:dyDescent="0.25">
      <c r="A92" s="50">
        <f>[5]Tregion!$J92</f>
        <v>39722</v>
      </c>
      <c r="B92" s="57">
        <f>[5]Tregion!$P92</f>
        <v>29.745000000000001</v>
      </c>
      <c r="C92" s="58">
        <f>[6]Tregion!$P92</f>
        <v>33.068000000000005</v>
      </c>
      <c r="D92" s="57">
        <f>[7]Tregion!$P92</f>
        <v>31.425000000000001</v>
      </c>
      <c r="E92" s="58">
        <f>[8]Tregion!$P92</f>
        <v>31.844999999999999</v>
      </c>
      <c r="F92" s="57">
        <f>[9]Tregion!$P92</f>
        <v>30.907</v>
      </c>
      <c r="G92" s="57">
        <f>[5]Tregion!$P92</f>
        <v>29.745000000000001</v>
      </c>
      <c r="H92" s="57"/>
      <c r="I92" s="58">
        <f>[11]Tregion!$P92</f>
        <v>31.462</v>
      </c>
      <c r="J92" s="57"/>
      <c r="K92" s="58"/>
      <c r="L92" s="57"/>
      <c r="M92" s="58"/>
      <c r="N92" s="57"/>
      <c r="O92" s="58"/>
      <c r="Q92" s="57"/>
      <c r="R92" s="58">
        <f>[12]Tregion!$P92</f>
        <v>40.79329569052878</v>
      </c>
      <c r="S92" s="59"/>
      <c r="T92" s="58"/>
      <c r="U92" s="60"/>
      <c r="V92" s="61"/>
      <c r="W92" s="60"/>
      <c r="X92" s="58"/>
      <c r="Y92" s="59"/>
      <c r="Z92" s="62"/>
      <c r="AB92" s="59"/>
      <c r="AC92" s="58"/>
      <c r="AD92" s="59"/>
      <c r="AE92" s="58"/>
      <c r="AF92" s="59"/>
      <c r="AG92" s="58"/>
      <c r="AH92" s="137"/>
      <c r="AI92" s="50"/>
      <c r="AJ92" s="70"/>
      <c r="AL92" s="50">
        <f t="shared" si="2"/>
        <v>39722</v>
      </c>
      <c r="AN92" s="136"/>
    </row>
    <row r="93" spans="1:40" x14ac:dyDescent="0.25">
      <c r="A93" s="50">
        <f>[5]Tregion!$J93</f>
        <v>39753</v>
      </c>
      <c r="B93" s="57">
        <f>[5]Tregion!$P93</f>
        <v>29.033000000000001</v>
      </c>
      <c r="C93" s="58">
        <f>[6]Tregion!$P93</f>
        <v>31.223000000000003</v>
      </c>
      <c r="D93" s="57">
        <f>[7]Tregion!$P93</f>
        <v>29.625</v>
      </c>
      <c r="E93" s="58">
        <f>[8]Tregion!$P93</f>
        <v>32.422000000000004</v>
      </c>
      <c r="F93" s="57">
        <f>[9]Tregion!$P93</f>
        <v>30.704999999999998</v>
      </c>
      <c r="G93" s="57">
        <f>[5]Tregion!$P93</f>
        <v>29.033000000000001</v>
      </c>
      <c r="H93" s="57"/>
      <c r="I93" s="58">
        <f>[11]Tregion!$P93</f>
        <v>30.15</v>
      </c>
      <c r="J93" s="57"/>
      <c r="K93" s="58"/>
      <c r="L93" s="57"/>
      <c r="M93" s="58"/>
      <c r="N93" s="57"/>
      <c r="O93" s="58"/>
      <c r="Q93" s="57"/>
      <c r="R93" s="58">
        <f>[12]Tregion!$P93</f>
        <v>42.797112625377281</v>
      </c>
      <c r="S93" s="59"/>
      <c r="T93" s="58"/>
      <c r="U93" s="60"/>
      <c r="V93" s="61"/>
      <c r="W93" s="60"/>
      <c r="X93" s="58"/>
      <c r="Y93" s="59"/>
      <c r="Z93" s="62"/>
      <c r="AB93" s="59"/>
      <c r="AC93" s="58"/>
      <c r="AD93" s="59"/>
      <c r="AE93" s="58"/>
      <c r="AF93" s="59"/>
      <c r="AG93" s="58"/>
      <c r="AH93" s="137"/>
      <c r="AI93" s="50"/>
      <c r="AJ93" s="70"/>
      <c r="AL93" s="50">
        <f t="shared" si="2"/>
        <v>39753</v>
      </c>
      <c r="AN93" s="136"/>
    </row>
    <row r="94" spans="1:40" x14ac:dyDescent="0.25">
      <c r="A94" s="50">
        <f>[5]Tregion!$J94</f>
        <v>39783</v>
      </c>
      <c r="B94" s="57">
        <f>[5]Tregion!$P94</f>
        <v>28.68</v>
      </c>
      <c r="C94" s="58">
        <f>[6]Tregion!$P94</f>
        <v>31.77</v>
      </c>
      <c r="D94" s="57">
        <f>[7]Tregion!$P94</f>
        <v>30.262</v>
      </c>
      <c r="E94" s="58">
        <f>[8]Tregion!$P94</f>
        <v>34.424999999999997</v>
      </c>
      <c r="F94" s="57">
        <f>[9]Tregion!$P94</f>
        <v>31.62</v>
      </c>
      <c r="G94" s="57">
        <f>[5]Tregion!$P94</f>
        <v>28.68</v>
      </c>
      <c r="H94" s="57"/>
      <c r="I94" s="58">
        <f>[11]Tregion!$P94</f>
        <v>30.524999999999999</v>
      </c>
      <c r="J94" s="57"/>
      <c r="K94" s="58"/>
      <c r="L94" s="57"/>
      <c r="M94" s="58"/>
      <c r="N94" s="57"/>
      <c r="O94" s="58"/>
      <c r="Q94" s="57"/>
      <c r="R94" s="58">
        <f>[12]Tregion!$P94</f>
        <v>44.578206405830386</v>
      </c>
      <c r="S94" s="59"/>
      <c r="T94" s="58"/>
      <c r="U94" s="60"/>
      <c r="V94" s="61"/>
      <c r="W94" s="60"/>
      <c r="X94" s="58"/>
      <c r="Y94" s="59"/>
      <c r="Z94" s="62"/>
      <c r="AB94" s="59"/>
      <c r="AC94" s="58"/>
      <c r="AD94" s="59"/>
      <c r="AE94" s="58"/>
      <c r="AF94" s="59"/>
      <c r="AG94" s="58"/>
      <c r="AH94" s="137"/>
      <c r="AI94" s="50"/>
      <c r="AJ94" s="70"/>
      <c r="AL94" s="50">
        <f t="shared" si="2"/>
        <v>39783</v>
      </c>
      <c r="AN94" s="136"/>
    </row>
    <row r="95" spans="1:40" x14ac:dyDescent="0.25">
      <c r="A95" s="50">
        <f>[5]Tregion!$J95</f>
        <v>39814</v>
      </c>
      <c r="B95" s="57">
        <f>[5]Tregion!$P95</f>
        <v>28.515000000000001</v>
      </c>
      <c r="C95" s="58">
        <f>[6]Tregion!$P95</f>
        <v>34.087000000000003</v>
      </c>
      <c r="D95" s="57">
        <f>[7]Tregion!$P95</f>
        <v>32.340000000000003</v>
      </c>
      <c r="E95" s="58">
        <f>[8]Tregion!$P95</f>
        <v>34.1325</v>
      </c>
      <c r="F95" s="57">
        <f>[9]Tregion!$P95</f>
        <v>32.002000000000002</v>
      </c>
      <c r="G95" s="57">
        <f>[5]Tregion!$P95</f>
        <v>28.515000000000001</v>
      </c>
      <c r="H95" s="57"/>
      <c r="I95" s="58">
        <f>[11]Tregion!$P95</f>
        <v>23.962</v>
      </c>
      <c r="J95" s="57"/>
      <c r="K95" s="58"/>
      <c r="L95" s="57"/>
      <c r="M95" s="58"/>
      <c r="N95" s="57"/>
      <c r="O95" s="58"/>
      <c r="Q95" s="57"/>
      <c r="R95" s="58">
        <f>[12]Tregion!$P95</f>
        <v>45.412991253464696</v>
      </c>
      <c r="S95" s="59"/>
      <c r="T95" s="58"/>
      <c r="U95" s="60"/>
      <c r="V95" s="61"/>
      <c r="W95" s="60"/>
      <c r="X95" s="58"/>
      <c r="Y95" s="59"/>
      <c r="Z95" s="62"/>
      <c r="AB95" s="59"/>
      <c r="AC95" s="58"/>
      <c r="AD95" s="59"/>
      <c r="AE95" s="58"/>
      <c r="AF95" s="59"/>
      <c r="AG95" s="58"/>
      <c r="AH95" s="137"/>
      <c r="AI95" s="50"/>
      <c r="AJ95" s="70"/>
      <c r="AL95" s="50">
        <f t="shared" si="2"/>
        <v>39814</v>
      </c>
      <c r="AN95" s="136"/>
    </row>
    <row r="96" spans="1:40" x14ac:dyDescent="0.25">
      <c r="A96" s="50">
        <f>[5]Tregion!$J96</f>
        <v>39845</v>
      </c>
      <c r="B96" s="57">
        <f>[5]Tregion!$P96</f>
        <v>28.515000000000001</v>
      </c>
      <c r="C96" s="58">
        <f>[6]Tregion!$P96</f>
        <v>33.788000000000004</v>
      </c>
      <c r="D96" s="57">
        <f>[7]Tregion!$P96</f>
        <v>31.95</v>
      </c>
      <c r="E96" s="58">
        <f>[8]Tregion!$P96</f>
        <v>33.36</v>
      </c>
      <c r="F96" s="57">
        <f>[9]Tregion!$P96</f>
        <v>30.922000000000001</v>
      </c>
      <c r="G96" s="57">
        <f>[5]Tregion!$P96</f>
        <v>28.515000000000001</v>
      </c>
      <c r="H96" s="57"/>
      <c r="I96" s="58">
        <f>[11]Tregion!$P96</f>
        <v>25.274999999999999</v>
      </c>
      <c r="J96" s="57"/>
      <c r="K96" s="58"/>
      <c r="L96" s="57"/>
      <c r="M96" s="58"/>
      <c r="N96" s="57"/>
      <c r="O96" s="58"/>
      <c r="Q96" s="57"/>
      <c r="R96" s="58">
        <f>[12]Tregion!$P96</f>
        <v>44.430312437835987</v>
      </c>
      <c r="S96" s="59"/>
      <c r="T96" s="58"/>
      <c r="U96" s="60"/>
      <c r="V96" s="61"/>
      <c r="W96" s="60"/>
      <c r="X96" s="58"/>
      <c r="Y96" s="59"/>
      <c r="Z96" s="62"/>
      <c r="AB96" s="59"/>
      <c r="AC96" s="58"/>
      <c r="AD96" s="59"/>
      <c r="AE96" s="58"/>
      <c r="AF96" s="59"/>
      <c r="AG96" s="58"/>
      <c r="AH96" s="137"/>
      <c r="AI96" s="50"/>
      <c r="AJ96" s="70"/>
      <c r="AL96" s="50">
        <f t="shared" si="2"/>
        <v>39845</v>
      </c>
      <c r="AN96" s="136"/>
    </row>
    <row r="97" spans="1:40" x14ac:dyDescent="0.25">
      <c r="A97" s="50">
        <f>[5]Tregion!$J97</f>
        <v>39873</v>
      </c>
      <c r="B97" s="57">
        <f>[5]Tregion!$P97</f>
        <v>28.155000000000001</v>
      </c>
      <c r="C97" s="58">
        <f>[6]Tregion!$P97</f>
        <v>31.56</v>
      </c>
      <c r="D97" s="57">
        <f>[7]Tregion!$P97</f>
        <v>29.677000000000003</v>
      </c>
      <c r="E97" s="58">
        <f>[8]Tregion!$P97</f>
        <v>32.58</v>
      </c>
      <c r="F97" s="57">
        <f>[9]Tregion!$P97</f>
        <v>30.405000000000001</v>
      </c>
      <c r="G97" s="57">
        <f>[5]Tregion!$P97</f>
        <v>28.155000000000001</v>
      </c>
      <c r="H97" s="57"/>
      <c r="I97" s="58">
        <f>[11]Tregion!$P97</f>
        <v>24.337</v>
      </c>
      <c r="J97" s="57"/>
      <c r="K97" s="58"/>
      <c r="L97" s="57"/>
      <c r="M97" s="58"/>
      <c r="N97" s="57"/>
      <c r="O97" s="58"/>
      <c r="Q97" s="57"/>
      <c r="R97" s="58">
        <f>[12]Tregion!$P97</f>
        <v>42.841888106742928</v>
      </c>
      <c r="S97" s="59"/>
      <c r="T97" s="58"/>
      <c r="U97" s="60"/>
      <c r="V97" s="61"/>
      <c r="W97" s="60"/>
      <c r="X97" s="58"/>
      <c r="Y97" s="59"/>
      <c r="Z97" s="62"/>
      <c r="AB97" s="59"/>
      <c r="AC97" s="58"/>
      <c r="AD97" s="59"/>
      <c r="AE97" s="58"/>
      <c r="AF97" s="59"/>
      <c r="AG97" s="58"/>
      <c r="AH97" s="137"/>
      <c r="AI97" s="50"/>
      <c r="AJ97" s="70"/>
      <c r="AL97" s="50">
        <f t="shared" si="2"/>
        <v>39873</v>
      </c>
      <c r="AN97" s="136"/>
    </row>
    <row r="98" spans="1:40" x14ac:dyDescent="0.25">
      <c r="A98" s="50">
        <f>[5]Tregion!$J98</f>
        <v>39904</v>
      </c>
      <c r="B98" s="57">
        <f>[5]Tregion!$P98</f>
        <v>27.795000000000002</v>
      </c>
      <c r="C98" s="58">
        <f>[6]Tregion!$P98</f>
        <v>31.47</v>
      </c>
      <c r="D98" s="57">
        <f>[7]Tregion!$P98</f>
        <v>28.492000000000001</v>
      </c>
      <c r="E98" s="58">
        <f>[8]Tregion!$P98</f>
        <v>31.035</v>
      </c>
      <c r="F98" s="57">
        <f>[9]Tregion!$P98</f>
        <v>29.483000000000001</v>
      </c>
      <c r="G98" s="57">
        <f>[5]Tregion!$P98</f>
        <v>27.795000000000002</v>
      </c>
      <c r="H98" s="57"/>
      <c r="I98" s="58">
        <f>[11]Tregion!$P98</f>
        <v>28.5</v>
      </c>
      <c r="J98" s="57"/>
      <c r="K98" s="58"/>
      <c r="L98" s="57"/>
      <c r="M98" s="58"/>
      <c r="N98" s="57"/>
      <c r="O98" s="58"/>
      <c r="Q98" s="57"/>
      <c r="R98" s="58">
        <f>[12]Tregion!$P98</f>
        <v>40.036761190072752</v>
      </c>
      <c r="S98" s="59"/>
      <c r="T98" s="58"/>
      <c r="U98" s="60"/>
      <c r="V98" s="61"/>
      <c r="W98" s="60"/>
      <c r="X98" s="58"/>
      <c r="Y98" s="59"/>
      <c r="Z98" s="62"/>
      <c r="AB98" s="59"/>
      <c r="AC98" s="58"/>
      <c r="AD98" s="59"/>
      <c r="AE98" s="58"/>
      <c r="AF98" s="59"/>
      <c r="AG98" s="58"/>
      <c r="AH98" s="137"/>
      <c r="AI98" s="50"/>
      <c r="AJ98" s="70"/>
      <c r="AL98" s="50">
        <f t="shared" si="2"/>
        <v>39904</v>
      </c>
      <c r="AN98" s="136"/>
    </row>
    <row r="99" spans="1:40" x14ac:dyDescent="0.25">
      <c r="A99" s="50">
        <f>[5]Tregion!$J99</f>
        <v>39934</v>
      </c>
      <c r="B99" s="57">
        <f>[5]Tregion!$P99</f>
        <v>28.515000000000001</v>
      </c>
      <c r="C99" s="58">
        <f>[6]Tregion!$P99</f>
        <v>30.052000000000003</v>
      </c>
      <c r="D99" s="57">
        <f>[7]Tregion!$P99</f>
        <v>27.113</v>
      </c>
      <c r="E99" s="58">
        <f>[8]Tregion!$P99</f>
        <v>31.32</v>
      </c>
      <c r="F99" s="57">
        <f>[9]Tregion!$P99</f>
        <v>30.03</v>
      </c>
      <c r="G99" s="57">
        <f>[5]Tregion!$P99</f>
        <v>28.515000000000001</v>
      </c>
      <c r="H99" s="57"/>
      <c r="I99" s="58">
        <f>[11]Tregion!$P99</f>
        <v>28.125</v>
      </c>
      <c r="J99" s="57"/>
      <c r="K99" s="58"/>
      <c r="L99" s="57"/>
      <c r="M99" s="58"/>
      <c r="N99" s="57"/>
      <c r="O99" s="58"/>
      <c r="Q99" s="57"/>
      <c r="R99" s="58">
        <f>[12]Tregion!$P99</f>
        <v>40.117692393585735</v>
      </c>
      <c r="S99" s="59"/>
      <c r="T99" s="58"/>
      <c r="U99" s="60"/>
      <c r="V99" s="61"/>
      <c r="W99" s="60"/>
      <c r="X99" s="58"/>
      <c r="Y99" s="59"/>
      <c r="Z99" s="62"/>
      <c r="AB99" s="59"/>
      <c r="AC99" s="58"/>
      <c r="AD99" s="59"/>
      <c r="AE99" s="58"/>
      <c r="AF99" s="59"/>
      <c r="AG99" s="58"/>
      <c r="AH99" s="137"/>
      <c r="AI99" s="50"/>
      <c r="AJ99" s="70"/>
      <c r="AL99" s="50">
        <f t="shared" si="2"/>
        <v>39934</v>
      </c>
      <c r="AN99" s="136"/>
    </row>
    <row r="100" spans="1:40" x14ac:dyDescent="0.25">
      <c r="A100" s="50">
        <f>[5]Tregion!$J100</f>
        <v>39965</v>
      </c>
      <c r="B100" s="57">
        <f>[5]Tregion!$P100</f>
        <v>33.555</v>
      </c>
      <c r="C100" s="58">
        <f>[6]Tregion!$P100</f>
        <v>29.348000000000003</v>
      </c>
      <c r="D100" s="57">
        <f>[7]Tregion!$P100</f>
        <v>27.51</v>
      </c>
      <c r="E100" s="58">
        <f>[8]Tregion!$P100</f>
        <v>33.270000000000003</v>
      </c>
      <c r="F100" s="57">
        <f>[9]Tregion!$P100</f>
        <v>33.262999999999998</v>
      </c>
      <c r="G100" s="57">
        <f>[5]Tregion!$P100</f>
        <v>33.555</v>
      </c>
      <c r="H100" s="57"/>
      <c r="I100" s="58">
        <f>[11]Tregion!$P100</f>
        <v>33.375</v>
      </c>
      <c r="J100" s="57"/>
      <c r="K100" s="58"/>
      <c r="L100" s="57"/>
      <c r="M100" s="58"/>
      <c r="N100" s="57"/>
      <c r="O100" s="58"/>
      <c r="Q100" s="57"/>
      <c r="R100" s="58">
        <f>[12]Tregion!$P100</f>
        <v>40.583137721148461</v>
      </c>
      <c r="S100" s="59"/>
      <c r="T100" s="58"/>
      <c r="U100" s="60"/>
      <c r="V100" s="61"/>
      <c r="W100" s="60"/>
      <c r="X100" s="58"/>
      <c r="Y100" s="59"/>
      <c r="Z100" s="62"/>
      <c r="AB100" s="59"/>
      <c r="AC100" s="58"/>
      <c r="AD100" s="59"/>
      <c r="AE100" s="58"/>
      <c r="AF100" s="59"/>
      <c r="AG100" s="58"/>
      <c r="AH100" s="137"/>
      <c r="AI100" s="50"/>
      <c r="AJ100" s="70"/>
      <c r="AL100" s="50">
        <f t="shared" si="2"/>
        <v>39965</v>
      </c>
      <c r="AN100" s="136"/>
    </row>
    <row r="101" spans="1:40" x14ac:dyDescent="0.25">
      <c r="A101" s="50">
        <f>[5]Tregion!$J101</f>
        <v>39995</v>
      </c>
      <c r="B101" s="57">
        <f>[5]Tregion!$P101</f>
        <v>40.755000000000003</v>
      </c>
      <c r="C101" s="58">
        <f>[6]Tregion!$P101</f>
        <v>38.407000000000004</v>
      </c>
      <c r="D101" s="57">
        <f>[7]Tregion!$P101</f>
        <v>34.83</v>
      </c>
      <c r="E101" s="58">
        <f>[8]Tregion!$P101</f>
        <v>37.252499999999998</v>
      </c>
      <c r="F101" s="57">
        <f>[9]Tregion!$P101</f>
        <v>43.71</v>
      </c>
      <c r="G101" s="57">
        <f>[5]Tregion!$P101</f>
        <v>40.755000000000003</v>
      </c>
      <c r="H101" s="57"/>
      <c r="I101" s="58">
        <f>[11]Tregion!$P101</f>
        <v>38.625</v>
      </c>
      <c r="J101" s="57"/>
      <c r="K101" s="58"/>
      <c r="L101" s="57"/>
      <c r="M101" s="58"/>
      <c r="N101" s="57"/>
      <c r="O101" s="58"/>
      <c r="Q101" s="57"/>
      <c r="R101" s="58">
        <f>[12]Tregion!$P101</f>
        <v>41.130136233392136</v>
      </c>
      <c r="S101" s="59"/>
      <c r="T101" s="58"/>
      <c r="U101" s="60"/>
      <c r="V101" s="61"/>
      <c r="W101" s="60"/>
      <c r="X101" s="58"/>
      <c r="Y101" s="59"/>
      <c r="Z101" s="62"/>
      <c r="AB101" s="59"/>
      <c r="AC101" s="58"/>
      <c r="AD101" s="59"/>
      <c r="AE101" s="58"/>
      <c r="AF101" s="59"/>
      <c r="AG101" s="58"/>
      <c r="AH101" s="137"/>
      <c r="AI101" s="50"/>
      <c r="AJ101" s="70"/>
      <c r="AL101" s="50">
        <f t="shared" si="2"/>
        <v>39995</v>
      </c>
      <c r="AN101" s="136"/>
    </row>
    <row r="102" spans="1:40" x14ac:dyDescent="0.25">
      <c r="A102" s="50">
        <f>[5]Tregion!$J102</f>
        <v>40026</v>
      </c>
      <c r="B102" s="57">
        <f>[5]Tregion!$P102</f>
        <v>46.515000000000001</v>
      </c>
      <c r="C102" s="58">
        <f>[6]Tregion!$P102</f>
        <v>41.265000000000001</v>
      </c>
      <c r="D102" s="57">
        <f>[7]Tregion!$P102</f>
        <v>38.002000000000002</v>
      </c>
      <c r="E102" s="58">
        <f>[8]Tregion!$P102</f>
        <v>40.56</v>
      </c>
      <c r="F102" s="57">
        <f>[9]Tregion!$P102</f>
        <v>47.827500000000001</v>
      </c>
      <c r="G102" s="57">
        <f>[5]Tregion!$P102</f>
        <v>46.515000000000001</v>
      </c>
      <c r="H102" s="57"/>
      <c r="I102" s="58">
        <f>[11]Tregion!$P102</f>
        <v>45.1875</v>
      </c>
      <c r="J102" s="57"/>
      <c r="K102" s="58"/>
      <c r="L102" s="57"/>
      <c r="M102" s="58"/>
      <c r="N102" s="57"/>
      <c r="O102" s="58"/>
      <c r="Q102" s="57"/>
      <c r="R102" s="58">
        <f>[12]Tregion!$P102</f>
        <v>41.597713732329495</v>
      </c>
      <c r="S102" s="59"/>
      <c r="T102" s="58"/>
      <c r="U102" s="60"/>
      <c r="V102" s="61"/>
      <c r="W102" s="60"/>
      <c r="X102" s="58"/>
      <c r="Y102" s="59"/>
      <c r="Z102" s="62"/>
      <c r="AB102" s="59"/>
      <c r="AC102" s="58"/>
      <c r="AD102" s="59"/>
      <c r="AE102" s="58"/>
      <c r="AF102" s="59"/>
      <c r="AG102" s="58"/>
      <c r="AH102" s="137"/>
      <c r="AI102" s="50"/>
      <c r="AJ102" s="70"/>
      <c r="AL102" s="50">
        <f t="shared" si="2"/>
        <v>40026</v>
      </c>
      <c r="AN102" s="136"/>
    </row>
    <row r="103" spans="1:40" x14ac:dyDescent="0.25">
      <c r="A103" s="50">
        <f>[5]Tregion!$J103</f>
        <v>40057</v>
      </c>
      <c r="B103" s="57">
        <f>[5]Tregion!$P103</f>
        <v>38.954999999999998</v>
      </c>
      <c r="C103" s="58">
        <f>[6]Tregion!$P103</f>
        <v>37.305</v>
      </c>
      <c r="D103" s="57">
        <f>[7]Tregion!$P103</f>
        <v>34.148000000000003</v>
      </c>
      <c r="E103" s="58">
        <f>[8]Tregion!$P103</f>
        <v>38.527999999999999</v>
      </c>
      <c r="F103" s="57">
        <f>[9]Tregion!$P103</f>
        <v>38.482500000000002</v>
      </c>
      <c r="G103" s="57">
        <f>[5]Tregion!$P103</f>
        <v>38.954999999999998</v>
      </c>
      <c r="H103" s="57"/>
      <c r="I103" s="58">
        <f>[11]Tregion!$P103</f>
        <v>32.212499999999999</v>
      </c>
      <c r="J103" s="57"/>
      <c r="K103" s="58"/>
      <c r="L103" s="57"/>
      <c r="M103" s="58"/>
      <c r="N103" s="57"/>
      <c r="O103" s="58"/>
      <c r="Q103" s="57"/>
      <c r="R103" s="58">
        <f>[12]Tregion!$P103</f>
        <v>41.554501804926815</v>
      </c>
      <c r="S103" s="59"/>
      <c r="T103" s="58"/>
      <c r="U103" s="60"/>
      <c r="V103" s="61"/>
      <c r="W103" s="60"/>
      <c r="X103" s="58"/>
      <c r="Y103" s="59"/>
      <c r="Z103" s="62"/>
      <c r="AB103" s="59"/>
      <c r="AC103" s="58"/>
      <c r="AD103" s="59"/>
      <c r="AE103" s="58"/>
      <c r="AF103" s="59"/>
      <c r="AG103" s="58"/>
      <c r="AH103" s="137"/>
      <c r="AI103" s="50"/>
      <c r="AJ103" s="70"/>
      <c r="AL103" s="50">
        <f t="shared" ref="AL103:AL134" si="3">A103</f>
        <v>40057</v>
      </c>
      <c r="AN103" s="136"/>
    </row>
    <row r="104" spans="1:40" x14ac:dyDescent="0.25">
      <c r="A104" s="50">
        <f>[5]Tregion!$J104</f>
        <v>40087</v>
      </c>
      <c r="B104" s="57">
        <f>[5]Tregion!$P104</f>
        <v>29.954999999999998</v>
      </c>
      <c r="C104" s="58">
        <f>[6]Tregion!$P104</f>
        <v>33.652999999999999</v>
      </c>
      <c r="D104" s="57">
        <f>[7]Tregion!$P104</f>
        <v>31.777000000000001</v>
      </c>
      <c r="E104" s="58">
        <f>[8]Tregion!$P104</f>
        <v>32.159999999999997</v>
      </c>
      <c r="F104" s="57">
        <f>[9]Tregion!$P104</f>
        <v>31.11</v>
      </c>
      <c r="G104" s="57">
        <f>[5]Tregion!$P104</f>
        <v>29.954999999999998</v>
      </c>
      <c r="H104" s="57"/>
      <c r="I104" s="58">
        <f>[11]Tregion!$P104</f>
        <v>31.875</v>
      </c>
      <c r="J104" s="57"/>
      <c r="K104" s="58"/>
      <c r="L104" s="57"/>
      <c r="M104" s="58"/>
      <c r="N104" s="57"/>
      <c r="O104" s="58"/>
      <c r="Q104" s="57"/>
      <c r="R104" s="58">
        <f>[12]Tregion!$P104</f>
        <v>41.580685388553817</v>
      </c>
      <c r="S104" s="59"/>
      <c r="T104" s="58"/>
      <c r="U104" s="60"/>
      <c r="V104" s="61"/>
      <c r="W104" s="60"/>
      <c r="X104" s="58"/>
      <c r="Y104" s="59"/>
      <c r="Z104" s="62"/>
      <c r="AB104" s="59"/>
      <c r="AC104" s="58"/>
      <c r="AD104" s="59"/>
      <c r="AE104" s="58"/>
      <c r="AF104" s="59"/>
      <c r="AG104" s="58"/>
      <c r="AH104" s="137"/>
      <c r="AI104" s="50"/>
      <c r="AJ104" s="70"/>
      <c r="AL104" s="50">
        <f t="shared" si="3"/>
        <v>40087</v>
      </c>
      <c r="AN104" s="136"/>
    </row>
    <row r="105" spans="1:40" x14ac:dyDescent="0.25">
      <c r="A105" s="50">
        <f>[5]Tregion!$J105</f>
        <v>40118</v>
      </c>
      <c r="B105" s="57">
        <f>[5]Tregion!$P105</f>
        <v>29.234999999999999</v>
      </c>
      <c r="C105" s="58">
        <f>[6]Tregion!$P105</f>
        <v>31.927000000000003</v>
      </c>
      <c r="D105" s="57">
        <f>[7]Tregion!$P105</f>
        <v>30.098000000000003</v>
      </c>
      <c r="E105" s="58">
        <f>[8]Tregion!$P105</f>
        <v>32.797000000000004</v>
      </c>
      <c r="F105" s="57">
        <f>[9]Tregion!$P105</f>
        <v>30.914999999999999</v>
      </c>
      <c r="G105" s="57">
        <f>[5]Tregion!$P105</f>
        <v>29.234999999999999</v>
      </c>
      <c r="H105" s="57"/>
      <c r="I105" s="58">
        <f>[11]Tregion!$P105</f>
        <v>30.563000000000002</v>
      </c>
      <c r="J105" s="57"/>
      <c r="K105" s="58"/>
      <c r="L105" s="57"/>
      <c r="M105" s="58"/>
      <c r="N105" s="57"/>
      <c r="O105" s="58"/>
      <c r="Q105" s="57"/>
      <c r="R105" s="58">
        <f>[12]Tregion!$P105</f>
        <v>44.031132227294222</v>
      </c>
      <c r="S105" s="59"/>
      <c r="T105" s="58"/>
      <c r="U105" s="60"/>
      <c r="V105" s="61"/>
      <c r="W105" s="60"/>
      <c r="X105" s="58"/>
      <c r="Y105" s="59"/>
      <c r="Z105" s="62"/>
      <c r="AB105" s="59"/>
      <c r="AC105" s="58"/>
      <c r="AD105" s="59"/>
      <c r="AE105" s="58"/>
      <c r="AF105" s="59"/>
      <c r="AG105" s="58"/>
      <c r="AH105" s="137"/>
      <c r="AI105" s="50"/>
      <c r="AJ105" s="70"/>
      <c r="AL105" s="50">
        <f t="shared" si="3"/>
        <v>40118</v>
      </c>
      <c r="AN105" s="136"/>
    </row>
    <row r="106" spans="1:40" x14ac:dyDescent="0.25">
      <c r="A106" s="50">
        <f>[5]Tregion!$J106</f>
        <v>40148</v>
      </c>
      <c r="B106" s="57">
        <f>[5]Tregion!$P106</f>
        <v>28.875</v>
      </c>
      <c r="C106" s="58">
        <f>[6]Tregion!$P106</f>
        <v>32.445</v>
      </c>
      <c r="D106" s="57">
        <f>[7]Tregion!$P106</f>
        <v>30.69</v>
      </c>
      <c r="E106" s="58">
        <f>[8]Tregion!$P106</f>
        <v>34.777999999999999</v>
      </c>
      <c r="F106" s="57">
        <f>[9]Tregion!$P106</f>
        <v>31.83</v>
      </c>
      <c r="G106" s="57">
        <f>[5]Tregion!$P106</f>
        <v>28.875</v>
      </c>
      <c r="H106" s="57"/>
      <c r="I106" s="58">
        <f>[11]Tregion!$P106</f>
        <v>30.9</v>
      </c>
      <c r="J106" s="57"/>
      <c r="K106" s="58"/>
      <c r="L106" s="57"/>
      <c r="M106" s="58"/>
      <c r="N106" s="57"/>
      <c r="O106" s="58"/>
      <c r="Q106" s="57"/>
      <c r="R106" s="58">
        <f>[12]Tregion!$P106</f>
        <v>45.831613391230533</v>
      </c>
      <c r="S106" s="59"/>
      <c r="T106" s="58"/>
      <c r="U106" s="60"/>
      <c r="V106" s="61"/>
      <c r="W106" s="60"/>
      <c r="X106" s="58"/>
      <c r="Y106" s="59"/>
      <c r="Z106" s="62"/>
      <c r="AB106" s="59"/>
      <c r="AC106" s="58"/>
      <c r="AD106" s="59"/>
      <c r="AE106" s="58"/>
      <c r="AF106" s="59"/>
      <c r="AG106" s="58"/>
      <c r="AH106" s="137"/>
      <c r="AI106" s="50"/>
      <c r="AJ106" s="70"/>
      <c r="AL106" s="50">
        <f t="shared" si="3"/>
        <v>40148</v>
      </c>
      <c r="AN106" s="136"/>
    </row>
    <row r="107" spans="1:40" x14ac:dyDescent="0.25">
      <c r="A107" s="50">
        <f>[5]Tregion!$J107</f>
        <v>40179</v>
      </c>
      <c r="B107" s="57">
        <f>[5]Tregion!$P107</f>
        <v>28.71</v>
      </c>
      <c r="C107" s="58">
        <f>[6]Tregion!$P107</f>
        <v>34.814999999999998</v>
      </c>
      <c r="D107" s="57">
        <f>[7]Tregion!$P107</f>
        <v>32.648000000000003</v>
      </c>
      <c r="E107" s="58">
        <f>[8]Tregion!$P107</f>
        <v>34.409999999999997</v>
      </c>
      <c r="F107" s="57">
        <f>[9]Tregion!$P107</f>
        <v>32.212000000000003</v>
      </c>
      <c r="G107" s="57">
        <f>[5]Tregion!$P107</f>
        <v>28.71</v>
      </c>
      <c r="H107" s="57"/>
      <c r="I107" s="58">
        <f>[11]Tregion!$P107</f>
        <v>24.337</v>
      </c>
      <c r="J107" s="57"/>
      <c r="K107" s="58"/>
      <c r="L107" s="57"/>
      <c r="M107" s="58"/>
      <c r="N107" s="57"/>
      <c r="O107" s="58"/>
      <c r="Q107" s="57"/>
      <c r="R107" s="58">
        <f>[12]Tregion!$P107</f>
        <v>46.708739335413298</v>
      </c>
      <c r="S107" s="59"/>
      <c r="T107" s="58"/>
      <c r="U107" s="60"/>
      <c r="V107" s="61"/>
      <c r="W107" s="60"/>
      <c r="X107" s="58"/>
      <c r="Y107" s="59"/>
      <c r="Z107" s="62"/>
      <c r="AB107" s="59"/>
      <c r="AC107" s="58"/>
      <c r="AD107" s="59"/>
      <c r="AE107" s="58"/>
      <c r="AF107" s="59"/>
      <c r="AG107" s="58"/>
      <c r="AH107" s="137"/>
      <c r="AI107" s="50"/>
      <c r="AJ107" s="70"/>
      <c r="AL107" s="50">
        <f t="shared" si="3"/>
        <v>40179</v>
      </c>
      <c r="AN107" s="136"/>
    </row>
    <row r="108" spans="1:40" x14ac:dyDescent="0.25">
      <c r="A108" s="50">
        <f>[5]Tregion!$J108</f>
        <v>40210</v>
      </c>
      <c r="B108" s="57">
        <f>[5]Tregion!$P108</f>
        <v>28.71</v>
      </c>
      <c r="C108" s="58">
        <f>[6]Tregion!$P108</f>
        <v>34.538000000000004</v>
      </c>
      <c r="D108" s="57">
        <f>[7]Tregion!$P108</f>
        <v>32.28</v>
      </c>
      <c r="E108" s="58">
        <f>[8]Tregion!$P108</f>
        <v>33.69</v>
      </c>
      <c r="F108" s="57">
        <f>[9]Tregion!$P108</f>
        <v>31.125</v>
      </c>
      <c r="G108" s="57">
        <f>[5]Tregion!$P108</f>
        <v>28.71</v>
      </c>
      <c r="H108" s="57"/>
      <c r="I108" s="58">
        <f>[11]Tregion!$P108</f>
        <v>25.65</v>
      </c>
      <c r="J108" s="57"/>
      <c r="K108" s="58"/>
      <c r="L108" s="57"/>
      <c r="M108" s="58"/>
      <c r="N108" s="57"/>
      <c r="O108" s="58"/>
      <c r="Q108" s="57"/>
      <c r="R108" s="58">
        <f>[12]Tregion!$P108</f>
        <v>45.725906409829705</v>
      </c>
      <c r="S108" s="59"/>
      <c r="T108" s="58"/>
      <c r="U108" s="60"/>
      <c r="V108" s="61"/>
      <c r="W108" s="60"/>
      <c r="X108" s="58"/>
      <c r="Y108" s="59"/>
      <c r="Z108" s="62"/>
      <c r="AB108" s="59"/>
      <c r="AC108" s="58"/>
      <c r="AD108" s="59"/>
      <c r="AE108" s="58"/>
      <c r="AF108" s="59"/>
      <c r="AG108" s="58"/>
      <c r="AH108" s="137"/>
      <c r="AI108" s="50"/>
      <c r="AJ108" s="70"/>
      <c r="AL108" s="50">
        <f t="shared" si="3"/>
        <v>40210</v>
      </c>
      <c r="AN108" s="136"/>
    </row>
    <row r="109" spans="1:40" x14ac:dyDescent="0.25">
      <c r="A109" s="50">
        <f>[5]Tregion!$J109</f>
        <v>40238</v>
      </c>
      <c r="B109" s="57">
        <f>[5]Tregion!$P109</f>
        <v>28.35</v>
      </c>
      <c r="C109" s="58">
        <f>[6]Tregion!$P109</f>
        <v>32.438000000000002</v>
      </c>
      <c r="D109" s="57">
        <f>[7]Tregion!$P109</f>
        <v>30.164999999999999</v>
      </c>
      <c r="E109" s="58">
        <f>[8]Tregion!$P109</f>
        <v>32.977499999999999</v>
      </c>
      <c r="F109" s="57">
        <f>[9]Tregion!$P109</f>
        <v>30.6</v>
      </c>
      <c r="G109" s="57">
        <f>[5]Tregion!$P109</f>
        <v>28.35</v>
      </c>
      <c r="H109" s="57"/>
      <c r="I109" s="58">
        <f>[11]Tregion!$P109</f>
        <v>24.712</v>
      </c>
      <c r="J109" s="57"/>
      <c r="K109" s="58"/>
      <c r="L109" s="57"/>
      <c r="M109" s="58"/>
      <c r="N109" s="57"/>
      <c r="O109" s="58"/>
      <c r="Q109" s="57"/>
      <c r="R109" s="58">
        <f>[12]Tregion!$P109</f>
        <v>44.13177199051664</v>
      </c>
      <c r="S109" s="59"/>
      <c r="T109" s="58"/>
      <c r="U109" s="60"/>
      <c r="V109" s="61"/>
      <c r="W109" s="60"/>
      <c r="X109" s="58"/>
      <c r="Y109" s="59"/>
      <c r="Z109" s="62"/>
      <c r="AB109" s="59"/>
      <c r="AC109" s="58"/>
      <c r="AD109" s="59"/>
      <c r="AE109" s="58"/>
      <c r="AF109" s="59"/>
      <c r="AG109" s="58"/>
      <c r="AH109" s="137"/>
      <c r="AI109" s="50"/>
      <c r="AJ109" s="70"/>
      <c r="AL109" s="50">
        <f t="shared" si="3"/>
        <v>40238</v>
      </c>
      <c r="AN109" s="136"/>
    </row>
    <row r="110" spans="1:40" x14ac:dyDescent="0.25">
      <c r="A110" s="50">
        <f>[5]Tregion!$J110</f>
        <v>40269</v>
      </c>
      <c r="B110" s="57">
        <f>[5]Tregion!$P110</f>
        <v>27.99</v>
      </c>
      <c r="C110" s="58">
        <f>[6]Tregion!$P110</f>
        <v>32.354999999999997</v>
      </c>
      <c r="D110" s="57">
        <f>[7]Tregion!$P110</f>
        <v>29.063000000000002</v>
      </c>
      <c r="E110" s="58">
        <f>[8]Tregion!$P110</f>
        <v>31.53</v>
      </c>
      <c r="F110" s="57">
        <f>[9]Tregion!$P110</f>
        <v>29.677000000000003</v>
      </c>
      <c r="G110" s="57">
        <f>[5]Tregion!$P110</f>
        <v>27.99</v>
      </c>
      <c r="H110" s="57"/>
      <c r="I110" s="58">
        <f>[11]Tregion!$P110</f>
        <v>29.063000000000002</v>
      </c>
      <c r="J110" s="57"/>
      <c r="K110" s="58"/>
      <c r="L110" s="57"/>
      <c r="M110" s="58"/>
      <c r="N110" s="57"/>
      <c r="O110" s="58"/>
      <c r="Q110" s="57"/>
      <c r="R110" s="58">
        <f>[12]Tregion!$P110</f>
        <v>40.902646871036545</v>
      </c>
      <c r="S110" s="59"/>
      <c r="T110" s="58"/>
      <c r="U110" s="60"/>
      <c r="V110" s="61"/>
      <c r="W110" s="60"/>
      <c r="X110" s="58"/>
      <c r="Y110" s="59"/>
      <c r="Z110" s="62"/>
      <c r="AB110" s="59"/>
      <c r="AC110" s="58"/>
      <c r="AD110" s="59"/>
      <c r="AE110" s="58"/>
      <c r="AF110" s="59"/>
      <c r="AG110" s="58"/>
      <c r="AH110" s="137"/>
      <c r="AI110" s="50"/>
      <c r="AJ110" s="70"/>
      <c r="AL110" s="50">
        <f t="shared" si="3"/>
        <v>40269</v>
      </c>
      <c r="AN110" s="136"/>
    </row>
    <row r="111" spans="1:40" x14ac:dyDescent="0.25">
      <c r="A111" s="50">
        <f>[5]Tregion!$J111</f>
        <v>40299</v>
      </c>
      <c r="B111" s="57">
        <f>[5]Tregion!$P111</f>
        <v>28.71</v>
      </c>
      <c r="C111" s="58">
        <f>[6]Tregion!$P111</f>
        <v>31.02</v>
      </c>
      <c r="D111" s="57">
        <f>[7]Tregion!$P111</f>
        <v>27.78</v>
      </c>
      <c r="E111" s="58">
        <f>[8]Tregion!$P111</f>
        <v>31.807500000000001</v>
      </c>
      <c r="F111" s="57">
        <f>[9]Tregion!$P111</f>
        <v>30.225000000000001</v>
      </c>
      <c r="G111" s="57">
        <f>[5]Tregion!$P111</f>
        <v>28.71</v>
      </c>
      <c r="H111" s="57"/>
      <c r="I111" s="58">
        <f>[11]Tregion!$P111</f>
        <v>28.6875</v>
      </c>
      <c r="J111" s="57"/>
      <c r="K111" s="58"/>
      <c r="L111" s="57"/>
      <c r="M111" s="58"/>
      <c r="N111" s="57"/>
      <c r="O111" s="58"/>
      <c r="Q111" s="57"/>
      <c r="R111" s="58">
        <f>[12]Tregion!$P111</f>
        <v>40.990182024069291</v>
      </c>
      <c r="S111" s="59"/>
      <c r="T111" s="58"/>
      <c r="U111" s="60"/>
      <c r="V111" s="61"/>
      <c r="W111" s="60"/>
      <c r="X111" s="58"/>
      <c r="Y111" s="59"/>
      <c r="Z111" s="62"/>
      <c r="AB111" s="59"/>
      <c r="AC111" s="58"/>
      <c r="AD111" s="59"/>
      <c r="AE111" s="58"/>
      <c r="AF111" s="59"/>
      <c r="AG111" s="58"/>
      <c r="AH111" s="137"/>
      <c r="AI111" s="50"/>
      <c r="AJ111" s="70"/>
      <c r="AL111" s="50">
        <f t="shared" si="3"/>
        <v>40299</v>
      </c>
      <c r="AN111" s="136"/>
    </row>
    <row r="112" spans="1:40" x14ac:dyDescent="0.25">
      <c r="A112" s="50">
        <f>[5]Tregion!$J112</f>
        <v>40330</v>
      </c>
      <c r="B112" s="57">
        <f>[5]Tregion!$P112</f>
        <v>33.788000000000004</v>
      </c>
      <c r="C112" s="58">
        <f>[6]Tregion!$P112</f>
        <v>30.36</v>
      </c>
      <c r="D112" s="57">
        <f>[7]Tregion!$P112</f>
        <v>28.148</v>
      </c>
      <c r="E112" s="58">
        <f>[8]Tregion!$P112</f>
        <v>33.607500000000002</v>
      </c>
      <c r="F112" s="57">
        <f>[9]Tregion!$P112</f>
        <v>33.487000000000002</v>
      </c>
      <c r="G112" s="57">
        <f>[5]Tregion!$P112</f>
        <v>33.788000000000004</v>
      </c>
      <c r="H112" s="57"/>
      <c r="I112" s="58">
        <f>[11]Tregion!$P112</f>
        <v>33.9375</v>
      </c>
      <c r="J112" s="57"/>
      <c r="K112" s="58"/>
      <c r="L112" s="57"/>
      <c r="M112" s="58"/>
      <c r="N112" s="57"/>
      <c r="O112" s="58"/>
      <c r="Q112" s="57"/>
      <c r="R112" s="58">
        <f>[12]Tregion!$P112</f>
        <v>41.46555262797321</v>
      </c>
      <c r="S112" s="59"/>
      <c r="T112" s="58"/>
      <c r="U112" s="60"/>
      <c r="V112" s="61"/>
      <c r="W112" s="60"/>
      <c r="X112" s="58"/>
      <c r="Y112" s="59"/>
      <c r="Z112" s="62"/>
      <c r="AB112" s="59"/>
      <c r="AC112" s="58"/>
      <c r="AD112" s="59"/>
      <c r="AE112" s="58"/>
      <c r="AF112" s="59"/>
      <c r="AG112" s="58"/>
      <c r="AH112" s="137"/>
      <c r="AI112" s="50"/>
      <c r="AJ112" s="70"/>
      <c r="AL112" s="50">
        <f t="shared" si="3"/>
        <v>40330</v>
      </c>
      <c r="AN112" s="136"/>
    </row>
    <row r="113" spans="1:40" x14ac:dyDescent="0.25">
      <c r="A113" s="50">
        <f>[5]Tregion!$J113</f>
        <v>40360</v>
      </c>
      <c r="B113" s="57">
        <f>[5]Tregion!$P113</f>
        <v>41.04</v>
      </c>
      <c r="C113" s="58">
        <f>[6]Tregion!$P113</f>
        <v>38.880000000000003</v>
      </c>
      <c r="D113" s="57">
        <f>[7]Tregion!$P113</f>
        <v>34.965000000000003</v>
      </c>
      <c r="E113" s="58">
        <f>[8]Tregion!$P113</f>
        <v>37.305</v>
      </c>
      <c r="F113" s="57">
        <f>[9]Tregion!$P113</f>
        <v>43.994999999999997</v>
      </c>
      <c r="G113" s="57">
        <f>[5]Tregion!$P113</f>
        <v>41.04</v>
      </c>
      <c r="H113" s="57"/>
      <c r="I113" s="58">
        <f>[11]Tregion!$P113</f>
        <v>39.1875</v>
      </c>
      <c r="J113" s="57"/>
      <c r="K113" s="58"/>
      <c r="L113" s="57"/>
      <c r="M113" s="58"/>
      <c r="N113" s="57"/>
      <c r="O113" s="58"/>
      <c r="Q113" s="57"/>
      <c r="R113" s="58">
        <f>[12]Tregion!$P113</f>
        <v>42.023080105621233</v>
      </c>
      <c r="S113" s="59"/>
      <c r="T113" s="58"/>
      <c r="U113" s="60"/>
      <c r="V113" s="61"/>
      <c r="W113" s="60"/>
      <c r="X113" s="58"/>
      <c r="Y113" s="59"/>
      <c r="Z113" s="62"/>
      <c r="AB113" s="59"/>
      <c r="AC113" s="58"/>
      <c r="AD113" s="59"/>
      <c r="AE113" s="58"/>
      <c r="AF113" s="59"/>
      <c r="AG113" s="58"/>
      <c r="AH113" s="137"/>
      <c r="AI113" s="50"/>
      <c r="AJ113" s="70"/>
      <c r="AL113" s="50">
        <f t="shared" si="3"/>
        <v>40360</v>
      </c>
      <c r="AN113" s="136"/>
    </row>
    <row r="114" spans="1:40" x14ac:dyDescent="0.25">
      <c r="A114" s="50">
        <f>[5]Tregion!$J114</f>
        <v>40391</v>
      </c>
      <c r="B114" s="57">
        <f>[5]Tregion!$P114</f>
        <v>46.838000000000001</v>
      </c>
      <c r="C114" s="58">
        <f>[6]Tregion!$P114</f>
        <v>41.564999999999998</v>
      </c>
      <c r="D114" s="57">
        <f>[7]Tregion!$P114</f>
        <v>37.92</v>
      </c>
      <c r="E114" s="58">
        <f>[8]Tregion!$P114</f>
        <v>40.365000000000002</v>
      </c>
      <c r="F114" s="57">
        <f>[9]Tregion!$P114</f>
        <v>48.15</v>
      </c>
      <c r="G114" s="57">
        <f>[5]Tregion!$P114</f>
        <v>46.838000000000001</v>
      </c>
      <c r="H114" s="57"/>
      <c r="I114" s="58">
        <f>[11]Tregion!$P114</f>
        <v>45.75</v>
      </c>
      <c r="J114" s="57"/>
      <c r="K114" s="58"/>
      <c r="L114" s="57"/>
      <c r="M114" s="58"/>
      <c r="N114" s="57"/>
      <c r="O114" s="58"/>
      <c r="Q114" s="57"/>
      <c r="R114" s="58">
        <f>[12]Tregion!$P114</f>
        <v>42.500890848953496</v>
      </c>
      <c r="S114" s="59"/>
      <c r="T114" s="58"/>
      <c r="U114" s="60"/>
      <c r="V114" s="61"/>
      <c r="W114" s="60"/>
      <c r="X114" s="58"/>
      <c r="Y114" s="59"/>
      <c r="Z114" s="62"/>
      <c r="AB114" s="59"/>
      <c r="AC114" s="58"/>
      <c r="AD114" s="59"/>
      <c r="AE114" s="58"/>
      <c r="AF114" s="59"/>
      <c r="AG114" s="58"/>
      <c r="AH114" s="137"/>
      <c r="AI114" s="50"/>
      <c r="AJ114" s="70"/>
      <c r="AL114" s="50">
        <f t="shared" si="3"/>
        <v>40391</v>
      </c>
      <c r="AN114" s="136"/>
    </row>
    <row r="115" spans="1:40" x14ac:dyDescent="0.25">
      <c r="A115" s="50">
        <f>[5]Tregion!$J115</f>
        <v>40422</v>
      </c>
      <c r="B115" s="57">
        <f>[5]Tregion!$P115</f>
        <v>39.225000000000001</v>
      </c>
      <c r="C115" s="58">
        <f>[6]Tregion!$P115</f>
        <v>37.844999999999999</v>
      </c>
      <c r="D115" s="57">
        <f>[7]Tregion!$P115</f>
        <v>34.328000000000003</v>
      </c>
      <c r="E115" s="58">
        <f>[8]Tregion!$P115</f>
        <v>38.468000000000004</v>
      </c>
      <c r="F115" s="57">
        <f>[9]Tregion!$P115</f>
        <v>38.737499999999997</v>
      </c>
      <c r="G115" s="57">
        <f>[5]Tregion!$P115</f>
        <v>39.225000000000001</v>
      </c>
      <c r="H115" s="57"/>
      <c r="I115" s="58">
        <f>[11]Tregion!$P115</f>
        <v>32.587499999999999</v>
      </c>
      <c r="J115" s="57"/>
      <c r="K115" s="58"/>
      <c r="L115" s="57"/>
      <c r="M115" s="58"/>
      <c r="N115" s="57"/>
      <c r="O115" s="58"/>
      <c r="Q115" s="57"/>
      <c r="R115" s="58">
        <f>[12]Tregion!$P115</f>
        <v>42.4637269250969</v>
      </c>
      <c r="S115" s="59"/>
      <c r="T115" s="58"/>
      <c r="U115" s="60"/>
      <c r="V115" s="61"/>
      <c r="W115" s="60"/>
      <c r="X115" s="58"/>
      <c r="Y115" s="59"/>
      <c r="Z115" s="62"/>
      <c r="AB115" s="59"/>
      <c r="AC115" s="58"/>
      <c r="AD115" s="59"/>
      <c r="AE115" s="58"/>
      <c r="AF115" s="59"/>
      <c r="AG115" s="58"/>
      <c r="AH115" s="137"/>
      <c r="AI115" s="50"/>
      <c r="AJ115" s="70"/>
      <c r="AL115" s="50">
        <f t="shared" si="3"/>
        <v>40422</v>
      </c>
      <c r="AN115" s="136"/>
    </row>
    <row r="116" spans="1:40" x14ac:dyDescent="0.25">
      <c r="A116" s="50">
        <f>[5]Tregion!$J116</f>
        <v>40452</v>
      </c>
      <c r="B116" s="57">
        <f>[5]Tregion!$P116</f>
        <v>30.164999999999999</v>
      </c>
      <c r="C116" s="58">
        <f>[6]Tregion!$P116</f>
        <v>34.409999999999997</v>
      </c>
      <c r="D116" s="57">
        <f>[7]Tregion!$P116</f>
        <v>32.123000000000005</v>
      </c>
      <c r="E116" s="58">
        <f>[8]Tregion!$P116</f>
        <v>32.475000000000001</v>
      </c>
      <c r="F116" s="57">
        <f>[9]Tregion!$P116</f>
        <v>31.313000000000002</v>
      </c>
      <c r="G116" s="57">
        <f>[5]Tregion!$P116</f>
        <v>30.164999999999999</v>
      </c>
      <c r="H116" s="57"/>
      <c r="I116" s="58">
        <f>[11]Tregion!$P116</f>
        <v>32.438000000000002</v>
      </c>
      <c r="J116" s="57"/>
      <c r="K116" s="58"/>
      <c r="L116" s="57"/>
      <c r="M116" s="58"/>
      <c r="N116" s="57"/>
      <c r="O116" s="58"/>
      <c r="Q116" s="57"/>
      <c r="R116" s="58">
        <f>[12]Tregion!$P116</f>
        <v>42.49634333633955</v>
      </c>
      <c r="S116" s="59"/>
      <c r="T116" s="58"/>
      <c r="U116" s="60"/>
      <c r="V116" s="61"/>
      <c r="W116" s="60"/>
      <c r="X116" s="58"/>
      <c r="Y116" s="59"/>
      <c r="Z116" s="62"/>
      <c r="AB116" s="59"/>
      <c r="AC116" s="58"/>
      <c r="AD116" s="59"/>
      <c r="AE116" s="58"/>
      <c r="AF116" s="59"/>
      <c r="AG116" s="58"/>
      <c r="AH116" s="137"/>
      <c r="AI116" s="50"/>
      <c r="AJ116" s="70"/>
      <c r="AL116" s="50">
        <f t="shared" si="3"/>
        <v>40452</v>
      </c>
      <c r="AN116" s="136"/>
    </row>
    <row r="117" spans="1:40" x14ac:dyDescent="0.25">
      <c r="A117" s="50">
        <f>[5]Tregion!$J117</f>
        <v>40483</v>
      </c>
      <c r="B117" s="57">
        <f>[5]Tregion!$P117</f>
        <v>29.438000000000002</v>
      </c>
      <c r="C117" s="58">
        <f>[6]Tregion!$P117</f>
        <v>32.79</v>
      </c>
      <c r="D117" s="57">
        <f>[7]Tregion!$P117</f>
        <v>30.563000000000002</v>
      </c>
      <c r="E117" s="58">
        <f>[8]Tregion!$P117</f>
        <v>33.157000000000004</v>
      </c>
      <c r="F117" s="57">
        <f>[9]Tregion!$P117</f>
        <v>31.117000000000001</v>
      </c>
      <c r="G117" s="57">
        <f>[5]Tregion!$P117</f>
        <v>29.438000000000002</v>
      </c>
      <c r="H117" s="57"/>
      <c r="I117" s="58">
        <f>[11]Tregion!$P117</f>
        <v>31.125</v>
      </c>
      <c r="J117" s="57"/>
      <c r="K117" s="58"/>
      <c r="L117" s="57"/>
      <c r="M117" s="58"/>
      <c r="N117" s="57"/>
      <c r="O117" s="58"/>
      <c r="Q117" s="57"/>
      <c r="R117" s="58">
        <f>[12]Tregion!$P117</f>
        <v>44.622150517798204</v>
      </c>
      <c r="S117" s="59"/>
      <c r="T117" s="58"/>
      <c r="U117" s="60"/>
      <c r="V117" s="61"/>
      <c r="W117" s="60"/>
      <c r="X117" s="58"/>
      <c r="Y117" s="59"/>
      <c r="Z117" s="62"/>
      <c r="AB117" s="59"/>
      <c r="AC117" s="58"/>
      <c r="AD117" s="59"/>
      <c r="AE117" s="58"/>
      <c r="AF117" s="59"/>
      <c r="AG117" s="58"/>
      <c r="AH117" s="137"/>
      <c r="AI117" s="50"/>
      <c r="AJ117" s="70"/>
      <c r="AL117" s="50">
        <f t="shared" si="3"/>
        <v>40483</v>
      </c>
      <c r="AN117" s="136"/>
    </row>
    <row r="118" spans="1:40" x14ac:dyDescent="0.25">
      <c r="A118" s="50">
        <f>[5]Tregion!$J118</f>
        <v>40513</v>
      </c>
      <c r="B118" s="57">
        <f>[5]Tregion!$P118</f>
        <v>29.078000000000003</v>
      </c>
      <c r="C118" s="58">
        <f>[6]Tregion!$P118</f>
        <v>33.277999999999999</v>
      </c>
      <c r="D118" s="57">
        <f>[7]Tregion!$P118</f>
        <v>31.117000000000001</v>
      </c>
      <c r="E118" s="58">
        <f>[8]Tregion!$P118</f>
        <v>35.123000000000005</v>
      </c>
      <c r="F118" s="57">
        <f>[9]Tregion!$P118</f>
        <v>32.04</v>
      </c>
      <c r="G118" s="57">
        <f>[5]Tregion!$P118</f>
        <v>29.078000000000003</v>
      </c>
      <c r="H118" s="57"/>
      <c r="I118" s="58">
        <f>[11]Tregion!$P118</f>
        <v>31.274999999999999</v>
      </c>
      <c r="J118" s="57"/>
      <c r="K118" s="58"/>
      <c r="L118" s="57"/>
      <c r="M118" s="58"/>
      <c r="N118" s="57"/>
      <c r="O118" s="58"/>
      <c r="Q118" s="57"/>
      <c r="R118" s="58">
        <f>[12]Tregion!$P118</f>
        <v>46.444926555677299</v>
      </c>
      <c r="S118" s="59"/>
      <c r="T118" s="58"/>
      <c r="U118" s="60"/>
      <c r="V118" s="61"/>
      <c r="W118" s="60"/>
      <c r="X118" s="58"/>
      <c r="Y118" s="59"/>
      <c r="Z118" s="62"/>
      <c r="AB118" s="59"/>
      <c r="AC118" s="58"/>
      <c r="AD118" s="59"/>
      <c r="AE118" s="58"/>
      <c r="AF118" s="59"/>
      <c r="AG118" s="58"/>
      <c r="AH118" s="137"/>
      <c r="AI118" s="50"/>
      <c r="AJ118" s="70"/>
      <c r="AL118" s="50">
        <f t="shared" si="3"/>
        <v>40513</v>
      </c>
      <c r="AN118" s="136"/>
    </row>
    <row r="119" spans="1:40" x14ac:dyDescent="0.25">
      <c r="A119" s="50">
        <f>[5]Tregion!$J119</f>
        <v>40544</v>
      </c>
      <c r="B119" s="57">
        <f>[5]Tregion!$P119</f>
        <v>28.913</v>
      </c>
      <c r="C119" s="58">
        <f>[6]Tregion!$P119</f>
        <v>35.542000000000002</v>
      </c>
      <c r="D119" s="57">
        <f>[7]Tregion!$P119</f>
        <v>32.954999999999998</v>
      </c>
      <c r="E119" s="58">
        <f>[8]Tregion!$P119</f>
        <v>34.6875</v>
      </c>
      <c r="F119" s="57">
        <f>[9]Tregion!$P119</f>
        <v>32.422000000000004</v>
      </c>
      <c r="G119" s="57">
        <f>[5]Tregion!$P119</f>
        <v>28.913</v>
      </c>
      <c r="H119" s="57"/>
      <c r="I119" s="58">
        <f>[11]Tregion!$P119</f>
        <v>24.712</v>
      </c>
      <c r="J119" s="57"/>
      <c r="K119" s="58"/>
      <c r="L119" s="57"/>
      <c r="M119" s="58"/>
      <c r="N119" s="57"/>
      <c r="O119" s="58"/>
      <c r="Q119" s="57"/>
      <c r="R119" s="58">
        <f>[12]Tregion!$P119</f>
        <v>27.828524365134587</v>
      </c>
      <c r="S119" s="59"/>
      <c r="T119" s="58"/>
      <c r="U119" s="60"/>
      <c r="V119" s="61"/>
      <c r="W119" s="60"/>
      <c r="X119" s="58"/>
      <c r="Y119" s="59"/>
      <c r="Z119" s="62"/>
      <c r="AB119" s="59"/>
      <c r="AC119" s="58"/>
      <c r="AD119" s="59"/>
      <c r="AE119" s="58"/>
      <c r="AF119" s="59"/>
      <c r="AG119" s="58"/>
      <c r="AH119" s="137"/>
      <c r="AI119" s="50"/>
      <c r="AJ119" s="70"/>
      <c r="AL119" s="50">
        <f t="shared" si="3"/>
        <v>40544</v>
      </c>
      <c r="AN119" s="136"/>
    </row>
    <row r="120" spans="1:40" x14ac:dyDescent="0.25">
      <c r="A120" s="50">
        <f>[5]Tregion!$J120</f>
        <v>40575</v>
      </c>
      <c r="B120" s="57">
        <f>[5]Tregion!$P120</f>
        <v>28.913</v>
      </c>
      <c r="C120" s="58">
        <f>[6]Tregion!$P120</f>
        <v>35.28</v>
      </c>
      <c r="D120" s="57">
        <f>[7]Tregion!$P120</f>
        <v>32.617000000000004</v>
      </c>
      <c r="E120" s="58">
        <f>[8]Tregion!$P120</f>
        <v>34.020000000000003</v>
      </c>
      <c r="F120" s="57">
        <f>[9]Tregion!$P120</f>
        <v>31.328000000000003</v>
      </c>
      <c r="G120" s="57">
        <f>[5]Tregion!$P120</f>
        <v>28.913</v>
      </c>
      <c r="H120" s="57"/>
      <c r="I120" s="58">
        <f>[11]Tregion!$P120</f>
        <v>26.024999999999999</v>
      </c>
      <c r="J120" s="57"/>
      <c r="K120" s="58"/>
      <c r="L120" s="57"/>
      <c r="M120" s="58"/>
      <c r="N120" s="57"/>
      <c r="O120" s="58"/>
      <c r="Q120" s="57"/>
      <c r="R120" s="58">
        <f>[12]Tregion!$P120</f>
        <v>27.226350832649242</v>
      </c>
      <c r="S120" s="59"/>
      <c r="T120" s="58"/>
      <c r="U120" s="60"/>
      <c r="V120" s="61"/>
      <c r="W120" s="60"/>
      <c r="X120" s="58"/>
      <c r="Y120" s="59"/>
      <c r="Z120" s="62"/>
      <c r="AB120" s="59"/>
      <c r="AC120" s="58"/>
      <c r="AD120" s="59"/>
      <c r="AE120" s="58"/>
      <c r="AF120" s="59"/>
      <c r="AG120" s="58"/>
      <c r="AH120" s="137"/>
      <c r="AI120" s="50"/>
      <c r="AJ120" s="70"/>
      <c r="AL120" s="50">
        <f t="shared" si="3"/>
        <v>40575</v>
      </c>
      <c r="AN120" s="136"/>
    </row>
    <row r="121" spans="1:40" x14ac:dyDescent="0.25">
      <c r="A121" s="50">
        <f>[5]Tregion!$J121</f>
        <v>40603</v>
      </c>
      <c r="B121" s="57">
        <f>[5]Tregion!$P121</f>
        <v>28.545000000000002</v>
      </c>
      <c r="C121" s="58">
        <f>[6]Tregion!$P121</f>
        <v>33.314999999999998</v>
      </c>
      <c r="D121" s="57">
        <f>[7]Tregion!$P121</f>
        <v>30.652000000000001</v>
      </c>
      <c r="E121" s="58">
        <f>[8]Tregion!$P121</f>
        <v>33.36</v>
      </c>
      <c r="F121" s="57">
        <f>[9]Tregion!$P121</f>
        <v>30.795000000000002</v>
      </c>
      <c r="G121" s="57">
        <f>[5]Tregion!$P121</f>
        <v>28.545000000000002</v>
      </c>
      <c r="H121" s="57"/>
      <c r="I121" s="58">
        <f>[11]Tregion!$P121</f>
        <v>25.087</v>
      </c>
      <c r="J121" s="57"/>
      <c r="K121" s="58"/>
      <c r="L121" s="57"/>
      <c r="M121" s="58"/>
      <c r="N121" s="57"/>
      <c r="O121" s="58"/>
      <c r="Q121" s="57"/>
      <c r="R121" s="58">
        <f>[12]Tregion!$P121</f>
        <v>26.252983873549766</v>
      </c>
      <c r="S121" s="59"/>
      <c r="T121" s="58"/>
      <c r="U121" s="60"/>
      <c r="V121" s="61"/>
      <c r="W121" s="60"/>
      <c r="X121" s="58"/>
      <c r="Y121" s="59"/>
      <c r="Z121" s="62"/>
      <c r="AB121" s="59"/>
      <c r="AC121" s="58"/>
      <c r="AD121" s="59"/>
      <c r="AE121" s="58"/>
      <c r="AF121" s="59"/>
      <c r="AG121" s="58"/>
      <c r="AH121" s="137"/>
      <c r="AI121" s="50"/>
      <c r="AJ121" s="70"/>
      <c r="AL121" s="50">
        <f t="shared" si="3"/>
        <v>40603</v>
      </c>
      <c r="AN121" s="136"/>
    </row>
    <row r="122" spans="1:40" x14ac:dyDescent="0.25">
      <c r="A122" s="50">
        <f>[5]Tregion!$J122</f>
        <v>40634</v>
      </c>
      <c r="B122" s="57">
        <f>[5]Tregion!$P122</f>
        <v>28.178000000000001</v>
      </c>
      <c r="C122" s="58">
        <f>[6]Tregion!$P122</f>
        <v>33.233000000000004</v>
      </c>
      <c r="D122" s="57">
        <f>[7]Tregion!$P122</f>
        <v>29.625</v>
      </c>
      <c r="E122" s="58">
        <f>[8]Tregion!$P122</f>
        <v>32.002000000000002</v>
      </c>
      <c r="F122" s="57">
        <f>[9]Tregion!$P122</f>
        <v>29.872</v>
      </c>
      <c r="G122" s="57">
        <f>[5]Tregion!$P122</f>
        <v>28.178000000000001</v>
      </c>
      <c r="H122" s="57"/>
      <c r="I122" s="58">
        <f>[11]Tregion!$P122</f>
        <v>29.438000000000002</v>
      </c>
      <c r="J122" s="57"/>
      <c r="K122" s="58"/>
      <c r="L122" s="57"/>
      <c r="M122" s="58"/>
      <c r="N122" s="57"/>
      <c r="O122" s="58"/>
      <c r="Q122" s="57"/>
      <c r="R122" s="58">
        <f>[12]Tregion!$P122</f>
        <v>24.534036484417033</v>
      </c>
      <c r="S122" s="59"/>
      <c r="T122" s="58"/>
      <c r="U122" s="60"/>
      <c r="V122" s="61"/>
      <c r="W122" s="60"/>
      <c r="X122" s="58"/>
      <c r="Y122" s="59"/>
      <c r="Z122" s="62"/>
      <c r="AB122" s="59"/>
      <c r="AC122" s="58"/>
      <c r="AD122" s="59"/>
      <c r="AE122" s="58"/>
      <c r="AF122" s="59"/>
      <c r="AG122" s="58"/>
      <c r="AH122" s="137"/>
      <c r="AI122" s="50"/>
      <c r="AJ122" s="70"/>
      <c r="AL122" s="50">
        <f t="shared" si="3"/>
        <v>40634</v>
      </c>
      <c r="AN122" s="136"/>
    </row>
    <row r="123" spans="1:40" x14ac:dyDescent="0.25">
      <c r="A123" s="50">
        <f>[5]Tregion!$J123</f>
        <v>40664</v>
      </c>
      <c r="B123" s="57">
        <f>[5]Tregion!$P123</f>
        <v>28.913</v>
      </c>
      <c r="C123" s="58">
        <f>[6]Tregion!$P123</f>
        <v>31.98</v>
      </c>
      <c r="D123" s="57">
        <f>[7]Tregion!$P123</f>
        <v>28.433</v>
      </c>
      <c r="E123" s="58">
        <f>[8]Tregion!$P123</f>
        <v>32.272500000000001</v>
      </c>
      <c r="F123" s="57">
        <f>[9]Tregion!$P123</f>
        <v>30.42</v>
      </c>
      <c r="G123" s="57">
        <f>[5]Tregion!$P123</f>
        <v>28.913</v>
      </c>
      <c r="H123" s="57"/>
      <c r="I123" s="58">
        <f>[11]Tregion!$P123</f>
        <v>29.0625</v>
      </c>
      <c r="J123" s="57"/>
      <c r="K123" s="58"/>
      <c r="L123" s="57"/>
      <c r="M123" s="58"/>
      <c r="N123" s="57"/>
      <c r="O123" s="58"/>
      <c r="Q123" s="57"/>
      <c r="R123" s="58">
        <f>[12]Tregion!$P123</f>
        <v>24.583630133870564</v>
      </c>
      <c r="S123" s="59"/>
      <c r="T123" s="58"/>
      <c r="U123" s="60"/>
      <c r="V123" s="61"/>
      <c r="W123" s="60"/>
      <c r="X123" s="58"/>
      <c r="Y123" s="59"/>
      <c r="Z123" s="62"/>
      <c r="AB123" s="59"/>
      <c r="AC123" s="58"/>
      <c r="AD123" s="59"/>
      <c r="AE123" s="58"/>
      <c r="AF123" s="59"/>
      <c r="AG123" s="58"/>
      <c r="AH123" s="137"/>
      <c r="AI123" s="50"/>
      <c r="AJ123" s="70"/>
      <c r="AL123" s="50">
        <f t="shared" si="3"/>
        <v>40664</v>
      </c>
      <c r="AN123" s="136"/>
    </row>
    <row r="124" spans="1:40" x14ac:dyDescent="0.25">
      <c r="A124" s="50">
        <f>[5]Tregion!$J124</f>
        <v>40695</v>
      </c>
      <c r="B124" s="57">
        <f>[5]Tregion!$P124</f>
        <v>34.020000000000003</v>
      </c>
      <c r="C124" s="58">
        <f>[6]Tregion!$P124</f>
        <v>31.358000000000001</v>
      </c>
      <c r="D124" s="57">
        <f>[7]Tregion!$P124</f>
        <v>28.777000000000001</v>
      </c>
      <c r="E124" s="58">
        <f>[8]Tregion!$P124</f>
        <v>33.945</v>
      </c>
      <c r="F124" s="57">
        <f>[9]Tregion!$P124</f>
        <v>33.704999999999998</v>
      </c>
      <c r="G124" s="57">
        <f>[5]Tregion!$P124</f>
        <v>34.020000000000003</v>
      </c>
      <c r="H124" s="57"/>
      <c r="I124" s="58">
        <f>[11]Tregion!$P124</f>
        <v>34.3125</v>
      </c>
      <c r="J124" s="57"/>
      <c r="K124" s="58"/>
      <c r="L124" s="57"/>
      <c r="M124" s="58"/>
      <c r="N124" s="57"/>
      <c r="O124" s="58"/>
      <c r="Q124" s="57"/>
      <c r="R124" s="58">
        <f>[12]Tregion!$P124</f>
        <v>24.868849325146126</v>
      </c>
      <c r="S124" s="59"/>
      <c r="T124" s="58"/>
      <c r="U124" s="60"/>
      <c r="V124" s="61"/>
      <c r="W124" s="60"/>
      <c r="X124" s="58"/>
      <c r="Y124" s="59"/>
      <c r="Z124" s="62"/>
      <c r="AB124" s="59"/>
      <c r="AC124" s="58"/>
      <c r="AD124" s="59"/>
      <c r="AE124" s="58"/>
      <c r="AF124" s="59"/>
      <c r="AG124" s="58"/>
      <c r="AH124" s="137"/>
      <c r="AI124" s="50"/>
      <c r="AJ124" s="70"/>
      <c r="AL124" s="50">
        <f t="shared" si="3"/>
        <v>40695</v>
      </c>
      <c r="AN124" s="136"/>
    </row>
    <row r="125" spans="1:40" x14ac:dyDescent="0.25">
      <c r="A125" s="50">
        <f>[5]Tregion!$J125</f>
        <v>40725</v>
      </c>
      <c r="B125" s="57">
        <f>[5]Tregion!$P125</f>
        <v>41.318000000000005</v>
      </c>
      <c r="C125" s="58">
        <f>[6]Tregion!$P125</f>
        <v>39.367000000000004</v>
      </c>
      <c r="D125" s="57">
        <f>[7]Tregion!$P125</f>
        <v>35.123000000000005</v>
      </c>
      <c r="E125" s="58">
        <f>[8]Tregion!$P125</f>
        <v>37.372500000000002</v>
      </c>
      <c r="F125" s="57">
        <f>[9]Tregion!$P125</f>
        <v>44.287500000000001</v>
      </c>
      <c r="G125" s="57">
        <f>[5]Tregion!$P125</f>
        <v>41.318000000000005</v>
      </c>
      <c r="H125" s="57"/>
      <c r="I125" s="58">
        <f>[11]Tregion!$P125</f>
        <v>39.5625</v>
      </c>
      <c r="J125" s="57"/>
      <c r="K125" s="58"/>
      <c r="L125" s="57"/>
      <c r="M125" s="58"/>
      <c r="N125" s="57"/>
      <c r="O125" s="58"/>
      <c r="Q125" s="57"/>
      <c r="R125" s="58">
        <f>[12]Tregion!$P125</f>
        <v>25.20404330831067</v>
      </c>
      <c r="S125" s="59"/>
      <c r="T125" s="58"/>
      <c r="U125" s="60"/>
      <c r="V125" s="61"/>
      <c r="W125" s="60"/>
      <c r="X125" s="58"/>
      <c r="Y125" s="59"/>
      <c r="Z125" s="62"/>
      <c r="AB125" s="59"/>
      <c r="AC125" s="58"/>
      <c r="AD125" s="59"/>
      <c r="AE125" s="58"/>
      <c r="AF125" s="59"/>
      <c r="AG125" s="58"/>
      <c r="AH125" s="137"/>
      <c r="AI125" s="50"/>
      <c r="AJ125" s="70"/>
      <c r="AL125" s="50">
        <f t="shared" si="3"/>
        <v>40725</v>
      </c>
      <c r="AN125" s="136"/>
    </row>
    <row r="126" spans="1:40" x14ac:dyDescent="0.25">
      <c r="A126" s="50">
        <f>[5]Tregion!$J126</f>
        <v>40756</v>
      </c>
      <c r="B126" s="57">
        <f>[5]Tregion!$P126</f>
        <v>47.16</v>
      </c>
      <c r="C126" s="58">
        <f>[6]Tregion!$P126</f>
        <v>41.895000000000003</v>
      </c>
      <c r="D126" s="57">
        <f>[7]Tregion!$P126</f>
        <v>37.867000000000004</v>
      </c>
      <c r="E126" s="58">
        <f>[8]Tregion!$P126</f>
        <v>40.215000000000003</v>
      </c>
      <c r="F126" s="57">
        <f>[9]Tregion!$P126</f>
        <v>48.465000000000003</v>
      </c>
      <c r="G126" s="57">
        <f>[5]Tregion!$P126</f>
        <v>47.16</v>
      </c>
      <c r="H126" s="57"/>
      <c r="I126" s="58">
        <f>[11]Tregion!$P126</f>
        <v>46.125</v>
      </c>
      <c r="J126" s="57"/>
      <c r="K126" s="58"/>
      <c r="L126" s="57"/>
      <c r="M126" s="58"/>
      <c r="N126" s="57"/>
      <c r="O126" s="58"/>
      <c r="Q126" s="57"/>
      <c r="R126" s="58">
        <f>[12]Tregion!$P126</f>
        <v>25.490569068068336</v>
      </c>
      <c r="S126" s="59"/>
      <c r="T126" s="58"/>
      <c r="U126" s="60"/>
      <c r="V126" s="61"/>
      <c r="W126" s="60"/>
      <c r="X126" s="58"/>
      <c r="Y126" s="59"/>
      <c r="Z126" s="62"/>
      <c r="AB126" s="59"/>
      <c r="AC126" s="58"/>
      <c r="AD126" s="59"/>
      <c r="AE126" s="58"/>
      <c r="AF126" s="59"/>
      <c r="AG126" s="58"/>
      <c r="AH126" s="137"/>
      <c r="AI126" s="50"/>
      <c r="AJ126" s="70"/>
      <c r="AL126" s="50">
        <f t="shared" si="3"/>
        <v>40756</v>
      </c>
      <c r="AN126" s="136"/>
    </row>
    <row r="127" spans="1:40" x14ac:dyDescent="0.25">
      <c r="A127" s="50">
        <f>[5]Tregion!$J127</f>
        <v>40787</v>
      </c>
      <c r="B127" s="57">
        <f>[5]Tregion!$P127</f>
        <v>39.494999999999997</v>
      </c>
      <c r="C127" s="58">
        <f>[6]Tregion!$P127</f>
        <v>38.4</v>
      </c>
      <c r="D127" s="57">
        <f>[7]Tregion!$P127</f>
        <v>34.53</v>
      </c>
      <c r="E127" s="58">
        <f>[8]Tregion!$P127</f>
        <v>38.438000000000002</v>
      </c>
      <c r="F127" s="57">
        <f>[9]Tregion!$P127</f>
        <v>38.9925</v>
      </c>
      <c r="G127" s="57">
        <f>[5]Tregion!$P127</f>
        <v>39.494999999999997</v>
      </c>
      <c r="H127" s="57"/>
      <c r="I127" s="58">
        <f>[11]Tregion!$P127</f>
        <v>32.962499999999999</v>
      </c>
      <c r="J127" s="57"/>
      <c r="K127" s="58"/>
      <c r="L127" s="57"/>
      <c r="M127" s="58"/>
      <c r="N127" s="57"/>
      <c r="O127" s="58"/>
      <c r="Q127" s="57"/>
      <c r="R127" s="58">
        <f>[12]Tregion!$P127</f>
        <v>25.464089328650193</v>
      </c>
      <c r="S127" s="59"/>
      <c r="T127" s="58"/>
      <c r="U127" s="60"/>
      <c r="V127" s="61"/>
      <c r="W127" s="60"/>
      <c r="X127" s="58"/>
      <c r="Y127" s="59"/>
      <c r="Z127" s="62"/>
      <c r="AB127" s="59"/>
      <c r="AC127" s="58"/>
      <c r="AD127" s="59"/>
      <c r="AE127" s="58"/>
      <c r="AF127" s="59"/>
      <c r="AG127" s="58"/>
      <c r="AH127" s="137"/>
      <c r="AI127" s="50"/>
      <c r="AJ127" s="70"/>
      <c r="AL127" s="50">
        <f t="shared" si="3"/>
        <v>40787</v>
      </c>
      <c r="AN127" s="136"/>
    </row>
    <row r="128" spans="1:40" x14ac:dyDescent="0.25">
      <c r="A128" s="50">
        <f>[5]Tregion!$J128</f>
        <v>40817</v>
      </c>
      <c r="B128" s="57">
        <f>[5]Tregion!$P128</f>
        <v>30.375</v>
      </c>
      <c r="C128" s="58">
        <f>[6]Tregion!$P128</f>
        <v>35.167000000000002</v>
      </c>
      <c r="D128" s="57">
        <f>[7]Tregion!$P128</f>
        <v>32.475000000000001</v>
      </c>
      <c r="E128" s="58">
        <f>[8]Tregion!$P128</f>
        <v>32.79</v>
      </c>
      <c r="F128" s="57">
        <f>[9]Tregion!$P128</f>
        <v>31.515000000000001</v>
      </c>
      <c r="G128" s="57">
        <f>[5]Tregion!$P128</f>
        <v>30.375</v>
      </c>
      <c r="H128" s="57"/>
      <c r="I128" s="58">
        <f>[11]Tregion!$P128</f>
        <v>32.813000000000002</v>
      </c>
      <c r="J128" s="57"/>
      <c r="K128" s="58"/>
      <c r="L128" s="57"/>
      <c r="M128" s="58"/>
      <c r="N128" s="57"/>
      <c r="O128" s="58"/>
      <c r="Q128" s="57"/>
      <c r="R128" s="58">
        <f>[12]Tregion!$P128</f>
        <v>25.480134307736989</v>
      </c>
      <c r="S128" s="59"/>
      <c r="T128" s="58"/>
      <c r="U128" s="60"/>
      <c r="V128" s="61"/>
      <c r="W128" s="60"/>
      <c r="X128" s="58"/>
      <c r="Y128" s="59"/>
      <c r="Z128" s="62"/>
      <c r="AB128" s="59"/>
      <c r="AC128" s="58"/>
      <c r="AD128" s="59"/>
      <c r="AE128" s="58"/>
      <c r="AF128" s="59"/>
      <c r="AG128" s="58"/>
      <c r="AH128" s="137"/>
      <c r="AI128" s="50"/>
      <c r="AJ128" s="70"/>
      <c r="AL128" s="50">
        <f t="shared" si="3"/>
        <v>40817</v>
      </c>
      <c r="AN128" s="136"/>
    </row>
    <row r="129" spans="1:40" x14ac:dyDescent="0.25">
      <c r="A129" s="50">
        <f>[5]Tregion!$J129</f>
        <v>40848</v>
      </c>
      <c r="B129" s="57">
        <f>[5]Tregion!$P129</f>
        <v>29.64</v>
      </c>
      <c r="C129" s="58">
        <f>[6]Tregion!$P129</f>
        <v>33.645000000000003</v>
      </c>
      <c r="D129" s="57">
        <f>[7]Tregion!$P129</f>
        <v>31.02</v>
      </c>
      <c r="E129" s="58">
        <f>[8]Tregion!$P129</f>
        <v>33.517000000000003</v>
      </c>
      <c r="F129" s="57">
        <f>[9]Tregion!$P129</f>
        <v>31.328000000000003</v>
      </c>
      <c r="G129" s="57">
        <f>[5]Tregion!$P129</f>
        <v>29.64</v>
      </c>
      <c r="H129" s="57"/>
      <c r="I129" s="58">
        <f>[11]Tregion!$P129</f>
        <v>31.5</v>
      </c>
      <c r="J129" s="57"/>
      <c r="K129" s="58"/>
      <c r="L129" s="57"/>
      <c r="M129" s="58"/>
      <c r="N129" s="57"/>
      <c r="O129" s="58"/>
      <c r="Q129" s="57"/>
      <c r="R129" s="58">
        <f>[12]Tregion!$P129</f>
        <v>26.981738092802608</v>
      </c>
      <c r="S129" s="59"/>
      <c r="T129" s="58"/>
      <c r="U129" s="60"/>
      <c r="V129" s="61"/>
      <c r="W129" s="60"/>
      <c r="X129" s="58"/>
      <c r="Y129" s="59"/>
      <c r="Z129" s="62"/>
      <c r="AB129" s="59"/>
      <c r="AC129" s="58"/>
      <c r="AD129" s="59"/>
      <c r="AE129" s="58"/>
      <c r="AF129" s="59"/>
      <c r="AG129" s="58"/>
      <c r="AH129" s="137"/>
      <c r="AI129" s="50"/>
      <c r="AJ129" s="70"/>
      <c r="AL129" s="50">
        <f t="shared" si="3"/>
        <v>40848</v>
      </c>
      <c r="AN129" s="136"/>
    </row>
    <row r="130" spans="1:40" x14ac:dyDescent="0.25">
      <c r="A130" s="50">
        <f>[5]Tregion!$J130</f>
        <v>40878</v>
      </c>
      <c r="B130" s="57">
        <f>[5]Tregion!$P130</f>
        <v>29.28</v>
      </c>
      <c r="C130" s="58">
        <f>[6]Tregion!$P130</f>
        <v>34.102000000000004</v>
      </c>
      <c r="D130" s="57">
        <f>[7]Tregion!$P130</f>
        <v>31.538</v>
      </c>
      <c r="E130" s="58">
        <f>[8]Tregion!$P130</f>
        <v>35.46</v>
      </c>
      <c r="F130" s="57">
        <f>[9]Tregion!$P130</f>
        <v>32.25</v>
      </c>
      <c r="G130" s="57">
        <f>[5]Tregion!$P130</f>
        <v>29.28</v>
      </c>
      <c r="H130" s="57"/>
      <c r="I130" s="58">
        <f>[11]Tregion!$P130</f>
        <v>31.65</v>
      </c>
      <c r="J130" s="57"/>
      <c r="K130" s="58"/>
      <c r="L130" s="57"/>
      <c r="M130" s="58"/>
      <c r="N130" s="57"/>
      <c r="O130" s="58"/>
      <c r="Q130" s="57"/>
      <c r="R130" s="58">
        <f>[12]Tregion!$P130</f>
        <v>28.085050879663896</v>
      </c>
      <c r="S130" s="59"/>
      <c r="T130" s="58"/>
      <c r="U130" s="60"/>
      <c r="V130" s="61"/>
      <c r="W130" s="60"/>
      <c r="X130" s="58"/>
      <c r="Y130" s="59"/>
      <c r="Z130" s="62"/>
      <c r="AB130" s="59"/>
      <c r="AC130" s="58"/>
      <c r="AD130" s="59"/>
      <c r="AE130" s="58"/>
      <c r="AF130" s="59"/>
      <c r="AG130" s="58"/>
      <c r="AH130" s="137"/>
      <c r="AI130" s="50"/>
      <c r="AJ130" s="70"/>
      <c r="AL130" s="50">
        <f t="shared" si="3"/>
        <v>40878</v>
      </c>
      <c r="AN130" s="136"/>
    </row>
    <row r="131" spans="1:40" x14ac:dyDescent="0.25">
      <c r="A131" s="50">
        <f>[5]Tregion!$J131</f>
        <v>40909</v>
      </c>
      <c r="B131" s="57">
        <f>[5]Tregion!$P131</f>
        <v>29.108000000000001</v>
      </c>
      <c r="C131" s="58">
        <f>[6]Tregion!$P131</f>
        <v>36.270000000000003</v>
      </c>
      <c r="D131" s="57">
        <f>[7]Tregion!$P131</f>
        <v>33.277999999999999</v>
      </c>
      <c r="E131" s="58">
        <f>[8]Tregion!$P131</f>
        <v>34.965000000000003</v>
      </c>
      <c r="F131" s="57">
        <f>[9]Tregion!$P131</f>
        <v>32.633000000000003</v>
      </c>
      <c r="G131" s="57">
        <f>[5]Tregion!$P131</f>
        <v>29.108000000000001</v>
      </c>
      <c r="H131" s="57"/>
      <c r="I131" s="58">
        <f>[11]Tregion!$P131</f>
        <v>24.9</v>
      </c>
      <c r="J131" s="57"/>
      <c r="K131" s="58"/>
      <c r="L131" s="57"/>
      <c r="M131" s="58"/>
      <c r="N131" s="57"/>
      <c r="O131" s="58"/>
      <c r="Q131" s="57"/>
      <c r="R131" s="58">
        <f>[12]Tregion!$P131</f>
        <v>27.828524365134587</v>
      </c>
      <c r="S131" s="59"/>
      <c r="T131" s="58"/>
      <c r="U131" s="60"/>
      <c r="V131" s="61"/>
      <c r="W131" s="60"/>
      <c r="X131" s="58"/>
      <c r="Y131" s="59"/>
      <c r="Z131" s="62"/>
      <c r="AB131" s="59"/>
      <c r="AC131" s="58"/>
      <c r="AD131" s="59"/>
      <c r="AE131" s="58"/>
      <c r="AF131" s="59"/>
      <c r="AG131" s="58"/>
      <c r="AH131" s="137"/>
      <c r="AI131" s="50"/>
      <c r="AJ131" s="70"/>
      <c r="AL131" s="50">
        <f t="shared" si="3"/>
        <v>40909</v>
      </c>
      <c r="AN131" s="136"/>
    </row>
    <row r="132" spans="1:40" x14ac:dyDescent="0.25">
      <c r="A132" s="50">
        <f>[5]Tregion!$J132</f>
        <v>40940</v>
      </c>
      <c r="B132" s="57">
        <f>[5]Tregion!$P132</f>
        <v>29.108000000000001</v>
      </c>
      <c r="C132" s="58">
        <f>[6]Tregion!$P132</f>
        <v>36.03</v>
      </c>
      <c r="D132" s="57">
        <f>[7]Tregion!$P132</f>
        <v>32.962000000000003</v>
      </c>
      <c r="E132" s="58">
        <f>[8]Tregion!$P132</f>
        <v>34.35</v>
      </c>
      <c r="F132" s="57">
        <f>[9]Tregion!$P132</f>
        <v>31.53</v>
      </c>
      <c r="G132" s="57">
        <f>[5]Tregion!$P132</f>
        <v>29.108000000000001</v>
      </c>
      <c r="H132" s="57"/>
      <c r="I132" s="58">
        <f>[11]Tregion!$P132</f>
        <v>26.212</v>
      </c>
      <c r="J132" s="57"/>
      <c r="K132" s="58"/>
      <c r="L132" s="57"/>
      <c r="M132" s="58"/>
      <c r="N132" s="57"/>
      <c r="O132" s="58"/>
      <c r="Q132" s="57"/>
      <c r="R132" s="58">
        <f>[12]Tregion!$P132</f>
        <v>27.226350832649242</v>
      </c>
      <c r="S132" s="59"/>
      <c r="T132" s="58"/>
      <c r="U132" s="60"/>
      <c r="V132" s="61"/>
      <c r="W132" s="60"/>
      <c r="X132" s="58"/>
      <c r="Y132" s="59"/>
      <c r="Z132" s="62"/>
      <c r="AB132" s="59"/>
      <c r="AC132" s="58"/>
      <c r="AD132" s="59"/>
      <c r="AE132" s="58"/>
      <c r="AF132" s="59"/>
      <c r="AG132" s="58"/>
      <c r="AH132" s="137"/>
      <c r="AI132" s="50"/>
      <c r="AJ132" s="70"/>
      <c r="AL132" s="50">
        <f t="shared" si="3"/>
        <v>40940</v>
      </c>
      <c r="AN132" s="136"/>
    </row>
    <row r="133" spans="1:40" x14ac:dyDescent="0.25">
      <c r="A133" s="50">
        <f>[5]Tregion!$J133</f>
        <v>40969</v>
      </c>
      <c r="B133" s="57">
        <f>[5]Tregion!$P133</f>
        <v>28.74</v>
      </c>
      <c r="C133" s="58">
        <f>[6]Tregion!$P133</f>
        <v>34.178000000000004</v>
      </c>
      <c r="D133" s="57">
        <f>[7]Tregion!$P133</f>
        <v>31.125</v>
      </c>
      <c r="E133" s="58">
        <f>[8]Tregion!$P133</f>
        <v>33.727499999999999</v>
      </c>
      <c r="F133" s="57">
        <f>[9]Tregion!$P133</f>
        <v>30.997</v>
      </c>
      <c r="G133" s="57">
        <f>[5]Tregion!$P133</f>
        <v>28.74</v>
      </c>
      <c r="H133" s="57"/>
      <c r="I133" s="58">
        <f>[11]Tregion!$P133</f>
        <v>25.274999999999999</v>
      </c>
      <c r="J133" s="57"/>
      <c r="K133" s="58"/>
      <c r="L133" s="57"/>
      <c r="M133" s="58"/>
      <c r="N133" s="57"/>
      <c r="O133" s="58"/>
      <c r="Q133" s="57"/>
      <c r="R133" s="58">
        <f>[12]Tregion!$P133</f>
        <v>26.252983873549766</v>
      </c>
      <c r="S133" s="59"/>
      <c r="T133" s="58"/>
      <c r="U133" s="60"/>
      <c r="V133" s="61"/>
      <c r="W133" s="60"/>
      <c r="X133" s="58"/>
      <c r="Y133" s="59"/>
      <c r="Z133" s="62"/>
      <c r="AB133" s="59"/>
      <c r="AC133" s="58"/>
      <c r="AD133" s="59"/>
      <c r="AE133" s="58"/>
      <c r="AF133" s="59"/>
      <c r="AG133" s="58"/>
      <c r="AH133" s="137"/>
      <c r="AI133" s="50"/>
      <c r="AJ133" s="70"/>
      <c r="AL133" s="50">
        <f t="shared" si="3"/>
        <v>40969</v>
      </c>
      <c r="AN133" s="136"/>
    </row>
    <row r="134" spans="1:40" x14ac:dyDescent="0.25">
      <c r="A134" s="50">
        <f>[5]Tregion!$J134</f>
        <v>41000</v>
      </c>
      <c r="B134" s="57">
        <f>[5]Tregion!$P134</f>
        <v>28.373000000000001</v>
      </c>
      <c r="C134" s="58">
        <f>[6]Tregion!$P134</f>
        <v>34.102000000000004</v>
      </c>
      <c r="D134" s="57">
        <f>[7]Tregion!$P134</f>
        <v>30.172000000000001</v>
      </c>
      <c r="E134" s="58">
        <f>[8]Tregion!$P134</f>
        <v>32.46</v>
      </c>
      <c r="F134" s="57">
        <f>[9]Tregion!$P134</f>
        <v>30.067</v>
      </c>
      <c r="G134" s="57">
        <f>[5]Tregion!$P134</f>
        <v>28.373000000000001</v>
      </c>
      <c r="H134" s="57"/>
      <c r="I134" s="58">
        <f>[11]Tregion!$P134</f>
        <v>29.625</v>
      </c>
      <c r="J134" s="57"/>
      <c r="K134" s="58"/>
      <c r="L134" s="57"/>
      <c r="M134" s="58"/>
      <c r="N134" s="57"/>
      <c r="O134" s="58"/>
      <c r="Q134" s="57"/>
      <c r="R134" s="58">
        <f>[12]Tregion!$P134</f>
        <v>24.534036484417033</v>
      </c>
      <c r="S134" s="59"/>
      <c r="T134" s="58"/>
      <c r="U134" s="60"/>
      <c r="V134" s="61"/>
      <c r="W134" s="60"/>
      <c r="X134" s="58"/>
      <c r="Y134" s="59"/>
      <c r="Z134" s="62"/>
      <c r="AB134" s="59"/>
      <c r="AC134" s="58"/>
      <c r="AD134" s="59"/>
      <c r="AE134" s="58"/>
      <c r="AF134" s="59"/>
      <c r="AG134" s="58"/>
      <c r="AH134" s="137"/>
      <c r="AI134" s="50"/>
      <c r="AJ134" s="70"/>
      <c r="AL134" s="50">
        <f t="shared" si="3"/>
        <v>41000</v>
      </c>
      <c r="AN134" s="136"/>
    </row>
    <row r="135" spans="1:40" x14ac:dyDescent="0.25">
      <c r="A135" s="50">
        <f>[5]Tregion!$J135</f>
        <v>41030</v>
      </c>
      <c r="B135" s="57">
        <f>[5]Tregion!$P135</f>
        <v>29.108000000000001</v>
      </c>
      <c r="C135" s="58">
        <f>[6]Tregion!$P135</f>
        <v>32.932000000000002</v>
      </c>
      <c r="D135" s="57">
        <f>[7]Tregion!$P135</f>
        <v>29.063000000000002</v>
      </c>
      <c r="E135" s="58">
        <f>[8]Tregion!$P135</f>
        <v>32.729999999999997</v>
      </c>
      <c r="F135" s="57">
        <f>[9]Tregion!$P135</f>
        <v>30.622</v>
      </c>
      <c r="G135" s="57">
        <f>[5]Tregion!$P135</f>
        <v>29.108000000000001</v>
      </c>
      <c r="H135" s="57"/>
      <c r="I135" s="58">
        <f>[11]Tregion!$P135</f>
        <v>29.25</v>
      </c>
      <c r="J135" s="57"/>
      <c r="K135" s="58"/>
      <c r="L135" s="57"/>
      <c r="M135" s="58"/>
      <c r="N135" s="57"/>
      <c r="O135" s="58"/>
      <c r="Q135" s="57"/>
      <c r="R135" s="58">
        <f>[12]Tregion!$P135</f>
        <v>24.583630133870564</v>
      </c>
      <c r="S135" s="59"/>
      <c r="T135" s="58"/>
      <c r="U135" s="60"/>
      <c r="V135" s="61"/>
      <c r="W135" s="60"/>
      <c r="X135" s="58"/>
      <c r="Y135" s="59"/>
      <c r="Z135" s="62"/>
      <c r="AB135" s="59"/>
      <c r="AC135" s="58"/>
      <c r="AD135" s="59"/>
      <c r="AE135" s="58"/>
      <c r="AF135" s="59"/>
      <c r="AG135" s="58"/>
      <c r="AH135" s="137"/>
      <c r="AI135" s="50"/>
      <c r="AJ135" s="70"/>
      <c r="AL135" s="50">
        <f t="shared" ref="AL135:AL161" si="4">A135</f>
        <v>41030</v>
      </c>
      <c r="AN135" s="136"/>
    </row>
    <row r="136" spans="1:40" x14ac:dyDescent="0.25">
      <c r="A136" s="50">
        <f>[5]Tregion!$J136</f>
        <v>41061</v>
      </c>
      <c r="B136" s="57">
        <f>[5]Tregion!$P136</f>
        <v>34.253</v>
      </c>
      <c r="C136" s="58">
        <f>[6]Tregion!$P136</f>
        <v>32.347000000000001</v>
      </c>
      <c r="D136" s="57">
        <f>[7]Tregion!$P136</f>
        <v>29.385000000000002</v>
      </c>
      <c r="E136" s="58">
        <f>[8]Tregion!$P136</f>
        <v>34.274999999999999</v>
      </c>
      <c r="F136" s="57">
        <f>[9]Tregion!$P136</f>
        <v>33.922000000000004</v>
      </c>
      <c r="G136" s="57">
        <f>[5]Tregion!$P136</f>
        <v>34.253</v>
      </c>
      <c r="H136" s="57"/>
      <c r="I136" s="58">
        <f>[11]Tregion!$P136</f>
        <v>34.5</v>
      </c>
      <c r="J136" s="57"/>
      <c r="K136" s="58"/>
      <c r="L136" s="57"/>
      <c r="M136" s="58"/>
      <c r="N136" s="57"/>
      <c r="O136" s="58"/>
      <c r="Q136" s="57"/>
      <c r="R136" s="58">
        <f>[12]Tregion!$P136</f>
        <v>24.868849325146126</v>
      </c>
      <c r="S136" s="59"/>
      <c r="T136" s="58"/>
      <c r="U136" s="60"/>
      <c r="V136" s="61"/>
      <c r="W136" s="60"/>
      <c r="X136" s="58"/>
      <c r="Y136" s="59"/>
      <c r="Z136" s="62"/>
      <c r="AB136" s="59"/>
      <c r="AC136" s="58"/>
      <c r="AD136" s="59"/>
      <c r="AE136" s="58"/>
      <c r="AF136" s="59"/>
      <c r="AG136" s="58"/>
      <c r="AH136" s="137"/>
      <c r="AI136" s="50"/>
      <c r="AJ136" s="70"/>
      <c r="AL136" s="50">
        <f t="shared" si="4"/>
        <v>41061</v>
      </c>
      <c r="AN136" s="136"/>
    </row>
    <row r="137" spans="1:40" x14ac:dyDescent="0.25">
      <c r="A137" s="50">
        <f>[5]Tregion!$J137</f>
        <v>41091</v>
      </c>
      <c r="B137" s="57">
        <f>[5]Tregion!$P137</f>
        <v>41.603000000000002</v>
      </c>
      <c r="C137" s="58">
        <f>[6]Tregion!$P137</f>
        <v>39.869999999999997</v>
      </c>
      <c r="D137" s="57">
        <f>[7]Tregion!$P137</f>
        <v>35.288000000000004</v>
      </c>
      <c r="E137" s="58">
        <f>[8]Tregion!$P137</f>
        <v>37.454999999999998</v>
      </c>
      <c r="F137" s="57">
        <f>[9]Tregion!$P137</f>
        <v>44.572499999999998</v>
      </c>
      <c r="G137" s="57">
        <f>[5]Tregion!$P137</f>
        <v>41.603000000000002</v>
      </c>
      <c r="H137" s="57"/>
      <c r="I137" s="58">
        <f>[11]Tregion!$P137</f>
        <v>39.75</v>
      </c>
      <c r="J137" s="57"/>
      <c r="K137" s="58"/>
      <c r="L137" s="57"/>
      <c r="M137" s="58"/>
      <c r="N137" s="57"/>
      <c r="O137" s="58"/>
      <c r="Q137" s="57"/>
      <c r="R137" s="58">
        <f>[12]Tregion!$P137</f>
        <v>25.20404330831067</v>
      </c>
      <c r="S137" s="59"/>
      <c r="T137" s="58"/>
      <c r="U137" s="60"/>
      <c r="V137" s="61"/>
      <c r="W137" s="60"/>
      <c r="X137" s="58"/>
      <c r="Y137" s="59"/>
      <c r="Z137" s="62"/>
      <c r="AB137" s="59"/>
      <c r="AC137" s="58"/>
      <c r="AD137" s="59"/>
      <c r="AE137" s="58"/>
      <c r="AF137" s="59"/>
      <c r="AG137" s="58"/>
      <c r="AH137" s="137"/>
      <c r="AI137" s="50"/>
      <c r="AJ137" s="70"/>
      <c r="AL137" s="50">
        <f t="shared" si="4"/>
        <v>41091</v>
      </c>
      <c r="AN137" s="136"/>
    </row>
    <row r="138" spans="1:40" x14ac:dyDescent="0.25">
      <c r="A138" s="50">
        <f>[5]Tregion!$J138</f>
        <v>41122</v>
      </c>
      <c r="B138" s="57">
        <f>[5]Tregion!$P138</f>
        <v>47.483000000000004</v>
      </c>
      <c r="C138" s="58">
        <f>[6]Tregion!$P138</f>
        <v>42.248000000000005</v>
      </c>
      <c r="D138" s="57">
        <f>[7]Tregion!$P138</f>
        <v>37.844999999999999</v>
      </c>
      <c r="E138" s="58">
        <f>[8]Tregion!$P138</f>
        <v>40.087499999999999</v>
      </c>
      <c r="F138" s="57">
        <f>[9]Tregion!$P138</f>
        <v>48.78</v>
      </c>
      <c r="G138" s="57">
        <f>[5]Tregion!$P138</f>
        <v>47.483000000000004</v>
      </c>
      <c r="H138" s="57"/>
      <c r="I138" s="58">
        <f>[11]Tregion!$P138</f>
        <v>46.3125</v>
      </c>
      <c r="J138" s="57"/>
      <c r="K138" s="58"/>
      <c r="L138" s="57"/>
      <c r="M138" s="58"/>
      <c r="N138" s="57"/>
      <c r="O138" s="58"/>
      <c r="Q138" s="57"/>
      <c r="R138" s="58">
        <f>[12]Tregion!$P138</f>
        <v>25.490569068068336</v>
      </c>
      <c r="S138" s="59"/>
      <c r="T138" s="58"/>
      <c r="U138" s="60"/>
      <c r="V138" s="61"/>
      <c r="W138" s="60"/>
      <c r="X138" s="58"/>
      <c r="Y138" s="59"/>
      <c r="Z138" s="62"/>
      <c r="AB138" s="59"/>
      <c r="AC138" s="58"/>
      <c r="AD138" s="59"/>
      <c r="AE138" s="58"/>
      <c r="AF138" s="59"/>
      <c r="AG138" s="58"/>
      <c r="AH138" s="137"/>
      <c r="AI138" s="50"/>
      <c r="AJ138" s="70"/>
      <c r="AL138" s="50">
        <f t="shared" si="4"/>
        <v>41122</v>
      </c>
      <c r="AN138" s="136"/>
    </row>
    <row r="139" spans="1:40" x14ac:dyDescent="0.25">
      <c r="A139" s="50">
        <f>[5]Tregion!$J139</f>
        <v>41153</v>
      </c>
      <c r="B139" s="57">
        <f>[5]Tregion!$P139</f>
        <v>39.765000000000001</v>
      </c>
      <c r="C139" s="58">
        <f>[6]Tregion!$P139</f>
        <v>38.962000000000003</v>
      </c>
      <c r="D139" s="57">
        <f>[7]Tregion!$P139</f>
        <v>34.74</v>
      </c>
      <c r="E139" s="58">
        <f>[8]Tregion!$P139</f>
        <v>38.43</v>
      </c>
      <c r="F139" s="57">
        <f>[9]Tregion!$P139</f>
        <v>39.24</v>
      </c>
      <c r="G139" s="57">
        <f>[5]Tregion!$P139</f>
        <v>39.765000000000001</v>
      </c>
      <c r="H139" s="57"/>
      <c r="I139" s="58">
        <f>[11]Tregion!$P139</f>
        <v>33.15</v>
      </c>
      <c r="J139" s="57"/>
      <c r="K139" s="58"/>
      <c r="L139" s="57"/>
      <c r="M139" s="58"/>
      <c r="N139" s="57"/>
      <c r="O139" s="58"/>
      <c r="Q139" s="57"/>
      <c r="R139" s="58">
        <f>[12]Tregion!$P139</f>
        <v>25.464089328650193</v>
      </c>
      <c r="S139" s="59"/>
      <c r="T139" s="58"/>
      <c r="U139" s="60"/>
      <c r="V139" s="61"/>
      <c r="W139" s="60"/>
      <c r="X139" s="58"/>
      <c r="Y139" s="59"/>
      <c r="Z139" s="62"/>
      <c r="AB139" s="59"/>
      <c r="AC139" s="58"/>
      <c r="AD139" s="59"/>
      <c r="AE139" s="58"/>
      <c r="AF139" s="59"/>
      <c r="AG139" s="58"/>
      <c r="AH139" s="137"/>
      <c r="AI139" s="50"/>
      <c r="AJ139" s="70"/>
      <c r="AL139" s="50">
        <f t="shared" si="4"/>
        <v>41153</v>
      </c>
      <c r="AN139" s="136"/>
    </row>
    <row r="140" spans="1:40" x14ac:dyDescent="0.25">
      <c r="A140" s="50">
        <f>[5]Tregion!$J140</f>
        <v>41183</v>
      </c>
      <c r="B140" s="57">
        <f>[5]Tregion!$P140</f>
        <v>30.578000000000003</v>
      </c>
      <c r="C140" s="58">
        <f>[6]Tregion!$P140</f>
        <v>35.924999999999997</v>
      </c>
      <c r="D140" s="57">
        <f>[7]Tregion!$P140</f>
        <v>32.828000000000003</v>
      </c>
      <c r="E140" s="58">
        <f>[8]Tregion!$P140</f>
        <v>33.097000000000001</v>
      </c>
      <c r="F140" s="57">
        <f>[9]Tregion!$P140</f>
        <v>31.725000000000001</v>
      </c>
      <c r="G140" s="57">
        <f>[5]Tregion!$P140</f>
        <v>30.578000000000003</v>
      </c>
      <c r="H140" s="57"/>
      <c r="I140" s="58">
        <f>[11]Tregion!$P140</f>
        <v>33</v>
      </c>
      <c r="J140" s="57"/>
      <c r="K140" s="58"/>
      <c r="L140" s="57"/>
      <c r="M140" s="58"/>
      <c r="N140" s="57"/>
      <c r="O140" s="58"/>
      <c r="Q140" s="57"/>
      <c r="R140" s="58">
        <f>[12]Tregion!$P140</f>
        <v>25.480134307736989</v>
      </c>
      <c r="S140" s="59"/>
      <c r="T140" s="58"/>
      <c r="U140" s="60"/>
      <c r="V140" s="61"/>
      <c r="W140" s="60"/>
      <c r="X140" s="58"/>
      <c r="Y140" s="59"/>
      <c r="Z140" s="62"/>
      <c r="AB140" s="59"/>
      <c r="AC140" s="58"/>
      <c r="AD140" s="59"/>
      <c r="AE140" s="58"/>
      <c r="AF140" s="59"/>
      <c r="AG140" s="58"/>
      <c r="AH140" s="137"/>
      <c r="AI140" s="50"/>
      <c r="AJ140" s="70"/>
      <c r="AL140" s="50">
        <f t="shared" si="4"/>
        <v>41183</v>
      </c>
      <c r="AN140" s="136"/>
    </row>
    <row r="141" spans="1:40" x14ac:dyDescent="0.25">
      <c r="A141" s="50">
        <f>[5]Tregion!$J141</f>
        <v>41214</v>
      </c>
      <c r="B141" s="57">
        <f>[5]Tregion!$P141</f>
        <v>29.843</v>
      </c>
      <c r="C141" s="58">
        <f>[6]Tregion!$P141</f>
        <v>34.5</v>
      </c>
      <c r="D141" s="57">
        <f>[7]Tregion!$P141</f>
        <v>31.477</v>
      </c>
      <c r="E141" s="58">
        <f>[8]Tregion!$P141</f>
        <v>33.869999999999997</v>
      </c>
      <c r="F141" s="57">
        <f>[9]Tregion!$P141</f>
        <v>31.53</v>
      </c>
      <c r="G141" s="57">
        <f>[5]Tregion!$P141</f>
        <v>29.843</v>
      </c>
      <c r="H141" s="57"/>
      <c r="I141" s="58">
        <f>[11]Tregion!$P141</f>
        <v>31.688000000000002</v>
      </c>
      <c r="J141" s="57"/>
      <c r="K141" s="58"/>
      <c r="L141" s="57"/>
      <c r="M141" s="58"/>
      <c r="N141" s="57"/>
      <c r="O141" s="58"/>
      <c r="Q141" s="57"/>
      <c r="R141" s="58">
        <f>[12]Tregion!$P141</f>
        <v>26.981738092802608</v>
      </c>
      <c r="S141" s="59"/>
      <c r="T141" s="58"/>
      <c r="U141" s="60"/>
      <c r="V141" s="61"/>
      <c r="W141" s="60"/>
      <c r="X141" s="58"/>
      <c r="Y141" s="59"/>
      <c r="Z141" s="62"/>
      <c r="AB141" s="59"/>
      <c r="AC141" s="58"/>
      <c r="AD141" s="59"/>
      <c r="AE141" s="58"/>
      <c r="AF141" s="59"/>
      <c r="AG141" s="58"/>
      <c r="AH141" s="137"/>
      <c r="AI141" s="50"/>
      <c r="AJ141" s="70"/>
      <c r="AL141" s="50">
        <f t="shared" si="4"/>
        <v>41214</v>
      </c>
      <c r="AN141" s="136"/>
    </row>
    <row r="142" spans="1:40" x14ac:dyDescent="0.25">
      <c r="A142" s="50">
        <f>[5]Tregion!$J142</f>
        <v>41244</v>
      </c>
      <c r="B142" s="57">
        <f>[5]Tregion!$P142</f>
        <v>29.475000000000001</v>
      </c>
      <c r="C142" s="58">
        <f>[6]Tregion!$P142</f>
        <v>34.928000000000004</v>
      </c>
      <c r="D142" s="57">
        <f>[7]Tregion!$P142</f>
        <v>31.957000000000001</v>
      </c>
      <c r="E142" s="58">
        <f>[8]Tregion!$P142</f>
        <v>35.79</v>
      </c>
      <c r="F142" s="57">
        <f>[9]Tregion!$P142</f>
        <v>32.453000000000003</v>
      </c>
      <c r="G142" s="57">
        <f>[5]Tregion!$P142</f>
        <v>29.475000000000001</v>
      </c>
      <c r="H142" s="57"/>
      <c r="I142" s="58">
        <f>[11]Tregion!$P142</f>
        <v>31.837000000000003</v>
      </c>
      <c r="J142" s="57"/>
      <c r="K142" s="58"/>
      <c r="L142" s="57"/>
      <c r="M142" s="58"/>
      <c r="N142" s="57"/>
      <c r="O142" s="58"/>
      <c r="Q142" s="57"/>
      <c r="R142" s="58">
        <f>[12]Tregion!$P142</f>
        <v>28.085050879663896</v>
      </c>
      <c r="S142" s="59"/>
      <c r="T142" s="58"/>
      <c r="U142" s="60"/>
      <c r="V142" s="61"/>
      <c r="W142" s="60"/>
      <c r="X142" s="58"/>
      <c r="Y142" s="59"/>
      <c r="Z142" s="62"/>
      <c r="AB142" s="59"/>
      <c r="AC142" s="58"/>
      <c r="AD142" s="59"/>
      <c r="AE142" s="58"/>
      <c r="AF142" s="59"/>
      <c r="AG142" s="58"/>
      <c r="AH142" s="137"/>
      <c r="AI142" s="50"/>
      <c r="AJ142" s="70"/>
      <c r="AL142" s="50">
        <f t="shared" si="4"/>
        <v>41244</v>
      </c>
      <c r="AN142" s="136"/>
    </row>
    <row r="143" spans="1:40" x14ac:dyDescent="0.25">
      <c r="A143" s="50">
        <f>[5]Tregion!$J143</f>
        <v>41275</v>
      </c>
      <c r="B143" s="57">
        <f>[5]Tregion!$P143</f>
        <v>29.31</v>
      </c>
      <c r="C143" s="58">
        <f>[6]Tregion!$P143</f>
        <v>37.027999999999999</v>
      </c>
      <c r="D143" s="57">
        <f>[7]Tregion!$P143</f>
        <v>33.659999999999997</v>
      </c>
      <c r="E143" s="58">
        <f>[8]Tregion!$P143</f>
        <v>35.227499999999999</v>
      </c>
      <c r="F143" s="57">
        <f>[9]Tregion!$P143</f>
        <v>32.843000000000004</v>
      </c>
      <c r="G143" s="57">
        <f>[5]Tregion!$P143</f>
        <v>29.31</v>
      </c>
      <c r="H143" s="57"/>
      <c r="I143" s="58">
        <f>[11]Tregion!$P143</f>
        <v>25.462</v>
      </c>
      <c r="J143" s="57"/>
      <c r="K143" s="58"/>
      <c r="L143" s="57"/>
      <c r="M143" s="58"/>
      <c r="N143" s="57"/>
      <c r="O143" s="58"/>
      <c r="Q143" s="57"/>
      <c r="R143" s="58">
        <f>[12]Tregion!$P143</f>
        <v>27.828524365134587</v>
      </c>
      <c r="S143" s="59"/>
      <c r="T143" s="58"/>
      <c r="U143" s="60"/>
      <c r="V143" s="61"/>
      <c r="W143" s="60"/>
      <c r="X143" s="58"/>
      <c r="Y143" s="59"/>
      <c r="Z143" s="62"/>
      <c r="AB143" s="59"/>
      <c r="AC143" s="58"/>
      <c r="AD143" s="59"/>
      <c r="AE143" s="58"/>
      <c r="AF143" s="59"/>
      <c r="AG143" s="58"/>
      <c r="AH143" s="137"/>
      <c r="AI143" s="50"/>
      <c r="AJ143" s="70"/>
      <c r="AL143" s="50">
        <f t="shared" si="4"/>
        <v>41275</v>
      </c>
      <c r="AN143" s="136"/>
    </row>
    <row r="144" spans="1:40" x14ac:dyDescent="0.25">
      <c r="A144" s="50">
        <f>[5]Tregion!$J144</f>
        <v>41306</v>
      </c>
      <c r="B144" s="57">
        <f>[5]Tregion!$P144</f>
        <v>29.31</v>
      </c>
      <c r="C144" s="58">
        <f>[6]Tregion!$P144</f>
        <v>36.78</v>
      </c>
      <c r="D144" s="57">
        <f>[7]Tregion!$P144</f>
        <v>33.337000000000003</v>
      </c>
      <c r="E144" s="58">
        <f>[8]Tregion!$P144</f>
        <v>34.604999999999997</v>
      </c>
      <c r="F144" s="57">
        <f>[9]Tregion!$P144</f>
        <v>31.74</v>
      </c>
      <c r="G144" s="57">
        <f>[5]Tregion!$P144</f>
        <v>29.31</v>
      </c>
      <c r="H144" s="57"/>
      <c r="I144" s="58">
        <f>[11]Tregion!$P144</f>
        <v>26.774999999999999</v>
      </c>
      <c r="J144" s="57"/>
      <c r="K144" s="58"/>
      <c r="L144" s="57"/>
      <c r="M144" s="58"/>
      <c r="N144" s="57"/>
      <c r="O144" s="58"/>
      <c r="Q144" s="57"/>
      <c r="R144" s="58">
        <f>[12]Tregion!$P144</f>
        <v>27.226350832649242</v>
      </c>
      <c r="S144" s="59"/>
      <c r="T144" s="58"/>
      <c r="U144" s="60"/>
      <c r="V144" s="61"/>
      <c r="W144" s="60"/>
      <c r="X144" s="58"/>
      <c r="Y144" s="59"/>
      <c r="Z144" s="62"/>
      <c r="AB144" s="59"/>
      <c r="AC144" s="58"/>
      <c r="AD144" s="59"/>
      <c r="AE144" s="58"/>
      <c r="AF144" s="59"/>
      <c r="AG144" s="58"/>
      <c r="AH144" s="137"/>
      <c r="AI144" s="50"/>
      <c r="AJ144" s="70"/>
      <c r="AL144" s="50">
        <f t="shared" si="4"/>
        <v>41306</v>
      </c>
      <c r="AN144" s="136"/>
    </row>
    <row r="145" spans="1:40" x14ac:dyDescent="0.25">
      <c r="A145" s="50">
        <f>[5]Tregion!$J145</f>
        <v>41334</v>
      </c>
      <c r="B145" s="57">
        <f>[5]Tregion!$P145</f>
        <v>28.934999999999999</v>
      </c>
      <c r="C145" s="58">
        <f>[6]Tregion!$P145</f>
        <v>34.89</v>
      </c>
      <c r="D145" s="57">
        <f>[7]Tregion!$P145</f>
        <v>31.484999999999999</v>
      </c>
      <c r="E145" s="58">
        <f>[8]Tregion!$P145</f>
        <v>33.982500000000002</v>
      </c>
      <c r="F145" s="57">
        <f>[9]Tregion!$P145</f>
        <v>31.192</v>
      </c>
      <c r="G145" s="57">
        <f>[5]Tregion!$P145</f>
        <v>28.934999999999999</v>
      </c>
      <c r="H145" s="57"/>
      <c r="I145" s="58">
        <f>[11]Tregion!$P145</f>
        <v>25.837</v>
      </c>
      <c r="J145" s="57"/>
      <c r="K145" s="58"/>
      <c r="L145" s="57"/>
      <c r="M145" s="58"/>
      <c r="N145" s="57"/>
      <c r="O145" s="58"/>
      <c r="Q145" s="57"/>
      <c r="R145" s="58">
        <f>[12]Tregion!$P145</f>
        <v>26.252983873549766</v>
      </c>
      <c r="S145" s="59"/>
      <c r="T145" s="58"/>
      <c r="U145" s="60"/>
      <c r="V145" s="61"/>
      <c r="W145" s="60"/>
      <c r="X145" s="58"/>
      <c r="Y145" s="59"/>
      <c r="Z145" s="62"/>
      <c r="AB145" s="59"/>
      <c r="AC145" s="58"/>
      <c r="AD145" s="59"/>
      <c r="AE145" s="58"/>
      <c r="AF145" s="59"/>
      <c r="AG145" s="58"/>
      <c r="AH145" s="137"/>
      <c r="AI145" s="50"/>
      <c r="AJ145" s="70"/>
      <c r="AL145" s="50">
        <f t="shared" si="4"/>
        <v>41334</v>
      </c>
      <c r="AN145" s="136"/>
    </row>
    <row r="146" spans="1:40" x14ac:dyDescent="0.25">
      <c r="A146" s="50">
        <f>[5]Tregion!$J146</f>
        <v>41365</v>
      </c>
      <c r="B146" s="57">
        <f>[5]Tregion!$P146</f>
        <v>28.568000000000001</v>
      </c>
      <c r="C146" s="58">
        <f>[6]Tregion!$P146</f>
        <v>34.814999999999998</v>
      </c>
      <c r="D146" s="57">
        <f>[7]Tregion!$P146</f>
        <v>30.524999999999999</v>
      </c>
      <c r="E146" s="58">
        <f>[8]Tregion!$P146</f>
        <v>32.707999999999998</v>
      </c>
      <c r="F146" s="57">
        <f>[9]Tregion!$P146</f>
        <v>30.262</v>
      </c>
      <c r="G146" s="57">
        <f>[5]Tregion!$P146</f>
        <v>28.568000000000001</v>
      </c>
      <c r="H146" s="57"/>
      <c r="I146" s="58">
        <f>[11]Tregion!$P146</f>
        <v>30.188000000000002</v>
      </c>
      <c r="J146" s="57"/>
      <c r="K146" s="58"/>
      <c r="L146" s="57"/>
      <c r="M146" s="58"/>
      <c r="N146" s="57"/>
      <c r="O146" s="58"/>
      <c r="Q146" s="57"/>
      <c r="R146" s="58">
        <f>[12]Tregion!$P146</f>
        <v>24.534036484417033</v>
      </c>
      <c r="S146" s="59"/>
      <c r="T146" s="58"/>
      <c r="U146" s="60"/>
      <c r="V146" s="61"/>
      <c r="W146" s="60"/>
      <c r="X146" s="58"/>
      <c r="Y146" s="59"/>
      <c r="Z146" s="62"/>
      <c r="AB146" s="59"/>
      <c r="AC146" s="58"/>
      <c r="AD146" s="59"/>
      <c r="AE146" s="58"/>
      <c r="AF146" s="59"/>
      <c r="AG146" s="58"/>
      <c r="AH146" s="137"/>
      <c r="AI146" s="50"/>
      <c r="AJ146" s="70"/>
      <c r="AL146" s="50">
        <f t="shared" si="4"/>
        <v>41365</v>
      </c>
      <c r="AN146" s="136"/>
    </row>
    <row r="147" spans="1:40" x14ac:dyDescent="0.25">
      <c r="A147" s="50">
        <f>[5]Tregion!$J147</f>
        <v>41395</v>
      </c>
      <c r="B147" s="57">
        <f>[5]Tregion!$P147</f>
        <v>29.31</v>
      </c>
      <c r="C147" s="58">
        <f>[6]Tregion!$P147</f>
        <v>33.615000000000002</v>
      </c>
      <c r="D147" s="57">
        <f>[7]Tregion!$P147</f>
        <v>29.392000000000003</v>
      </c>
      <c r="E147" s="58">
        <f>[8]Tregion!$P147</f>
        <v>32.97</v>
      </c>
      <c r="F147" s="57">
        <f>[9]Tregion!$P147</f>
        <v>30.817</v>
      </c>
      <c r="G147" s="57">
        <f>[5]Tregion!$P147</f>
        <v>29.31</v>
      </c>
      <c r="H147" s="57"/>
      <c r="I147" s="58">
        <f>[11]Tregion!$P147</f>
        <v>29.8125</v>
      </c>
      <c r="J147" s="57"/>
      <c r="K147" s="58"/>
      <c r="L147" s="57"/>
      <c r="M147" s="58"/>
      <c r="N147" s="57"/>
      <c r="O147" s="58"/>
      <c r="Q147" s="57"/>
      <c r="R147" s="58">
        <f>[12]Tregion!$P147</f>
        <v>24.583630133870564</v>
      </c>
      <c r="S147" s="59"/>
      <c r="T147" s="58"/>
      <c r="U147" s="60"/>
      <c r="V147" s="61"/>
      <c r="W147" s="60"/>
      <c r="X147" s="58"/>
      <c r="Y147" s="59"/>
      <c r="Z147" s="62"/>
      <c r="AB147" s="59"/>
      <c r="AC147" s="58"/>
      <c r="AD147" s="59"/>
      <c r="AE147" s="58"/>
      <c r="AF147" s="59"/>
      <c r="AG147" s="58"/>
      <c r="AH147" s="137"/>
      <c r="AI147" s="50"/>
      <c r="AJ147" s="70"/>
      <c r="AL147" s="50">
        <f t="shared" si="4"/>
        <v>41395</v>
      </c>
      <c r="AN147" s="136"/>
    </row>
    <row r="148" spans="1:40" x14ac:dyDescent="0.25">
      <c r="A148" s="50">
        <f>[5]Tregion!$J148</f>
        <v>41426</v>
      </c>
      <c r="B148" s="57">
        <f>[5]Tregion!$P148</f>
        <v>34.484999999999999</v>
      </c>
      <c r="C148" s="58">
        <f>[6]Tregion!$P148</f>
        <v>33.023000000000003</v>
      </c>
      <c r="D148" s="57">
        <f>[7]Tregion!$P148</f>
        <v>29.723000000000003</v>
      </c>
      <c r="E148" s="58">
        <f>[8]Tregion!$P148</f>
        <v>34.53</v>
      </c>
      <c r="F148" s="57">
        <f>[9]Tregion!$P148</f>
        <v>34.14</v>
      </c>
      <c r="G148" s="57">
        <f>[5]Tregion!$P148</f>
        <v>34.484999999999999</v>
      </c>
      <c r="H148" s="57"/>
      <c r="I148" s="58">
        <f>[11]Tregion!$P148</f>
        <v>35.0625</v>
      </c>
      <c r="J148" s="57"/>
      <c r="K148" s="58"/>
      <c r="L148" s="57"/>
      <c r="M148" s="58"/>
      <c r="N148" s="57"/>
      <c r="O148" s="58"/>
      <c r="Q148" s="57"/>
      <c r="R148" s="58">
        <f>[12]Tregion!$P148</f>
        <v>24.868849325146126</v>
      </c>
      <c r="S148" s="59"/>
      <c r="T148" s="58"/>
      <c r="U148" s="60"/>
      <c r="V148" s="61"/>
      <c r="W148" s="60"/>
      <c r="X148" s="58"/>
      <c r="Y148" s="59"/>
      <c r="Z148" s="62"/>
      <c r="AB148" s="59"/>
      <c r="AC148" s="58"/>
      <c r="AD148" s="59"/>
      <c r="AE148" s="58"/>
      <c r="AF148" s="59"/>
      <c r="AG148" s="58"/>
      <c r="AH148" s="137"/>
      <c r="AI148" s="50"/>
      <c r="AJ148" s="70"/>
      <c r="AL148" s="50">
        <f t="shared" si="4"/>
        <v>41426</v>
      </c>
      <c r="AN148" s="136"/>
    </row>
    <row r="149" spans="1:40" x14ac:dyDescent="0.25">
      <c r="A149" s="50">
        <f>[5]Tregion!$J149</f>
        <v>41456</v>
      </c>
      <c r="B149" s="57">
        <f>[5]Tregion!$P149</f>
        <v>41.888000000000005</v>
      </c>
      <c r="C149" s="58">
        <f>[6]Tregion!$P149</f>
        <v>40.703000000000003</v>
      </c>
      <c r="D149" s="57">
        <f>[7]Tregion!$P149</f>
        <v>35.700000000000003</v>
      </c>
      <c r="E149" s="58">
        <f>[8]Tregion!$P149</f>
        <v>37.732500000000002</v>
      </c>
      <c r="F149" s="57">
        <f>[9]Tregion!$P149</f>
        <v>44.857500000000002</v>
      </c>
      <c r="G149" s="57">
        <f>[5]Tregion!$P149</f>
        <v>41.888000000000005</v>
      </c>
      <c r="H149" s="57"/>
      <c r="I149" s="58">
        <f>[11]Tregion!$P149</f>
        <v>40.3125</v>
      </c>
      <c r="J149" s="57"/>
      <c r="K149" s="58"/>
      <c r="L149" s="57"/>
      <c r="M149" s="58"/>
      <c r="N149" s="57"/>
      <c r="O149" s="58"/>
      <c r="Q149" s="57"/>
      <c r="R149" s="58">
        <f>[12]Tregion!$P149</f>
        <v>25.20404330831067</v>
      </c>
      <c r="S149" s="59"/>
      <c r="T149" s="58"/>
      <c r="U149" s="60"/>
      <c r="V149" s="61"/>
      <c r="W149" s="60"/>
      <c r="X149" s="58"/>
      <c r="Y149" s="59"/>
      <c r="Z149" s="62"/>
      <c r="AB149" s="59"/>
      <c r="AC149" s="58"/>
      <c r="AD149" s="59"/>
      <c r="AE149" s="58"/>
      <c r="AF149" s="59"/>
      <c r="AG149" s="58"/>
      <c r="AH149" s="137"/>
      <c r="AI149" s="50"/>
      <c r="AJ149" s="70"/>
      <c r="AL149" s="50">
        <f t="shared" si="4"/>
        <v>41456</v>
      </c>
      <c r="AN149" s="136"/>
    </row>
    <row r="150" spans="1:40" x14ac:dyDescent="0.25">
      <c r="A150" s="50">
        <f>[5]Tregion!$J150</f>
        <v>41487</v>
      </c>
      <c r="B150" s="57">
        <f>[5]Tregion!$P150</f>
        <v>47.805</v>
      </c>
      <c r="C150" s="58">
        <f>[6]Tregion!$P150</f>
        <v>43.125</v>
      </c>
      <c r="D150" s="57">
        <f>[7]Tregion!$P150</f>
        <v>38.28</v>
      </c>
      <c r="E150" s="58">
        <f>[8]Tregion!$P150</f>
        <v>40.387500000000003</v>
      </c>
      <c r="F150" s="57">
        <f>[9]Tregion!$P150</f>
        <v>49.102499999999999</v>
      </c>
      <c r="G150" s="57">
        <f>[5]Tregion!$P150</f>
        <v>47.805</v>
      </c>
      <c r="H150" s="57"/>
      <c r="I150" s="58">
        <f>[11]Tregion!$P150</f>
        <v>46.875</v>
      </c>
      <c r="J150" s="57"/>
      <c r="K150" s="58"/>
      <c r="L150" s="57"/>
      <c r="M150" s="58"/>
      <c r="N150" s="57"/>
      <c r="O150" s="58"/>
      <c r="Q150" s="57"/>
      <c r="R150" s="58">
        <f>[12]Tregion!$P150</f>
        <v>25.490569068068336</v>
      </c>
      <c r="S150" s="59"/>
      <c r="T150" s="58"/>
      <c r="U150" s="60"/>
      <c r="V150" s="61"/>
      <c r="W150" s="60"/>
      <c r="X150" s="58"/>
      <c r="Y150" s="59"/>
      <c r="Z150" s="62"/>
      <c r="AB150" s="59"/>
      <c r="AC150" s="58"/>
      <c r="AD150" s="59"/>
      <c r="AE150" s="58"/>
      <c r="AF150" s="59"/>
      <c r="AG150" s="58"/>
      <c r="AH150" s="137"/>
      <c r="AI150" s="50"/>
      <c r="AJ150" s="70"/>
      <c r="AL150" s="50">
        <f t="shared" si="4"/>
        <v>41487</v>
      </c>
      <c r="AN150" s="136"/>
    </row>
    <row r="151" spans="1:40" x14ac:dyDescent="0.25">
      <c r="A151" s="50">
        <f>[5]Tregion!$J151</f>
        <v>41518</v>
      </c>
      <c r="B151" s="57">
        <f>[5]Tregion!$P151</f>
        <v>40.034999999999997</v>
      </c>
      <c r="C151" s="58">
        <f>[6]Tregion!$P151</f>
        <v>39.773000000000003</v>
      </c>
      <c r="D151" s="57">
        <f>[7]Tregion!$P151</f>
        <v>35.138000000000005</v>
      </c>
      <c r="E151" s="58">
        <f>[8]Tregion!$P151</f>
        <v>38.715000000000003</v>
      </c>
      <c r="F151" s="57">
        <f>[9]Tregion!$P151</f>
        <v>39.494999999999997</v>
      </c>
      <c r="G151" s="57">
        <f>[5]Tregion!$P151</f>
        <v>40.034999999999997</v>
      </c>
      <c r="H151" s="57"/>
      <c r="I151" s="58">
        <f>[11]Tregion!$P151</f>
        <v>33.337499999999999</v>
      </c>
      <c r="J151" s="57"/>
      <c r="K151" s="58"/>
      <c r="L151" s="57"/>
      <c r="M151" s="58"/>
      <c r="N151" s="57"/>
      <c r="O151" s="58"/>
      <c r="Q151" s="57"/>
      <c r="R151" s="58">
        <f>[12]Tregion!$P151</f>
        <v>25.464089328650193</v>
      </c>
      <c r="S151" s="59"/>
      <c r="T151" s="58"/>
      <c r="U151" s="60"/>
      <c r="V151" s="61"/>
      <c r="W151" s="60"/>
      <c r="X151" s="58"/>
      <c r="Y151" s="59"/>
      <c r="Z151" s="62"/>
      <c r="AB151" s="59"/>
      <c r="AC151" s="58"/>
      <c r="AD151" s="59"/>
      <c r="AE151" s="58"/>
      <c r="AF151" s="59"/>
      <c r="AG151" s="58"/>
      <c r="AH151" s="137"/>
      <c r="AI151" s="50"/>
      <c r="AJ151" s="70"/>
      <c r="AL151" s="50">
        <f t="shared" si="4"/>
        <v>41518</v>
      </c>
      <c r="AN151" s="136"/>
    </row>
    <row r="152" spans="1:40" x14ac:dyDescent="0.25">
      <c r="A152" s="50">
        <f>[5]Tregion!$J152</f>
        <v>41548</v>
      </c>
      <c r="B152" s="57">
        <f>[5]Tregion!$P152</f>
        <v>30.788</v>
      </c>
      <c r="C152" s="58">
        <f>[6]Tregion!$P152</f>
        <v>36.674999999999997</v>
      </c>
      <c r="D152" s="57">
        <f>[7]Tregion!$P152</f>
        <v>33.203000000000003</v>
      </c>
      <c r="E152" s="58">
        <f>[8]Tregion!$P152</f>
        <v>33.352000000000004</v>
      </c>
      <c r="F152" s="57">
        <f>[9]Tregion!$P152</f>
        <v>31.927000000000003</v>
      </c>
      <c r="G152" s="57">
        <f>[5]Tregion!$P152</f>
        <v>30.788</v>
      </c>
      <c r="H152" s="57"/>
      <c r="I152" s="58">
        <f>[11]Tregion!$P152</f>
        <v>33.563000000000002</v>
      </c>
      <c r="J152" s="57"/>
      <c r="K152" s="58"/>
      <c r="L152" s="57"/>
      <c r="M152" s="58"/>
      <c r="N152" s="57"/>
      <c r="O152" s="58"/>
      <c r="Q152" s="57"/>
      <c r="R152" s="58">
        <f>[12]Tregion!$P152</f>
        <v>25.480134307736989</v>
      </c>
      <c r="S152" s="59"/>
      <c r="T152" s="58"/>
      <c r="U152" s="60"/>
      <c r="V152" s="61"/>
      <c r="W152" s="60"/>
      <c r="X152" s="58"/>
      <c r="Y152" s="59"/>
      <c r="Z152" s="62"/>
      <c r="AB152" s="59"/>
      <c r="AC152" s="58"/>
      <c r="AD152" s="59"/>
      <c r="AE152" s="58"/>
      <c r="AF152" s="59"/>
      <c r="AG152" s="58"/>
      <c r="AH152" s="137"/>
      <c r="AI152" s="50"/>
      <c r="AJ152" s="70"/>
      <c r="AL152" s="50">
        <f t="shared" si="4"/>
        <v>41548</v>
      </c>
      <c r="AN152" s="136"/>
    </row>
    <row r="153" spans="1:40" x14ac:dyDescent="0.25">
      <c r="A153" s="50">
        <f>[5]Tregion!$J153</f>
        <v>41579</v>
      </c>
      <c r="B153" s="57">
        <f>[5]Tregion!$P153</f>
        <v>30.045000000000002</v>
      </c>
      <c r="C153" s="58">
        <f>[6]Tregion!$P153</f>
        <v>35.212000000000003</v>
      </c>
      <c r="D153" s="57">
        <f>[7]Tregion!$P153</f>
        <v>31.837000000000003</v>
      </c>
      <c r="E153" s="58">
        <f>[8]Tregion!$P153</f>
        <v>34.125</v>
      </c>
      <c r="F153" s="57">
        <f>[9]Tregion!$P153</f>
        <v>31.733000000000001</v>
      </c>
      <c r="G153" s="57">
        <f>[5]Tregion!$P153</f>
        <v>30.045000000000002</v>
      </c>
      <c r="H153" s="57"/>
      <c r="I153" s="58">
        <f>[11]Tregion!$P153</f>
        <v>32.25</v>
      </c>
      <c r="J153" s="57"/>
      <c r="K153" s="58"/>
      <c r="L153" s="57"/>
      <c r="M153" s="58"/>
      <c r="N153" s="57"/>
      <c r="O153" s="58"/>
      <c r="Q153" s="57"/>
      <c r="R153" s="58">
        <f>[12]Tregion!$P153</f>
        <v>26.981738092802608</v>
      </c>
      <c r="S153" s="59"/>
      <c r="T153" s="58"/>
      <c r="U153" s="60"/>
      <c r="V153" s="61"/>
      <c r="W153" s="60"/>
      <c r="X153" s="58"/>
      <c r="Y153" s="59"/>
      <c r="Z153" s="62"/>
      <c r="AB153" s="59"/>
      <c r="AC153" s="58"/>
      <c r="AD153" s="59"/>
      <c r="AE153" s="58"/>
      <c r="AF153" s="59"/>
      <c r="AG153" s="58"/>
      <c r="AH153" s="137"/>
      <c r="AI153" s="50"/>
      <c r="AJ153" s="70"/>
      <c r="AL153" s="50">
        <f t="shared" si="4"/>
        <v>41579</v>
      </c>
      <c r="AN153" s="136"/>
    </row>
    <row r="154" spans="1:40" x14ac:dyDescent="0.25">
      <c r="A154" s="50">
        <f>[5]Tregion!$J154</f>
        <v>41609</v>
      </c>
      <c r="B154" s="57">
        <f>[5]Tregion!$P154</f>
        <v>29.678000000000001</v>
      </c>
      <c r="C154" s="58">
        <f>[6]Tregion!$P154</f>
        <v>35.655000000000001</v>
      </c>
      <c r="D154" s="57">
        <f>[7]Tregion!$P154</f>
        <v>32.325000000000003</v>
      </c>
      <c r="E154" s="58">
        <f>[8]Tregion!$P154</f>
        <v>36.045000000000002</v>
      </c>
      <c r="F154" s="57">
        <f>[9]Tregion!$P154</f>
        <v>32.663000000000004</v>
      </c>
      <c r="G154" s="57">
        <f>[5]Tregion!$P154</f>
        <v>29.678000000000001</v>
      </c>
      <c r="H154" s="57"/>
      <c r="I154" s="58">
        <f>[11]Tregion!$P154</f>
        <v>32.024999999999999</v>
      </c>
      <c r="J154" s="57"/>
      <c r="K154" s="58"/>
      <c r="L154" s="57"/>
      <c r="M154" s="58"/>
      <c r="N154" s="57"/>
      <c r="O154" s="58"/>
      <c r="Q154" s="57"/>
      <c r="R154" s="58">
        <f>[12]Tregion!$P154</f>
        <v>28.085050879663896</v>
      </c>
      <c r="S154" s="59"/>
      <c r="T154" s="58"/>
      <c r="U154" s="60"/>
      <c r="V154" s="61"/>
      <c r="W154" s="60"/>
      <c r="X154" s="58"/>
      <c r="Y154" s="59"/>
      <c r="Z154" s="62"/>
      <c r="AB154" s="59"/>
      <c r="AC154" s="58"/>
      <c r="AD154" s="59"/>
      <c r="AE154" s="58"/>
      <c r="AF154" s="59"/>
      <c r="AG154" s="58"/>
      <c r="AH154" s="137"/>
      <c r="AI154" s="50"/>
      <c r="AJ154" s="70"/>
      <c r="AL154" s="50">
        <f t="shared" si="4"/>
        <v>41609</v>
      </c>
      <c r="AN154" s="136"/>
    </row>
    <row r="155" spans="1:40" x14ac:dyDescent="0.25">
      <c r="A155" s="50">
        <f>[5]Tregion!$J155</f>
        <v>41640</v>
      </c>
      <c r="B155" s="57">
        <f>[5]Tregion!$P155</f>
        <v>29.504999999999999</v>
      </c>
      <c r="C155" s="58">
        <f>[6]Tregion!$P155</f>
        <v>37.784999999999997</v>
      </c>
      <c r="D155" s="57">
        <f>[7]Tregion!$P155</f>
        <v>34.042000000000002</v>
      </c>
      <c r="E155" s="58">
        <f>[8]Tregion!$P155</f>
        <v>35.49</v>
      </c>
      <c r="F155" s="57">
        <f>[9]Tregion!$P155</f>
        <v>33.06</v>
      </c>
      <c r="G155" s="57">
        <f>[5]Tregion!$P155</f>
        <v>29.504999999999999</v>
      </c>
      <c r="H155" s="57"/>
      <c r="I155" s="58">
        <f>[11]Tregion!$P155</f>
        <v>26.024999999999999</v>
      </c>
      <c r="J155" s="57"/>
      <c r="K155" s="58"/>
      <c r="L155" s="57"/>
      <c r="M155" s="58"/>
      <c r="N155" s="57"/>
      <c r="O155" s="58"/>
      <c r="Q155" s="57"/>
      <c r="R155" s="58">
        <f>[12]Tregion!$P155</f>
        <v>27.828524365134587</v>
      </c>
      <c r="S155" s="59"/>
      <c r="T155" s="58"/>
      <c r="U155" s="60"/>
      <c r="V155" s="61"/>
      <c r="W155" s="60"/>
      <c r="X155" s="58"/>
      <c r="Y155" s="59"/>
      <c r="Z155" s="62"/>
      <c r="AB155" s="59"/>
      <c r="AC155" s="58"/>
      <c r="AD155" s="59"/>
      <c r="AE155" s="58"/>
      <c r="AF155" s="59"/>
      <c r="AG155" s="58"/>
      <c r="AH155" s="137"/>
      <c r="AI155" s="50"/>
      <c r="AJ155" s="70"/>
      <c r="AL155" s="50">
        <f t="shared" si="4"/>
        <v>41640</v>
      </c>
      <c r="AN155" s="136"/>
    </row>
    <row r="156" spans="1:40" x14ac:dyDescent="0.25">
      <c r="A156" s="50">
        <f>[5]Tregion!$J156</f>
        <v>41671</v>
      </c>
      <c r="B156" s="57">
        <f>[5]Tregion!$P156</f>
        <v>29.504999999999999</v>
      </c>
      <c r="C156" s="58">
        <f>[6]Tregion!$P156</f>
        <v>37.53</v>
      </c>
      <c r="D156" s="57">
        <f>[7]Tregion!$P156</f>
        <v>33.72</v>
      </c>
      <c r="E156" s="58">
        <f>[8]Tregion!$P156</f>
        <v>34.86</v>
      </c>
      <c r="F156" s="57">
        <f>[9]Tregion!$P156</f>
        <v>31.942</v>
      </c>
      <c r="G156" s="57">
        <f>[5]Tregion!$P156</f>
        <v>29.504999999999999</v>
      </c>
      <c r="H156" s="57"/>
      <c r="I156" s="58">
        <f>[11]Tregion!$P156</f>
        <v>27.337</v>
      </c>
      <c r="J156" s="57"/>
      <c r="K156" s="58"/>
      <c r="L156" s="57"/>
      <c r="M156" s="58"/>
      <c r="N156" s="57"/>
      <c r="O156" s="58"/>
      <c r="Q156" s="57"/>
      <c r="R156" s="58">
        <f>[12]Tregion!$P156</f>
        <v>27.226350832649242</v>
      </c>
      <c r="S156" s="59"/>
      <c r="T156" s="58"/>
      <c r="U156" s="60"/>
      <c r="V156" s="61"/>
      <c r="W156" s="60"/>
      <c r="X156" s="58"/>
      <c r="Y156" s="59"/>
      <c r="Z156" s="62"/>
      <c r="AB156" s="59"/>
      <c r="AC156" s="58"/>
      <c r="AD156" s="59"/>
      <c r="AE156" s="58"/>
      <c r="AF156" s="59"/>
      <c r="AG156" s="58"/>
      <c r="AH156" s="137"/>
      <c r="AI156" s="50"/>
      <c r="AJ156" s="70"/>
      <c r="AL156" s="50">
        <f t="shared" si="4"/>
        <v>41671</v>
      </c>
      <c r="AN156" s="136"/>
    </row>
    <row r="157" spans="1:40" x14ac:dyDescent="0.25">
      <c r="A157" s="50">
        <f>[5]Tregion!$J157</f>
        <v>41699</v>
      </c>
      <c r="B157" s="57">
        <f>[5]Tregion!$P157</f>
        <v>29.13</v>
      </c>
      <c r="C157" s="58">
        <f>[6]Tregion!$P157</f>
        <v>35.602000000000004</v>
      </c>
      <c r="D157" s="57">
        <f>[7]Tregion!$P157</f>
        <v>31.844999999999999</v>
      </c>
      <c r="E157" s="58">
        <f>[8]Tregion!$P157</f>
        <v>34.229999999999997</v>
      </c>
      <c r="F157" s="57">
        <f>[9]Tregion!$P157</f>
        <v>31.387</v>
      </c>
      <c r="G157" s="57">
        <f>[5]Tregion!$P157</f>
        <v>29.13</v>
      </c>
      <c r="H157" s="57"/>
      <c r="I157" s="58">
        <f>[11]Tregion!$P157</f>
        <v>26.4</v>
      </c>
      <c r="J157" s="57"/>
      <c r="K157" s="58"/>
      <c r="L157" s="57"/>
      <c r="M157" s="58"/>
      <c r="N157" s="57"/>
      <c r="O157" s="58"/>
      <c r="Q157" s="57"/>
      <c r="R157" s="58">
        <f>[12]Tregion!$P157</f>
        <v>26.252983873549766</v>
      </c>
      <c r="S157" s="59"/>
      <c r="T157" s="58"/>
      <c r="U157" s="60"/>
      <c r="V157" s="61"/>
      <c r="W157" s="60"/>
      <c r="X157" s="58"/>
      <c r="Y157" s="59"/>
      <c r="Z157" s="62"/>
      <c r="AB157" s="59"/>
      <c r="AC157" s="58"/>
      <c r="AD157" s="59"/>
      <c r="AE157" s="58"/>
      <c r="AF157" s="59"/>
      <c r="AG157" s="58"/>
      <c r="AH157" s="137"/>
      <c r="AI157" s="50"/>
      <c r="AJ157" s="70"/>
      <c r="AL157" s="50">
        <f t="shared" si="4"/>
        <v>41699</v>
      </c>
      <c r="AN157" s="136"/>
    </row>
    <row r="158" spans="1:40" x14ac:dyDescent="0.25">
      <c r="A158" s="50">
        <f>[5]Tregion!$J158</f>
        <v>41730</v>
      </c>
      <c r="B158" s="57">
        <f>[5]Tregion!$P158</f>
        <v>28.763000000000002</v>
      </c>
      <c r="C158" s="58">
        <f>[6]Tregion!$P158</f>
        <v>35.527999999999999</v>
      </c>
      <c r="D158" s="57">
        <f>[7]Tregion!$P158</f>
        <v>30.87</v>
      </c>
      <c r="E158" s="58">
        <f>[8]Tregion!$P158</f>
        <v>32.947000000000003</v>
      </c>
      <c r="F158" s="57">
        <f>[9]Tregion!$P158</f>
        <v>30.457000000000001</v>
      </c>
      <c r="G158" s="57">
        <f>[5]Tregion!$P158</f>
        <v>28.763000000000002</v>
      </c>
      <c r="H158" s="57"/>
      <c r="I158" s="58">
        <f>[11]Tregion!$P158</f>
        <v>30.75</v>
      </c>
      <c r="J158" s="57"/>
      <c r="K158" s="58"/>
      <c r="L158" s="57"/>
      <c r="M158" s="58"/>
      <c r="N158" s="57"/>
      <c r="O158" s="58"/>
      <c r="Q158" s="57"/>
      <c r="R158" s="58">
        <f>[12]Tregion!$P158</f>
        <v>24.534036484417033</v>
      </c>
      <c r="S158" s="59"/>
      <c r="T158" s="58"/>
      <c r="U158" s="60"/>
      <c r="V158" s="61"/>
      <c r="W158" s="60"/>
      <c r="X158" s="58"/>
      <c r="Y158" s="59"/>
      <c r="Z158" s="62"/>
      <c r="AB158" s="59"/>
      <c r="AC158" s="58"/>
      <c r="AD158" s="59"/>
      <c r="AE158" s="58"/>
      <c r="AF158" s="59"/>
      <c r="AG158" s="58"/>
      <c r="AH158" s="137"/>
      <c r="AI158" s="50"/>
      <c r="AJ158" s="70"/>
      <c r="AL158" s="50">
        <f t="shared" si="4"/>
        <v>41730</v>
      </c>
      <c r="AN158" s="136"/>
    </row>
    <row r="159" spans="1:40" x14ac:dyDescent="0.25">
      <c r="A159" s="50">
        <f>[5]Tregion!$J159</f>
        <v>41760</v>
      </c>
      <c r="B159" s="57">
        <f>[5]Tregion!$P159</f>
        <v>29.504999999999999</v>
      </c>
      <c r="C159" s="58">
        <f>[6]Tregion!$P159</f>
        <v>34.297000000000004</v>
      </c>
      <c r="D159" s="57">
        <f>[7]Tregion!$P159</f>
        <v>29.73</v>
      </c>
      <c r="E159" s="58">
        <f>[8]Tregion!$P159</f>
        <v>33.217500000000001</v>
      </c>
      <c r="F159" s="57">
        <f>[9]Tregion!$P159</f>
        <v>31.012</v>
      </c>
      <c r="G159" s="57">
        <f>[5]Tregion!$P159</f>
        <v>29.504999999999999</v>
      </c>
      <c r="H159" s="57"/>
      <c r="I159" s="58">
        <f>[11]Tregion!$P159</f>
        <v>30.375</v>
      </c>
      <c r="J159" s="57"/>
      <c r="K159" s="58"/>
      <c r="L159" s="57"/>
      <c r="M159" s="58"/>
      <c r="N159" s="57"/>
      <c r="O159" s="58"/>
      <c r="Q159" s="57"/>
      <c r="R159" s="58">
        <f>[12]Tregion!$P159</f>
        <v>24.583630133870564</v>
      </c>
      <c r="S159" s="59"/>
      <c r="T159" s="58"/>
      <c r="U159" s="60"/>
      <c r="V159" s="61"/>
      <c r="W159" s="60"/>
      <c r="X159" s="58"/>
      <c r="Y159" s="59"/>
      <c r="Z159" s="62"/>
      <c r="AB159" s="59"/>
      <c r="AC159" s="58"/>
      <c r="AD159" s="59"/>
      <c r="AE159" s="58"/>
      <c r="AF159" s="59"/>
      <c r="AG159" s="58"/>
      <c r="AH159" s="137"/>
      <c r="AI159" s="50"/>
      <c r="AJ159" s="70"/>
      <c r="AL159" s="50">
        <f t="shared" si="4"/>
        <v>41760</v>
      </c>
      <c r="AN159" s="136"/>
    </row>
    <row r="160" spans="1:40" x14ac:dyDescent="0.25">
      <c r="A160" s="50">
        <f>[5]Tregion!$J160</f>
        <v>41791</v>
      </c>
      <c r="B160" s="57">
        <f>[5]Tregion!$P160</f>
        <v>34.718000000000004</v>
      </c>
      <c r="C160" s="58">
        <f>[6]Tregion!$P160</f>
        <v>33.69</v>
      </c>
      <c r="D160" s="57">
        <f>[7]Tregion!$P160</f>
        <v>30.06</v>
      </c>
      <c r="E160" s="58">
        <f>[8]Tregion!$P160</f>
        <v>34.792499999999997</v>
      </c>
      <c r="F160" s="57">
        <f>[9]Tregion!$P160</f>
        <v>34.358000000000004</v>
      </c>
      <c r="G160" s="57">
        <f>[5]Tregion!$P160</f>
        <v>34.718000000000004</v>
      </c>
      <c r="H160" s="57"/>
      <c r="I160" s="58">
        <f>[11]Tregion!$P160</f>
        <v>35.625</v>
      </c>
      <c r="J160" s="57"/>
      <c r="K160" s="58"/>
      <c r="L160" s="57"/>
      <c r="M160" s="58"/>
      <c r="N160" s="57"/>
      <c r="O160" s="58"/>
      <c r="Q160" s="57"/>
      <c r="R160" s="58">
        <f>[12]Tregion!$P160</f>
        <v>24.868849325146126</v>
      </c>
      <c r="S160" s="59"/>
      <c r="T160" s="58"/>
      <c r="U160" s="60"/>
      <c r="V160" s="61"/>
      <c r="W160" s="60"/>
      <c r="X160" s="58"/>
      <c r="Y160" s="59"/>
      <c r="Z160" s="62"/>
      <c r="AB160" s="59"/>
      <c r="AC160" s="58"/>
      <c r="AD160" s="59"/>
      <c r="AE160" s="58"/>
      <c r="AF160" s="59"/>
      <c r="AG160" s="58"/>
      <c r="AH160" s="137"/>
      <c r="AI160" s="50"/>
      <c r="AJ160" s="70"/>
      <c r="AL160" s="50">
        <f t="shared" si="4"/>
        <v>41791</v>
      </c>
      <c r="AN160" s="136"/>
    </row>
    <row r="161" spans="1:40" ht="12" customHeight="1" x14ac:dyDescent="0.25">
      <c r="A161" s="50">
        <f>[5]Tregion!$J161</f>
        <v>41821</v>
      </c>
      <c r="B161" s="57">
        <f>[5]Tregion!$P161</f>
        <v>42.173000000000002</v>
      </c>
      <c r="C161" s="58">
        <f>[6]Tregion!$P161</f>
        <v>41.534999999999997</v>
      </c>
      <c r="D161" s="57">
        <f>[7]Tregion!$P161</f>
        <v>36.104999999999997</v>
      </c>
      <c r="E161" s="58">
        <f>[8]Tregion!$P161</f>
        <v>38.01</v>
      </c>
      <c r="F161" s="57">
        <f>[9]Tregion!$P161</f>
        <v>45.142499999999998</v>
      </c>
      <c r="G161" s="57">
        <f>[5]Tregion!$P161</f>
        <v>42.173000000000002</v>
      </c>
      <c r="H161" s="57"/>
      <c r="I161" s="58">
        <f>[11]Tregion!$P161</f>
        <v>40.875</v>
      </c>
      <c r="J161" s="57"/>
      <c r="K161" s="58"/>
      <c r="L161" s="57"/>
      <c r="M161" s="58"/>
      <c r="N161" s="57"/>
      <c r="O161" s="58"/>
      <c r="Q161" s="57"/>
      <c r="R161" s="58">
        <f>[12]Tregion!$P161</f>
        <v>25.20404330831067</v>
      </c>
      <c r="S161" s="59"/>
      <c r="T161" s="58"/>
      <c r="U161" s="60"/>
      <c r="V161" s="61"/>
      <c r="W161" s="60"/>
      <c r="X161" s="58"/>
      <c r="Y161" s="59"/>
      <c r="Z161" s="62"/>
      <c r="AB161" s="59"/>
      <c r="AC161" s="58"/>
      <c r="AD161" s="59"/>
      <c r="AE161" s="58"/>
      <c r="AF161" s="59"/>
      <c r="AG161" s="58"/>
      <c r="AH161" s="137"/>
      <c r="AI161" s="50"/>
      <c r="AJ161" s="70"/>
      <c r="AL161" s="50">
        <f t="shared" si="4"/>
        <v>41821</v>
      </c>
      <c r="AN161" s="136"/>
    </row>
    <row r="162" spans="1:40" x14ac:dyDescent="0.25">
      <c r="A162" s="50"/>
      <c r="AH162" s="137"/>
      <c r="AN162" s="136"/>
    </row>
    <row r="163" spans="1:40" x14ac:dyDescent="0.25">
      <c r="A163" s="50"/>
      <c r="AH163" s="137"/>
      <c r="AN163" s="136"/>
    </row>
    <row r="164" spans="1:40" x14ac:dyDescent="0.25">
      <c r="A164" s="50"/>
      <c r="AH164" s="137"/>
      <c r="AN164" s="136"/>
    </row>
    <row r="165" spans="1:40" x14ac:dyDescent="0.25">
      <c r="A165" s="50"/>
      <c r="AH165" s="137"/>
      <c r="AN165" s="136"/>
    </row>
    <row r="166" spans="1:40" x14ac:dyDescent="0.25">
      <c r="A166" s="50"/>
      <c r="AH166" s="137"/>
      <c r="AN166" s="136"/>
    </row>
    <row r="167" spans="1:40" x14ac:dyDescent="0.25">
      <c r="A167" s="50"/>
      <c r="AH167" s="137"/>
      <c r="AN167" s="136"/>
    </row>
    <row r="168" spans="1:40" x14ac:dyDescent="0.25">
      <c r="A168" s="50"/>
      <c r="AH168" s="137"/>
      <c r="AN168" s="136"/>
    </row>
    <row r="169" spans="1:40" x14ac:dyDescent="0.25">
      <c r="A169" s="50"/>
      <c r="AH169" s="137"/>
      <c r="AN169" s="136"/>
    </row>
    <row r="170" spans="1:40" x14ac:dyDescent="0.25">
      <c r="A170" s="50"/>
      <c r="AH170" s="137"/>
      <c r="AN170" s="136"/>
    </row>
    <row r="171" spans="1:40" x14ac:dyDescent="0.25">
      <c r="A171" s="50"/>
      <c r="AH171" s="137"/>
      <c r="AN171" s="136"/>
    </row>
    <row r="172" spans="1:40" x14ac:dyDescent="0.25">
      <c r="A172" s="50"/>
      <c r="AH172" s="137"/>
      <c r="AN172" s="136"/>
    </row>
    <row r="173" spans="1:40" x14ac:dyDescent="0.25">
      <c r="A173" s="50"/>
      <c r="AH173" s="137"/>
      <c r="AN173" s="136"/>
    </row>
    <row r="174" spans="1:40" x14ac:dyDescent="0.25">
      <c r="A174" s="50"/>
      <c r="AH174" s="137"/>
      <c r="AN174" s="136"/>
    </row>
    <row r="175" spans="1:40" x14ac:dyDescent="0.25">
      <c r="A175" s="50"/>
      <c r="AH175" s="137"/>
      <c r="AN175" s="136"/>
    </row>
    <row r="176" spans="1:40" x14ac:dyDescent="0.25">
      <c r="A176" s="50"/>
      <c r="AH176" s="137"/>
      <c r="AN176" s="136"/>
    </row>
    <row r="177" spans="1:40" x14ac:dyDescent="0.25">
      <c r="A177" s="50"/>
      <c r="AH177" s="137"/>
      <c r="AN177" s="136"/>
    </row>
    <row r="178" spans="1:40" x14ac:dyDescent="0.25">
      <c r="A178" s="50"/>
      <c r="AH178" s="137"/>
      <c r="AN178" s="136"/>
    </row>
    <row r="179" spans="1:40" x14ac:dyDescent="0.25">
      <c r="A179" s="50"/>
      <c r="AH179" s="137"/>
      <c r="AN179" s="136"/>
    </row>
    <row r="180" spans="1:40" x14ac:dyDescent="0.25">
      <c r="A180" s="50"/>
      <c r="AH180" s="137"/>
      <c r="AN180" s="136"/>
    </row>
    <row r="181" spans="1:40" x14ac:dyDescent="0.25">
      <c r="A181" s="50"/>
      <c r="AH181" s="137"/>
      <c r="AN181" s="136"/>
    </row>
    <row r="182" spans="1:40" x14ac:dyDescent="0.25">
      <c r="A182" s="50"/>
      <c r="AH182" s="137"/>
      <c r="AN182" s="136"/>
    </row>
    <row r="183" spans="1:40" x14ac:dyDescent="0.25">
      <c r="A183" s="50"/>
      <c r="AH183" s="137"/>
      <c r="AN183" s="136"/>
    </row>
    <row r="184" spans="1:40" x14ac:dyDescent="0.25">
      <c r="A184" s="50"/>
      <c r="AH184" s="137"/>
      <c r="AN184" s="136"/>
    </row>
    <row r="185" spans="1:40" x14ac:dyDescent="0.25">
      <c r="A185" s="50"/>
      <c r="AH185" s="137"/>
      <c r="AN185" s="136"/>
    </row>
    <row r="186" spans="1:40" x14ac:dyDescent="0.25">
      <c r="A186" s="50"/>
      <c r="AH186" s="137"/>
      <c r="AN186" s="136"/>
    </row>
    <row r="187" spans="1:40" x14ac:dyDescent="0.25">
      <c r="A187" s="50"/>
      <c r="AH187" s="137"/>
      <c r="AN187" s="136"/>
    </row>
    <row r="188" spans="1:40" x14ac:dyDescent="0.25">
      <c r="A188" s="50"/>
      <c r="AH188" s="137"/>
      <c r="AN188" s="136"/>
    </row>
    <row r="189" spans="1:40" x14ac:dyDescent="0.25">
      <c r="A189" s="50"/>
      <c r="AH189" s="137"/>
      <c r="AN189" s="136"/>
    </row>
    <row r="190" spans="1:40" x14ac:dyDescent="0.25">
      <c r="A190" s="50"/>
      <c r="AH190" s="137"/>
      <c r="AN190" s="136"/>
    </row>
    <row r="191" spans="1:40" x14ac:dyDescent="0.25">
      <c r="A191" s="50"/>
      <c r="AH191" s="137"/>
      <c r="AN191" s="136"/>
    </row>
    <row r="192" spans="1:40" x14ac:dyDescent="0.25">
      <c r="A192" s="50"/>
      <c r="AH192" s="137"/>
      <c r="AN192" s="136"/>
    </row>
    <row r="193" spans="1:40" x14ac:dyDescent="0.25">
      <c r="A193" s="50"/>
      <c r="AH193" s="137"/>
      <c r="AN193" s="136"/>
    </row>
    <row r="194" spans="1:40" x14ac:dyDescent="0.25">
      <c r="A194" s="50"/>
      <c r="AH194" s="137"/>
      <c r="AN194" s="136"/>
    </row>
    <row r="195" spans="1:40" x14ac:dyDescent="0.25">
      <c r="A195" s="50"/>
      <c r="AH195" s="137"/>
      <c r="AN195" s="136"/>
    </row>
    <row r="196" spans="1:40" x14ac:dyDescent="0.25">
      <c r="A196" s="50"/>
      <c r="AH196" s="137"/>
      <c r="AN196" s="136"/>
    </row>
    <row r="197" spans="1:40" x14ac:dyDescent="0.25">
      <c r="A197" s="50"/>
      <c r="AH197" s="137"/>
      <c r="AN197" s="136"/>
    </row>
    <row r="198" spans="1:40" x14ac:dyDescent="0.25">
      <c r="A198" s="50"/>
      <c r="AH198" s="137"/>
      <c r="AN198" s="136"/>
    </row>
    <row r="199" spans="1:40" x14ac:dyDescent="0.25">
      <c r="A199" s="50"/>
      <c r="AH199" s="137"/>
      <c r="AN199" s="136"/>
    </row>
    <row r="200" spans="1:40" x14ac:dyDescent="0.25">
      <c r="A200" s="50"/>
      <c r="AH200" s="137"/>
      <c r="AN200" s="136"/>
    </row>
    <row r="201" spans="1:40" x14ac:dyDescent="0.25">
      <c r="A201" s="50"/>
      <c r="AH201" s="137"/>
      <c r="AN201" s="136"/>
    </row>
    <row r="202" spans="1:40" x14ac:dyDescent="0.25">
      <c r="A202" s="50"/>
      <c r="AH202" s="137"/>
      <c r="AN202" s="136"/>
    </row>
    <row r="203" spans="1:40" x14ac:dyDescent="0.25">
      <c r="A203" s="50"/>
      <c r="AH203" s="137"/>
      <c r="AN203" s="136"/>
    </row>
    <row r="204" spans="1:40" x14ac:dyDescent="0.25">
      <c r="A204" s="50"/>
      <c r="AH204" s="137"/>
      <c r="AN204" s="136"/>
    </row>
    <row r="205" spans="1:40" x14ac:dyDescent="0.25">
      <c r="A205" s="50"/>
      <c r="AH205" s="137"/>
      <c r="AN205" s="136"/>
    </row>
    <row r="206" spans="1:40" x14ac:dyDescent="0.25">
      <c r="A206" s="50"/>
      <c r="AH206" s="137"/>
      <c r="AN206" s="136"/>
    </row>
    <row r="207" spans="1:40" x14ac:dyDescent="0.25">
      <c r="A207" s="50"/>
      <c r="AH207" s="137"/>
      <c r="AN207" s="136"/>
    </row>
    <row r="208" spans="1:40" x14ac:dyDescent="0.25">
      <c r="A208" s="50"/>
      <c r="AH208" s="137"/>
      <c r="AN208" s="136"/>
    </row>
    <row r="209" spans="1:40" x14ac:dyDescent="0.25">
      <c r="A209" s="50"/>
      <c r="AH209" s="137"/>
      <c r="AN209" s="136"/>
    </row>
    <row r="210" spans="1:40" x14ac:dyDescent="0.25">
      <c r="A210" s="50"/>
      <c r="AH210" s="137"/>
      <c r="AN210" s="136"/>
    </row>
    <row r="211" spans="1:40" x14ac:dyDescent="0.25">
      <c r="A211" s="50"/>
      <c r="AH211" s="137"/>
      <c r="AN211" s="136"/>
    </row>
    <row r="212" spans="1:40" x14ac:dyDescent="0.25">
      <c r="A212" s="50"/>
      <c r="AH212" s="137"/>
      <c r="AN212" s="136"/>
    </row>
    <row r="213" spans="1:40" x14ac:dyDescent="0.25">
      <c r="A213" s="50"/>
      <c r="AH213" s="137"/>
      <c r="AN213" s="136"/>
    </row>
    <row r="214" spans="1:40" x14ac:dyDescent="0.25">
      <c r="A214" s="50"/>
      <c r="AH214" s="137"/>
      <c r="AN214" s="136"/>
    </row>
    <row r="215" spans="1:40" x14ac:dyDescent="0.25">
      <c r="A215" s="50"/>
      <c r="AH215" s="137"/>
      <c r="AN215" s="136"/>
    </row>
    <row r="216" spans="1:40" x14ac:dyDescent="0.25">
      <c r="A216" s="50"/>
      <c r="AH216" s="137"/>
      <c r="AN216" s="136"/>
    </row>
    <row r="217" spans="1:40" x14ac:dyDescent="0.25">
      <c r="A217" s="50"/>
      <c r="AH217" s="137"/>
      <c r="AN217" s="136"/>
    </row>
    <row r="218" spans="1:40" x14ac:dyDescent="0.25">
      <c r="A218" s="50"/>
      <c r="AH218" s="137"/>
      <c r="AN218" s="136"/>
    </row>
    <row r="219" spans="1:40" x14ac:dyDescent="0.25">
      <c r="A219" s="50"/>
      <c r="AH219" s="137"/>
      <c r="AN219" s="136"/>
    </row>
    <row r="220" spans="1:40" x14ac:dyDescent="0.25">
      <c r="A220" s="50"/>
      <c r="AH220" s="137"/>
      <c r="AN220" s="136"/>
    </row>
    <row r="221" spans="1:40" x14ac:dyDescent="0.25">
      <c r="A221" s="50"/>
      <c r="AH221" s="137"/>
      <c r="AN221" s="136"/>
    </row>
    <row r="222" spans="1:40" x14ac:dyDescent="0.25">
      <c r="A222" s="50"/>
      <c r="AH222" s="137"/>
      <c r="AN222" s="136"/>
    </row>
    <row r="223" spans="1:40" x14ac:dyDescent="0.25">
      <c r="A223" s="50"/>
      <c r="AH223" s="137"/>
      <c r="AN223" s="136"/>
    </row>
    <row r="224" spans="1:40" x14ac:dyDescent="0.25">
      <c r="A224" s="50"/>
      <c r="AH224" s="137"/>
      <c r="AN224" s="136"/>
    </row>
    <row r="225" spans="1:40" x14ac:dyDescent="0.25">
      <c r="A225" s="50"/>
      <c r="AH225" s="137"/>
      <c r="AN225" s="136"/>
    </row>
    <row r="226" spans="1:40" x14ac:dyDescent="0.25">
      <c r="A226" s="50"/>
      <c r="AH226" s="137"/>
      <c r="AN226" s="136"/>
    </row>
    <row r="227" spans="1:40" x14ac:dyDescent="0.25">
      <c r="A227" s="50"/>
      <c r="AH227" s="137"/>
      <c r="AN227" s="136"/>
    </row>
    <row r="228" spans="1:40" x14ac:dyDescent="0.25">
      <c r="A228" s="50"/>
      <c r="AH228" s="137"/>
      <c r="AN228" s="136"/>
    </row>
    <row r="229" spans="1:40" x14ac:dyDescent="0.25">
      <c r="A229" s="50"/>
      <c r="AH229" s="137"/>
      <c r="AN229" s="136"/>
    </row>
    <row r="230" spans="1:40" x14ac:dyDescent="0.25">
      <c r="A230" s="50"/>
      <c r="AH230" s="137"/>
      <c r="AN230" s="136"/>
    </row>
    <row r="231" spans="1:40" x14ac:dyDescent="0.25">
      <c r="A231" s="50"/>
      <c r="AH231" s="137"/>
      <c r="AN231" s="136"/>
    </row>
    <row r="232" spans="1:40" x14ac:dyDescent="0.25">
      <c r="A232" s="50"/>
      <c r="AH232" s="137"/>
      <c r="AN232" s="136"/>
    </row>
    <row r="233" spans="1:40" x14ac:dyDescent="0.25">
      <c r="A233" s="50"/>
      <c r="AH233" s="137"/>
      <c r="AN233" s="136"/>
    </row>
    <row r="234" spans="1:40" x14ac:dyDescent="0.25">
      <c r="A234" s="50"/>
      <c r="AH234" s="137"/>
      <c r="AN234" s="136"/>
    </row>
    <row r="235" spans="1:40" x14ac:dyDescent="0.25">
      <c r="A235" s="50"/>
      <c r="AH235" s="137"/>
      <c r="AN235" s="136"/>
    </row>
    <row r="236" spans="1:40" x14ac:dyDescent="0.25">
      <c r="A236" s="50"/>
      <c r="AH236" s="137"/>
      <c r="AN236" s="136"/>
    </row>
    <row r="237" spans="1:40" x14ac:dyDescent="0.25">
      <c r="A237" s="50"/>
      <c r="AH237" s="137"/>
      <c r="AN237" s="136"/>
    </row>
    <row r="238" spans="1:40" x14ac:dyDescent="0.25">
      <c r="A238" s="50"/>
      <c r="AH238" s="137"/>
      <c r="AN238" s="136"/>
    </row>
    <row r="239" spans="1:40" x14ac:dyDescent="0.25">
      <c r="A239" s="50"/>
      <c r="AH239" s="137"/>
      <c r="AN239" s="136"/>
    </row>
    <row r="240" spans="1:40" x14ac:dyDescent="0.25">
      <c r="A240" s="50"/>
      <c r="AH240" s="137"/>
      <c r="AN240" s="136"/>
    </row>
    <row r="241" spans="1:40" x14ac:dyDescent="0.25">
      <c r="A241" s="50"/>
      <c r="AH241" s="137"/>
      <c r="AN241" s="136"/>
    </row>
    <row r="242" spans="1:40" x14ac:dyDescent="0.25">
      <c r="A242" s="50"/>
      <c r="AH242" s="137"/>
      <c r="AN242" s="136"/>
    </row>
    <row r="243" spans="1:40" x14ac:dyDescent="0.25">
      <c r="A243" s="50"/>
      <c r="AH243" s="137"/>
      <c r="AN243" s="136"/>
    </row>
    <row r="244" spans="1:40" x14ac:dyDescent="0.25">
      <c r="A244" s="50"/>
      <c r="AH244" s="137"/>
      <c r="AN244" s="136"/>
    </row>
    <row r="245" spans="1:40" x14ac:dyDescent="0.25">
      <c r="A245" s="50"/>
      <c r="AH245" s="137"/>
      <c r="AN245" s="136"/>
    </row>
    <row r="246" spans="1:40" x14ac:dyDescent="0.25">
      <c r="A246" s="50"/>
      <c r="AH246" s="137"/>
      <c r="AN246" s="136"/>
    </row>
    <row r="247" spans="1:40" x14ac:dyDescent="0.25">
      <c r="A247" s="50"/>
      <c r="AH247" s="137"/>
      <c r="AN247" s="136"/>
    </row>
    <row r="248" spans="1:40" x14ac:dyDescent="0.25">
      <c r="A248" s="50"/>
      <c r="AH248" s="137"/>
      <c r="AN248" s="136"/>
    </row>
    <row r="249" spans="1:40" x14ac:dyDescent="0.25">
      <c r="A249" s="50"/>
      <c r="AH249" s="137"/>
      <c r="AN249" s="136"/>
    </row>
    <row r="250" spans="1:40" x14ac:dyDescent="0.25">
      <c r="A250" s="50"/>
      <c r="AH250" s="137"/>
      <c r="AN250" s="136"/>
    </row>
    <row r="251" spans="1:40" x14ac:dyDescent="0.25">
      <c r="A251" s="50"/>
      <c r="AH251" s="137"/>
      <c r="AN251" s="136"/>
    </row>
    <row r="252" spans="1:40" x14ac:dyDescent="0.25">
      <c r="A252" s="50"/>
      <c r="AH252" s="137"/>
      <c r="AN252" s="136"/>
    </row>
    <row r="253" spans="1:40" x14ac:dyDescent="0.25">
      <c r="A253" s="50"/>
      <c r="AH253" s="137"/>
      <c r="AN253" s="136"/>
    </row>
    <row r="254" spans="1:40" x14ac:dyDescent="0.25">
      <c r="A254" s="50"/>
      <c r="AH254" s="137"/>
      <c r="AN254" s="136"/>
    </row>
    <row r="255" spans="1:40" x14ac:dyDescent="0.25">
      <c r="A255" s="50"/>
      <c r="AH255" s="137"/>
      <c r="AN255" s="136"/>
    </row>
    <row r="256" spans="1:40" x14ac:dyDescent="0.25">
      <c r="A256" s="50"/>
      <c r="AH256" s="137"/>
      <c r="AN256" s="136"/>
    </row>
    <row r="257" spans="1:40" x14ac:dyDescent="0.25">
      <c r="A257" s="50"/>
      <c r="AH257" s="137"/>
      <c r="AN257" s="136"/>
    </row>
    <row r="258" spans="1:40" x14ac:dyDescent="0.25">
      <c r="A258" s="50"/>
      <c r="AH258" s="137"/>
      <c r="AN258" s="136"/>
    </row>
    <row r="259" spans="1:40" x14ac:dyDescent="0.25">
      <c r="A259" s="50"/>
      <c r="AH259" s="137"/>
      <c r="AN259" s="136"/>
    </row>
    <row r="260" spans="1:40" x14ac:dyDescent="0.25">
      <c r="A260" s="50"/>
      <c r="AH260" s="137"/>
      <c r="AN260" s="136"/>
    </row>
    <row r="261" spans="1:40" x14ac:dyDescent="0.25">
      <c r="A261" s="50"/>
      <c r="AH261" s="137"/>
      <c r="AN261" s="136"/>
    </row>
    <row r="262" spans="1:40" x14ac:dyDescent="0.25">
      <c r="A262" s="50"/>
      <c r="AH262" s="137"/>
      <c r="AN262" s="136"/>
    </row>
    <row r="263" spans="1:40" x14ac:dyDescent="0.25">
      <c r="A263" s="50"/>
      <c r="AH263" s="137"/>
      <c r="AN263" s="136"/>
    </row>
    <row r="264" spans="1:40" x14ac:dyDescent="0.25">
      <c r="A264" s="50"/>
      <c r="AH264" s="137"/>
      <c r="AN264" s="136"/>
    </row>
    <row r="265" spans="1:40" x14ac:dyDescent="0.25">
      <c r="A265" s="50"/>
      <c r="AH265" s="137"/>
      <c r="AN265" s="136"/>
    </row>
    <row r="266" spans="1:40" x14ac:dyDescent="0.25">
      <c r="A266" s="50"/>
      <c r="AH266" s="137"/>
      <c r="AN266" s="136"/>
    </row>
    <row r="267" spans="1:40" x14ac:dyDescent="0.25">
      <c r="A267" s="50"/>
      <c r="AH267" s="137"/>
      <c r="AN267" s="136"/>
    </row>
    <row r="268" spans="1:40" x14ac:dyDescent="0.25">
      <c r="A268" s="50"/>
      <c r="AH268" s="137"/>
      <c r="AN268" s="136"/>
    </row>
    <row r="269" spans="1:40" x14ac:dyDescent="0.25">
      <c r="A269" s="50"/>
      <c r="AH269" s="137"/>
      <c r="AN269" s="136"/>
    </row>
    <row r="270" spans="1:40" x14ac:dyDescent="0.25">
      <c r="A270" s="50"/>
      <c r="AH270" s="137"/>
      <c r="AN270" s="136"/>
    </row>
    <row r="271" spans="1:40" x14ac:dyDescent="0.25">
      <c r="A271" s="50"/>
      <c r="AH271" s="137"/>
      <c r="AN271" s="136"/>
    </row>
    <row r="272" spans="1:40" x14ac:dyDescent="0.25">
      <c r="A272" s="50"/>
      <c r="AH272" s="137"/>
      <c r="AN272" s="136"/>
    </row>
    <row r="273" spans="1:40" x14ac:dyDescent="0.25">
      <c r="A273" s="50"/>
      <c r="AH273" s="137"/>
      <c r="AN273" s="136"/>
    </row>
    <row r="274" spans="1:40" x14ac:dyDescent="0.25">
      <c r="A274" s="50"/>
      <c r="AH274" s="137"/>
      <c r="AN274" s="136"/>
    </row>
    <row r="275" spans="1:40" x14ac:dyDescent="0.25">
      <c r="A275" s="50"/>
      <c r="AH275" s="137"/>
      <c r="AN275" s="136"/>
    </row>
    <row r="276" spans="1:40" x14ac:dyDescent="0.25">
      <c r="A276" s="50"/>
      <c r="AH276" s="137"/>
      <c r="AN276" s="136"/>
    </row>
    <row r="277" spans="1:40" x14ac:dyDescent="0.25">
      <c r="A277" s="50"/>
      <c r="AH277" s="137"/>
      <c r="AN277" s="136"/>
    </row>
    <row r="278" spans="1:40" x14ac:dyDescent="0.25">
      <c r="A278" s="50"/>
      <c r="AH278" s="137"/>
      <c r="AN278" s="136"/>
    </row>
    <row r="279" spans="1:40" x14ac:dyDescent="0.25">
      <c r="A279" s="50"/>
      <c r="AH279" s="137"/>
      <c r="AN279" s="136"/>
    </row>
    <row r="280" spans="1:40" x14ac:dyDescent="0.25">
      <c r="A280" s="50"/>
      <c r="AH280" s="137"/>
      <c r="AN280" s="136"/>
    </row>
    <row r="281" spans="1:40" x14ac:dyDescent="0.25">
      <c r="A281" s="50"/>
      <c r="AH281" s="137"/>
      <c r="AN281" s="136"/>
    </row>
    <row r="282" spans="1:40" x14ac:dyDescent="0.25">
      <c r="A282" s="50"/>
      <c r="AH282" s="137"/>
      <c r="AN282" s="136"/>
    </row>
    <row r="283" spans="1:40" x14ac:dyDescent="0.25">
      <c r="A283" s="50"/>
      <c r="AH283" s="137"/>
      <c r="AN283" s="136"/>
    </row>
    <row r="284" spans="1:40" x14ac:dyDescent="0.25">
      <c r="A284" s="50"/>
      <c r="AH284" s="137"/>
      <c r="AN284" s="136"/>
    </row>
    <row r="285" spans="1:40" x14ac:dyDescent="0.25">
      <c r="A285" s="50"/>
      <c r="AH285" s="137"/>
      <c r="AN285" s="136"/>
    </row>
    <row r="286" spans="1:40" x14ac:dyDescent="0.25">
      <c r="A286" s="50"/>
      <c r="AH286" s="137"/>
      <c r="AN286" s="136"/>
    </row>
    <row r="287" spans="1:40" x14ac:dyDescent="0.25">
      <c r="A287" s="50"/>
      <c r="AH287" s="137"/>
      <c r="AN287" s="136"/>
    </row>
    <row r="288" spans="1:40" x14ac:dyDescent="0.25">
      <c r="A288" s="50"/>
      <c r="AH288" s="137"/>
      <c r="AN288" s="136"/>
    </row>
    <row r="289" spans="1:40" x14ac:dyDescent="0.25">
      <c r="A289" s="50"/>
      <c r="AH289" s="137"/>
      <c r="AN289" s="136"/>
    </row>
    <row r="290" spans="1:40" x14ac:dyDescent="0.25">
      <c r="A290" s="50"/>
      <c r="AH290" s="137"/>
      <c r="AN290" s="136"/>
    </row>
    <row r="291" spans="1:40" x14ac:dyDescent="0.25">
      <c r="A291" s="50"/>
      <c r="AH291" s="137"/>
      <c r="AN291" s="136"/>
    </row>
    <row r="292" spans="1:40" x14ac:dyDescent="0.25">
      <c r="A292" s="50"/>
      <c r="AH292" s="137"/>
      <c r="AN292" s="136"/>
    </row>
    <row r="293" spans="1:40" x14ac:dyDescent="0.25">
      <c r="A293" s="50"/>
      <c r="AH293" s="137"/>
      <c r="AN293" s="136"/>
    </row>
    <row r="294" spans="1:40" x14ac:dyDescent="0.25">
      <c r="A294" s="50"/>
      <c r="AH294" s="137"/>
      <c r="AN294" s="136"/>
    </row>
    <row r="295" spans="1:40" x14ac:dyDescent="0.25">
      <c r="A295" s="50"/>
      <c r="AH295" s="137"/>
      <c r="AN295" s="136"/>
    </row>
    <row r="296" spans="1:40" x14ac:dyDescent="0.25">
      <c r="A296" s="50"/>
      <c r="AH296" s="137"/>
      <c r="AN296" s="136"/>
    </row>
    <row r="297" spans="1:40" x14ac:dyDescent="0.25">
      <c r="A297" s="50"/>
      <c r="AH297" s="137"/>
      <c r="AN297" s="136"/>
    </row>
    <row r="298" spans="1:40" x14ac:dyDescent="0.25">
      <c r="A298" s="50"/>
      <c r="AH298" s="137"/>
      <c r="AN298" s="136"/>
    </row>
    <row r="299" spans="1:40" x14ac:dyDescent="0.25">
      <c r="A299" s="50"/>
      <c r="AH299" s="137"/>
      <c r="AN299" s="136"/>
    </row>
    <row r="300" spans="1:40" x14ac:dyDescent="0.25">
      <c r="A300" s="50"/>
      <c r="AH300" s="137"/>
      <c r="AN300" s="136"/>
    </row>
    <row r="301" spans="1:40" x14ac:dyDescent="0.25">
      <c r="A301" s="50"/>
      <c r="AH301" s="137"/>
      <c r="AN301" s="136"/>
    </row>
    <row r="302" spans="1:40" x14ac:dyDescent="0.25">
      <c r="A302" s="50"/>
      <c r="AH302" s="137"/>
      <c r="AN302" s="136"/>
    </row>
    <row r="303" spans="1:40" x14ac:dyDescent="0.25">
      <c r="A303" s="50"/>
      <c r="AH303" s="137"/>
      <c r="AN303" s="136"/>
    </row>
    <row r="304" spans="1:40" x14ac:dyDescent="0.25">
      <c r="A304" s="50"/>
      <c r="AH304" s="137"/>
      <c r="AN304" s="136"/>
    </row>
    <row r="305" spans="1:40" x14ac:dyDescent="0.25">
      <c r="A305" s="50"/>
      <c r="AH305" s="137"/>
      <c r="AN305" s="136"/>
    </row>
    <row r="306" spans="1:40" x14ac:dyDescent="0.25">
      <c r="A306" s="50"/>
      <c r="AH306" s="137"/>
      <c r="AN306" s="136"/>
    </row>
    <row r="307" spans="1:40" x14ac:dyDescent="0.25">
      <c r="A307" s="50"/>
      <c r="AH307" s="137"/>
      <c r="AN307" s="136"/>
    </row>
    <row r="308" spans="1:40" x14ac:dyDescent="0.25">
      <c r="A308" s="50"/>
      <c r="AH308" s="137"/>
      <c r="AN308" s="136"/>
    </row>
    <row r="309" spans="1:40" x14ac:dyDescent="0.25">
      <c r="A309" s="50"/>
      <c r="AH309" s="137"/>
      <c r="AN309" s="136"/>
    </row>
    <row r="310" spans="1:40" x14ac:dyDescent="0.25">
      <c r="A310" s="50"/>
      <c r="AH310" s="137"/>
      <c r="AN310" s="136"/>
    </row>
    <row r="311" spans="1:40" x14ac:dyDescent="0.25">
      <c r="A311" s="50"/>
      <c r="AH311" s="137"/>
      <c r="AN311" s="136"/>
    </row>
    <row r="312" spans="1:40" x14ac:dyDescent="0.25">
      <c r="A312" s="50"/>
      <c r="AH312" s="137"/>
      <c r="AN312" s="136"/>
    </row>
    <row r="313" spans="1:40" x14ac:dyDescent="0.25">
      <c r="A313" s="50"/>
      <c r="AH313" s="137"/>
      <c r="AN313" s="136"/>
    </row>
    <row r="314" spans="1:40" x14ac:dyDescent="0.25">
      <c r="A314" s="50"/>
      <c r="AH314" s="137"/>
      <c r="AN314" s="136"/>
    </row>
    <row r="315" spans="1:40" x14ac:dyDescent="0.25">
      <c r="A315" s="50"/>
      <c r="AH315" s="137"/>
      <c r="AN315" s="136"/>
    </row>
    <row r="316" spans="1:40" x14ac:dyDescent="0.25">
      <c r="A316" s="50"/>
      <c r="AH316" s="137"/>
      <c r="AN316" s="136"/>
    </row>
    <row r="317" spans="1:40" x14ac:dyDescent="0.25">
      <c r="A317" s="50"/>
      <c r="AH317" s="137"/>
      <c r="AN317" s="136"/>
    </row>
    <row r="318" spans="1:40" x14ac:dyDescent="0.25">
      <c r="A318" s="50"/>
      <c r="AH318" s="137"/>
      <c r="AN318" s="136"/>
    </row>
    <row r="319" spans="1:40" x14ac:dyDescent="0.25">
      <c r="A319" s="50"/>
      <c r="AH319" s="137"/>
      <c r="AN319" s="136"/>
    </row>
    <row r="320" spans="1:40" x14ac:dyDescent="0.25">
      <c r="A320" s="50"/>
      <c r="AH320" s="137"/>
      <c r="AN320" s="136"/>
    </row>
    <row r="321" spans="1:40" x14ac:dyDescent="0.25">
      <c r="A321" s="50"/>
      <c r="AH321" s="137"/>
      <c r="AN321" s="136"/>
    </row>
    <row r="322" spans="1:40" x14ac:dyDescent="0.25">
      <c r="A322" s="50"/>
      <c r="AH322" s="137"/>
      <c r="AN322" s="136"/>
    </row>
    <row r="323" spans="1:40" x14ac:dyDescent="0.25">
      <c r="A323" s="50"/>
      <c r="AH323" s="137"/>
      <c r="AN323" s="136"/>
    </row>
    <row r="324" spans="1:40" x14ac:dyDescent="0.25">
      <c r="A324" s="50"/>
      <c r="AH324" s="137"/>
      <c r="AN324" s="136"/>
    </row>
    <row r="325" spans="1:40" x14ac:dyDescent="0.25">
      <c r="A325" s="50"/>
      <c r="AH325" s="137"/>
      <c r="AN325" s="136"/>
    </row>
    <row r="326" spans="1:40" x14ac:dyDescent="0.25">
      <c r="A326" s="50"/>
      <c r="AH326" s="137"/>
      <c r="AN326" s="136"/>
    </row>
    <row r="327" spans="1:40" x14ac:dyDescent="0.25">
      <c r="A327" s="50"/>
      <c r="AH327" s="137"/>
      <c r="AN327" s="136"/>
    </row>
    <row r="328" spans="1:40" x14ac:dyDescent="0.25">
      <c r="A328" s="50"/>
      <c r="AH328" s="137"/>
      <c r="AN328" s="136"/>
    </row>
    <row r="329" spans="1:40" x14ac:dyDescent="0.25">
      <c r="A329" s="50"/>
      <c r="AH329" s="137"/>
      <c r="AN329" s="136"/>
    </row>
    <row r="330" spans="1:40" x14ac:dyDescent="0.25">
      <c r="A330" s="50"/>
      <c r="AH330" s="137"/>
      <c r="AN330" s="136"/>
    </row>
    <row r="331" spans="1:40" x14ac:dyDescent="0.25">
      <c r="A331" s="50"/>
      <c r="AN331" s="136"/>
    </row>
    <row r="332" spans="1:40" x14ac:dyDescent="0.25">
      <c r="A332" s="50"/>
      <c r="AN332" s="136"/>
    </row>
    <row r="333" spans="1:40" x14ac:dyDescent="0.25">
      <c r="A333" s="50"/>
      <c r="AN333" s="136"/>
    </row>
    <row r="334" spans="1:40" x14ac:dyDescent="0.25">
      <c r="A334" s="50"/>
      <c r="AN334" s="136"/>
    </row>
    <row r="335" spans="1:40" x14ac:dyDescent="0.25">
      <c r="A335" s="50"/>
      <c r="AN335" s="136"/>
    </row>
    <row r="336" spans="1:40" x14ac:dyDescent="0.25">
      <c r="A336" s="50"/>
      <c r="AN336" s="136"/>
    </row>
    <row r="337" spans="1:40" x14ac:dyDescent="0.25">
      <c r="A337" s="50"/>
      <c r="AN337" s="136"/>
    </row>
    <row r="338" spans="1:40" x14ac:dyDescent="0.25">
      <c r="A338" s="50"/>
      <c r="AN338" s="136"/>
    </row>
    <row r="339" spans="1:40" x14ac:dyDescent="0.25">
      <c r="A339" s="50"/>
      <c r="AN339" s="136"/>
    </row>
    <row r="340" spans="1:40" x14ac:dyDescent="0.25">
      <c r="A340" s="50"/>
      <c r="AN340" s="136"/>
    </row>
    <row r="341" spans="1:40" x14ac:dyDescent="0.25">
      <c r="A341" s="50"/>
      <c r="AN341" s="136"/>
    </row>
    <row r="342" spans="1:40" x14ac:dyDescent="0.25">
      <c r="A342" s="50"/>
      <c r="AN342" s="136"/>
    </row>
    <row r="343" spans="1:40" x14ac:dyDescent="0.25">
      <c r="A343" s="50"/>
      <c r="AN343" s="136"/>
    </row>
    <row r="344" spans="1:40" x14ac:dyDescent="0.25">
      <c r="A344" s="50"/>
      <c r="AN344" s="136"/>
    </row>
    <row r="345" spans="1:40" x14ac:dyDescent="0.25">
      <c r="A345" s="50"/>
      <c r="AN345" s="136"/>
    </row>
    <row r="346" spans="1:40" x14ac:dyDescent="0.25">
      <c r="A346" s="50"/>
      <c r="AN346" s="136"/>
    </row>
    <row r="347" spans="1:40" x14ac:dyDescent="0.25">
      <c r="A347" s="50"/>
      <c r="AN347" s="136"/>
    </row>
    <row r="348" spans="1:40" x14ac:dyDescent="0.25">
      <c r="A348" s="50"/>
      <c r="AN348" s="136"/>
    </row>
    <row r="349" spans="1:40" x14ac:dyDescent="0.25">
      <c r="A349" s="50"/>
      <c r="AN349" s="136"/>
    </row>
    <row r="350" spans="1:40" x14ac:dyDescent="0.25">
      <c r="A350" s="50"/>
      <c r="AN350" s="136"/>
    </row>
    <row r="351" spans="1:40" x14ac:dyDescent="0.25">
      <c r="A351" s="50"/>
      <c r="AN351" s="136"/>
    </row>
    <row r="352" spans="1:40" x14ac:dyDescent="0.25">
      <c r="A352" s="50"/>
      <c r="AN352" s="136"/>
    </row>
    <row r="353" spans="1:40" x14ac:dyDescent="0.25">
      <c r="A353" s="50"/>
      <c r="AN353" s="136"/>
    </row>
    <row r="354" spans="1:40" x14ac:dyDescent="0.25">
      <c r="A354" s="50"/>
      <c r="AN354" s="136"/>
    </row>
    <row r="355" spans="1:40" x14ac:dyDescent="0.25">
      <c r="A355" s="50"/>
      <c r="AN355" s="136"/>
    </row>
    <row r="356" spans="1:40" x14ac:dyDescent="0.25">
      <c r="A356" s="50"/>
      <c r="AN356" s="136"/>
    </row>
    <row r="357" spans="1:40" x14ac:dyDescent="0.25">
      <c r="A357" s="50"/>
      <c r="AN357" s="136"/>
    </row>
    <row r="358" spans="1:40" x14ac:dyDescent="0.25">
      <c r="A358" s="50"/>
      <c r="AN358" s="136"/>
    </row>
    <row r="359" spans="1:40" x14ac:dyDescent="0.25">
      <c r="A359" s="50"/>
      <c r="AN359" s="136"/>
    </row>
    <row r="360" spans="1:40" x14ac:dyDescent="0.25">
      <c r="A360" s="50"/>
      <c r="AN360" s="136"/>
    </row>
    <row r="361" spans="1:40" x14ac:dyDescent="0.25">
      <c r="A361" s="50"/>
      <c r="AN361" s="136"/>
    </row>
    <row r="362" spans="1:40" x14ac:dyDescent="0.25">
      <c r="A362" s="50"/>
      <c r="AN362" s="136"/>
    </row>
    <row r="363" spans="1:40" x14ac:dyDescent="0.25">
      <c r="A363" s="50"/>
      <c r="AN363" s="136"/>
    </row>
    <row r="364" spans="1:40" x14ac:dyDescent="0.25">
      <c r="A364" s="50"/>
      <c r="AN364" s="136"/>
    </row>
    <row r="365" spans="1:40" x14ac:dyDescent="0.25">
      <c r="A365" s="50"/>
      <c r="AN365" s="136"/>
    </row>
    <row r="366" spans="1:40" x14ac:dyDescent="0.25">
      <c r="A366" s="50"/>
      <c r="AN366" s="136"/>
    </row>
    <row r="367" spans="1:40" x14ac:dyDescent="0.25">
      <c r="A367" s="50"/>
      <c r="AN367" s="136"/>
    </row>
    <row r="368" spans="1:40" x14ac:dyDescent="0.25">
      <c r="A368" s="50"/>
      <c r="AN368" s="136"/>
    </row>
    <row r="369" spans="1:40" x14ac:dyDescent="0.25">
      <c r="A369" s="50"/>
      <c r="AN369" s="136"/>
    </row>
    <row r="370" spans="1:40" x14ac:dyDescent="0.25">
      <c r="A370" s="50"/>
      <c r="AN370" s="136"/>
    </row>
    <row r="371" spans="1:40" x14ac:dyDescent="0.25">
      <c r="A371" s="50"/>
      <c r="AN371" s="136"/>
    </row>
    <row r="372" spans="1:40" x14ac:dyDescent="0.25">
      <c r="A372" s="50"/>
      <c r="AN372" s="136"/>
    </row>
    <row r="373" spans="1:40" x14ac:dyDescent="0.25">
      <c r="A373" s="50"/>
      <c r="AN373" s="136"/>
    </row>
    <row r="374" spans="1:40" x14ac:dyDescent="0.25">
      <c r="A374" s="50"/>
      <c r="AN374" s="136"/>
    </row>
    <row r="375" spans="1:40" x14ac:dyDescent="0.25">
      <c r="A375" s="50"/>
      <c r="AN375" s="136"/>
    </row>
    <row r="376" spans="1:40" x14ac:dyDescent="0.25">
      <c r="A376" s="50"/>
      <c r="AN376" s="136"/>
    </row>
    <row r="377" spans="1:40" x14ac:dyDescent="0.25">
      <c r="A377" s="50"/>
      <c r="AN377" s="136"/>
    </row>
    <row r="378" spans="1:40" x14ac:dyDescent="0.25">
      <c r="A378" s="50"/>
      <c r="AN378" s="136"/>
    </row>
    <row r="379" spans="1:40" x14ac:dyDescent="0.25">
      <c r="A379" s="50"/>
      <c r="AN379" s="136"/>
    </row>
    <row r="380" spans="1:40" x14ac:dyDescent="0.25">
      <c r="A380" s="50"/>
      <c r="AN380" s="136"/>
    </row>
    <row r="381" spans="1:40" x14ac:dyDescent="0.25">
      <c r="A381" s="50"/>
      <c r="AN381" s="136"/>
    </row>
    <row r="382" spans="1:40" x14ac:dyDescent="0.25">
      <c r="A382" s="50"/>
      <c r="AN382" s="136"/>
    </row>
    <row r="383" spans="1:40" x14ac:dyDescent="0.25">
      <c r="A383" s="50"/>
      <c r="AN383" s="136"/>
    </row>
    <row r="384" spans="1:40" x14ac:dyDescent="0.25">
      <c r="A384" s="50"/>
      <c r="AN384" s="136"/>
    </row>
    <row r="385" spans="1:40" x14ac:dyDescent="0.25">
      <c r="A385" s="50"/>
      <c r="AN385" s="136"/>
    </row>
    <row r="386" spans="1:40" x14ac:dyDescent="0.25">
      <c r="A386" s="50"/>
      <c r="AN386" s="136"/>
    </row>
    <row r="387" spans="1:40" x14ac:dyDescent="0.25">
      <c r="A387" s="50"/>
      <c r="AN387" s="136"/>
    </row>
    <row r="388" spans="1:40" x14ac:dyDescent="0.25">
      <c r="A388" s="50"/>
      <c r="AN388" s="136"/>
    </row>
    <row r="389" spans="1:40" x14ac:dyDescent="0.25">
      <c r="A389" s="50"/>
      <c r="AN389" s="136"/>
    </row>
    <row r="390" spans="1:40" x14ac:dyDescent="0.25">
      <c r="A390" s="50"/>
      <c r="AN390" s="136"/>
    </row>
    <row r="391" spans="1:40" x14ac:dyDescent="0.25">
      <c r="A391" s="50"/>
      <c r="AN391" s="136"/>
    </row>
    <row r="392" spans="1:40" x14ac:dyDescent="0.25">
      <c r="A392" s="50"/>
      <c r="AN392" s="136"/>
    </row>
    <row r="393" spans="1:40" x14ac:dyDescent="0.25">
      <c r="A393" s="50"/>
      <c r="AN393" s="136"/>
    </row>
    <row r="394" spans="1:40" x14ac:dyDescent="0.25">
      <c r="A394" s="50"/>
      <c r="AN394" s="136"/>
    </row>
    <row r="395" spans="1:40" x14ac:dyDescent="0.25">
      <c r="A395" s="50"/>
      <c r="AN395" s="136"/>
    </row>
    <row r="396" spans="1:40" x14ac:dyDescent="0.25">
      <c r="A396" s="50"/>
      <c r="AN396" s="136"/>
    </row>
    <row r="397" spans="1:40" x14ac:dyDescent="0.25">
      <c r="A397" s="50"/>
      <c r="AN397" s="136"/>
    </row>
    <row r="398" spans="1:40" x14ac:dyDescent="0.25">
      <c r="A398" s="50"/>
      <c r="AN398" s="136"/>
    </row>
    <row r="399" spans="1:40" x14ac:dyDescent="0.25">
      <c r="A399" s="50"/>
      <c r="AN399" s="136"/>
    </row>
    <row r="400" spans="1:40" x14ac:dyDescent="0.25">
      <c r="A400" s="50"/>
      <c r="AN400" s="136"/>
    </row>
    <row r="401" spans="1:40" x14ac:dyDescent="0.25">
      <c r="A401" s="50"/>
      <c r="AN401" s="136"/>
    </row>
    <row r="402" spans="1:40" x14ac:dyDescent="0.25">
      <c r="A402" s="50"/>
      <c r="AN402" s="136"/>
    </row>
    <row r="403" spans="1:40" x14ac:dyDescent="0.25">
      <c r="A403" s="50"/>
      <c r="AN403" s="136"/>
    </row>
    <row r="404" spans="1:40" x14ac:dyDescent="0.25">
      <c r="A404" s="50"/>
      <c r="AN404" s="136"/>
    </row>
    <row r="405" spans="1:40" x14ac:dyDescent="0.25">
      <c r="A405" s="50"/>
      <c r="AN405" s="136"/>
    </row>
    <row r="406" spans="1:40" x14ac:dyDescent="0.25">
      <c r="A406" s="50"/>
      <c r="AN406" s="136"/>
    </row>
    <row r="407" spans="1:40" x14ac:dyDescent="0.25">
      <c r="A407" s="50"/>
      <c r="AN407" s="136"/>
    </row>
    <row r="408" spans="1:40" x14ac:dyDescent="0.25">
      <c r="A408" s="50"/>
      <c r="AN408" s="136"/>
    </row>
    <row r="409" spans="1:40" x14ac:dyDescent="0.25">
      <c r="A409" s="50"/>
      <c r="AN409" s="136"/>
    </row>
    <row r="410" spans="1:40" x14ac:dyDescent="0.25">
      <c r="A410" s="50"/>
      <c r="AN410" s="136"/>
    </row>
    <row r="411" spans="1:40" x14ac:dyDescent="0.25">
      <c r="A411" s="50"/>
      <c r="AN411" s="136"/>
    </row>
    <row r="412" spans="1:40" x14ac:dyDescent="0.25">
      <c r="A412" s="50"/>
      <c r="AN412" s="136"/>
    </row>
    <row r="413" spans="1:40" x14ac:dyDescent="0.25">
      <c r="A413" s="50"/>
      <c r="AN413" s="136"/>
    </row>
    <row r="414" spans="1:40" x14ac:dyDescent="0.25">
      <c r="A414" s="50"/>
      <c r="AN414" s="136"/>
    </row>
    <row r="415" spans="1:40" x14ac:dyDescent="0.25">
      <c r="A415" s="50"/>
      <c r="AN415" s="136"/>
    </row>
    <row r="416" spans="1:40" x14ac:dyDescent="0.25">
      <c r="A416" s="50"/>
      <c r="AN416" s="136"/>
    </row>
    <row r="417" spans="1:40" x14ac:dyDescent="0.25">
      <c r="A417" s="50"/>
      <c r="AN417" s="136"/>
    </row>
    <row r="418" spans="1:40" x14ac:dyDescent="0.25">
      <c r="A418" s="50"/>
      <c r="AN418" s="136"/>
    </row>
    <row r="419" spans="1:40" x14ac:dyDescent="0.25">
      <c r="A419" s="50"/>
      <c r="AN419" s="136"/>
    </row>
    <row r="420" spans="1:40" x14ac:dyDescent="0.25">
      <c r="A420" s="50"/>
      <c r="AN420" s="136"/>
    </row>
    <row r="421" spans="1:40" x14ac:dyDescent="0.25">
      <c r="A421" s="50"/>
      <c r="AN421" s="136"/>
    </row>
    <row r="422" spans="1:40" x14ac:dyDescent="0.25">
      <c r="A422" s="50"/>
      <c r="AN422" s="136"/>
    </row>
    <row r="423" spans="1:40" x14ac:dyDescent="0.25">
      <c r="A423" s="50"/>
      <c r="AN423" s="136"/>
    </row>
    <row r="424" spans="1:40" x14ac:dyDescent="0.25">
      <c r="A424" s="50"/>
      <c r="AN424" s="136"/>
    </row>
    <row r="425" spans="1:40" x14ac:dyDescent="0.25">
      <c r="A425" s="50"/>
      <c r="AN425" s="136"/>
    </row>
    <row r="426" spans="1:40" x14ac:dyDescent="0.25">
      <c r="A426" s="50"/>
      <c r="AN426" s="136"/>
    </row>
    <row r="427" spans="1:40" x14ac:dyDescent="0.25">
      <c r="A427" s="50"/>
      <c r="AN427" s="136"/>
    </row>
    <row r="428" spans="1:40" x14ac:dyDescent="0.25">
      <c r="A428" s="50"/>
      <c r="AN428" s="136"/>
    </row>
    <row r="429" spans="1:40" x14ac:dyDescent="0.25">
      <c r="A429" s="50"/>
      <c r="AN429" s="136"/>
    </row>
    <row r="430" spans="1:40" x14ac:dyDescent="0.25">
      <c r="A430" s="50"/>
      <c r="AN430" s="136"/>
    </row>
    <row r="431" spans="1:40" x14ac:dyDescent="0.25">
      <c r="A431" s="50"/>
      <c r="AN431" s="136"/>
    </row>
    <row r="432" spans="1:40" x14ac:dyDescent="0.25">
      <c r="A432" s="50"/>
      <c r="AN432" s="136"/>
    </row>
    <row r="433" spans="1:40" x14ac:dyDescent="0.25">
      <c r="A433" s="50"/>
      <c r="AN433" s="136"/>
    </row>
    <row r="434" spans="1:40" x14ac:dyDescent="0.25">
      <c r="A434" s="50"/>
      <c r="AN434" s="136"/>
    </row>
    <row r="435" spans="1:40" x14ac:dyDescent="0.25">
      <c r="A435" s="50"/>
      <c r="AN435" s="136"/>
    </row>
    <row r="436" spans="1:40" x14ac:dyDescent="0.25">
      <c r="A436" s="50"/>
      <c r="AN436" s="136"/>
    </row>
    <row r="437" spans="1:40" x14ac:dyDescent="0.25">
      <c r="A437" s="50"/>
      <c r="AN437" s="136"/>
    </row>
    <row r="438" spans="1:40" x14ac:dyDescent="0.25">
      <c r="A438" s="50"/>
      <c r="AN438" s="136"/>
    </row>
    <row r="439" spans="1:40" x14ac:dyDescent="0.25">
      <c r="A439" s="50"/>
      <c r="AN439" s="136"/>
    </row>
    <row r="440" spans="1:40" x14ac:dyDescent="0.25">
      <c r="A440" s="50"/>
      <c r="AN440" s="136"/>
    </row>
    <row r="441" spans="1:40" x14ac:dyDescent="0.25">
      <c r="A441" s="50"/>
      <c r="AN441" s="136"/>
    </row>
    <row r="442" spans="1:40" x14ac:dyDescent="0.25">
      <c r="A442" s="50"/>
      <c r="AN442" s="136"/>
    </row>
    <row r="443" spans="1:40" x14ac:dyDescent="0.25">
      <c r="A443" s="50"/>
      <c r="AN443" s="136"/>
    </row>
    <row r="444" spans="1:40" x14ac:dyDescent="0.25">
      <c r="A444" s="50"/>
      <c r="AN444" s="136"/>
    </row>
    <row r="445" spans="1:40" x14ac:dyDescent="0.25">
      <c r="A445" s="50"/>
      <c r="AN445" s="136"/>
    </row>
    <row r="446" spans="1:40" x14ac:dyDescent="0.25">
      <c r="A446" s="50"/>
      <c r="AN446" s="136"/>
    </row>
    <row r="447" spans="1:40" x14ac:dyDescent="0.25">
      <c r="A447" s="50"/>
      <c r="AN447" s="136"/>
    </row>
    <row r="448" spans="1:40" x14ac:dyDescent="0.25">
      <c r="A448" s="50"/>
      <c r="AN448" s="136"/>
    </row>
    <row r="449" spans="1:40" x14ac:dyDescent="0.25">
      <c r="A449" s="50"/>
      <c r="AN449" s="136"/>
    </row>
    <row r="450" spans="1:40" x14ac:dyDescent="0.25">
      <c r="A450" s="50"/>
      <c r="AN450" s="136"/>
    </row>
    <row r="451" spans="1:40" x14ac:dyDescent="0.25">
      <c r="A451" s="50"/>
      <c r="AN451" s="136"/>
    </row>
    <row r="452" spans="1:40" x14ac:dyDescent="0.25">
      <c r="A452" s="50"/>
      <c r="AN452" s="136"/>
    </row>
    <row r="453" spans="1:40" x14ac:dyDescent="0.25">
      <c r="A453" s="50"/>
      <c r="AN453" s="136"/>
    </row>
    <row r="454" spans="1:40" x14ac:dyDescent="0.25">
      <c r="A454" s="50"/>
      <c r="AN454" s="136"/>
    </row>
    <row r="455" spans="1:40" x14ac:dyDescent="0.25">
      <c r="A455" s="50"/>
      <c r="AN455" s="136"/>
    </row>
    <row r="456" spans="1:40" x14ac:dyDescent="0.25">
      <c r="A456" s="50"/>
      <c r="AN456" s="136"/>
    </row>
    <row r="457" spans="1:40" x14ac:dyDescent="0.25">
      <c r="A457" s="50"/>
      <c r="AN457" s="136"/>
    </row>
    <row r="458" spans="1:40" x14ac:dyDescent="0.25">
      <c r="A458" s="50"/>
      <c r="AN458" s="136"/>
    </row>
    <row r="459" spans="1:40" x14ac:dyDescent="0.25">
      <c r="A459" s="50"/>
      <c r="AN459" s="136"/>
    </row>
    <row r="460" spans="1:40" x14ac:dyDescent="0.25">
      <c r="A460" s="50"/>
      <c r="AN460" s="136"/>
    </row>
    <row r="461" spans="1:40" x14ac:dyDescent="0.25">
      <c r="A461" s="50"/>
      <c r="AN461" s="136"/>
    </row>
    <row r="462" spans="1:40" x14ac:dyDescent="0.25">
      <c r="A462" s="50"/>
      <c r="AN462" s="136"/>
    </row>
    <row r="463" spans="1:40" x14ac:dyDescent="0.25">
      <c r="A463" s="50"/>
      <c r="AN463" s="136"/>
    </row>
    <row r="464" spans="1:40" x14ac:dyDescent="0.25">
      <c r="A464" s="50"/>
      <c r="AN464" s="136"/>
    </row>
    <row r="465" spans="1:40" x14ac:dyDescent="0.25">
      <c r="A465" s="50"/>
      <c r="AN465" s="136"/>
    </row>
    <row r="466" spans="1:40" x14ac:dyDescent="0.25">
      <c r="A466" s="50"/>
      <c r="AN466" s="136"/>
    </row>
    <row r="467" spans="1:40" x14ac:dyDescent="0.25">
      <c r="A467" s="50"/>
      <c r="AN467" s="136"/>
    </row>
    <row r="468" spans="1:40" x14ac:dyDescent="0.25">
      <c r="A468" s="50"/>
      <c r="AN468" s="136"/>
    </row>
    <row r="469" spans="1:40" x14ac:dyDescent="0.25">
      <c r="A469" s="50"/>
      <c r="AN469" s="136"/>
    </row>
    <row r="470" spans="1:40" x14ac:dyDescent="0.25">
      <c r="A470" s="50"/>
      <c r="AN470" s="136"/>
    </row>
    <row r="471" spans="1:40" x14ac:dyDescent="0.25">
      <c r="A471" s="50"/>
      <c r="AN471" s="136"/>
    </row>
    <row r="472" spans="1:40" x14ac:dyDescent="0.25">
      <c r="A472" s="50"/>
      <c r="AN472" s="136"/>
    </row>
    <row r="473" spans="1:40" x14ac:dyDescent="0.25">
      <c r="A473" s="50"/>
      <c r="AN473" s="136"/>
    </row>
    <row r="474" spans="1:40" x14ac:dyDescent="0.25">
      <c r="A474" s="50"/>
      <c r="AN474" s="136"/>
    </row>
    <row r="475" spans="1:40" x14ac:dyDescent="0.25">
      <c r="A475" s="50"/>
      <c r="AN475" s="136"/>
    </row>
    <row r="476" spans="1:40" x14ac:dyDescent="0.25">
      <c r="A476" s="50"/>
      <c r="AN476" s="136"/>
    </row>
    <row r="477" spans="1:40" x14ac:dyDescent="0.25">
      <c r="A477" s="50"/>
      <c r="AN477" s="136"/>
    </row>
    <row r="478" spans="1:40" x14ac:dyDescent="0.25">
      <c r="A478" s="50"/>
      <c r="AN478" s="136"/>
    </row>
    <row r="479" spans="1:40" x14ac:dyDescent="0.25">
      <c r="A479" s="50"/>
      <c r="AN479" s="136"/>
    </row>
    <row r="480" spans="1:40" x14ac:dyDescent="0.25">
      <c r="A480" s="50"/>
      <c r="AN480" s="136"/>
    </row>
    <row r="481" spans="1:40" x14ac:dyDescent="0.25">
      <c r="A481" s="50"/>
      <c r="AN481" s="136"/>
    </row>
    <row r="482" spans="1:40" x14ac:dyDescent="0.25">
      <c r="A482" s="50"/>
      <c r="AN482" s="136"/>
    </row>
    <row r="483" spans="1:40" x14ac:dyDescent="0.25">
      <c r="A483" s="50"/>
      <c r="AN483" s="136"/>
    </row>
    <row r="484" spans="1:40" x14ac:dyDescent="0.25">
      <c r="A484" s="50"/>
      <c r="AN484" s="136"/>
    </row>
    <row r="485" spans="1:40" x14ac:dyDescent="0.25">
      <c r="A485" s="50"/>
      <c r="AN485" s="136"/>
    </row>
    <row r="486" spans="1:40" x14ac:dyDescent="0.25">
      <c r="A486" s="50"/>
      <c r="AN486" s="136"/>
    </row>
    <row r="487" spans="1:40" x14ac:dyDescent="0.25">
      <c r="A487" s="50"/>
      <c r="AN487" s="136"/>
    </row>
    <row r="488" spans="1:40" x14ac:dyDescent="0.25">
      <c r="A488" s="50"/>
      <c r="AN488" s="136"/>
    </row>
    <row r="489" spans="1:40" x14ac:dyDescent="0.25">
      <c r="A489" s="50"/>
      <c r="AN489" s="136"/>
    </row>
    <row r="490" spans="1:40" x14ac:dyDescent="0.25">
      <c r="A490" s="50"/>
      <c r="AN490" s="136"/>
    </row>
    <row r="491" spans="1:40" x14ac:dyDescent="0.25">
      <c r="A491" s="50"/>
      <c r="AN491" s="136"/>
    </row>
    <row r="492" spans="1:40" x14ac:dyDescent="0.25">
      <c r="A492" s="50"/>
      <c r="AN492" s="136"/>
    </row>
    <row r="493" spans="1:40" x14ac:dyDescent="0.25">
      <c r="A493" s="50"/>
      <c r="AN493" s="136"/>
    </row>
    <row r="494" spans="1:40" x14ac:dyDescent="0.25">
      <c r="A494" s="50"/>
      <c r="AN494" s="136"/>
    </row>
    <row r="495" spans="1:40" x14ac:dyDescent="0.25">
      <c r="A495" s="50"/>
      <c r="AN495" s="136"/>
    </row>
    <row r="496" spans="1:40" x14ac:dyDescent="0.25">
      <c r="A496" s="50"/>
      <c r="AN496" s="136"/>
    </row>
    <row r="497" spans="1:40" x14ac:dyDescent="0.25">
      <c r="A497" s="50"/>
      <c r="AN497" s="136"/>
    </row>
    <row r="498" spans="1:40" x14ac:dyDescent="0.25">
      <c r="A498" s="50"/>
      <c r="AN498" s="136"/>
    </row>
    <row r="499" spans="1:40" x14ac:dyDescent="0.25">
      <c r="A499" s="50"/>
      <c r="AN499" s="136"/>
    </row>
    <row r="500" spans="1:40" x14ac:dyDescent="0.25">
      <c r="A500" s="50"/>
      <c r="AN500" s="136"/>
    </row>
    <row r="501" spans="1:40" x14ac:dyDescent="0.25">
      <c r="A501" s="50"/>
      <c r="AN501" s="136"/>
    </row>
    <row r="502" spans="1:40" x14ac:dyDescent="0.25">
      <c r="A502" s="50"/>
      <c r="AN502" s="136"/>
    </row>
    <row r="503" spans="1:40" x14ac:dyDescent="0.25">
      <c r="A503" s="50"/>
      <c r="AN503" s="136"/>
    </row>
    <row r="504" spans="1:40" x14ac:dyDescent="0.25">
      <c r="A504" s="50"/>
      <c r="AN504" s="136"/>
    </row>
    <row r="505" spans="1:40" x14ac:dyDescent="0.25">
      <c r="A505" s="50"/>
      <c r="AN505" s="136"/>
    </row>
    <row r="506" spans="1:40" x14ac:dyDescent="0.25">
      <c r="A506" s="50"/>
      <c r="AN506" s="136"/>
    </row>
    <row r="507" spans="1:40" x14ac:dyDescent="0.25">
      <c r="A507" s="50"/>
      <c r="AN507" s="136"/>
    </row>
    <row r="508" spans="1:40" x14ac:dyDescent="0.25">
      <c r="A508" s="50"/>
      <c r="AN508" s="136"/>
    </row>
    <row r="509" spans="1:40" x14ac:dyDescent="0.25">
      <c r="A509" s="50"/>
      <c r="AN509" s="136"/>
    </row>
    <row r="510" spans="1:40" x14ac:dyDescent="0.25">
      <c r="A510" s="50"/>
      <c r="AN510" s="136"/>
    </row>
    <row r="511" spans="1:40" x14ac:dyDescent="0.25">
      <c r="A511" s="50"/>
      <c r="AN511" s="136"/>
    </row>
    <row r="512" spans="1:40" x14ac:dyDescent="0.25">
      <c r="A512" s="50"/>
      <c r="AN512" s="136"/>
    </row>
    <row r="513" spans="1:40" x14ac:dyDescent="0.25">
      <c r="A513" s="50"/>
      <c r="AN513" s="136"/>
    </row>
    <row r="514" spans="1:40" x14ac:dyDescent="0.25">
      <c r="A514" s="50"/>
      <c r="AN514" s="136"/>
    </row>
    <row r="515" spans="1:40" x14ac:dyDescent="0.25">
      <c r="A515" s="50"/>
      <c r="AN515" s="136"/>
    </row>
    <row r="516" spans="1:40" x14ac:dyDescent="0.25">
      <c r="A516" s="50"/>
      <c r="AN516" s="136"/>
    </row>
    <row r="517" spans="1:40" x14ac:dyDescent="0.25">
      <c r="A517" s="50"/>
      <c r="AN517" s="136"/>
    </row>
    <row r="518" spans="1:40" x14ac:dyDescent="0.25">
      <c r="A518" s="50"/>
      <c r="AN518" s="136"/>
    </row>
    <row r="519" spans="1:40" x14ac:dyDescent="0.25">
      <c r="A519" s="50"/>
      <c r="AN519" s="136"/>
    </row>
    <row r="520" spans="1:40" x14ac:dyDescent="0.25">
      <c r="A520" s="50"/>
      <c r="AN520" s="136"/>
    </row>
    <row r="521" spans="1:40" x14ac:dyDescent="0.25">
      <c r="A521" s="50"/>
      <c r="AN521" s="136"/>
    </row>
    <row r="522" spans="1:40" x14ac:dyDescent="0.25">
      <c r="A522" s="50"/>
      <c r="AN522" s="136"/>
    </row>
    <row r="523" spans="1:40" x14ac:dyDescent="0.25">
      <c r="A523" s="50"/>
      <c r="AN523" s="136"/>
    </row>
    <row r="524" spans="1:40" x14ac:dyDescent="0.25">
      <c r="A524" s="50"/>
      <c r="AN524" s="136"/>
    </row>
    <row r="525" spans="1:40" x14ac:dyDescent="0.25">
      <c r="A525" s="50"/>
      <c r="AN525" s="136"/>
    </row>
    <row r="526" spans="1:40" x14ac:dyDescent="0.25">
      <c r="A526" s="50"/>
      <c r="AN526" s="136"/>
    </row>
    <row r="527" spans="1:40" x14ac:dyDescent="0.25">
      <c r="A527" s="50"/>
      <c r="AN527" s="136"/>
    </row>
    <row r="528" spans="1:40" x14ac:dyDescent="0.25">
      <c r="A528" s="50"/>
      <c r="AN528" s="136"/>
    </row>
    <row r="529" spans="1:40" x14ac:dyDescent="0.25">
      <c r="A529" s="50"/>
      <c r="AN529" s="136"/>
    </row>
    <row r="530" spans="1:40" x14ac:dyDescent="0.25">
      <c r="A530" s="50"/>
      <c r="AN530" s="136"/>
    </row>
    <row r="531" spans="1:40" x14ac:dyDescent="0.25">
      <c r="A531" s="50"/>
      <c r="AN531" s="136"/>
    </row>
    <row r="532" spans="1:40" x14ac:dyDescent="0.25">
      <c r="A532" s="50"/>
      <c r="AN532" s="136"/>
    </row>
    <row r="533" spans="1:40" x14ac:dyDescent="0.25">
      <c r="A533" s="50"/>
      <c r="AN533" s="136"/>
    </row>
    <row r="534" spans="1:40" x14ac:dyDescent="0.25">
      <c r="A534" s="50"/>
      <c r="AN534" s="136"/>
    </row>
    <row r="535" spans="1:40" x14ac:dyDescent="0.25">
      <c r="A535" s="50"/>
      <c r="AN535" s="136"/>
    </row>
    <row r="536" spans="1:40" x14ac:dyDescent="0.25">
      <c r="A536" s="50"/>
      <c r="AN536" s="136"/>
    </row>
    <row r="537" spans="1:40" x14ac:dyDescent="0.25">
      <c r="A537" s="50"/>
      <c r="AN537" s="136"/>
    </row>
    <row r="538" spans="1:40" x14ac:dyDescent="0.25">
      <c r="A538" s="50"/>
      <c r="AN538" s="136"/>
    </row>
    <row r="539" spans="1:40" x14ac:dyDescent="0.25">
      <c r="A539" s="50"/>
      <c r="AN539" s="136"/>
    </row>
    <row r="540" spans="1:40" x14ac:dyDescent="0.25">
      <c r="A540" s="50"/>
      <c r="AN540" s="136"/>
    </row>
    <row r="541" spans="1:40" x14ac:dyDescent="0.25">
      <c r="A541" s="50"/>
      <c r="AN541" s="136"/>
    </row>
    <row r="542" spans="1:40" x14ac:dyDescent="0.25">
      <c r="A542" s="50"/>
      <c r="AN542" s="136"/>
    </row>
    <row r="543" spans="1:40" x14ac:dyDescent="0.25">
      <c r="A543" s="50"/>
      <c r="AN543" s="136"/>
    </row>
    <row r="544" spans="1:40" x14ac:dyDescent="0.25">
      <c r="A544" s="50"/>
      <c r="AN544" s="136"/>
    </row>
    <row r="545" spans="1:40" x14ac:dyDescent="0.25">
      <c r="A545" s="50"/>
      <c r="AN545" s="136"/>
    </row>
    <row r="546" spans="1:40" x14ac:dyDescent="0.25">
      <c r="A546" s="50"/>
      <c r="AN546" s="136"/>
    </row>
    <row r="547" spans="1:40" x14ac:dyDescent="0.25">
      <c r="A547" s="50"/>
      <c r="AN547" s="136"/>
    </row>
    <row r="548" spans="1:40" x14ac:dyDescent="0.25">
      <c r="A548" s="50"/>
      <c r="AN548" s="136"/>
    </row>
    <row r="549" spans="1:40" x14ac:dyDescent="0.25">
      <c r="A549" s="50"/>
      <c r="AN549" s="136"/>
    </row>
    <row r="550" spans="1:40" x14ac:dyDescent="0.25">
      <c r="A550" s="50"/>
      <c r="AN550" s="136"/>
    </row>
    <row r="551" spans="1:40" x14ac:dyDescent="0.25">
      <c r="A551" s="50"/>
      <c r="AN551" s="136"/>
    </row>
    <row r="552" spans="1:40" x14ac:dyDescent="0.25">
      <c r="A552" s="50"/>
      <c r="AN552" s="136"/>
    </row>
    <row r="553" spans="1:40" x14ac:dyDescent="0.25">
      <c r="A553" s="50"/>
      <c r="AN553" s="136"/>
    </row>
    <row r="554" spans="1:40" x14ac:dyDescent="0.25">
      <c r="A554" s="50"/>
      <c r="AN554" s="136"/>
    </row>
    <row r="555" spans="1:40" x14ac:dyDescent="0.25">
      <c r="A555" s="50"/>
      <c r="AN555" s="136"/>
    </row>
    <row r="556" spans="1:40" x14ac:dyDescent="0.25">
      <c r="A556" s="50"/>
      <c r="AN556" s="136"/>
    </row>
    <row r="557" spans="1:40" x14ac:dyDescent="0.25">
      <c r="A557" s="50"/>
      <c r="AN557" s="136"/>
    </row>
    <row r="558" spans="1:40" x14ac:dyDescent="0.25">
      <c r="A558" s="50"/>
      <c r="AN558" s="136"/>
    </row>
    <row r="559" spans="1:40" x14ac:dyDescent="0.25">
      <c r="A559" s="50"/>
      <c r="AN559" s="136"/>
    </row>
    <row r="560" spans="1:40" x14ac:dyDescent="0.25">
      <c r="A560" s="50"/>
      <c r="AN560" s="136"/>
    </row>
    <row r="561" spans="1:40" x14ac:dyDescent="0.25">
      <c r="A561" s="50"/>
      <c r="AN561" s="136"/>
    </row>
    <row r="562" spans="1:40" x14ac:dyDescent="0.25">
      <c r="A562" s="50"/>
      <c r="AN562" s="136"/>
    </row>
    <row r="563" spans="1:40" x14ac:dyDescent="0.25">
      <c r="A563" s="50"/>
      <c r="AN563" s="136"/>
    </row>
    <row r="564" spans="1:40" x14ac:dyDescent="0.25">
      <c r="A564" s="50"/>
      <c r="AN564" s="136"/>
    </row>
    <row r="565" spans="1:40" x14ac:dyDescent="0.25">
      <c r="A565" s="50"/>
      <c r="AN565" s="136"/>
    </row>
    <row r="566" spans="1:40" x14ac:dyDescent="0.25">
      <c r="A566" s="50"/>
      <c r="AN566" s="136"/>
    </row>
    <row r="567" spans="1:40" x14ac:dyDescent="0.25">
      <c r="A567" s="50"/>
      <c r="AN567" s="136"/>
    </row>
    <row r="568" spans="1:40" x14ac:dyDescent="0.25">
      <c r="A568" s="50"/>
      <c r="AN568" s="136"/>
    </row>
    <row r="569" spans="1:40" x14ac:dyDescent="0.25">
      <c r="A569" s="50"/>
      <c r="AN569" s="136"/>
    </row>
    <row r="570" spans="1:40" x14ac:dyDescent="0.25">
      <c r="A570" s="50"/>
      <c r="AN570" s="136"/>
    </row>
    <row r="571" spans="1:40" x14ac:dyDescent="0.25">
      <c r="A571" s="50"/>
      <c r="AN571" s="136"/>
    </row>
    <row r="572" spans="1:40" x14ac:dyDescent="0.25">
      <c r="A572" s="50"/>
      <c r="AN572" s="136"/>
    </row>
    <row r="573" spans="1:40" x14ac:dyDescent="0.25">
      <c r="A573" s="50"/>
      <c r="AN573" s="136"/>
    </row>
    <row r="574" spans="1:40" x14ac:dyDescent="0.25">
      <c r="A574" s="50"/>
      <c r="AN574" s="136"/>
    </row>
    <row r="575" spans="1:40" x14ac:dyDescent="0.25">
      <c r="A575" s="50"/>
      <c r="AN575" s="136"/>
    </row>
    <row r="576" spans="1:40" x14ac:dyDescent="0.25">
      <c r="A576" s="50"/>
      <c r="AN576" s="136"/>
    </row>
    <row r="577" spans="1:40" x14ac:dyDescent="0.25">
      <c r="A577" s="50"/>
      <c r="AN577" s="136"/>
    </row>
    <row r="578" spans="1:40" x14ac:dyDescent="0.25">
      <c r="A578" s="50"/>
      <c r="AN578" s="136"/>
    </row>
    <row r="579" spans="1:40" x14ac:dyDescent="0.25">
      <c r="A579" s="50"/>
      <c r="AN579" s="136"/>
    </row>
    <row r="580" spans="1:40" x14ac:dyDescent="0.25">
      <c r="A580" s="50"/>
      <c r="AN580" s="136"/>
    </row>
    <row r="581" spans="1:40" x14ac:dyDescent="0.25">
      <c r="A581" s="50"/>
      <c r="AN581" s="136"/>
    </row>
    <row r="582" spans="1:40" x14ac:dyDescent="0.25">
      <c r="A582" s="50"/>
      <c r="AN582" s="136"/>
    </row>
    <row r="583" spans="1:40" x14ac:dyDescent="0.25">
      <c r="A583" s="50"/>
      <c r="AN583" s="136"/>
    </row>
    <row r="584" spans="1:40" x14ac:dyDescent="0.25">
      <c r="A584" s="50"/>
      <c r="AN584" s="136"/>
    </row>
    <row r="585" spans="1:40" x14ac:dyDescent="0.25">
      <c r="A585" s="50"/>
      <c r="AN585" s="136"/>
    </row>
    <row r="586" spans="1:40" x14ac:dyDescent="0.25">
      <c r="A586" s="50"/>
      <c r="AN586" s="136"/>
    </row>
    <row r="587" spans="1:40" x14ac:dyDescent="0.25">
      <c r="A587" s="50"/>
      <c r="AN587" s="136"/>
    </row>
    <row r="588" spans="1:40" x14ac:dyDescent="0.25">
      <c r="A588" s="50"/>
      <c r="AN588" s="136"/>
    </row>
    <row r="589" spans="1:40" x14ac:dyDescent="0.25">
      <c r="A589" s="50"/>
      <c r="AN589" s="136"/>
    </row>
    <row r="590" spans="1:40" x14ac:dyDescent="0.25">
      <c r="A590" s="50"/>
      <c r="AN590" s="136"/>
    </row>
    <row r="591" spans="1:40" x14ac:dyDescent="0.25">
      <c r="A591" s="50"/>
      <c r="AN591" s="136"/>
    </row>
    <row r="592" spans="1:40" x14ac:dyDescent="0.25">
      <c r="A592" s="50"/>
      <c r="AN592" s="136"/>
    </row>
    <row r="593" spans="1:40" x14ac:dyDescent="0.25">
      <c r="A593" s="50"/>
      <c r="AN593" s="136"/>
    </row>
    <row r="594" spans="1:40" x14ac:dyDescent="0.25">
      <c r="A594" s="50"/>
      <c r="AN594" s="136"/>
    </row>
    <row r="595" spans="1:40" x14ac:dyDescent="0.25">
      <c r="A595" s="50"/>
      <c r="AN595" s="136"/>
    </row>
    <row r="596" spans="1:40" x14ac:dyDescent="0.25">
      <c r="A596" s="50"/>
      <c r="AN596" s="136"/>
    </row>
    <row r="597" spans="1:40" x14ac:dyDescent="0.25">
      <c r="A597" s="50"/>
      <c r="AN597" s="136"/>
    </row>
    <row r="598" spans="1:40" x14ac:dyDescent="0.25">
      <c r="A598" s="50"/>
      <c r="AN598" s="136"/>
    </row>
    <row r="599" spans="1:40" x14ac:dyDescent="0.25">
      <c r="A599" s="50"/>
      <c r="AN599" s="136"/>
    </row>
    <row r="600" spans="1:40" x14ac:dyDescent="0.25">
      <c r="A600" s="50"/>
      <c r="AN600" s="136"/>
    </row>
    <row r="601" spans="1:40" x14ac:dyDescent="0.25">
      <c r="A601" s="50"/>
      <c r="AN601" s="136"/>
    </row>
    <row r="602" spans="1:40" x14ac:dyDescent="0.25">
      <c r="A602" s="50"/>
      <c r="AN602" s="136"/>
    </row>
    <row r="603" spans="1:40" x14ac:dyDescent="0.25">
      <c r="A603" s="50"/>
      <c r="AN603" s="136"/>
    </row>
    <row r="604" spans="1:40" x14ac:dyDescent="0.25">
      <c r="A604" s="50"/>
      <c r="AN604" s="136"/>
    </row>
    <row r="605" spans="1:40" x14ac:dyDescent="0.25">
      <c r="A605" s="50"/>
      <c r="AN605" s="136"/>
    </row>
    <row r="606" spans="1:40" x14ac:dyDescent="0.25">
      <c r="A606" s="50"/>
      <c r="AN606" s="136"/>
    </row>
    <row r="607" spans="1:40" x14ac:dyDescent="0.25">
      <c r="A607" s="50"/>
      <c r="AN607" s="136"/>
    </row>
    <row r="608" spans="1:40" x14ac:dyDescent="0.25">
      <c r="A608" s="50"/>
      <c r="AN608" s="136"/>
    </row>
    <row r="609" spans="1:40" x14ac:dyDescent="0.25">
      <c r="A609" s="50"/>
      <c r="AN609" s="136"/>
    </row>
    <row r="610" spans="1:40" x14ac:dyDescent="0.25">
      <c r="A610" s="50"/>
      <c r="AN610" s="136"/>
    </row>
    <row r="611" spans="1:40" x14ac:dyDescent="0.25">
      <c r="A611" s="50"/>
      <c r="AN611" s="136"/>
    </row>
    <row r="612" spans="1:40" x14ac:dyDescent="0.25">
      <c r="A612" s="50"/>
      <c r="AN612" s="136"/>
    </row>
    <row r="613" spans="1:40" x14ac:dyDescent="0.25">
      <c r="A613" s="50"/>
      <c r="AN613" s="136"/>
    </row>
    <row r="614" spans="1:40" x14ac:dyDescent="0.25">
      <c r="A614" s="50"/>
      <c r="AN614" s="136"/>
    </row>
    <row r="615" spans="1:40" x14ac:dyDescent="0.25">
      <c r="A615" s="50"/>
      <c r="AN615" s="136"/>
    </row>
    <row r="616" spans="1:40" x14ac:dyDescent="0.25">
      <c r="A616" s="50"/>
      <c r="AN616" s="136"/>
    </row>
    <row r="617" spans="1:40" x14ac:dyDescent="0.25">
      <c r="A617" s="50"/>
      <c r="AN617" s="136"/>
    </row>
    <row r="618" spans="1:40" x14ac:dyDescent="0.25">
      <c r="A618" s="50"/>
      <c r="AN618" s="136"/>
    </row>
    <row r="619" spans="1:40" x14ac:dyDescent="0.25">
      <c r="A619" s="50"/>
      <c r="AN619" s="136"/>
    </row>
    <row r="620" spans="1:40" x14ac:dyDescent="0.25">
      <c r="A620" s="50"/>
      <c r="AN620" s="136"/>
    </row>
    <row r="621" spans="1:40" x14ac:dyDescent="0.25">
      <c r="A621" s="50"/>
      <c r="AN621" s="136"/>
    </row>
    <row r="622" spans="1:40" x14ac:dyDescent="0.25">
      <c r="A622" s="50"/>
      <c r="AN622" s="136"/>
    </row>
    <row r="623" spans="1:40" x14ac:dyDescent="0.25">
      <c r="A623" s="50"/>
      <c r="AN623" s="136"/>
    </row>
    <row r="624" spans="1:40" x14ac:dyDescent="0.25">
      <c r="A624" s="50"/>
      <c r="AN624" s="136"/>
    </row>
    <row r="625" spans="1:40" x14ac:dyDescent="0.25">
      <c r="A625" s="50"/>
      <c r="AN625" s="136"/>
    </row>
    <row r="626" spans="1:40" x14ac:dyDescent="0.25">
      <c r="A626" s="50"/>
      <c r="AN626" s="136"/>
    </row>
    <row r="627" spans="1:40" x14ac:dyDescent="0.25">
      <c r="A627" s="50"/>
      <c r="AN627" s="136"/>
    </row>
    <row r="628" spans="1:40" x14ac:dyDescent="0.25">
      <c r="A628" s="50"/>
      <c r="AN628" s="136"/>
    </row>
    <row r="629" spans="1:40" x14ac:dyDescent="0.25">
      <c r="A629" s="50"/>
      <c r="AN629" s="136"/>
    </row>
    <row r="630" spans="1:40" x14ac:dyDescent="0.25">
      <c r="A630" s="50"/>
      <c r="AN630" s="136"/>
    </row>
    <row r="631" spans="1:40" x14ac:dyDescent="0.25">
      <c r="A631" s="50"/>
      <c r="AN631" s="136"/>
    </row>
    <row r="632" spans="1:40" x14ac:dyDescent="0.25">
      <c r="A632" s="50"/>
      <c r="AN632" s="136"/>
    </row>
    <row r="633" spans="1:40" x14ac:dyDescent="0.25">
      <c r="A633" s="50"/>
      <c r="AN633" s="136"/>
    </row>
    <row r="634" spans="1:40" x14ac:dyDescent="0.25">
      <c r="A634" s="50"/>
      <c r="AN634" s="136"/>
    </row>
    <row r="635" spans="1:40" x14ac:dyDescent="0.25">
      <c r="A635" s="50"/>
      <c r="AN635" s="136"/>
    </row>
    <row r="636" spans="1:40" x14ac:dyDescent="0.25">
      <c r="A636" s="50"/>
      <c r="AN636" s="136"/>
    </row>
    <row r="637" spans="1:40" x14ac:dyDescent="0.25">
      <c r="A637" s="50"/>
      <c r="AN637" s="136"/>
    </row>
    <row r="638" spans="1:40" x14ac:dyDescent="0.25">
      <c r="A638" s="50"/>
      <c r="AN638" s="136"/>
    </row>
    <row r="639" spans="1:40" x14ac:dyDescent="0.25">
      <c r="A639" s="50"/>
      <c r="AN639" s="136"/>
    </row>
    <row r="640" spans="1:40" x14ac:dyDescent="0.25">
      <c r="A640" s="50"/>
      <c r="AN640" s="136"/>
    </row>
    <row r="641" spans="1:40" x14ac:dyDescent="0.25">
      <c r="A641" s="50"/>
      <c r="AN641" s="136"/>
    </row>
    <row r="642" spans="1:40" x14ac:dyDescent="0.25">
      <c r="A642" s="50"/>
      <c r="AN642" s="136"/>
    </row>
    <row r="643" spans="1:40" x14ac:dyDescent="0.25">
      <c r="A643" s="50"/>
      <c r="AN643" s="136"/>
    </row>
    <row r="644" spans="1:40" x14ac:dyDescent="0.25">
      <c r="A644" s="50"/>
      <c r="AN644" s="136"/>
    </row>
    <row r="645" spans="1:40" x14ac:dyDescent="0.25">
      <c r="A645" s="50"/>
      <c r="AN645" s="136"/>
    </row>
    <row r="646" spans="1:40" x14ac:dyDescent="0.25">
      <c r="A646" s="50"/>
      <c r="AN646" s="136"/>
    </row>
    <row r="647" spans="1:40" x14ac:dyDescent="0.25">
      <c r="A647" s="50"/>
      <c r="AN647" s="136"/>
    </row>
    <row r="648" spans="1:40" x14ac:dyDescent="0.25">
      <c r="A648" s="50"/>
      <c r="AN648" s="136"/>
    </row>
    <row r="649" spans="1:40" x14ac:dyDescent="0.25">
      <c r="A649" s="50"/>
      <c r="AN649" s="136"/>
    </row>
    <row r="650" spans="1:40" x14ac:dyDescent="0.25">
      <c r="A650" s="50"/>
      <c r="AN650" s="136"/>
    </row>
    <row r="651" spans="1:40" x14ac:dyDescent="0.25">
      <c r="A651" s="50"/>
      <c r="AN651" s="136"/>
    </row>
    <row r="652" spans="1:40" x14ac:dyDescent="0.25">
      <c r="A652" s="50"/>
      <c r="AN652" s="136"/>
    </row>
    <row r="653" spans="1:40" x14ac:dyDescent="0.25">
      <c r="A653" s="50"/>
      <c r="AN653" s="136"/>
    </row>
    <row r="654" spans="1:40" x14ac:dyDescent="0.25">
      <c r="A654" s="50"/>
      <c r="AN654" s="136"/>
    </row>
    <row r="655" spans="1:40" x14ac:dyDescent="0.25">
      <c r="A655" s="50"/>
      <c r="AN655" s="136"/>
    </row>
    <row r="656" spans="1:40" x14ac:dyDescent="0.25">
      <c r="A656" s="50"/>
      <c r="AN656" s="136"/>
    </row>
    <row r="657" spans="1:40" x14ac:dyDescent="0.25">
      <c r="A657" s="50"/>
      <c r="AN657" s="136"/>
    </row>
    <row r="658" spans="1:40" x14ac:dyDescent="0.25">
      <c r="A658" s="50"/>
      <c r="AN658" s="136"/>
    </row>
    <row r="659" spans="1:40" x14ac:dyDescent="0.25">
      <c r="A659" s="50"/>
      <c r="AN659" s="136"/>
    </row>
    <row r="660" spans="1:40" x14ac:dyDescent="0.25">
      <c r="A660" s="50"/>
      <c r="AN660" s="136"/>
    </row>
    <row r="661" spans="1:40" x14ac:dyDescent="0.25">
      <c r="A661" s="50"/>
      <c r="AN661" s="136"/>
    </row>
    <row r="662" spans="1:40" x14ac:dyDescent="0.25">
      <c r="A662" s="50"/>
      <c r="AN662" s="136"/>
    </row>
    <row r="663" spans="1:40" x14ac:dyDescent="0.25">
      <c r="A663" s="50"/>
      <c r="AN663" s="136"/>
    </row>
    <row r="664" spans="1:40" x14ac:dyDescent="0.25">
      <c r="A664" s="50"/>
      <c r="AN664" s="136"/>
    </row>
    <row r="665" spans="1:40" x14ac:dyDescent="0.25">
      <c r="A665" s="50"/>
      <c r="AN665" s="136"/>
    </row>
    <row r="666" spans="1:40" x14ac:dyDescent="0.25">
      <c r="A666" s="50"/>
      <c r="AN666" s="136"/>
    </row>
    <row r="667" spans="1:40" x14ac:dyDescent="0.25">
      <c r="A667" s="50"/>
      <c r="AN667" s="136"/>
    </row>
    <row r="668" spans="1:40" x14ac:dyDescent="0.25">
      <c r="A668" s="50"/>
      <c r="AN668" s="136"/>
    </row>
    <row r="669" spans="1:40" x14ac:dyDescent="0.25">
      <c r="A669" s="50"/>
      <c r="AN669" s="136"/>
    </row>
    <row r="670" spans="1:40" x14ac:dyDescent="0.25">
      <c r="A670" s="50"/>
      <c r="AN670" s="136"/>
    </row>
    <row r="671" spans="1:40" x14ac:dyDescent="0.25">
      <c r="A671" s="50"/>
      <c r="AN671" s="136"/>
    </row>
    <row r="672" spans="1:40" x14ac:dyDescent="0.25">
      <c r="A672" s="50"/>
      <c r="AN672" s="136"/>
    </row>
    <row r="673" spans="1:40" x14ac:dyDescent="0.25">
      <c r="A673" s="50"/>
      <c r="AN673" s="136"/>
    </row>
    <row r="674" spans="1:40" x14ac:dyDescent="0.25">
      <c r="A674" s="50"/>
      <c r="AN674" s="136"/>
    </row>
    <row r="675" spans="1:40" x14ac:dyDescent="0.25">
      <c r="A675" s="50"/>
      <c r="AN675" s="136"/>
    </row>
    <row r="676" spans="1:40" x14ac:dyDescent="0.25">
      <c r="A676" s="50"/>
      <c r="AN676" s="136"/>
    </row>
    <row r="677" spans="1:40" x14ac:dyDescent="0.25">
      <c r="A677" s="50"/>
      <c r="AN677" s="136"/>
    </row>
    <row r="678" spans="1:40" x14ac:dyDescent="0.25">
      <c r="A678" s="50"/>
      <c r="AN678" s="136"/>
    </row>
    <row r="679" spans="1:40" x14ac:dyDescent="0.25">
      <c r="A679" s="50"/>
      <c r="AN679" s="136"/>
    </row>
    <row r="680" spans="1:40" x14ac:dyDescent="0.25">
      <c r="A680" s="50"/>
      <c r="AN680" s="136"/>
    </row>
    <row r="681" spans="1:40" x14ac:dyDescent="0.25">
      <c r="A681" s="50"/>
      <c r="AN681" s="136"/>
    </row>
    <row r="682" spans="1:40" x14ac:dyDescent="0.25">
      <c r="A682" s="50"/>
      <c r="AN682" s="136"/>
    </row>
    <row r="683" spans="1:40" x14ac:dyDescent="0.25">
      <c r="A683" s="50"/>
      <c r="AN683" s="136"/>
    </row>
    <row r="684" spans="1:40" x14ac:dyDescent="0.25">
      <c r="A684" s="50"/>
      <c r="AN684" s="136"/>
    </row>
    <row r="685" spans="1:40" x14ac:dyDescent="0.25">
      <c r="A685" s="50"/>
      <c r="AN685" s="136"/>
    </row>
    <row r="686" spans="1:40" x14ac:dyDescent="0.25">
      <c r="A686" s="50"/>
      <c r="AN686" s="136"/>
    </row>
    <row r="687" spans="1:40" x14ac:dyDescent="0.25">
      <c r="A687" s="50"/>
      <c r="AN687" s="136"/>
    </row>
    <row r="688" spans="1:40" x14ac:dyDescent="0.25">
      <c r="A688" s="50"/>
      <c r="AN688" s="136"/>
    </row>
    <row r="689" spans="1:40" x14ac:dyDescent="0.25">
      <c r="A689" s="50"/>
      <c r="AN689" s="136"/>
    </row>
    <row r="690" spans="1:40" x14ac:dyDescent="0.25">
      <c r="A690" s="50"/>
      <c r="AN690" s="136"/>
    </row>
    <row r="691" spans="1:40" x14ac:dyDescent="0.25">
      <c r="A691" s="50"/>
      <c r="AN691" s="136"/>
    </row>
    <row r="692" spans="1:40" x14ac:dyDescent="0.25">
      <c r="A692" s="50"/>
      <c r="AN692" s="136"/>
    </row>
    <row r="693" spans="1:40" x14ac:dyDescent="0.25">
      <c r="A693" s="50"/>
      <c r="AN693" s="136"/>
    </row>
    <row r="694" spans="1:40" x14ac:dyDescent="0.25">
      <c r="A694" s="50"/>
      <c r="AN694" s="136"/>
    </row>
    <row r="695" spans="1:40" x14ac:dyDescent="0.25">
      <c r="A695" s="50"/>
      <c r="AN695" s="136"/>
    </row>
    <row r="696" spans="1:40" x14ac:dyDescent="0.25">
      <c r="A696" s="50"/>
      <c r="AN696" s="136"/>
    </row>
    <row r="697" spans="1:40" x14ac:dyDescent="0.25">
      <c r="A697" s="50"/>
      <c r="AN697" s="136"/>
    </row>
    <row r="698" spans="1:40" x14ac:dyDescent="0.25">
      <c r="A698" s="50"/>
      <c r="AN698" s="136"/>
    </row>
    <row r="699" spans="1:40" x14ac:dyDescent="0.25">
      <c r="A699" s="50"/>
      <c r="AN699" s="136"/>
    </row>
    <row r="700" spans="1:40" x14ac:dyDescent="0.25">
      <c r="A700" s="50"/>
      <c r="AN700" s="136"/>
    </row>
    <row r="701" spans="1:40" x14ac:dyDescent="0.25">
      <c r="A701" s="50"/>
      <c r="AN701" s="136"/>
    </row>
    <row r="702" spans="1:40" x14ac:dyDescent="0.25">
      <c r="A702" s="50"/>
      <c r="AN702" s="136"/>
    </row>
    <row r="703" spans="1:40" x14ac:dyDescent="0.25">
      <c r="A703" s="50"/>
      <c r="AN703" s="136"/>
    </row>
    <row r="704" spans="1:40" x14ac:dyDescent="0.25">
      <c r="A704" s="50"/>
      <c r="AN704" s="136"/>
    </row>
    <row r="705" spans="1:40" x14ac:dyDescent="0.25">
      <c r="A705" s="50"/>
      <c r="AN705" s="136"/>
    </row>
    <row r="706" spans="1:40" x14ac:dyDescent="0.25">
      <c r="A706" s="50"/>
      <c r="AN706" s="136"/>
    </row>
    <row r="707" spans="1:40" x14ac:dyDescent="0.25">
      <c r="A707" s="50"/>
      <c r="AN707" s="136"/>
    </row>
    <row r="708" spans="1:40" x14ac:dyDescent="0.25">
      <c r="A708" s="50"/>
      <c r="AN708" s="136"/>
    </row>
    <row r="709" spans="1:40" x14ac:dyDescent="0.25">
      <c r="A709" s="50"/>
      <c r="AN709" s="136"/>
    </row>
    <row r="710" spans="1:40" x14ac:dyDescent="0.25">
      <c r="A710" s="50"/>
      <c r="AN710" s="136"/>
    </row>
    <row r="711" spans="1:40" x14ac:dyDescent="0.25">
      <c r="A711" s="50"/>
      <c r="AN711" s="136"/>
    </row>
    <row r="712" spans="1:40" x14ac:dyDescent="0.25">
      <c r="A712" s="50"/>
      <c r="AN712" s="136"/>
    </row>
    <row r="713" spans="1:40" x14ac:dyDescent="0.25">
      <c r="A713" s="50"/>
      <c r="AN713" s="136"/>
    </row>
    <row r="714" spans="1:40" x14ac:dyDescent="0.25">
      <c r="A714" s="50"/>
      <c r="AN714" s="136"/>
    </row>
    <row r="715" spans="1:40" x14ac:dyDescent="0.25">
      <c r="A715" s="50"/>
      <c r="AN715" s="136"/>
    </row>
    <row r="716" spans="1:40" x14ac:dyDescent="0.25">
      <c r="A716" s="50"/>
      <c r="AN716" s="136"/>
    </row>
    <row r="717" spans="1:40" x14ac:dyDescent="0.25">
      <c r="A717" s="50"/>
      <c r="AN717" s="136"/>
    </row>
    <row r="718" spans="1:40" x14ac:dyDescent="0.25">
      <c r="A718" s="50"/>
      <c r="AN718" s="136"/>
    </row>
    <row r="719" spans="1:40" x14ac:dyDescent="0.25">
      <c r="A719" s="50"/>
      <c r="AN719" s="136"/>
    </row>
    <row r="720" spans="1:40" x14ac:dyDescent="0.25">
      <c r="A720" s="50"/>
      <c r="AN720" s="136"/>
    </row>
    <row r="721" spans="1:40" x14ac:dyDescent="0.25">
      <c r="A721" s="50"/>
      <c r="AN721" s="136"/>
    </row>
    <row r="722" spans="1:40" x14ac:dyDescent="0.25">
      <c r="A722" s="50"/>
      <c r="AN722" s="136"/>
    </row>
    <row r="723" spans="1:40" x14ac:dyDescent="0.25">
      <c r="A723" s="50"/>
      <c r="AN723" s="136"/>
    </row>
    <row r="724" spans="1:40" x14ac:dyDescent="0.25">
      <c r="A724" s="50"/>
      <c r="AN724" s="136"/>
    </row>
    <row r="725" spans="1:40" x14ac:dyDescent="0.25">
      <c r="A725" s="50"/>
      <c r="AN725" s="136"/>
    </row>
    <row r="726" spans="1:40" x14ac:dyDescent="0.25">
      <c r="A726" s="50"/>
      <c r="AN726" s="136"/>
    </row>
    <row r="727" spans="1:40" x14ac:dyDescent="0.25">
      <c r="A727" s="50"/>
      <c r="AN727" s="136"/>
    </row>
    <row r="728" spans="1:40" x14ac:dyDescent="0.25">
      <c r="A728" s="50"/>
      <c r="AN728" s="136"/>
    </row>
    <row r="729" spans="1:40" x14ac:dyDescent="0.25">
      <c r="A729" s="50"/>
      <c r="AN729" s="136"/>
    </row>
    <row r="730" spans="1:40" x14ac:dyDescent="0.25">
      <c r="A730" s="50"/>
      <c r="AN730" s="136"/>
    </row>
    <row r="731" spans="1:40" x14ac:dyDescent="0.25">
      <c r="A731" s="50"/>
      <c r="AN731" s="136"/>
    </row>
    <row r="732" spans="1:40" x14ac:dyDescent="0.25">
      <c r="A732" s="50"/>
      <c r="AN732" s="136"/>
    </row>
    <row r="733" spans="1:40" x14ac:dyDescent="0.25">
      <c r="A733" s="50"/>
      <c r="AN733" s="136"/>
    </row>
    <row r="734" spans="1:40" x14ac:dyDescent="0.25">
      <c r="A734" s="50"/>
      <c r="AN734" s="136"/>
    </row>
    <row r="735" spans="1:40" x14ac:dyDescent="0.25">
      <c r="A735" s="50"/>
      <c r="AN735" s="136"/>
    </row>
    <row r="736" spans="1:40" x14ac:dyDescent="0.25">
      <c r="A736" s="50"/>
      <c r="AN736" s="136"/>
    </row>
    <row r="737" spans="1:40" x14ac:dyDescent="0.25">
      <c r="A737" s="50"/>
      <c r="AN737" s="136"/>
    </row>
    <row r="738" spans="1:40" x14ac:dyDescent="0.25">
      <c r="A738" s="50"/>
      <c r="AN738" s="136"/>
    </row>
    <row r="739" spans="1:40" x14ac:dyDescent="0.25">
      <c r="A739" s="50"/>
      <c r="AN739" s="136"/>
    </row>
    <row r="740" spans="1:40" x14ac:dyDescent="0.25">
      <c r="A740" s="50"/>
      <c r="AN740" s="136"/>
    </row>
    <row r="741" spans="1:40" x14ac:dyDescent="0.25">
      <c r="A741" s="50"/>
      <c r="AN741" s="136"/>
    </row>
    <row r="742" spans="1:40" x14ac:dyDescent="0.25">
      <c r="A742" s="50"/>
      <c r="AN742" s="136"/>
    </row>
    <row r="743" spans="1:40" x14ac:dyDescent="0.25">
      <c r="A743" s="50"/>
      <c r="AN743" s="136"/>
    </row>
    <row r="744" spans="1:40" x14ac:dyDescent="0.25">
      <c r="A744" s="50"/>
      <c r="AN744" s="136"/>
    </row>
    <row r="745" spans="1:40" x14ac:dyDescent="0.25">
      <c r="A745" s="50"/>
      <c r="AN745" s="136"/>
    </row>
    <row r="746" spans="1:40" x14ac:dyDescent="0.25">
      <c r="A746" s="50"/>
      <c r="AN746" s="136"/>
    </row>
    <row r="747" spans="1:40" x14ac:dyDescent="0.25">
      <c r="A747" s="50"/>
      <c r="AN747" s="136"/>
    </row>
    <row r="748" spans="1:40" x14ac:dyDescent="0.25">
      <c r="A748" s="50"/>
      <c r="AN748" s="136"/>
    </row>
    <row r="749" spans="1:40" x14ac:dyDescent="0.25">
      <c r="A749" s="50"/>
      <c r="AN749" s="136"/>
    </row>
    <row r="750" spans="1:40" x14ac:dyDescent="0.25">
      <c r="A750" s="50"/>
      <c r="AN750" s="136"/>
    </row>
    <row r="751" spans="1:40" x14ac:dyDescent="0.25">
      <c r="A751" s="50"/>
      <c r="AN751" s="136"/>
    </row>
    <row r="752" spans="1:40" x14ac:dyDescent="0.25">
      <c r="A752" s="50"/>
      <c r="AN752" s="136"/>
    </row>
    <row r="753" spans="1:40" x14ac:dyDescent="0.25">
      <c r="A753" s="50"/>
      <c r="AN753" s="136"/>
    </row>
    <row r="754" spans="1:40" x14ac:dyDescent="0.25">
      <c r="A754" s="50"/>
      <c r="AN754" s="136"/>
    </row>
    <row r="755" spans="1:40" x14ac:dyDescent="0.25">
      <c r="A755" s="50"/>
      <c r="AN755" s="136"/>
    </row>
    <row r="756" spans="1:40" x14ac:dyDescent="0.25">
      <c r="A756" s="50"/>
      <c r="AN756" s="136"/>
    </row>
    <row r="757" spans="1:40" x14ac:dyDescent="0.25">
      <c r="A757" s="50"/>
      <c r="AN757" s="136"/>
    </row>
    <row r="758" spans="1:40" x14ac:dyDescent="0.25">
      <c r="A758" s="50"/>
      <c r="AN758" s="136"/>
    </row>
    <row r="759" spans="1:40" x14ac:dyDescent="0.25">
      <c r="A759" s="50"/>
      <c r="AN759" s="136"/>
    </row>
    <row r="760" spans="1:40" x14ac:dyDescent="0.25">
      <c r="A760" s="50"/>
      <c r="AN760" s="136"/>
    </row>
    <row r="761" spans="1:40" x14ac:dyDescent="0.25">
      <c r="A761" s="50"/>
      <c r="AN761" s="136"/>
    </row>
    <row r="762" spans="1:40" x14ac:dyDescent="0.25">
      <c r="A762" s="50"/>
      <c r="AN762" s="136"/>
    </row>
    <row r="763" spans="1:40" x14ac:dyDescent="0.25">
      <c r="A763" s="50"/>
      <c r="AN763" s="136"/>
    </row>
    <row r="764" spans="1:40" x14ac:dyDescent="0.25">
      <c r="A764" s="50"/>
      <c r="AN764" s="136"/>
    </row>
    <row r="765" spans="1:40" x14ac:dyDescent="0.25">
      <c r="A765" s="50"/>
      <c r="AN765" s="136"/>
    </row>
    <row r="766" spans="1:40" x14ac:dyDescent="0.25">
      <c r="A766" s="50"/>
      <c r="AN766" s="136"/>
    </row>
    <row r="767" spans="1:40" x14ac:dyDescent="0.25">
      <c r="A767" s="50"/>
      <c r="AN767" s="136"/>
    </row>
    <row r="768" spans="1:40" x14ac:dyDescent="0.25">
      <c r="A768" s="50"/>
      <c r="AN768" s="136"/>
    </row>
    <row r="769" spans="1:40" x14ac:dyDescent="0.25">
      <c r="A769" s="50"/>
      <c r="AN769" s="136"/>
    </row>
    <row r="770" spans="1:40" x14ac:dyDescent="0.25">
      <c r="A770" s="50"/>
      <c r="AN770" s="136"/>
    </row>
    <row r="771" spans="1:40" x14ac:dyDescent="0.25">
      <c r="A771" s="50"/>
      <c r="AN771" s="136"/>
    </row>
    <row r="772" spans="1:40" x14ac:dyDescent="0.25">
      <c r="A772" s="50"/>
      <c r="AN772" s="136"/>
    </row>
    <row r="773" spans="1:40" x14ac:dyDescent="0.25">
      <c r="A773" s="50"/>
      <c r="AN773" s="136"/>
    </row>
    <row r="774" spans="1:40" x14ac:dyDescent="0.25">
      <c r="A774" s="50"/>
      <c r="AN774" s="136"/>
    </row>
    <row r="775" spans="1:40" x14ac:dyDescent="0.25">
      <c r="A775" s="50"/>
      <c r="AN775" s="136"/>
    </row>
    <row r="776" spans="1:40" x14ac:dyDescent="0.25">
      <c r="A776" s="50"/>
      <c r="AN776" s="136"/>
    </row>
    <row r="777" spans="1:40" x14ac:dyDescent="0.25">
      <c r="A777" s="50"/>
      <c r="AN777" s="136"/>
    </row>
    <row r="778" spans="1:40" x14ac:dyDescent="0.25">
      <c r="A778" s="50"/>
      <c r="AN778" s="136"/>
    </row>
    <row r="779" spans="1:40" x14ac:dyDescent="0.25">
      <c r="A779" s="50"/>
      <c r="AN779" s="136"/>
    </row>
    <row r="780" spans="1:40" x14ac:dyDescent="0.25">
      <c r="A780" s="50"/>
      <c r="AN780" s="136"/>
    </row>
    <row r="781" spans="1:40" x14ac:dyDescent="0.25">
      <c r="A781" s="50"/>
      <c r="AN781" s="136"/>
    </row>
    <row r="782" spans="1:40" x14ac:dyDescent="0.25">
      <c r="A782" s="50"/>
      <c r="AN782" s="136"/>
    </row>
    <row r="783" spans="1:40" x14ac:dyDescent="0.25">
      <c r="A783" s="50"/>
      <c r="AN783" s="136"/>
    </row>
    <row r="784" spans="1:40" x14ac:dyDescent="0.25">
      <c r="A784" s="50"/>
      <c r="AN784" s="136"/>
    </row>
    <row r="785" spans="1:40" x14ac:dyDescent="0.25">
      <c r="A785" s="50"/>
      <c r="AN785" s="136"/>
    </row>
    <row r="786" spans="1:40" x14ac:dyDescent="0.25">
      <c r="A786" s="50"/>
      <c r="AN786" s="136"/>
    </row>
    <row r="787" spans="1:40" x14ac:dyDescent="0.25">
      <c r="A787" s="50"/>
      <c r="AN787" s="136"/>
    </row>
    <row r="788" spans="1:40" x14ac:dyDescent="0.25">
      <c r="A788" s="50"/>
      <c r="AN788" s="136"/>
    </row>
    <row r="789" spans="1:40" x14ac:dyDescent="0.25">
      <c r="A789" s="50"/>
      <c r="AN789" s="136"/>
    </row>
    <row r="790" spans="1:40" x14ac:dyDescent="0.25">
      <c r="A790" s="50"/>
      <c r="AN790" s="136"/>
    </row>
    <row r="791" spans="1:40" x14ac:dyDescent="0.25">
      <c r="A791" s="50"/>
      <c r="AN791" s="136"/>
    </row>
    <row r="792" spans="1:40" x14ac:dyDescent="0.25">
      <c r="A792" s="50"/>
      <c r="AN792" s="136"/>
    </row>
    <row r="793" spans="1:40" x14ac:dyDescent="0.25">
      <c r="A793" s="50"/>
      <c r="AN793" s="136"/>
    </row>
    <row r="794" spans="1:40" x14ac:dyDescent="0.25">
      <c r="A794" s="50"/>
      <c r="AN794" s="136"/>
    </row>
    <row r="795" spans="1:40" x14ac:dyDescent="0.25">
      <c r="A795" s="50"/>
      <c r="AN795" s="136"/>
    </row>
    <row r="796" spans="1:40" x14ac:dyDescent="0.25">
      <c r="A796" s="50"/>
      <c r="AN796" s="136"/>
    </row>
    <row r="797" spans="1:40" x14ac:dyDescent="0.25">
      <c r="A797" s="50"/>
      <c r="AN797" s="136"/>
    </row>
    <row r="798" spans="1:40" x14ac:dyDescent="0.25">
      <c r="A798" s="50"/>
      <c r="AN798" s="136"/>
    </row>
    <row r="799" spans="1:40" x14ac:dyDescent="0.25">
      <c r="A799" s="50"/>
      <c r="AN799" s="136"/>
    </row>
    <row r="800" spans="1:40" x14ac:dyDescent="0.25">
      <c r="A800" s="50"/>
      <c r="AN800" s="136"/>
    </row>
    <row r="801" spans="1:40" x14ac:dyDescent="0.25">
      <c r="A801" s="50"/>
      <c r="AN801" s="136"/>
    </row>
    <row r="802" spans="1:40" x14ac:dyDescent="0.25">
      <c r="A802" s="50"/>
      <c r="AN802" s="136"/>
    </row>
    <row r="803" spans="1:40" x14ac:dyDescent="0.25">
      <c r="A803" s="50"/>
      <c r="AN803" s="136"/>
    </row>
    <row r="804" spans="1:40" x14ac:dyDescent="0.25">
      <c r="A804" s="50"/>
      <c r="AN804" s="136"/>
    </row>
    <row r="805" spans="1:40" x14ac:dyDescent="0.25">
      <c r="A805" s="50"/>
      <c r="AN805" s="136"/>
    </row>
    <row r="806" spans="1:40" x14ac:dyDescent="0.25">
      <c r="A806" s="50"/>
      <c r="AN806" s="136"/>
    </row>
    <row r="807" spans="1:40" x14ac:dyDescent="0.25">
      <c r="A807" s="50"/>
      <c r="AN807" s="136"/>
    </row>
    <row r="808" spans="1:40" x14ac:dyDescent="0.25">
      <c r="A808" s="50"/>
      <c r="AN808" s="136"/>
    </row>
    <row r="809" spans="1:40" x14ac:dyDescent="0.25">
      <c r="A809" s="50"/>
      <c r="AN809" s="136"/>
    </row>
    <row r="810" spans="1:40" x14ac:dyDescent="0.25">
      <c r="A810" s="50"/>
      <c r="AN810" s="136"/>
    </row>
    <row r="811" spans="1:40" x14ac:dyDescent="0.25">
      <c r="A811" s="50"/>
      <c r="AN811" s="136"/>
    </row>
    <row r="812" spans="1:40" x14ac:dyDescent="0.25">
      <c r="A812" s="50"/>
      <c r="AN812" s="136"/>
    </row>
    <row r="813" spans="1:40" x14ac:dyDescent="0.25">
      <c r="A813" s="50"/>
      <c r="AN813" s="136"/>
    </row>
    <row r="814" spans="1:40" x14ac:dyDescent="0.25">
      <c r="A814" s="50"/>
      <c r="AN814" s="136"/>
    </row>
    <row r="815" spans="1:40" x14ac:dyDescent="0.25">
      <c r="A815" s="50"/>
      <c r="AN815" s="136"/>
    </row>
    <row r="816" spans="1:40" x14ac:dyDescent="0.25">
      <c r="A816" s="50"/>
      <c r="AN816" s="136"/>
    </row>
    <row r="817" spans="1:40" x14ac:dyDescent="0.25">
      <c r="A817" s="50"/>
      <c r="AN817" s="136"/>
    </row>
    <row r="818" spans="1:40" x14ac:dyDescent="0.25">
      <c r="A818" s="50"/>
      <c r="AN818" s="136"/>
    </row>
    <row r="819" spans="1:40" x14ac:dyDescent="0.25">
      <c r="A819" s="50"/>
      <c r="AN819" s="136"/>
    </row>
    <row r="820" spans="1:40" x14ac:dyDescent="0.25">
      <c r="A820" s="50"/>
      <c r="AN820" s="136"/>
    </row>
    <row r="821" spans="1:40" x14ac:dyDescent="0.25">
      <c r="A821" s="50"/>
      <c r="AN821" s="136"/>
    </row>
    <row r="822" spans="1:40" x14ac:dyDescent="0.25">
      <c r="A822" s="50"/>
      <c r="AN822" s="136"/>
    </row>
    <row r="823" spans="1:40" x14ac:dyDescent="0.25">
      <c r="A823" s="50"/>
      <c r="AN823" s="136"/>
    </row>
    <row r="824" spans="1:40" x14ac:dyDescent="0.25">
      <c r="A824" s="50"/>
      <c r="AN824" s="136"/>
    </row>
    <row r="825" spans="1:40" x14ac:dyDescent="0.25">
      <c r="A825" s="50"/>
      <c r="AN825" s="136"/>
    </row>
    <row r="826" spans="1:40" x14ac:dyDescent="0.25">
      <c r="A826" s="50"/>
      <c r="AN826" s="136"/>
    </row>
    <row r="827" spans="1:40" x14ac:dyDescent="0.25">
      <c r="A827" s="50"/>
      <c r="AN827" s="136"/>
    </row>
    <row r="828" spans="1:40" x14ac:dyDescent="0.25">
      <c r="A828" s="50"/>
      <c r="AN828" s="136"/>
    </row>
    <row r="829" spans="1:40" x14ac:dyDescent="0.25">
      <c r="A829" s="50"/>
      <c r="AN829" s="136"/>
    </row>
    <row r="830" spans="1:40" x14ac:dyDescent="0.25">
      <c r="A830" s="50"/>
      <c r="AN830" s="136"/>
    </row>
    <row r="831" spans="1:40" x14ac:dyDescent="0.25">
      <c r="A831" s="50"/>
      <c r="AN831" s="136"/>
    </row>
    <row r="832" spans="1:40" x14ac:dyDescent="0.25">
      <c r="A832" s="50"/>
      <c r="AN832" s="136"/>
    </row>
    <row r="833" spans="1:40" x14ac:dyDescent="0.25">
      <c r="A833" s="50"/>
      <c r="AN833" s="136"/>
    </row>
    <row r="834" spans="1:40" x14ac:dyDescent="0.25">
      <c r="A834" s="50"/>
      <c r="AN834" s="136"/>
    </row>
    <row r="835" spans="1:40" x14ac:dyDescent="0.25">
      <c r="A835" s="50"/>
      <c r="AN835" s="136"/>
    </row>
    <row r="836" spans="1:40" x14ac:dyDescent="0.25">
      <c r="A836" s="50"/>
      <c r="AN836" s="136"/>
    </row>
    <row r="837" spans="1:40" x14ac:dyDescent="0.25">
      <c r="A837" s="50"/>
      <c r="AN837" s="136"/>
    </row>
    <row r="838" spans="1:40" x14ac:dyDescent="0.25">
      <c r="A838" s="50"/>
      <c r="AN838" s="136"/>
    </row>
    <row r="839" spans="1:40" x14ac:dyDescent="0.25">
      <c r="A839" s="50"/>
      <c r="AN839" s="136"/>
    </row>
    <row r="840" spans="1:40" x14ac:dyDescent="0.25">
      <c r="A840" s="50"/>
      <c r="AN840" s="136"/>
    </row>
    <row r="841" spans="1:40" x14ac:dyDescent="0.25">
      <c r="A841" s="50"/>
      <c r="AN841" s="136"/>
    </row>
    <row r="842" spans="1:40" x14ac:dyDescent="0.25">
      <c r="A842" s="50"/>
      <c r="AN842" s="136"/>
    </row>
    <row r="843" spans="1:40" x14ac:dyDescent="0.25">
      <c r="A843" s="50"/>
      <c r="AN843" s="136"/>
    </row>
    <row r="844" spans="1:40" x14ac:dyDescent="0.25">
      <c r="A844" s="50"/>
      <c r="AN844" s="136"/>
    </row>
    <row r="845" spans="1:40" x14ac:dyDescent="0.25">
      <c r="A845" s="50"/>
      <c r="AN845" s="136"/>
    </row>
    <row r="846" spans="1:40" x14ac:dyDescent="0.25">
      <c r="A846" s="50"/>
      <c r="AN846" s="136"/>
    </row>
    <row r="847" spans="1:40" x14ac:dyDescent="0.25">
      <c r="A847" s="50"/>
      <c r="AN847" s="136"/>
    </row>
    <row r="848" spans="1:40" x14ac:dyDescent="0.25">
      <c r="A848" s="50"/>
      <c r="AN848" s="136"/>
    </row>
    <row r="849" spans="1:40" x14ac:dyDescent="0.25">
      <c r="A849" s="50"/>
      <c r="AN849" s="136"/>
    </row>
    <row r="850" spans="1:40" x14ac:dyDescent="0.25">
      <c r="A850" s="50"/>
      <c r="AN850" s="136"/>
    </row>
    <row r="851" spans="1:40" x14ac:dyDescent="0.25">
      <c r="A851" s="50"/>
      <c r="AN851" s="136"/>
    </row>
    <row r="852" spans="1:40" x14ac:dyDescent="0.25">
      <c r="A852" s="50"/>
      <c r="AN852" s="136"/>
    </row>
    <row r="853" spans="1:40" x14ac:dyDescent="0.25">
      <c r="A853" s="50"/>
      <c r="AN853" s="136"/>
    </row>
    <row r="854" spans="1:40" x14ac:dyDescent="0.25">
      <c r="A854" s="50"/>
      <c r="AN854" s="136"/>
    </row>
    <row r="855" spans="1:40" x14ac:dyDescent="0.25">
      <c r="A855" s="50"/>
      <c r="AN855" s="136"/>
    </row>
    <row r="856" spans="1:40" x14ac:dyDescent="0.25">
      <c r="A856" s="50"/>
      <c r="AN856" s="136"/>
    </row>
    <row r="857" spans="1:40" x14ac:dyDescent="0.25">
      <c r="A857" s="50"/>
      <c r="AN857" s="136"/>
    </row>
    <row r="858" spans="1:40" x14ac:dyDescent="0.25">
      <c r="A858" s="50"/>
      <c r="AN858" s="136"/>
    </row>
    <row r="859" spans="1:40" x14ac:dyDescent="0.25">
      <c r="A859" s="50"/>
      <c r="AN859" s="136"/>
    </row>
    <row r="860" spans="1:40" x14ac:dyDescent="0.25">
      <c r="A860" s="50"/>
      <c r="AN860" s="136"/>
    </row>
    <row r="861" spans="1:40" x14ac:dyDescent="0.25">
      <c r="A861" s="50"/>
      <c r="AN861" s="136"/>
    </row>
    <row r="862" spans="1:40" x14ac:dyDescent="0.25">
      <c r="A862" s="50"/>
      <c r="AN862" s="136"/>
    </row>
    <row r="863" spans="1:40" x14ac:dyDescent="0.25">
      <c r="A863" s="50"/>
      <c r="AN863" s="136"/>
    </row>
    <row r="864" spans="1:40" x14ac:dyDescent="0.25">
      <c r="A864" s="50"/>
      <c r="AN864" s="136"/>
    </row>
    <row r="865" spans="1:40" x14ac:dyDescent="0.25">
      <c r="A865" s="50"/>
      <c r="AN865" s="136"/>
    </row>
    <row r="866" spans="1:40" x14ac:dyDescent="0.25">
      <c r="A866" s="50"/>
      <c r="AN866" s="136"/>
    </row>
    <row r="867" spans="1:40" x14ac:dyDescent="0.25">
      <c r="A867" s="50"/>
      <c r="AN867" s="136"/>
    </row>
    <row r="868" spans="1:40" x14ac:dyDescent="0.25">
      <c r="A868" s="50"/>
      <c r="AN868" s="136"/>
    </row>
    <row r="869" spans="1:40" x14ac:dyDescent="0.25">
      <c r="A869" s="50"/>
      <c r="AN869" s="136"/>
    </row>
    <row r="870" spans="1:40" x14ac:dyDescent="0.25">
      <c r="A870" s="50"/>
      <c r="AN870" s="136"/>
    </row>
    <row r="871" spans="1:40" x14ac:dyDescent="0.25">
      <c r="A871" s="50"/>
      <c r="AN871" s="136"/>
    </row>
    <row r="872" spans="1:40" x14ac:dyDescent="0.25">
      <c r="A872" s="50"/>
      <c r="AN872" s="136"/>
    </row>
    <row r="873" spans="1:40" x14ac:dyDescent="0.25">
      <c r="A873" s="50"/>
      <c r="AN873" s="136"/>
    </row>
    <row r="874" spans="1:40" x14ac:dyDescent="0.25">
      <c r="A874" s="50"/>
      <c r="AN874" s="136"/>
    </row>
    <row r="875" spans="1:40" x14ac:dyDescent="0.25">
      <c r="A875" s="50"/>
      <c r="AN875" s="136"/>
    </row>
    <row r="876" spans="1:40" x14ac:dyDescent="0.25">
      <c r="A876" s="50"/>
      <c r="AN876" s="136"/>
    </row>
    <row r="877" spans="1:40" x14ac:dyDescent="0.25">
      <c r="A877" s="50"/>
      <c r="AN877" s="136"/>
    </row>
    <row r="878" spans="1:40" x14ac:dyDescent="0.25">
      <c r="A878" s="50"/>
      <c r="AN878" s="136"/>
    </row>
    <row r="879" spans="1:40" x14ac:dyDescent="0.25">
      <c r="A879" s="50"/>
      <c r="AN879" s="136"/>
    </row>
    <row r="880" spans="1:40" x14ac:dyDescent="0.25">
      <c r="A880" s="50"/>
      <c r="AN880" s="136"/>
    </row>
    <row r="881" spans="1:40" x14ac:dyDescent="0.25">
      <c r="A881" s="50"/>
      <c r="AN881" s="136"/>
    </row>
    <row r="882" spans="1:40" x14ac:dyDescent="0.25">
      <c r="A882" s="50"/>
      <c r="AN882" s="136"/>
    </row>
    <row r="883" spans="1:40" x14ac:dyDescent="0.25">
      <c r="A883" s="50"/>
      <c r="AN883" s="136"/>
    </row>
    <row r="884" spans="1:40" x14ac:dyDescent="0.25">
      <c r="A884" s="50"/>
      <c r="AN884" s="136"/>
    </row>
    <row r="885" spans="1:40" x14ac:dyDescent="0.25">
      <c r="A885" s="50"/>
      <c r="AN885" s="136"/>
    </row>
    <row r="886" spans="1:40" x14ac:dyDescent="0.25">
      <c r="A886" s="50"/>
      <c r="AN886" s="136"/>
    </row>
    <row r="887" spans="1:40" x14ac:dyDescent="0.25">
      <c r="A887" s="50"/>
      <c r="AN887" s="136"/>
    </row>
    <row r="888" spans="1:40" x14ac:dyDescent="0.25">
      <c r="A888" s="50"/>
      <c r="AN888" s="136"/>
    </row>
    <row r="889" spans="1:40" x14ac:dyDescent="0.25">
      <c r="A889" s="50"/>
      <c r="AN889" s="136"/>
    </row>
    <row r="890" spans="1:40" x14ac:dyDescent="0.25">
      <c r="A890" s="50"/>
      <c r="AN890" s="136"/>
    </row>
    <row r="891" spans="1:40" x14ac:dyDescent="0.25">
      <c r="A891" s="50"/>
      <c r="AN891" s="136"/>
    </row>
    <row r="892" spans="1:40" x14ac:dyDescent="0.25">
      <c r="A892" s="50"/>
      <c r="AN892" s="136"/>
    </row>
    <row r="893" spans="1:40" x14ac:dyDescent="0.25">
      <c r="A893" s="50"/>
      <c r="AN893" s="136"/>
    </row>
    <row r="894" spans="1:40" x14ac:dyDescent="0.25">
      <c r="A894" s="50"/>
      <c r="AN894" s="136"/>
    </row>
    <row r="895" spans="1:40" x14ac:dyDescent="0.25">
      <c r="A895" s="50"/>
      <c r="AN895" s="136"/>
    </row>
    <row r="896" spans="1:40" x14ac:dyDescent="0.25">
      <c r="A896" s="50"/>
      <c r="AN896" s="136"/>
    </row>
    <row r="897" spans="1:40" x14ac:dyDescent="0.25">
      <c r="A897" s="50"/>
      <c r="AN897" s="136"/>
    </row>
    <row r="898" spans="1:40" x14ac:dyDescent="0.25">
      <c r="A898" s="50"/>
      <c r="AN898" s="136"/>
    </row>
    <row r="899" spans="1:40" x14ac:dyDescent="0.25">
      <c r="A899" s="50"/>
      <c r="AN899" s="136"/>
    </row>
    <row r="900" spans="1:40" x14ac:dyDescent="0.25">
      <c r="A900" s="50"/>
      <c r="AN900" s="136"/>
    </row>
    <row r="901" spans="1:40" x14ac:dyDescent="0.25">
      <c r="A901" s="50"/>
      <c r="AN901" s="136"/>
    </row>
    <row r="902" spans="1:40" x14ac:dyDescent="0.25">
      <c r="A902" s="50"/>
      <c r="AN902" s="136"/>
    </row>
    <row r="903" spans="1:40" x14ac:dyDescent="0.25">
      <c r="A903" s="50"/>
      <c r="AN903" s="136"/>
    </row>
    <row r="904" spans="1:40" x14ac:dyDescent="0.25">
      <c r="A904" s="50"/>
      <c r="AN904" s="136"/>
    </row>
    <row r="905" spans="1:40" x14ac:dyDescent="0.25">
      <c r="A905" s="50"/>
      <c r="AN905" s="136"/>
    </row>
    <row r="906" spans="1:40" x14ac:dyDescent="0.25">
      <c r="A906" s="50"/>
      <c r="AN906" s="136"/>
    </row>
    <row r="907" spans="1:40" x14ac:dyDescent="0.25">
      <c r="A907" s="50"/>
      <c r="AN907" s="136"/>
    </row>
    <row r="908" spans="1:40" x14ac:dyDescent="0.25">
      <c r="A908" s="50"/>
      <c r="AN908" s="136"/>
    </row>
    <row r="909" spans="1:40" x14ac:dyDescent="0.25">
      <c r="A909" s="50"/>
      <c r="AN909" s="136"/>
    </row>
    <row r="910" spans="1:40" x14ac:dyDescent="0.25">
      <c r="A910" s="50"/>
      <c r="AN910" s="136"/>
    </row>
    <row r="911" spans="1:40" x14ac:dyDescent="0.25">
      <c r="A911" s="50"/>
      <c r="AN911" s="136"/>
    </row>
    <row r="912" spans="1:40" x14ac:dyDescent="0.25">
      <c r="A912" s="50"/>
      <c r="AN912" s="136"/>
    </row>
    <row r="913" spans="1:40" x14ac:dyDescent="0.25">
      <c r="A913" s="50"/>
      <c r="AN913" s="136"/>
    </row>
    <row r="914" spans="1:40" x14ac:dyDescent="0.25">
      <c r="A914" s="50"/>
      <c r="AN914" s="136"/>
    </row>
    <row r="915" spans="1:40" x14ac:dyDescent="0.25">
      <c r="A915" s="50"/>
      <c r="AN915" s="136"/>
    </row>
    <row r="916" spans="1:40" x14ac:dyDescent="0.25">
      <c r="A916" s="50"/>
      <c r="AN916" s="136"/>
    </row>
    <row r="917" spans="1:40" x14ac:dyDescent="0.25">
      <c r="A917" s="50"/>
      <c r="AN917" s="136"/>
    </row>
    <row r="918" spans="1:40" x14ac:dyDescent="0.25">
      <c r="A918" s="50"/>
      <c r="AN918" s="136"/>
    </row>
    <row r="919" spans="1:40" x14ac:dyDescent="0.25">
      <c r="A919" s="50"/>
      <c r="AN919" s="136"/>
    </row>
    <row r="920" spans="1:40" x14ac:dyDescent="0.25">
      <c r="A920" s="50"/>
      <c r="AN920" s="136"/>
    </row>
    <row r="921" spans="1:40" x14ac:dyDescent="0.25">
      <c r="A921" s="50"/>
      <c r="AN921" s="136"/>
    </row>
    <row r="922" spans="1:40" x14ac:dyDescent="0.25">
      <c r="A922" s="50"/>
      <c r="AN922" s="136"/>
    </row>
    <row r="923" spans="1:40" x14ac:dyDescent="0.25">
      <c r="A923" s="50"/>
      <c r="AN923" s="136"/>
    </row>
    <row r="924" spans="1:40" x14ac:dyDescent="0.25">
      <c r="A924" s="50"/>
      <c r="AN924" s="136"/>
    </row>
    <row r="925" spans="1:40" x14ac:dyDescent="0.25">
      <c r="A925" s="50"/>
      <c r="AN925" s="136"/>
    </row>
    <row r="926" spans="1:40" x14ac:dyDescent="0.25">
      <c r="A926" s="50"/>
      <c r="AN926" s="136"/>
    </row>
    <row r="927" spans="1:40" x14ac:dyDescent="0.25">
      <c r="A927" s="50"/>
      <c r="AN927" s="136"/>
    </row>
    <row r="928" spans="1:40" x14ac:dyDescent="0.25">
      <c r="A928" s="50"/>
      <c r="AN928" s="136"/>
    </row>
    <row r="929" spans="1:40" x14ac:dyDescent="0.25">
      <c r="A929" s="50"/>
      <c r="AN929" s="136"/>
    </row>
    <row r="930" spans="1:40" x14ac:dyDescent="0.25">
      <c r="A930" s="50"/>
      <c r="AN930" s="136"/>
    </row>
    <row r="931" spans="1:40" x14ac:dyDescent="0.25">
      <c r="A931" s="50"/>
      <c r="AN931" s="136"/>
    </row>
    <row r="932" spans="1:40" x14ac:dyDescent="0.25">
      <c r="A932" s="50"/>
      <c r="AN932" s="136"/>
    </row>
    <row r="933" spans="1:40" x14ac:dyDescent="0.25">
      <c r="A933" s="50"/>
      <c r="AN933" s="136"/>
    </row>
    <row r="934" spans="1:40" x14ac:dyDescent="0.25">
      <c r="A934" s="50"/>
      <c r="AN934" s="136"/>
    </row>
    <row r="935" spans="1:40" x14ac:dyDescent="0.25">
      <c r="A935" s="50"/>
      <c r="AN935" s="136"/>
    </row>
    <row r="936" spans="1:40" x14ac:dyDescent="0.25">
      <c r="A936" s="50"/>
      <c r="AN936" s="136"/>
    </row>
    <row r="937" spans="1:40" x14ac:dyDescent="0.25">
      <c r="A937" s="50"/>
      <c r="AN937" s="136"/>
    </row>
    <row r="938" spans="1:40" x14ac:dyDescent="0.25">
      <c r="A938" s="50"/>
      <c r="AN938" s="136"/>
    </row>
    <row r="939" spans="1:40" x14ac:dyDescent="0.25">
      <c r="A939" s="50"/>
      <c r="AN939" s="136"/>
    </row>
    <row r="940" spans="1:40" x14ac:dyDescent="0.25">
      <c r="A940" s="50"/>
      <c r="AN940" s="136"/>
    </row>
    <row r="941" spans="1:40" x14ac:dyDescent="0.25">
      <c r="A941" s="50"/>
      <c r="AN941" s="136"/>
    </row>
    <row r="942" spans="1:40" x14ac:dyDescent="0.25">
      <c r="A942" s="50"/>
      <c r="AN942" s="136"/>
    </row>
    <row r="943" spans="1:40" x14ac:dyDescent="0.25">
      <c r="A943" s="50"/>
      <c r="AN943" s="136"/>
    </row>
    <row r="944" spans="1:40" x14ac:dyDescent="0.25">
      <c r="A944" s="50"/>
      <c r="AN944" s="136"/>
    </row>
    <row r="945" spans="1:40" x14ac:dyDescent="0.25">
      <c r="A945" s="50"/>
      <c r="AN945" s="136"/>
    </row>
    <row r="946" spans="1:40" x14ac:dyDescent="0.25">
      <c r="A946" s="50"/>
      <c r="AN946" s="136"/>
    </row>
    <row r="947" spans="1:40" x14ac:dyDescent="0.25">
      <c r="A947" s="50"/>
      <c r="AN947" s="136"/>
    </row>
    <row r="948" spans="1:40" x14ac:dyDescent="0.25">
      <c r="A948" s="50"/>
      <c r="AN948" s="136"/>
    </row>
    <row r="949" spans="1:40" x14ac:dyDescent="0.25">
      <c r="A949" s="50"/>
      <c r="AN949" s="136"/>
    </row>
    <row r="950" spans="1:40" x14ac:dyDescent="0.25">
      <c r="A950" s="50"/>
      <c r="AN950" s="136"/>
    </row>
    <row r="951" spans="1:40" x14ac:dyDescent="0.25">
      <c r="A951" s="50"/>
      <c r="AN951" s="136"/>
    </row>
    <row r="952" spans="1:40" x14ac:dyDescent="0.25">
      <c r="A952" s="50"/>
      <c r="AN952" s="136"/>
    </row>
    <row r="953" spans="1:40" x14ac:dyDescent="0.25">
      <c r="A953" s="50"/>
      <c r="AN953" s="136"/>
    </row>
    <row r="954" spans="1:40" x14ac:dyDescent="0.25">
      <c r="A954" s="50"/>
      <c r="AN954" s="136"/>
    </row>
    <row r="955" spans="1:40" x14ac:dyDescent="0.25">
      <c r="A955" s="50"/>
      <c r="AN955" s="136"/>
    </row>
    <row r="956" spans="1:40" x14ac:dyDescent="0.25">
      <c r="A956" s="50"/>
      <c r="AN956" s="136"/>
    </row>
    <row r="957" spans="1:40" x14ac:dyDescent="0.25">
      <c r="A957" s="50"/>
      <c r="AN957" s="136"/>
    </row>
    <row r="958" spans="1:40" x14ac:dyDescent="0.25">
      <c r="A958" s="50"/>
      <c r="AN958" s="136"/>
    </row>
    <row r="959" spans="1:40" x14ac:dyDescent="0.25">
      <c r="A959" s="50"/>
      <c r="AN959" s="136"/>
    </row>
    <row r="960" spans="1:40" x14ac:dyDescent="0.25">
      <c r="A960" s="50"/>
      <c r="AN960" s="136"/>
    </row>
    <row r="961" spans="1:40" x14ac:dyDescent="0.25">
      <c r="A961" s="50"/>
      <c r="AN961" s="136"/>
    </row>
    <row r="962" spans="1:40" x14ac:dyDescent="0.25">
      <c r="A962" s="50"/>
      <c r="AN962" s="136"/>
    </row>
    <row r="963" spans="1:40" x14ac:dyDescent="0.25">
      <c r="A963" s="50"/>
      <c r="AN963" s="136"/>
    </row>
    <row r="964" spans="1:40" x14ac:dyDescent="0.25">
      <c r="A964" s="50"/>
      <c r="AN964" s="136"/>
    </row>
    <row r="965" spans="1:40" x14ac:dyDescent="0.25">
      <c r="A965" s="50"/>
      <c r="AN965" s="136"/>
    </row>
    <row r="966" spans="1:40" x14ac:dyDescent="0.25">
      <c r="A966" s="50"/>
      <c r="AN966" s="136"/>
    </row>
    <row r="967" spans="1:40" x14ac:dyDescent="0.25">
      <c r="A967" s="50"/>
      <c r="AN967" s="136"/>
    </row>
    <row r="968" spans="1:40" x14ac:dyDescent="0.25">
      <c r="A968" s="50"/>
      <c r="AN968" s="136"/>
    </row>
    <row r="969" spans="1:40" x14ac:dyDescent="0.25">
      <c r="A969" s="50"/>
      <c r="AN969" s="136"/>
    </row>
    <row r="970" spans="1:40" x14ac:dyDescent="0.25">
      <c r="A970" s="50"/>
      <c r="AN970" s="136"/>
    </row>
    <row r="971" spans="1:40" x14ac:dyDescent="0.25">
      <c r="A971" s="50"/>
      <c r="AN971" s="136"/>
    </row>
    <row r="972" spans="1:40" x14ac:dyDescent="0.25">
      <c r="A972" s="50"/>
      <c r="AN972" s="136"/>
    </row>
    <row r="973" spans="1:40" x14ac:dyDescent="0.25">
      <c r="A973" s="50"/>
      <c r="AN973" s="136"/>
    </row>
    <row r="974" spans="1:40" x14ac:dyDescent="0.25">
      <c r="A974" s="50"/>
      <c r="AN974" s="136"/>
    </row>
    <row r="975" spans="1:40" x14ac:dyDescent="0.25">
      <c r="A975" s="50"/>
      <c r="AN975" s="136"/>
    </row>
    <row r="976" spans="1:40" x14ac:dyDescent="0.25">
      <c r="A976" s="50"/>
      <c r="AN976" s="136"/>
    </row>
    <row r="977" spans="1:40" x14ac:dyDescent="0.25">
      <c r="A977" s="50"/>
      <c r="AN977" s="136"/>
    </row>
    <row r="978" spans="1:40" x14ac:dyDescent="0.25">
      <c r="A978" s="50"/>
      <c r="AN978" s="136"/>
    </row>
    <row r="979" spans="1:40" x14ac:dyDescent="0.25">
      <c r="A979" s="50"/>
      <c r="AN979" s="136"/>
    </row>
    <row r="980" spans="1:40" x14ac:dyDescent="0.25">
      <c r="A980" s="50"/>
      <c r="AN980" s="136"/>
    </row>
    <row r="981" spans="1:40" x14ac:dyDescent="0.25">
      <c r="A981" s="50"/>
      <c r="AN981" s="136"/>
    </row>
    <row r="982" spans="1:40" x14ac:dyDescent="0.25">
      <c r="A982" s="50"/>
      <c r="AN982" s="136"/>
    </row>
    <row r="983" spans="1:40" x14ac:dyDescent="0.25">
      <c r="A983" s="50"/>
      <c r="AN983" s="136"/>
    </row>
    <row r="984" spans="1:40" x14ac:dyDescent="0.25">
      <c r="A984" s="50"/>
      <c r="AN984" s="136"/>
    </row>
    <row r="985" spans="1:40" x14ac:dyDescent="0.25">
      <c r="A985" s="50"/>
      <c r="AN985" s="136"/>
    </row>
    <row r="986" spans="1:40" x14ac:dyDescent="0.25">
      <c r="A986" s="50"/>
      <c r="AN986" s="136"/>
    </row>
    <row r="987" spans="1:40" x14ac:dyDescent="0.25">
      <c r="A987" s="50"/>
      <c r="AN987" s="136"/>
    </row>
    <row r="988" spans="1:40" x14ac:dyDescent="0.25">
      <c r="A988" s="50"/>
      <c r="AN988" s="136"/>
    </row>
    <row r="989" spans="1:40" x14ac:dyDescent="0.25">
      <c r="A989" s="50"/>
      <c r="AN989" s="136"/>
    </row>
    <row r="990" spans="1:40" x14ac:dyDescent="0.25">
      <c r="A990" s="50"/>
      <c r="AN990" s="136"/>
    </row>
    <row r="991" spans="1:40" x14ac:dyDescent="0.25">
      <c r="A991" s="50"/>
      <c r="AN991" s="136"/>
    </row>
    <row r="992" spans="1:40" x14ac:dyDescent="0.25">
      <c r="A992" s="50"/>
      <c r="AN992" s="136"/>
    </row>
    <row r="993" spans="1:40" x14ac:dyDescent="0.25">
      <c r="A993" s="50"/>
      <c r="AN993" s="136"/>
    </row>
    <row r="994" spans="1:40" x14ac:dyDescent="0.25">
      <c r="A994" s="50"/>
      <c r="AN994" s="136"/>
    </row>
    <row r="995" spans="1:40" x14ac:dyDescent="0.25">
      <c r="A995" s="50"/>
      <c r="AN995" s="136"/>
    </row>
    <row r="996" spans="1:40" x14ac:dyDescent="0.25">
      <c r="A996" s="50"/>
      <c r="AN996" s="136"/>
    </row>
    <row r="997" spans="1:40" x14ac:dyDescent="0.25">
      <c r="A997" s="50"/>
      <c r="AN997" s="136"/>
    </row>
    <row r="998" spans="1:40" x14ac:dyDescent="0.25">
      <c r="A998" s="50"/>
      <c r="AN998" s="136"/>
    </row>
    <row r="999" spans="1:40" x14ac:dyDescent="0.25">
      <c r="A999" s="50"/>
      <c r="AN999" s="136"/>
    </row>
    <row r="1000" spans="1:40" x14ac:dyDescent="0.25">
      <c r="A1000" s="50"/>
      <c r="AN1000" s="136"/>
    </row>
    <row r="1001" spans="1:40" x14ac:dyDescent="0.25">
      <c r="A1001" s="50"/>
      <c r="AN1001" s="136"/>
    </row>
    <row r="1002" spans="1:40" x14ac:dyDescent="0.25">
      <c r="A1002" s="50"/>
      <c r="AN1002" s="136"/>
    </row>
    <row r="1003" spans="1:40" x14ac:dyDescent="0.25">
      <c r="A1003" s="50"/>
      <c r="AN1003" s="136"/>
    </row>
    <row r="1004" spans="1:40" x14ac:dyDescent="0.25">
      <c r="A1004" s="50"/>
      <c r="AN1004" s="136"/>
    </row>
    <row r="1005" spans="1:40" x14ac:dyDescent="0.25">
      <c r="A1005" s="50"/>
      <c r="AN1005" s="136"/>
    </row>
    <row r="1006" spans="1:40" x14ac:dyDescent="0.25">
      <c r="A1006" s="50"/>
      <c r="AN1006" s="136"/>
    </row>
    <row r="1007" spans="1:40" x14ac:dyDescent="0.25">
      <c r="A1007" s="50"/>
      <c r="AN1007" s="136"/>
    </row>
    <row r="1008" spans="1:40" x14ac:dyDescent="0.25">
      <c r="A1008" s="50"/>
      <c r="AN1008" s="136"/>
    </row>
    <row r="1009" spans="1:40" x14ac:dyDescent="0.25">
      <c r="A1009" s="50"/>
      <c r="AN1009" s="136"/>
    </row>
    <row r="1010" spans="1:40" x14ac:dyDescent="0.25">
      <c r="A1010" s="50"/>
      <c r="AN1010" s="136"/>
    </row>
    <row r="1011" spans="1:40" x14ac:dyDescent="0.25">
      <c r="A1011" s="50"/>
      <c r="AN1011" s="136"/>
    </row>
    <row r="1012" spans="1:40" x14ac:dyDescent="0.25">
      <c r="A1012" s="50"/>
      <c r="AN1012" s="136"/>
    </row>
    <row r="1013" spans="1:40" x14ac:dyDescent="0.25">
      <c r="A1013" s="50"/>
      <c r="AN1013" s="136"/>
    </row>
    <row r="1014" spans="1:40" x14ac:dyDescent="0.25">
      <c r="A1014" s="50"/>
      <c r="AN1014" s="136"/>
    </row>
    <row r="1015" spans="1:40" x14ac:dyDescent="0.25">
      <c r="A1015" s="50"/>
      <c r="AN1015" s="136"/>
    </row>
    <row r="1016" spans="1:40" x14ac:dyDescent="0.25">
      <c r="A1016" s="50"/>
      <c r="AN1016" s="136"/>
    </row>
    <row r="1017" spans="1:40" x14ac:dyDescent="0.25">
      <c r="A1017" s="50"/>
      <c r="AN1017" s="136"/>
    </row>
    <row r="1018" spans="1:40" x14ac:dyDescent="0.25">
      <c r="A1018" s="50"/>
      <c r="AN1018" s="136"/>
    </row>
    <row r="1019" spans="1:40" x14ac:dyDescent="0.25">
      <c r="A1019" s="50"/>
      <c r="AN1019" s="136"/>
    </row>
    <row r="1020" spans="1:40" x14ac:dyDescent="0.25">
      <c r="A1020" s="50"/>
      <c r="AN1020" s="136"/>
    </row>
    <row r="1021" spans="1:40" x14ac:dyDescent="0.25">
      <c r="A1021" s="50"/>
      <c r="AN1021" s="136"/>
    </row>
    <row r="1022" spans="1:40" x14ac:dyDescent="0.25">
      <c r="A1022" s="50"/>
      <c r="AN1022" s="136"/>
    </row>
    <row r="1023" spans="1:40" x14ac:dyDescent="0.25">
      <c r="A1023" s="50"/>
      <c r="AN1023" s="136"/>
    </row>
    <row r="1024" spans="1:40" x14ac:dyDescent="0.25">
      <c r="A1024" s="50"/>
      <c r="AN1024" s="136"/>
    </row>
    <row r="1025" spans="1:40" x14ac:dyDescent="0.25">
      <c r="A1025" s="50"/>
      <c r="AN1025" s="136"/>
    </row>
    <row r="1026" spans="1:40" x14ac:dyDescent="0.25">
      <c r="A1026" s="50"/>
      <c r="AN1026" s="136"/>
    </row>
    <row r="1027" spans="1:40" x14ac:dyDescent="0.25">
      <c r="A1027" s="50"/>
      <c r="AN1027" s="136"/>
    </row>
    <row r="1028" spans="1:40" x14ac:dyDescent="0.25">
      <c r="A1028" s="50"/>
      <c r="AN1028" s="136"/>
    </row>
    <row r="1029" spans="1:40" x14ac:dyDescent="0.25">
      <c r="A1029" s="50"/>
      <c r="AN1029" s="136"/>
    </row>
    <row r="1030" spans="1:40" x14ac:dyDescent="0.25">
      <c r="A1030" s="50"/>
      <c r="AN1030" s="136"/>
    </row>
    <row r="1031" spans="1:40" x14ac:dyDescent="0.25">
      <c r="A1031" s="50"/>
      <c r="AN1031" s="136"/>
    </row>
    <row r="1032" spans="1:40" x14ac:dyDescent="0.25">
      <c r="A1032" s="50"/>
      <c r="AN1032" s="136"/>
    </row>
    <row r="1033" spans="1:40" x14ac:dyDescent="0.25">
      <c r="A1033" s="50"/>
      <c r="AN1033" s="136"/>
    </row>
    <row r="1034" spans="1:40" x14ac:dyDescent="0.25">
      <c r="A1034" s="50"/>
      <c r="AN1034" s="136"/>
    </row>
    <row r="1035" spans="1:40" x14ac:dyDescent="0.25">
      <c r="A1035" s="50"/>
      <c r="AN1035" s="136"/>
    </row>
    <row r="1036" spans="1:40" x14ac:dyDescent="0.25">
      <c r="A1036" s="50"/>
      <c r="AN1036" s="136"/>
    </row>
    <row r="1037" spans="1:40" x14ac:dyDescent="0.25">
      <c r="A1037" s="50"/>
      <c r="AN1037" s="136"/>
    </row>
    <row r="1038" spans="1:40" x14ac:dyDescent="0.25">
      <c r="A1038" s="50"/>
      <c r="AN1038" s="136"/>
    </row>
    <row r="1039" spans="1:40" x14ac:dyDescent="0.25">
      <c r="A1039" s="50"/>
      <c r="AN1039" s="136"/>
    </row>
    <row r="1040" spans="1:40" x14ac:dyDescent="0.25">
      <c r="A1040" s="50"/>
      <c r="AN1040" s="136"/>
    </row>
    <row r="1041" spans="1:40" x14ac:dyDescent="0.25">
      <c r="A1041" s="50"/>
      <c r="AN1041" s="136"/>
    </row>
    <row r="1042" spans="1:40" x14ac:dyDescent="0.25">
      <c r="A1042" s="50"/>
      <c r="AN1042" s="136"/>
    </row>
    <row r="1043" spans="1:40" x14ac:dyDescent="0.25">
      <c r="A1043" s="50"/>
      <c r="AN1043" s="136"/>
    </row>
    <row r="1044" spans="1:40" x14ac:dyDescent="0.25">
      <c r="A1044" s="50"/>
      <c r="AN1044" s="136"/>
    </row>
    <row r="1045" spans="1:40" x14ac:dyDescent="0.25">
      <c r="A1045" s="50"/>
      <c r="AN1045" s="136"/>
    </row>
    <row r="1046" spans="1:40" x14ac:dyDescent="0.25">
      <c r="A1046" s="50"/>
      <c r="AN1046" s="136"/>
    </row>
    <row r="1047" spans="1:40" x14ac:dyDescent="0.25">
      <c r="A1047" s="50"/>
      <c r="AN1047" s="136"/>
    </row>
    <row r="1048" spans="1:40" x14ac:dyDescent="0.25">
      <c r="A1048" s="50"/>
      <c r="AN1048" s="136"/>
    </row>
    <row r="1049" spans="1:40" x14ac:dyDescent="0.25">
      <c r="A1049" s="50"/>
      <c r="AN1049" s="136"/>
    </row>
    <row r="1050" spans="1:40" x14ac:dyDescent="0.25">
      <c r="A1050" s="50"/>
      <c r="AN1050" s="136"/>
    </row>
    <row r="1051" spans="1:40" x14ac:dyDescent="0.25">
      <c r="A1051" s="50"/>
      <c r="AN1051" s="136"/>
    </row>
    <row r="1052" spans="1:40" x14ac:dyDescent="0.25">
      <c r="A1052" s="50"/>
      <c r="AN1052" s="136"/>
    </row>
    <row r="1053" spans="1:40" x14ac:dyDescent="0.25">
      <c r="A1053" s="50"/>
      <c r="AN1053" s="136"/>
    </row>
    <row r="1054" spans="1:40" x14ac:dyDescent="0.25">
      <c r="A1054" s="50"/>
      <c r="AN1054" s="136"/>
    </row>
    <row r="1055" spans="1:40" x14ac:dyDescent="0.25">
      <c r="A1055" s="50"/>
      <c r="AN1055" s="136"/>
    </row>
    <row r="1056" spans="1:40" x14ac:dyDescent="0.25">
      <c r="A1056" s="50"/>
      <c r="AN1056" s="136"/>
    </row>
    <row r="1057" spans="1:40" x14ac:dyDescent="0.25">
      <c r="A1057" s="50"/>
      <c r="AN1057" s="136"/>
    </row>
    <row r="1058" spans="1:40" x14ac:dyDescent="0.25">
      <c r="A1058" s="50"/>
      <c r="AN1058" s="136"/>
    </row>
    <row r="1059" spans="1:40" x14ac:dyDescent="0.25">
      <c r="A1059" s="50"/>
      <c r="AN1059" s="136"/>
    </row>
    <row r="1060" spans="1:40" x14ac:dyDescent="0.25">
      <c r="A1060" s="50"/>
      <c r="AN1060" s="136"/>
    </row>
    <row r="1061" spans="1:40" x14ac:dyDescent="0.25">
      <c r="A1061" s="50"/>
      <c r="AN1061" s="136"/>
    </row>
    <row r="1062" spans="1:40" x14ac:dyDescent="0.25">
      <c r="A1062" s="50"/>
      <c r="AN1062" s="136"/>
    </row>
    <row r="1063" spans="1:40" x14ac:dyDescent="0.25">
      <c r="A1063" s="50"/>
      <c r="AN1063" s="136"/>
    </row>
    <row r="1064" spans="1:40" x14ac:dyDescent="0.25">
      <c r="A1064" s="50"/>
      <c r="AN1064" s="136"/>
    </row>
    <row r="1065" spans="1:40" x14ac:dyDescent="0.25">
      <c r="A1065" s="50"/>
      <c r="AN1065" s="136"/>
    </row>
    <row r="1066" spans="1:40" x14ac:dyDescent="0.25">
      <c r="A1066" s="50"/>
      <c r="AN1066" s="136"/>
    </row>
    <row r="1067" spans="1:40" x14ac:dyDescent="0.25">
      <c r="A1067" s="50"/>
      <c r="AN1067" s="136"/>
    </row>
    <row r="1068" spans="1:40" x14ac:dyDescent="0.25">
      <c r="A1068" s="50"/>
      <c r="AN1068" s="136"/>
    </row>
    <row r="1069" spans="1:40" x14ac:dyDescent="0.25">
      <c r="A1069" s="50"/>
      <c r="AN1069" s="136"/>
    </row>
    <row r="1070" spans="1:40" x14ac:dyDescent="0.25">
      <c r="A1070" s="50"/>
      <c r="AN1070" s="136"/>
    </row>
    <row r="1071" spans="1:40" x14ac:dyDescent="0.25">
      <c r="A1071" s="50"/>
      <c r="AN1071" s="136"/>
    </row>
    <row r="1072" spans="1:40" x14ac:dyDescent="0.25">
      <c r="A1072" s="50"/>
      <c r="AN1072" s="136"/>
    </row>
    <row r="1073" spans="1:40" x14ac:dyDescent="0.25">
      <c r="A1073" s="50"/>
      <c r="AN1073" s="136"/>
    </row>
    <row r="1074" spans="1:40" x14ac:dyDescent="0.25">
      <c r="A1074" s="50"/>
      <c r="AN1074" s="136"/>
    </row>
    <row r="1075" spans="1:40" x14ac:dyDescent="0.25">
      <c r="A1075" s="50"/>
      <c r="AN1075" s="136"/>
    </row>
    <row r="1076" spans="1:40" x14ac:dyDescent="0.25">
      <c r="A1076" s="50"/>
      <c r="AN1076" s="136"/>
    </row>
    <row r="1077" spans="1:40" x14ac:dyDescent="0.25">
      <c r="A1077" s="50"/>
      <c r="AN1077" s="136"/>
    </row>
    <row r="1078" spans="1:40" x14ac:dyDescent="0.25">
      <c r="A1078" s="50"/>
      <c r="AN1078" s="136"/>
    </row>
    <row r="1079" spans="1:40" x14ac:dyDescent="0.25">
      <c r="A1079" s="50"/>
      <c r="AN1079" s="136"/>
    </row>
    <row r="1080" spans="1:40" x14ac:dyDescent="0.25">
      <c r="A1080" s="50"/>
      <c r="AN1080" s="136"/>
    </row>
    <row r="1081" spans="1:40" x14ac:dyDescent="0.25">
      <c r="A1081" s="50"/>
      <c r="AN1081" s="136"/>
    </row>
    <row r="1082" spans="1:40" x14ac:dyDescent="0.25">
      <c r="A1082" s="50"/>
      <c r="AN1082" s="136"/>
    </row>
    <row r="1083" spans="1:40" x14ac:dyDescent="0.25">
      <c r="A1083" s="50"/>
      <c r="AN1083" s="136"/>
    </row>
    <row r="1084" spans="1:40" x14ac:dyDescent="0.25">
      <c r="A1084" s="50"/>
      <c r="AN1084" s="136"/>
    </row>
    <row r="1085" spans="1:40" x14ac:dyDescent="0.25">
      <c r="A1085" s="50"/>
      <c r="AN1085" s="136"/>
    </row>
    <row r="1086" spans="1:40" x14ac:dyDescent="0.25">
      <c r="A1086" s="50"/>
      <c r="AN1086" s="136"/>
    </row>
    <row r="1087" spans="1:40" x14ac:dyDescent="0.25">
      <c r="A1087" s="50"/>
      <c r="AN1087" s="136"/>
    </row>
    <row r="1088" spans="1:40" x14ac:dyDescent="0.25">
      <c r="A1088" s="50"/>
      <c r="AN1088" s="136"/>
    </row>
    <row r="1089" spans="1:40" x14ac:dyDescent="0.25">
      <c r="A1089" s="50"/>
      <c r="AN1089" s="136"/>
    </row>
    <row r="1090" spans="1:40" x14ac:dyDescent="0.25">
      <c r="A1090" s="50"/>
      <c r="AN1090" s="136"/>
    </row>
    <row r="1091" spans="1:40" x14ac:dyDescent="0.25">
      <c r="A1091" s="50"/>
      <c r="AN1091" s="136"/>
    </row>
    <row r="1092" spans="1:40" x14ac:dyDescent="0.25">
      <c r="A1092" s="50"/>
      <c r="AN1092" s="136"/>
    </row>
    <row r="1093" spans="1:40" x14ac:dyDescent="0.25">
      <c r="A1093" s="50"/>
      <c r="AN1093" s="136"/>
    </row>
    <row r="1094" spans="1:40" x14ac:dyDescent="0.25">
      <c r="A1094" s="50"/>
      <c r="AN1094" s="136"/>
    </row>
    <row r="1095" spans="1:40" x14ac:dyDescent="0.25">
      <c r="A1095" s="50"/>
      <c r="AN1095" s="136"/>
    </row>
    <row r="1096" spans="1:40" x14ac:dyDescent="0.25">
      <c r="A1096" s="50"/>
      <c r="AN1096" s="136"/>
    </row>
    <row r="1097" spans="1:40" x14ac:dyDescent="0.25">
      <c r="A1097" s="50"/>
      <c r="AN1097" s="136"/>
    </row>
    <row r="1098" spans="1:40" x14ac:dyDescent="0.25">
      <c r="A1098" s="50"/>
      <c r="AN1098" s="136"/>
    </row>
    <row r="1099" spans="1:40" x14ac:dyDescent="0.25">
      <c r="A1099" s="50"/>
      <c r="AN1099" s="136"/>
    </row>
    <row r="1100" spans="1:40" x14ac:dyDescent="0.25">
      <c r="A1100" s="50"/>
      <c r="AN1100" s="136"/>
    </row>
    <row r="1101" spans="1:40" x14ac:dyDescent="0.25">
      <c r="A1101" s="50"/>
      <c r="AN1101" s="136"/>
    </row>
    <row r="1102" spans="1:40" x14ac:dyDescent="0.25">
      <c r="A1102" s="50"/>
      <c r="AN1102" s="136"/>
    </row>
    <row r="1103" spans="1:40" x14ac:dyDescent="0.25">
      <c r="A1103" s="50"/>
      <c r="AN1103" s="136"/>
    </row>
    <row r="1104" spans="1:40" x14ac:dyDescent="0.25">
      <c r="A1104" s="50"/>
      <c r="AN1104" s="136"/>
    </row>
    <row r="1105" spans="1:40" x14ac:dyDescent="0.25">
      <c r="A1105" s="50"/>
      <c r="AN1105" s="136"/>
    </row>
    <row r="1106" spans="1:40" x14ac:dyDescent="0.25">
      <c r="A1106" s="50"/>
      <c r="AN1106" s="136"/>
    </row>
    <row r="1107" spans="1:40" x14ac:dyDescent="0.25">
      <c r="A1107" s="50"/>
      <c r="AN1107" s="136"/>
    </row>
    <row r="1108" spans="1:40" x14ac:dyDescent="0.25">
      <c r="A1108" s="50"/>
      <c r="AN1108" s="136"/>
    </row>
    <row r="1109" spans="1:40" x14ac:dyDescent="0.25">
      <c r="A1109" s="50"/>
      <c r="AN1109" s="136"/>
    </row>
    <row r="1110" spans="1:40" x14ac:dyDescent="0.25">
      <c r="A1110" s="50"/>
      <c r="AN1110" s="136"/>
    </row>
    <row r="1111" spans="1:40" x14ac:dyDescent="0.25">
      <c r="A1111" s="50"/>
      <c r="AN1111" s="136"/>
    </row>
    <row r="1112" spans="1:40" x14ac:dyDescent="0.25">
      <c r="A1112" s="50"/>
      <c r="AN1112" s="136"/>
    </row>
    <row r="1113" spans="1:40" x14ac:dyDescent="0.25">
      <c r="A1113" s="50"/>
      <c r="AN1113" s="136"/>
    </row>
    <row r="1114" spans="1:40" x14ac:dyDescent="0.25">
      <c r="A1114" s="50"/>
      <c r="AN1114" s="136"/>
    </row>
    <row r="1115" spans="1:40" x14ac:dyDescent="0.25">
      <c r="A1115" s="50"/>
      <c r="AN1115" s="136"/>
    </row>
    <row r="1116" spans="1:40" x14ac:dyDescent="0.25">
      <c r="A1116" s="50"/>
      <c r="AN1116" s="136"/>
    </row>
    <row r="1117" spans="1:40" x14ac:dyDescent="0.25">
      <c r="A1117" s="50"/>
      <c r="AN1117" s="136"/>
    </row>
    <row r="1118" spans="1:40" x14ac:dyDescent="0.25">
      <c r="A1118" s="50"/>
      <c r="AN1118" s="136"/>
    </row>
    <row r="1119" spans="1:40" x14ac:dyDescent="0.25">
      <c r="A1119" s="50"/>
      <c r="AN1119" s="136"/>
    </row>
    <row r="1120" spans="1:40" x14ac:dyDescent="0.25">
      <c r="A1120" s="50"/>
      <c r="AN1120" s="136"/>
    </row>
    <row r="1121" spans="1:40" x14ac:dyDescent="0.25">
      <c r="A1121" s="50"/>
      <c r="AN1121" s="136"/>
    </row>
    <row r="1122" spans="1:40" x14ac:dyDescent="0.25">
      <c r="A1122" s="50"/>
      <c r="AN1122" s="136"/>
    </row>
    <row r="1123" spans="1:40" x14ac:dyDescent="0.25">
      <c r="A1123" s="50"/>
      <c r="AN1123" s="136"/>
    </row>
    <row r="1124" spans="1:40" x14ac:dyDescent="0.25">
      <c r="A1124" s="50"/>
      <c r="AN1124" s="136"/>
    </row>
    <row r="1125" spans="1:40" x14ac:dyDescent="0.25">
      <c r="A1125" s="50"/>
      <c r="AN1125" s="136"/>
    </row>
    <row r="1126" spans="1:40" x14ac:dyDescent="0.25">
      <c r="A1126" s="50"/>
      <c r="AN1126" s="136"/>
    </row>
    <row r="1127" spans="1:40" x14ac:dyDescent="0.25">
      <c r="A1127" s="50"/>
      <c r="AN1127" s="136"/>
    </row>
    <row r="1128" spans="1:40" x14ac:dyDescent="0.25">
      <c r="A1128" s="50"/>
      <c r="AN1128" s="136"/>
    </row>
    <row r="1129" spans="1:40" x14ac:dyDescent="0.25">
      <c r="A1129" s="50"/>
      <c r="AN1129" s="136"/>
    </row>
    <row r="1130" spans="1:40" x14ac:dyDescent="0.25">
      <c r="A1130" s="50"/>
      <c r="AN1130" s="136"/>
    </row>
    <row r="1131" spans="1:40" x14ac:dyDescent="0.25">
      <c r="A1131" s="50"/>
      <c r="AN1131" s="136"/>
    </row>
    <row r="1132" spans="1:40" x14ac:dyDescent="0.25">
      <c r="A1132" s="50"/>
      <c r="AN1132" s="136"/>
    </row>
    <row r="1133" spans="1:40" x14ac:dyDescent="0.25">
      <c r="A1133" s="50"/>
      <c r="AN1133" s="136"/>
    </row>
    <row r="1134" spans="1:40" x14ac:dyDescent="0.25">
      <c r="A1134" s="50"/>
      <c r="AN1134" s="136"/>
    </row>
    <row r="1135" spans="1:40" x14ac:dyDescent="0.25">
      <c r="A1135" s="50"/>
      <c r="AN1135" s="136"/>
    </row>
    <row r="1136" spans="1:40" x14ac:dyDescent="0.25">
      <c r="A1136" s="50"/>
      <c r="AN1136" s="136"/>
    </row>
    <row r="1137" spans="1:40" x14ac:dyDescent="0.25">
      <c r="A1137" s="50"/>
      <c r="AN1137" s="136"/>
    </row>
    <row r="1138" spans="1:40" x14ac:dyDescent="0.25">
      <c r="A1138" s="50"/>
      <c r="AN1138" s="136"/>
    </row>
    <row r="1139" spans="1:40" x14ac:dyDescent="0.25">
      <c r="A1139" s="50"/>
      <c r="AN1139" s="136"/>
    </row>
    <row r="1140" spans="1:40" x14ac:dyDescent="0.25">
      <c r="A1140" s="50"/>
      <c r="AN1140" s="136"/>
    </row>
    <row r="1141" spans="1:40" x14ac:dyDescent="0.25">
      <c r="A1141" s="50"/>
      <c r="AN1141" s="136"/>
    </row>
    <row r="1142" spans="1:40" x14ac:dyDescent="0.25">
      <c r="A1142" s="50"/>
      <c r="AN1142" s="136"/>
    </row>
    <row r="1143" spans="1:40" x14ac:dyDescent="0.25">
      <c r="A1143" s="50"/>
      <c r="AN1143" s="136"/>
    </row>
    <row r="1144" spans="1:40" x14ac:dyDescent="0.25">
      <c r="A1144" s="50"/>
      <c r="AN1144" s="136"/>
    </row>
    <row r="1145" spans="1:40" x14ac:dyDescent="0.25">
      <c r="A1145" s="50"/>
      <c r="AN1145" s="136"/>
    </row>
    <row r="1146" spans="1:40" x14ac:dyDescent="0.25">
      <c r="A1146" s="50"/>
      <c r="AN1146" s="136"/>
    </row>
    <row r="1147" spans="1:40" x14ac:dyDescent="0.25">
      <c r="A1147" s="50"/>
      <c r="AN1147" s="136"/>
    </row>
    <row r="1148" spans="1:40" x14ac:dyDescent="0.25">
      <c r="A1148" s="50"/>
      <c r="AN1148" s="136"/>
    </row>
    <row r="1149" spans="1:40" x14ac:dyDescent="0.25">
      <c r="A1149" s="50"/>
      <c r="AN1149" s="136"/>
    </row>
    <row r="1150" spans="1:40" x14ac:dyDescent="0.25">
      <c r="A1150" s="50"/>
      <c r="AN1150" s="136"/>
    </row>
    <row r="1151" spans="1:40" x14ac:dyDescent="0.25">
      <c r="A1151" s="50"/>
      <c r="AN1151" s="136"/>
    </row>
    <row r="1152" spans="1:40" x14ac:dyDescent="0.25">
      <c r="A1152" s="50"/>
      <c r="AN1152" s="136"/>
    </row>
    <row r="1153" spans="1:40" x14ac:dyDescent="0.25">
      <c r="A1153" s="50"/>
      <c r="AN1153" s="136"/>
    </row>
    <row r="1154" spans="1:40" x14ac:dyDescent="0.25">
      <c r="A1154" s="50"/>
      <c r="AN1154" s="136"/>
    </row>
    <row r="1155" spans="1:40" x14ac:dyDescent="0.25">
      <c r="A1155" s="50"/>
      <c r="AN1155" s="136"/>
    </row>
    <row r="1156" spans="1:40" x14ac:dyDescent="0.25">
      <c r="A1156" s="50"/>
      <c r="AN1156" s="136"/>
    </row>
    <row r="1157" spans="1:40" x14ac:dyDescent="0.25">
      <c r="A1157" s="50"/>
      <c r="AN1157" s="136"/>
    </row>
    <row r="1158" spans="1:40" x14ac:dyDescent="0.25">
      <c r="A1158" s="50"/>
      <c r="AN1158" s="136"/>
    </row>
    <row r="1159" spans="1:40" x14ac:dyDescent="0.25">
      <c r="A1159" s="50"/>
      <c r="AN1159" s="136"/>
    </row>
    <row r="1160" spans="1:40" x14ac:dyDescent="0.25">
      <c r="A1160" s="50"/>
      <c r="AN1160" s="136"/>
    </row>
    <row r="1161" spans="1:40" x14ac:dyDescent="0.25">
      <c r="A1161" s="50"/>
      <c r="AN1161" s="136"/>
    </row>
    <row r="1162" spans="1:40" x14ac:dyDescent="0.25">
      <c r="A1162" s="50"/>
      <c r="AN1162" s="136"/>
    </row>
    <row r="1163" spans="1:40" x14ac:dyDescent="0.25">
      <c r="A1163" s="50"/>
      <c r="AN1163" s="136"/>
    </row>
    <row r="1164" spans="1:40" x14ac:dyDescent="0.25">
      <c r="A1164" s="50"/>
      <c r="AN1164" s="136"/>
    </row>
    <row r="1165" spans="1:40" x14ac:dyDescent="0.25">
      <c r="A1165" s="50"/>
      <c r="AN1165" s="136"/>
    </row>
    <row r="1166" spans="1:40" x14ac:dyDescent="0.25">
      <c r="A1166" s="50"/>
      <c r="AN1166" s="136"/>
    </row>
    <row r="1167" spans="1:40" x14ac:dyDescent="0.25">
      <c r="A1167" s="50"/>
      <c r="AN1167" s="136"/>
    </row>
    <row r="1168" spans="1:40" x14ac:dyDescent="0.25">
      <c r="A1168" s="50"/>
      <c r="AN1168" s="136"/>
    </row>
    <row r="1169" spans="1:40" x14ac:dyDescent="0.25">
      <c r="A1169" s="50"/>
      <c r="AN1169" s="136"/>
    </row>
    <row r="1170" spans="1:40" x14ac:dyDescent="0.25">
      <c r="A1170" s="50"/>
      <c r="AN1170" s="136"/>
    </row>
    <row r="1171" spans="1:40" x14ac:dyDescent="0.25">
      <c r="A1171" s="50"/>
      <c r="AN1171" s="136"/>
    </row>
    <row r="1172" spans="1:40" x14ac:dyDescent="0.25">
      <c r="A1172" s="50"/>
      <c r="AN1172" s="136"/>
    </row>
    <row r="1173" spans="1:40" x14ac:dyDescent="0.25">
      <c r="A1173" s="50"/>
      <c r="AN1173" s="136"/>
    </row>
    <row r="1174" spans="1:40" x14ac:dyDescent="0.25">
      <c r="A1174" s="50"/>
      <c r="AN1174" s="136"/>
    </row>
    <row r="1175" spans="1:40" x14ac:dyDescent="0.25">
      <c r="A1175" s="50"/>
      <c r="AN1175" s="136"/>
    </row>
    <row r="1176" spans="1:40" x14ac:dyDescent="0.25">
      <c r="A1176" s="50"/>
      <c r="AN1176" s="136"/>
    </row>
    <row r="1177" spans="1:40" x14ac:dyDescent="0.25">
      <c r="A1177" s="50"/>
      <c r="AN1177" s="136"/>
    </row>
    <row r="1178" spans="1:40" x14ac:dyDescent="0.25">
      <c r="A1178" s="50"/>
      <c r="AN1178" s="136"/>
    </row>
    <row r="1179" spans="1:40" x14ac:dyDescent="0.25">
      <c r="A1179" s="50"/>
      <c r="AN1179" s="136"/>
    </row>
    <row r="1180" spans="1:40" x14ac:dyDescent="0.25">
      <c r="A1180" s="50"/>
      <c r="AN1180" s="136"/>
    </row>
    <row r="1181" spans="1:40" x14ac:dyDescent="0.25">
      <c r="A1181" s="50"/>
      <c r="AN1181" s="136"/>
    </row>
    <row r="1182" spans="1:40" x14ac:dyDescent="0.25">
      <c r="A1182" s="50"/>
      <c r="AN1182" s="136"/>
    </row>
    <row r="1183" spans="1:40" x14ac:dyDescent="0.25">
      <c r="A1183" s="50"/>
      <c r="AN1183" s="136"/>
    </row>
    <row r="1184" spans="1:40" x14ac:dyDescent="0.25">
      <c r="A1184" s="50"/>
      <c r="AN1184" s="136"/>
    </row>
    <row r="1185" spans="1:40" x14ac:dyDescent="0.25">
      <c r="A1185" s="50"/>
      <c r="AN1185" s="136"/>
    </row>
    <row r="1186" spans="1:40" x14ac:dyDescent="0.25">
      <c r="A1186" s="50"/>
      <c r="AN1186" s="136"/>
    </row>
    <row r="1187" spans="1:40" x14ac:dyDescent="0.25">
      <c r="A1187" s="50"/>
      <c r="AN1187" s="136"/>
    </row>
    <row r="1188" spans="1:40" x14ac:dyDescent="0.25">
      <c r="A1188" s="50"/>
      <c r="AN1188" s="136"/>
    </row>
    <row r="1189" spans="1:40" x14ac:dyDescent="0.25">
      <c r="A1189" s="50"/>
      <c r="AN1189" s="136"/>
    </row>
    <row r="1190" spans="1:40" x14ac:dyDescent="0.25">
      <c r="A1190" s="50"/>
      <c r="AN1190" s="136"/>
    </row>
    <row r="1191" spans="1:40" x14ac:dyDescent="0.25">
      <c r="A1191" s="50"/>
      <c r="AN1191" s="136"/>
    </row>
    <row r="1192" spans="1:40" x14ac:dyDescent="0.25">
      <c r="A1192" s="50"/>
      <c r="AN1192" s="136"/>
    </row>
    <row r="1193" spans="1:40" x14ac:dyDescent="0.25">
      <c r="A1193" s="50"/>
      <c r="AN1193" s="136"/>
    </row>
    <row r="1194" spans="1:40" x14ac:dyDescent="0.25">
      <c r="A1194" s="50"/>
      <c r="AN1194" s="136"/>
    </row>
    <row r="1195" spans="1:40" x14ac:dyDescent="0.25">
      <c r="A1195" s="50"/>
      <c r="AN1195" s="136"/>
    </row>
    <row r="1196" spans="1:40" x14ac:dyDescent="0.25">
      <c r="A1196" s="50"/>
      <c r="AN1196" s="136"/>
    </row>
    <row r="1197" spans="1:40" x14ac:dyDescent="0.25">
      <c r="A1197" s="50"/>
      <c r="AN1197" s="136"/>
    </row>
    <row r="1198" spans="1:40" x14ac:dyDescent="0.25">
      <c r="A1198" s="50"/>
      <c r="AN1198" s="136"/>
    </row>
    <row r="1199" spans="1:40" x14ac:dyDescent="0.25">
      <c r="A1199" s="50"/>
      <c r="AN1199" s="136"/>
    </row>
    <row r="1200" spans="1:40" x14ac:dyDescent="0.25">
      <c r="A1200" s="50"/>
      <c r="AN1200" s="136"/>
    </row>
    <row r="1201" spans="1:40" x14ac:dyDescent="0.25">
      <c r="A1201" s="50"/>
      <c r="AN1201" s="136"/>
    </row>
    <row r="1202" spans="1:40" x14ac:dyDescent="0.25">
      <c r="A1202" s="50"/>
      <c r="AN1202" s="136"/>
    </row>
    <row r="1203" spans="1:40" x14ac:dyDescent="0.25">
      <c r="A1203" s="50"/>
      <c r="AN1203" s="136"/>
    </row>
    <row r="1204" spans="1:40" x14ac:dyDescent="0.25">
      <c r="A1204" s="50"/>
      <c r="AN1204" s="136"/>
    </row>
    <row r="1205" spans="1:40" x14ac:dyDescent="0.25">
      <c r="A1205" s="50"/>
      <c r="AN1205" s="136"/>
    </row>
    <row r="1206" spans="1:40" x14ac:dyDescent="0.25">
      <c r="A1206" s="50"/>
      <c r="AN1206" s="136"/>
    </row>
    <row r="1207" spans="1:40" x14ac:dyDescent="0.25">
      <c r="A1207" s="50"/>
      <c r="AN1207" s="136"/>
    </row>
    <row r="1208" spans="1:40" x14ac:dyDescent="0.25">
      <c r="A1208" s="50"/>
      <c r="AN1208" s="136"/>
    </row>
    <row r="1209" spans="1:40" x14ac:dyDescent="0.25">
      <c r="A1209" s="50"/>
      <c r="AN1209" s="136"/>
    </row>
    <row r="1210" spans="1:40" x14ac:dyDescent="0.25">
      <c r="A1210" s="50"/>
      <c r="AN1210" s="136"/>
    </row>
    <row r="1211" spans="1:40" x14ac:dyDescent="0.25">
      <c r="A1211" s="50"/>
      <c r="AN1211" s="136"/>
    </row>
    <row r="1212" spans="1:40" x14ac:dyDescent="0.25">
      <c r="A1212" s="50"/>
      <c r="AN1212" s="136"/>
    </row>
    <row r="1213" spans="1:40" x14ac:dyDescent="0.25">
      <c r="A1213" s="50"/>
      <c r="AN1213" s="136"/>
    </row>
    <row r="1214" spans="1:40" x14ac:dyDescent="0.25">
      <c r="A1214" s="50"/>
      <c r="AN1214" s="136"/>
    </row>
    <row r="1215" spans="1:40" x14ac:dyDescent="0.25">
      <c r="A1215" s="50"/>
      <c r="AN1215" s="136"/>
    </row>
    <row r="1216" spans="1:40" x14ac:dyDescent="0.25">
      <c r="A1216" s="50"/>
      <c r="AN1216" s="136"/>
    </row>
    <row r="1217" spans="1:40" x14ac:dyDescent="0.25">
      <c r="A1217" s="50"/>
      <c r="AN1217" s="136"/>
    </row>
    <row r="1218" spans="1:40" x14ac:dyDescent="0.25">
      <c r="A1218" s="50"/>
      <c r="AN1218" s="136"/>
    </row>
    <row r="1219" spans="1:40" x14ac:dyDescent="0.25">
      <c r="A1219" s="50"/>
      <c r="AN1219" s="136"/>
    </row>
    <row r="1220" spans="1:40" x14ac:dyDescent="0.25">
      <c r="A1220" s="50"/>
      <c r="AN1220" s="136"/>
    </row>
    <row r="1221" spans="1:40" x14ac:dyDescent="0.25">
      <c r="A1221" s="50"/>
      <c r="AN1221" s="136"/>
    </row>
    <row r="1222" spans="1:40" x14ac:dyDescent="0.25">
      <c r="A1222" s="50"/>
      <c r="AN1222" s="136"/>
    </row>
    <row r="1223" spans="1:40" x14ac:dyDescent="0.25">
      <c r="A1223" s="50"/>
      <c r="AN1223" s="136"/>
    </row>
    <row r="1224" spans="1:40" x14ac:dyDescent="0.25">
      <c r="A1224" s="50"/>
      <c r="AN1224" s="136"/>
    </row>
    <row r="1225" spans="1:40" x14ac:dyDescent="0.25">
      <c r="A1225" s="50"/>
      <c r="AN1225" s="136"/>
    </row>
    <row r="1226" spans="1:40" x14ac:dyDescent="0.25">
      <c r="A1226" s="50"/>
      <c r="AN1226" s="136"/>
    </row>
    <row r="1227" spans="1:40" x14ac:dyDescent="0.25">
      <c r="A1227" s="50"/>
      <c r="AN1227" s="136"/>
    </row>
    <row r="1228" spans="1:40" x14ac:dyDescent="0.25">
      <c r="A1228" s="50"/>
      <c r="AN1228" s="136"/>
    </row>
    <row r="1229" spans="1:40" x14ac:dyDescent="0.25">
      <c r="A1229" s="50"/>
      <c r="AN1229" s="136"/>
    </row>
    <row r="1230" spans="1:40" x14ac:dyDescent="0.25">
      <c r="A1230" s="50"/>
      <c r="AN1230" s="136"/>
    </row>
    <row r="1231" spans="1:40" x14ac:dyDescent="0.25">
      <c r="A1231" s="50"/>
      <c r="AN1231" s="136"/>
    </row>
    <row r="1232" spans="1:40" x14ac:dyDescent="0.25">
      <c r="A1232" s="50"/>
      <c r="AN1232" s="136"/>
    </row>
    <row r="1233" spans="1:40" x14ac:dyDescent="0.25">
      <c r="A1233" s="50"/>
      <c r="AN1233" s="136"/>
    </row>
    <row r="1234" spans="1:40" x14ac:dyDescent="0.25">
      <c r="A1234" s="50"/>
      <c r="AN1234" s="136"/>
    </row>
    <row r="1235" spans="1:40" x14ac:dyDescent="0.25">
      <c r="A1235" s="50"/>
      <c r="AN1235" s="136"/>
    </row>
    <row r="1236" spans="1:40" x14ac:dyDescent="0.25">
      <c r="A1236" s="50"/>
      <c r="AN1236" s="136"/>
    </row>
    <row r="1237" spans="1:40" x14ac:dyDescent="0.25">
      <c r="A1237" s="50"/>
      <c r="AN1237" s="136"/>
    </row>
    <row r="1238" spans="1:40" x14ac:dyDescent="0.25">
      <c r="A1238" s="50"/>
      <c r="AN1238" s="136"/>
    </row>
    <row r="1239" spans="1:40" x14ac:dyDescent="0.25">
      <c r="A1239" s="50"/>
      <c r="AN1239" s="136"/>
    </row>
    <row r="1240" spans="1:40" x14ac:dyDescent="0.25">
      <c r="A1240" s="50"/>
      <c r="AN1240" s="136"/>
    </row>
    <row r="1241" spans="1:40" x14ac:dyDescent="0.25">
      <c r="A1241" s="50"/>
      <c r="AN1241" s="136"/>
    </row>
    <row r="1242" spans="1:40" x14ac:dyDescent="0.25">
      <c r="A1242" s="50"/>
      <c r="AN1242" s="136"/>
    </row>
    <row r="1243" spans="1:40" x14ac:dyDescent="0.25">
      <c r="A1243" s="50"/>
      <c r="AN1243" s="136"/>
    </row>
    <row r="1244" spans="1:40" x14ac:dyDescent="0.25">
      <c r="A1244" s="50"/>
      <c r="AN1244" s="136"/>
    </row>
    <row r="1245" spans="1:40" x14ac:dyDescent="0.25">
      <c r="A1245" s="50"/>
      <c r="AN1245" s="136"/>
    </row>
    <row r="1246" spans="1:40" x14ac:dyDescent="0.25">
      <c r="A1246" s="50"/>
      <c r="AN1246" s="136"/>
    </row>
    <row r="1247" spans="1:40" x14ac:dyDescent="0.25">
      <c r="A1247" s="50"/>
      <c r="AN1247" s="136"/>
    </row>
    <row r="1248" spans="1:40" x14ac:dyDescent="0.25">
      <c r="A1248" s="50"/>
      <c r="AN1248" s="136"/>
    </row>
    <row r="1249" spans="1:40" x14ac:dyDescent="0.25">
      <c r="A1249" s="50"/>
      <c r="AN1249" s="136"/>
    </row>
    <row r="1250" spans="1:40" x14ac:dyDescent="0.25">
      <c r="A1250" s="50"/>
      <c r="AN1250" s="136"/>
    </row>
    <row r="1251" spans="1:40" x14ac:dyDescent="0.25">
      <c r="A1251" s="50"/>
      <c r="AN1251" s="136"/>
    </row>
    <row r="1252" spans="1:40" x14ac:dyDescent="0.25">
      <c r="A1252" s="50"/>
      <c r="AN1252" s="136"/>
    </row>
    <row r="1253" spans="1:40" x14ac:dyDescent="0.25">
      <c r="A1253" s="50"/>
      <c r="AN1253" s="136"/>
    </row>
    <row r="1254" spans="1:40" x14ac:dyDescent="0.25">
      <c r="A1254" s="50"/>
      <c r="AN1254" s="136"/>
    </row>
    <row r="1255" spans="1:40" x14ac:dyDescent="0.25">
      <c r="A1255" s="50"/>
      <c r="AN1255" s="136"/>
    </row>
    <row r="1256" spans="1:40" x14ac:dyDescent="0.25">
      <c r="A1256" s="50"/>
      <c r="AN1256" s="136"/>
    </row>
    <row r="1257" spans="1:40" x14ac:dyDescent="0.25">
      <c r="A1257" s="50"/>
      <c r="AN1257" s="136"/>
    </row>
    <row r="1258" spans="1:40" x14ac:dyDescent="0.25">
      <c r="A1258" s="50"/>
      <c r="AN1258" s="136"/>
    </row>
    <row r="1259" spans="1:40" x14ac:dyDescent="0.25">
      <c r="A1259" s="50"/>
      <c r="AN1259" s="136"/>
    </row>
    <row r="1260" spans="1:40" x14ac:dyDescent="0.25">
      <c r="A1260" s="50"/>
      <c r="AN1260" s="136"/>
    </row>
    <row r="1261" spans="1:40" x14ac:dyDescent="0.25">
      <c r="A1261" s="50"/>
      <c r="AN1261" s="136"/>
    </row>
    <row r="1262" spans="1:40" x14ac:dyDescent="0.25">
      <c r="A1262" s="50"/>
      <c r="AN1262" s="136"/>
    </row>
    <row r="1263" spans="1:40" x14ac:dyDescent="0.25">
      <c r="A1263" s="50"/>
      <c r="AN1263" s="136"/>
    </row>
    <row r="1264" spans="1:40" x14ac:dyDescent="0.25">
      <c r="A1264" s="50"/>
      <c r="AN1264" s="136"/>
    </row>
    <row r="1265" spans="1:40" x14ac:dyDescent="0.25">
      <c r="A1265" s="50"/>
      <c r="AN1265" s="136"/>
    </row>
    <row r="1266" spans="1:40" x14ac:dyDescent="0.25">
      <c r="A1266" s="50"/>
      <c r="AN1266" s="136"/>
    </row>
    <row r="1267" spans="1:40" x14ac:dyDescent="0.25">
      <c r="A1267" s="50"/>
      <c r="AN1267" s="136"/>
    </row>
    <row r="1268" spans="1:40" x14ac:dyDescent="0.25">
      <c r="A1268" s="50"/>
      <c r="AN1268" s="136"/>
    </row>
    <row r="1269" spans="1:40" x14ac:dyDescent="0.25">
      <c r="A1269" s="50"/>
      <c r="AN1269" s="136"/>
    </row>
    <row r="1270" spans="1:40" x14ac:dyDescent="0.25">
      <c r="A1270" s="50"/>
      <c r="AN1270" s="136"/>
    </row>
    <row r="1271" spans="1:40" x14ac:dyDescent="0.25">
      <c r="A1271" s="50"/>
      <c r="AN1271" s="136"/>
    </row>
    <row r="1272" spans="1:40" x14ac:dyDescent="0.25">
      <c r="A1272" s="50"/>
      <c r="AN1272" s="136"/>
    </row>
    <row r="1273" spans="1:40" x14ac:dyDescent="0.25">
      <c r="A1273" s="50"/>
      <c r="AN1273" s="136"/>
    </row>
    <row r="1274" spans="1:40" x14ac:dyDescent="0.25">
      <c r="A1274" s="50"/>
      <c r="AN1274" s="136"/>
    </row>
    <row r="1275" spans="1:40" x14ac:dyDescent="0.25">
      <c r="A1275" s="50"/>
      <c r="AN1275" s="136"/>
    </row>
    <row r="1276" spans="1:40" x14ac:dyDescent="0.25">
      <c r="A1276" s="50"/>
      <c r="AN1276" s="136"/>
    </row>
    <row r="1277" spans="1:40" x14ac:dyDescent="0.25">
      <c r="A1277" s="50"/>
      <c r="AN1277" s="136"/>
    </row>
    <row r="1278" spans="1:40" x14ac:dyDescent="0.25">
      <c r="A1278" s="50"/>
      <c r="AN1278" s="136"/>
    </row>
    <row r="1279" spans="1:40" x14ac:dyDescent="0.25">
      <c r="A1279" s="50"/>
      <c r="AN1279" s="136"/>
    </row>
    <row r="1280" spans="1:40" x14ac:dyDescent="0.25">
      <c r="A1280" s="50"/>
      <c r="AN1280" s="136"/>
    </row>
    <row r="1281" spans="1:40" x14ac:dyDescent="0.25">
      <c r="A1281" s="50"/>
      <c r="AN1281" s="136"/>
    </row>
    <row r="1282" spans="1:40" x14ac:dyDescent="0.25">
      <c r="A1282" s="50"/>
      <c r="AN1282" s="136"/>
    </row>
    <row r="1283" spans="1:40" x14ac:dyDescent="0.25">
      <c r="A1283" s="50"/>
      <c r="AN1283" s="136"/>
    </row>
    <row r="1284" spans="1:40" x14ac:dyDescent="0.25">
      <c r="A1284" s="50"/>
      <c r="AN1284" s="136"/>
    </row>
    <row r="1285" spans="1:40" x14ac:dyDescent="0.25">
      <c r="A1285" s="50"/>
      <c r="AN1285" s="136"/>
    </row>
    <row r="1286" spans="1:40" x14ac:dyDescent="0.25">
      <c r="A1286" s="50"/>
      <c r="AN1286" s="136"/>
    </row>
    <row r="1287" spans="1:40" x14ac:dyDescent="0.25">
      <c r="A1287" s="50"/>
      <c r="AN1287" s="136"/>
    </row>
    <row r="1288" spans="1:40" x14ac:dyDescent="0.25">
      <c r="A1288" s="50"/>
      <c r="AN1288" s="136"/>
    </row>
    <row r="1289" spans="1:40" x14ac:dyDescent="0.25">
      <c r="A1289" s="50"/>
      <c r="AN1289" s="136"/>
    </row>
    <row r="1290" spans="1:40" x14ac:dyDescent="0.25">
      <c r="A1290" s="50"/>
      <c r="AN1290" s="136"/>
    </row>
    <row r="1291" spans="1:40" x14ac:dyDescent="0.25">
      <c r="A1291" s="50"/>
      <c r="AN1291" s="136"/>
    </row>
    <row r="1292" spans="1:40" x14ac:dyDescent="0.25">
      <c r="A1292" s="50"/>
      <c r="AN1292" s="136"/>
    </row>
    <row r="1293" spans="1:40" x14ac:dyDescent="0.25">
      <c r="A1293" s="50"/>
      <c r="AN1293" s="136"/>
    </row>
    <row r="1294" spans="1:40" x14ac:dyDescent="0.25">
      <c r="A1294" s="50"/>
      <c r="AN1294" s="136"/>
    </row>
    <row r="1295" spans="1:40" x14ac:dyDescent="0.25">
      <c r="A1295" s="50"/>
      <c r="AN1295" s="136"/>
    </row>
    <row r="1296" spans="1:40" x14ac:dyDescent="0.25">
      <c r="A1296" s="50"/>
      <c r="AN1296" s="136"/>
    </row>
    <row r="1297" spans="1:40" x14ac:dyDescent="0.25">
      <c r="A1297" s="50"/>
      <c r="AN1297" s="136"/>
    </row>
    <row r="1298" spans="1:40" x14ac:dyDescent="0.25">
      <c r="A1298" s="50"/>
      <c r="AN1298" s="136"/>
    </row>
    <row r="1299" spans="1:40" x14ac:dyDescent="0.25">
      <c r="A1299" s="50"/>
      <c r="AN1299" s="136"/>
    </row>
    <row r="1300" spans="1:40" x14ac:dyDescent="0.25">
      <c r="A1300" s="50"/>
      <c r="AN1300" s="136"/>
    </row>
    <row r="1301" spans="1:40" x14ac:dyDescent="0.25">
      <c r="A1301" s="50"/>
      <c r="AN1301" s="136"/>
    </row>
    <row r="1302" spans="1:40" x14ac:dyDescent="0.25">
      <c r="A1302" s="50"/>
      <c r="AN1302" s="136"/>
    </row>
    <row r="1303" spans="1:40" x14ac:dyDescent="0.25">
      <c r="A1303" s="50"/>
      <c r="AN1303" s="136"/>
    </row>
    <row r="1304" spans="1:40" x14ac:dyDescent="0.25">
      <c r="A1304" s="50"/>
      <c r="AN1304" s="136"/>
    </row>
    <row r="1305" spans="1:40" x14ac:dyDescent="0.25">
      <c r="A1305" s="50"/>
      <c r="AN1305" s="136"/>
    </row>
    <row r="1306" spans="1:40" x14ac:dyDescent="0.25">
      <c r="A1306" s="50"/>
      <c r="AN1306" s="136"/>
    </row>
    <row r="1307" spans="1:40" x14ac:dyDescent="0.25">
      <c r="A1307" s="50"/>
      <c r="AN1307" s="136"/>
    </row>
    <row r="1308" spans="1:40" x14ac:dyDescent="0.25">
      <c r="A1308" s="50"/>
      <c r="AN1308" s="136"/>
    </row>
    <row r="1309" spans="1:40" x14ac:dyDescent="0.25">
      <c r="A1309" s="50"/>
      <c r="AN1309" s="136"/>
    </row>
    <row r="1310" spans="1:40" x14ac:dyDescent="0.25">
      <c r="A1310" s="50"/>
      <c r="AN1310" s="136"/>
    </row>
    <row r="1311" spans="1:40" x14ac:dyDescent="0.25">
      <c r="A1311" s="50"/>
      <c r="AN1311" s="136"/>
    </row>
    <row r="1312" spans="1:40" x14ac:dyDescent="0.25">
      <c r="A1312" s="50"/>
      <c r="AN1312" s="136"/>
    </row>
    <row r="1313" spans="1:40" x14ac:dyDescent="0.25">
      <c r="A1313" s="50"/>
      <c r="AN1313" s="136"/>
    </row>
    <row r="1314" spans="1:40" x14ac:dyDescent="0.25">
      <c r="A1314" s="50"/>
      <c r="AN1314" s="136"/>
    </row>
    <row r="1315" spans="1:40" x14ac:dyDescent="0.25">
      <c r="A1315" s="50"/>
      <c r="AN1315" s="136"/>
    </row>
    <row r="1316" spans="1:40" x14ac:dyDescent="0.25">
      <c r="A1316" s="50"/>
      <c r="AN1316" s="136"/>
    </row>
    <row r="1317" spans="1:40" x14ac:dyDescent="0.25">
      <c r="A1317" s="50"/>
      <c r="AN1317" s="136"/>
    </row>
    <row r="1318" spans="1:40" x14ac:dyDescent="0.25">
      <c r="A1318" s="50"/>
      <c r="AN1318" s="136"/>
    </row>
    <row r="1319" spans="1:40" x14ac:dyDescent="0.25">
      <c r="A1319" s="50"/>
      <c r="AN1319" s="136"/>
    </row>
    <row r="1320" spans="1:40" x14ac:dyDescent="0.25">
      <c r="A1320" s="50"/>
      <c r="AN1320" s="136"/>
    </row>
    <row r="1321" spans="1:40" x14ac:dyDescent="0.25">
      <c r="A1321" s="50"/>
      <c r="AN1321" s="136"/>
    </row>
    <row r="1322" spans="1:40" x14ac:dyDescent="0.25">
      <c r="A1322" s="50"/>
      <c r="AN1322" s="136"/>
    </row>
    <row r="1323" spans="1:40" x14ac:dyDescent="0.25">
      <c r="A1323" s="50"/>
      <c r="AN1323" s="136"/>
    </row>
    <row r="1324" spans="1:40" x14ac:dyDescent="0.25">
      <c r="A1324" s="50"/>
      <c r="AN1324" s="136"/>
    </row>
    <row r="1325" spans="1:40" x14ac:dyDescent="0.25">
      <c r="A1325" s="50"/>
      <c r="AN1325" s="136"/>
    </row>
    <row r="1326" spans="1:40" x14ac:dyDescent="0.25">
      <c r="A1326" s="50"/>
      <c r="AN1326" s="136"/>
    </row>
    <row r="1327" spans="1:40" x14ac:dyDescent="0.25">
      <c r="A1327" s="50"/>
      <c r="AN1327" s="136"/>
    </row>
    <row r="1328" spans="1:40" x14ac:dyDescent="0.25">
      <c r="A1328" s="50"/>
      <c r="AN1328" s="136"/>
    </row>
    <row r="1329" spans="1:40" x14ac:dyDescent="0.25">
      <c r="A1329" s="50"/>
      <c r="AN1329" s="136"/>
    </row>
    <row r="1330" spans="1:40" x14ac:dyDescent="0.25">
      <c r="A1330" s="50"/>
      <c r="AN1330" s="136"/>
    </row>
    <row r="1331" spans="1:40" x14ac:dyDescent="0.25">
      <c r="A1331" s="50"/>
      <c r="AN1331" s="136"/>
    </row>
    <row r="1332" spans="1:40" x14ac:dyDescent="0.25">
      <c r="A1332" s="50"/>
      <c r="AN1332" s="136"/>
    </row>
    <row r="1333" spans="1:40" x14ac:dyDescent="0.25">
      <c r="A1333" s="50"/>
      <c r="AN1333" s="136"/>
    </row>
    <row r="1334" spans="1:40" x14ac:dyDescent="0.25">
      <c r="A1334" s="50"/>
      <c r="AN1334" s="136"/>
    </row>
    <row r="1335" spans="1:40" x14ac:dyDescent="0.25">
      <c r="A1335" s="50"/>
      <c r="AN1335" s="136"/>
    </row>
    <row r="1336" spans="1:40" x14ac:dyDescent="0.25">
      <c r="A1336" s="50"/>
      <c r="AN1336" s="136"/>
    </row>
    <row r="1337" spans="1:40" x14ac:dyDescent="0.25">
      <c r="A1337" s="50"/>
      <c r="AN1337" s="136"/>
    </row>
    <row r="1338" spans="1:40" x14ac:dyDescent="0.25">
      <c r="A1338" s="50"/>
      <c r="AN1338" s="136"/>
    </row>
    <row r="1339" spans="1:40" x14ac:dyDescent="0.25">
      <c r="A1339" s="50"/>
      <c r="AN1339" s="136"/>
    </row>
    <row r="1340" spans="1:40" x14ac:dyDescent="0.25">
      <c r="A1340" s="50"/>
      <c r="AN1340" s="136"/>
    </row>
    <row r="1341" spans="1:40" x14ac:dyDescent="0.25">
      <c r="A1341" s="50"/>
      <c r="AN1341" s="136"/>
    </row>
    <row r="1342" spans="1:40" x14ac:dyDescent="0.25">
      <c r="A1342" s="50"/>
      <c r="AN1342" s="136"/>
    </row>
    <row r="1343" spans="1:40" x14ac:dyDescent="0.25">
      <c r="A1343" s="50"/>
      <c r="AN1343" s="136"/>
    </row>
    <row r="1344" spans="1:40" x14ac:dyDescent="0.25">
      <c r="A1344" s="50"/>
      <c r="AN1344" s="136"/>
    </row>
    <row r="1345" spans="1:40" x14ac:dyDescent="0.25">
      <c r="A1345" s="50"/>
      <c r="AN1345" s="136"/>
    </row>
    <row r="1346" spans="1:40" x14ac:dyDescent="0.25">
      <c r="A1346" s="50"/>
      <c r="AN1346" s="136"/>
    </row>
    <row r="1347" spans="1:40" x14ac:dyDescent="0.25">
      <c r="A1347" s="50"/>
      <c r="AN1347" s="136"/>
    </row>
    <row r="1348" spans="1:40" x14ac:dyDescent="0.25">
      <c r="A1348" s="50"/>
      <c r="AN1348" s="136"/>
    </row>
    <row r="1349" spans="1:40" x14ac:dyDescent="0.25">
      <c r="A1349" s="50"/>
      <c r="AN1349" s="136"/>
    </row>
    <row r="1350" spans="1:40" x14ac:dyDescent="0.25">
      <c r="A1350" s="50"/>
      <c r="AN1350" s="136"/>
    </row>
    <row r="1351" spans="1:40" x14ac:dyDescent="0.25">
      <c r="A1351" s="50"/>
      <c r="AN1351" s="136"/>
    </row>
    <row r="1352" spans="1:40" x14ac:dyDescent="0.25">
      <c r="A1352" s="50"/>
      <c r="AN1352" s="136"/>
    </row>
    <row r="1353" spans="1:40" x14ac:dyDescent="0.25">
      <c r="A1353" s="50"/>
      <c r="AN1353" s="136"/>
    </row>
    <row r="1354" spans="1:40" x14ac:dyDescent="0.25">
      <c r="A1354" s="50"/>
      <c r="AN1354" s="136"/>
    </row>
    <row r="1355" spans="1:40" x14ac:dyDescent="0.25">
      <c r="A1355" s="50"/>
      <c r="AN1355" s="136"/>
    </row>
    <row r="1356" spans="1:40" x14ac:dyDescent="0.25">
      <c r="A1356" s="50"/>
      <c r="AN1356" s="136"/>
    </row>
    <row r="1357" spans="1:40" x14ac:dyDescent="0.25">
      <c r="A1357" s="50"/>
      <c r="AN1357" s="136"/>
    </row>
    <row r="1358" spans="1:40" x14ac:dyDescent="0.25">
      <c r="A1358" s="50"/>
      <c r="AN1358" s="136"/>
    </row>
    <row r="1359" spans="1:40" x14ac:dyDescent="0.25">
      <c r="A1359" s="50"/>
      <c r="AN1359" s="136"/>
    </row>
    <row r="1360" spans="1:40" x14ac:dyDescent="0.25">
      <c r="A1360" s="50"/>
      <c r="AN1360" s="136"/>
    </row>
    <row r="1361" spans="1:40" x14ac:dyDescent="0.25">
      <c r="A1361" s="50"/>
      <c r="AN1361" s="136"/>
    </row>
    <row r="1362" spans="1:40" x14ac:dyDescent="0.25">
      <c r="A1362" s="50"/>
      <c r="AN1362" s="136"/>
    </row>
    <row r="1363" spans="1:40" x14ac:dyDescent="0.25">
      <c r="A1363" s="50"/>
      <c r="AN1363" s="136"/>
    </row>
    <row r="1364" spans="1:40" x14ac:dyDescent="0.25">
      <c r="A1364" s="50"/>
      <c r="AN1364" s="136"/>
    </row>
    <row r="1365" spans="1:40" x14ac:dyDescent="0.25">
      <c r="A1365" s="50"/>
      <c r="AN1365" s="136"/>
    </row>
    <row r="1366" spans="1:40" x14ac:dyDescent="0.25">
      <c r="A1366" s="50"/>
      <c r="AN1366" s="136"/>
    </row>
    <row r="1367" spans="1:40" x14ac:dyDescent="0.25">
      <c r="A1367" s="50"/>
      <c r="AN1367" s="136"/>
    </row>
    <row r="1368" spans="1:40" x14ac:dyDescent="0.25">
      <c r="A1368" s="50"/>
      <c r="AN1368" s="136"/>
    </row>
    <row r="1369" spans="1:40" x14ac:dyDescent="0.25">
      <c r="A1369" s="50"/>
      <c r="AN1369" s="136"/>
    </row>
    <row r="1370" spans="1:40" x14ac:dyDescent="0.25">
      <c r="A1370" s="50"/>
      <c r="AN1370" s="136"/>
    </row>
    <row r="1371" spans="1:40" x14ac:dyDescent="0.25">
      <c r="A1371" s="50"/>
      <c r="AN1371" s="136"/>
    </row>
    <row r="1372" spans="1:40" x14ac:dyDescent="0.25">
      <c r="A1372" s="50"/>
      <c r="AN1372" s="136"/>
    </row>
    <row r="1373" spans="1:40" x14ac:dyDescent="0.25">
      <c r="A1373" s="50"/>
      <c r="AN1373" s="136"/>
    </row>
    <row r="1374" spans="1:40" x14ac:dyDescent="0.25">
      <c r="A1374" s="50"/>
      <c r="AN1374" s="136"/>
    </row>
    <row r="1375" spans="1:40" x14ac:dyDescent="0.25">
      <c r="A1375" s="50"/>
      <c r="AN1375" s="136"/>
    </row>
    <row r="1376" spans="1:40" x14ac:dyDescent="0.25">
      <c r="A1376" s="50"/>
      <c r="AN1376" s="136"/>
    </row>
    <row r="1377" spans="1:40" x14ac:dyDescent="0.25">
      <c r="A1377" s="50"/>
      <c r="AN1377" s="136"/>
    </row>
    <row r="1378" spans="1:40" x14ac:dyDescent="0.25">
      <c r="A1378" s="50"/>
      <c r="AN1378" s="136"/>
    </row>
    <row r="1379" spans="1:40" x14ac:dyDescent="0.25">
      <c r="A1379" s="50"/>
      <c r="AN1379" s="136"/>
    </row>
    <row r="1380" spans="1:40" x14ac:dyDescent="0.25">
      <c r="A1380" s="50"/>
      <c r="AN1380" s="136"/>
    </row>
    <row r="1381" spans="1:40" x14ac:dyDescent="0.25">
      <c r="A1381" s="50"/>
      <c r="AN1381" s="136"/>
    </row>
    <row r="1382" spans="1:40" x14ac:dyDescent="0.25">
      <c r="A1382" s="50"/>
      <c r="AN1382" s="136"/>
    </row>
    <row r="1383" spans="1:40" x14ac:dyDescent="0.25">
      <c r="A1383" s="50"/>
      <c r="AN1383" s="136"/>
    </row>
    <row r="1384" spans="1:40" x14ac:dyDescent="0.25">
      <c r="A1384" s="50"/>
      <c r="AN1384" s="136"/>
    </row>
    <row r="1385" spans="1:40" x14ac:dyDescent="0.25">
      <c r="A1385" s="50"/>
      <c r="AN1385" s="136"/>
    </row>
    <row r="1386" spans="1:40" x14ac:dyDescent="0.25">
      <c r="A1386" s="50"/>
      <c r="AN1386" s="136"/>
    </row>
    <row r="1387" spans="1:40" x14ac:dyDescent="0.25">
      <c r="A1387" s="50"/>
      <c r="AN1387" s="136"/>
    </row>
    <row r="1388" spans="1:40" x14ac:dyDescent="0.25">
      <c r="A1388" s="50"/>
      <c r="AN1388" s="136"/>
    </row>
    <row r="1389" spans="1:40" x14ac:dyDescent="0.25">
      <c r="A1389" s="50"/>
      <c r="AN1389" s="136"/>
    </row>
    <row r="1390" spans="1:40" x14ac:dyDescent="0.25">
      <c r="A1390" s="50"/>
      <c r="AN1390" s="136"/>
    </row>
    <row r="1391" spans="1:40" x14ac:dyDescent="0.25">
      <c r="A1391" s="50"/>
      <c r="AN1391" s="136"/>
    </row>
    <row r="1392" spans="1:40" x14ac:dyDescent="0.25">
      <c r="A1392" s="50"/>
      <c r="AN1392" s="136"/>
    </row>
    <row r="1393" spans="1:40" x14ac:dyDescent="0.25">
      <c r="A1393" s="50"/>
      <c r="AN1393" s="136"/>
    </row>
    <row r="1394" spans="1:40" x14ac:dyDescent="0.25">
      <c r="A1394" s="50"/>
      <c r="AN1394" s="136"/>
    </row>
    <row r="1395" spans="1:40" x14ac:dyDescent="0.25">
      <c r="A1395" s="50"/>
      <c r="AN1395" s="136"/>
    </row>
    <row r="1396" spans="1:40" x14ac:dyDescent="0.25">
      <c r="A1396" s="50"/>
      <c r="AN1396" s="136"/>
    </row>
    <row r="1397" spans="1:40" x14ac:dyDescent="0.25">
      <c r="A1397" s="50"/>
      <c r="AN1397" s="136"/>
    </row>
    <row r="1398" spans="1:40" x14ac:dyDescent="0.25">
      <c r="A1398" s="50"/>
      <c r="AN1398" s="136"/>
    </row>
    <row r="1399" spans="1:40" x14ac:dyDescent="0.25">
      <c r="A1399" s="50"/>
      <c r="AN1399" s="136"/>
    </row>
    <row r="1400" spans="1:40" x14ac:dyDescent="0.25">
      <c r="A1400" s="50"/>
      <c r="AN1400" s="136"/>
    </row>
    <row r="1401" spans="1:40" x14ac:dyDescent="0.25">
      <c r="A1401" s="50"/>
      <c r="AN1401" s="136"/>
    </row>
    <row r="1402" spans="1:40" x14ac:dyDescent="0.25">
      <c r="A1402" s="50"/>
      <c r="AN1402" s="136"/>
    </row>
    <row r="1403" spans="1:40" x14ac:dyDescent="0.25">
      <c r="A1403" s="50"/>
      <c r="AN1403" s="136"/>
    </row>
    <row r="1404" spans="1:40" x14ac:dyDescent="0.25">
      <c r="A1404" s="50"/>
      <c r="AN1404" s="136"/>
    </row>
    <row r="1405" spans="1:40" x14ac:dyDescent="0.25">
      <c r="A1405" s="50"/>
      <c r="AN1405" s="136"/>
    </row>
    <row r="1406" spans="1:40" x14ac:dyDescent="0.25">
      <c r="A1406" s="50"/>
      <c r="AN1406" s="136"/>
    </row>
    <row r="1407" spans="1:40" x14ac:dyDescent="0.25">
      <c r="A1407" s="50"/>
      <c r="AN1407" s="136"/>
    </row>
    <row r="1408" spans="1:40" x14ac:dyDescent="0.25">
      <c r="A1408" s="50"/>
      <c r="AN1408" s="136"/>
    </row>
    <row r="1409" spans="1:40" x14ac:dyDescent="0.25">
      <c r="A1409" s="50"/>
      <c r="AN1409" s="136"/>
    </row>
    <row r="1410" spans="1:40" x14ac:dyDescent="0.25">
      <c r="A1410" s="50"/>
      <c r="AN1410" s="136"/>
    </row>
    <row r="1411" spans="1:40" x14ac:dyDescent="0.25">
      <c r="A1411" s="50"/>
      <c r="AN1411" s="136"/>
    </row>
    <row r="1412" spans="1:40" x14ac:dyDescent="0.25">
      <c r="A1412" s="50"/>
      <c r="AN1412" s="136"/>
    </row>
    <row r="1413" spans="1:40" x14ac:dyDescent="0.25">
      <c r="A1413" s="50"/>
      <c r="AN1413" s="136"/>
    </row>
    <row r="1414" spans="1:40" x14ac:dyDescent="0.25">
      <c r="A1414" s="50"/>
      <c r="AN1414" s="136"/>
    </row>
    <row r="1415" spans="1:40" x14ac:dyDescent="0.25">
      <c r="A1415" s="50"/>
      <c r="AN1415" s="136"/>
    </row>
    <row r="1416" spans="1:40" x14ac:dyDescent="0.25">
      <c r="A1416" s="50"/>
      <c r="AN1416" s="136"/>
    </row>
    <row r="1417" spans="1:40" x14ac:dyDescent="0.25">
      <c r="A1417" s="50"/>
      <c r="AN1417" s="136"/>
    </row>
    <row r="1418" spans="1:40" x14ac:dyDescent="0.25">
      <c r="A1418" s="50"/>
      <c r="AN1418" s="136"/>
    </row>
    <row r="1419" spans="1:40" x14ac:dyDescent="0.25">
      <c r="A1419" s="50"/>
      <c r="AN1419" s="136"/>
    </row>
    <row r="1420" spans="1:40" x14ac:dyDescent="0.25">
      <c r="A1420" s="50"/>
      <c r="AN1420" s="136"/>
    </row>
    <row r="1421" spans="1:40" x14ac:dyDescent="0.25">
      <c r="A1421" s="50"/>
      <c r="AN1421" s="136"/>
    </row>
    <row r="1422" spans="1:40" x14ac:dyDescent="0.25">
      <c r="A1422" s="50"/>
      <c r="AN1422" s="136"/>
    </row>
    <row r="1423" spans="1:40" x14ac:dyDescent="0.25">
      <c r="A1423" s="50"/>
      <c r="AN1423" s="136"/>
    </row>
    <row r="1424" spans="1:40" x14ac:dyDescent="0.25">
      <c r="A1424" s="50"/>
      <c r="AN1424" s="136"/>
    </row>
    <row r="1425" spans="1:40" x14ac:dyDescent="0.25">
      <c r="A1425" s="50"/>
      <c r="AN1425" s="136"/>
    </row>
    <row r="1426" spans="1:40" x14ac:dyDescent="0.25">
      <c r="A1426" s="50"/>
      <c r="AN1426" s="136"/>
    </row>
    <row r="1427" spans="1:40" x14ac:dyDescent="0.25">
      <c r="A1427" s="50"/>
      <c r="AN1427" s="136"/>
    </row>
    <row r="1428" spans="1:40" x14ac:dyDescent="0.25">
      <c r="A1428" s="50"/>
      <c r="AN1428" s="136"/>
    </row>
    <row r="1429" spans="1:40" x14ac:dyDescent="0.25">
      <c r="A1429" s="50"/>
      <c r="AN1429" s="136"/>
    </row>
    <row r="1430" spans="1:40" x14ac:dyDescent="0.25">
      <c r="A1430" s="50"/>
      <c r="AN1430" s="136"/>
    </row>
    <row r="1431" spans="1:40" x14ac:dyDescent="0.25">
      <c r="A1431" s="50"/>
      <c r="AN1431" s="136"/>
    </row>
    <row r="1432" spans="1:40" x14ac:dyDescent="0.25">
      <c r="A1432" s="50"/>
      <c r="AN1432" s="136"/>
    </row>
    <row r="1433" spans="1:40" x14ac:dyDescent="0.25">
      <c r="A1433" s="50"/>
      <c r="AN1433" s="136"/>
    </row>
    <row r="1434" spans="1:40" x14ac:dyDescent="0.25">
      <c r="A1434" s="50"/>
      <c r="AN1434" s="136"/>
    </row>
    <row r="1435" spans="1:40" x14ac:dyDescent="0.25">
      <c r="A1435" s="50"/>
      <c r="AN1435" s="136"/>
    </row>
    <row r="1436" spans="1:40" x14ac:dyDescent="0.25">
      <c r="A1436" s="50"/>
      <c r="AN1436" s="136"/>
    </row>
    <row r="1437" spans="1:40" x14ac:dyDescent="0.25">
      <c r="A1437" s="50"/>
      <c r="AN1437" s="136"/>
    </row>
    <row r="1438" spans="1:40" x14ac:dyDescent="0.25">
      <c r="A1438" s="50"/>
      <c r="AN1438" s="136"/>
    </row>
    <row r="1439" spans="1:40" x14ac:dyDescent="0.25">
      <c r="A1439" s="50"/>
      <c r="AN1439" s="136"/>
    </row>
    <row r="1440" spans="1:40" x14ac:dyDescent="0.25">
      <c r="A1440" s="50"/>
      <c r="AN1440" s="136"/>
    </row>
    <row r="1441" spans="1:40" x14ac:dyDescent="0.25">
      <c r="A1441" s="50"/>
      <c r="AN1441" s="136"/>
    </row>
    <row r="1442" spans="1:40" x14ac:dyDescent="0.25">
      <c r="A1442" s="50"/>
      <c r="AN1442" s="136"/>
    </row>
    <row r="1443" spans="1:40" x14ac:dyDescent="0.25">
      <c r="A1443" s="50"/>
      <c r="AN1443" s="136"/>
    </row>
    <row r="1444" spans="1:40" x14ac:dyDescent="0.25">
      <c r="A1444" s="50"/>
      <c r="AN1444" s="136"/>
    </row>
    <row r="1445" spans="1:40" x14ac:dyDescent="0.25">
      <c r="A1445" s="50"/>
      <c r="AN1445" s="136"/>
    </row>
    <row r="1446" spans="1:40" x14ac:dyDescent="0.25">
      <c r="A1446" s="50"/>
      <c r="AN1446" s="136"/>
    </row>
    <row r="1447" spans="1:40" x14ac:dyDescent="0.25">
      <c r="A1447" s="50"/>
      <c r="AN1447" s="136"/>
    </row>
    <row r="1448" spans="1:40" x14ac:dyDescent="0.25">
      <c r="A1448" s="50"/>
      <c r="AN1448" s="136"/>
    </row>
    <row r="1449" spans="1:40" x14ac:dyDescent="0.25">
      <c r="A1449" s="50"/>
      <c r="AN1449" s="136"/>
    </row>
    <row r="1450" spans="1:40" x14ac:dyDescent="0.25">
      <c r="A1450" s="50"/>
      <c r="AN1450" s="136"/>
    </row>
    <row r="1451" spans="1:40" x14ac:dyDescent="0.25">
      <c r="A1451" s="50"/>
      <c r="AN1451" s="136"/>
    </row>
    <row r="1452" spans="1:40" x14ac:dyDescent="0.25">
      <c r="A1452" s="50"/>
      <c r="AN1452" s="136"/>
    </row>
    <row r="1453" spans="1:40" x14ac:dyDescent="0.25">
      <c r="A1453" s="50"/>
      <c r="AN1453" s="136"/>
    </row>
    <row r="1454" spans="1:40" x14ac:dyDescent="0.25">
      <c r="A1454" s="50"/>
      <c r="AN1454" s="136"/>
    </row>
    <row r="1455" spans="1:40" x14ac:dyDescent="0.25">
      <c r="A1455" s="50"/>
      <c r="AN1455" s="136"/>
    </row>
    <row r="1456" spans="1:40" x14ac:dyDescent="0.25">
      <c r="A1456" s="50"/>
      <c r="AN1456" s="136"/>
    </row>
    <row r="1457" spans="1:40" x14ac:dyDescent="0.25">
      <c r="A1457" s="50"/>
      <c r="AN1457" s="136"/>
    </row>
    <row r="1458" spans="1:40" x14ac:dyDescent="0.25">
      <c r="A1458" s="50"/>
      <c r="AN1458" s="136"/>
    </row>
    <row r="1459" spans="1:40" x14ac:dyDescent="0.25">
      <c r="A1459" s="50"/>
      <c r="AN1459" s="136"/>
    </row>
    <row r="1460" spans="1:40" x14ac:dyDescent="0.25">
      <c r="A1460" s="50"/>
      <c r="AN1460" s="136"/>
    </row>
    <row r="1461" spans="1:40" x14ac:dyDescent="0.25">
      <c r="A1461" s="50"/>
      <c r="AN1461" s="136"/>
    </row>
    <row r="1462" spans="1:40" x14ac:dyDescent="0.25">
      <c r="A1462" s="50"/>
      <c r="AN1462" s="136"/>
    </row>
    <row r="1463" spans="1:40" x14ac:dyDescent="0.25">
      <c r="A1463" s="50"/>
      <c r="AN1463" s="136"/>
    </row>
    <row r="1464" spans="1:40" x14ac:dyDescent="0.25">
      <c r="A1464" s="50"/>
      <c r="AN1464" s="136"/>
    </row>
    <row r="1465" spans="1:40" x14ac:dyDescent="0.25">
      <c r="A1465" s="50"/>
      <c r="AN1465" s="136"/>
    </row>
    <row r="1466" spans="1:40" x14ac:dyDescent="0.25">
      <c r="A1466" s="50"/>
      <c r="AN1466" s="136"/>
    </row>
    <row r="1467" spans="1:40" x14ac:dyDescent="0.25">
      <c r="A1467" s="50"/>
      <c r="AN1467" s="136"/>
    </row>
    <row r="1468" spans="1:40" x14ac:dyDescent="0.25">
      <c r="A1468" s="50"/>
      <c r="AN1468" s="136"/>
    </row>
    <row r="1469" spans="1:40" x14ac:dyDescent="0.25">
      <c r="A1469" s="50"/>
      <c r="AN1469" s="136"/>
    </row>
    <row r="1470" spans="1:40" x14ac:dyDescent="0.25">
      <c r="A1470" s="50"/>
      <c r="AN1470" s="136"/>
    </row>
    <row r="1471" spans="1:40" x14ac:dyDescent="0.25">
      <c r="A1471" s="50"/>
      <c r="AN1471" s="136"/>
    </row>
    <row r="1472" spans="1:40" x14ac:dyDescent="0.25">
      <c r="A1472" s="50"/>
      <c r="AN1472" s="136"/>
    </row>
    <row r="1473" spans="1:40" x14ac:dyDescent="0.25">
      <c r="A1473" s="50"/>
      <c r="AN1473" s="136"/>
    </row>
    <row r="1474" spans="1:40" x14ac:dyDescent="0.25">
      <c r="A1474" s="50"/>
      <c r="AN1474" s="136"/>
    </row>
    <row r="1475" spans="1:40" x14ac:dyDescent="0.25">
      <c r="A1475" s="50"/>
      <c r="AN1475" s="136"/>
    </row>
    <row r="1476" spans="1:40" x14ac:dyDescent="0.25">
      <c r="A1476" s="50"/>
      <c r="AN1476" s="136"/>
    </row>
    <row r="1477" spans="1:40" x14ac:dyDescent="0.25">
      <c r="A1477" s="50"/>
      <c r="AN1477" s="136"/>
    </row>
    <row r="1478" spans="1:40" x14ac:dyDescent="0.25">
      <c r="A1478" s="50"/>
      <c r="AN1478" s="136"/>
    </row>
    <row r="1479" spans="1:40" x14ac:dyDescent="0.25">
      <c r="A1479" s="50"/>
      <c r="AN1479" s="136"/>
    </row>
    <row r="1480" spans="1:40" x14ac:dyDescent="0.25">
      <c r="A1480" s="50"/>
      <c r="AN1480" s="136"/>
    </row>
    <row r="1481" spans="1:40" x14ac:dyDescent="0.25">
      <c r="A1481" s="50"/>
      <c r="AN1481" s="136"/>
    </row>
    <row r="1482" spans="1:40" x14ac:dyDescent="0.25">
      <c r="A1482" s="50"/>
      <c r="AN1482" s="136"/>
    </row>
    <row r="1483" spans="1:40" x14ac:dyDescent="0.25">
      <c r="A1483" s="50"/>
      <c r="AN1483" s="136"/>
    </row>
    <row r="1484" spans="1:40" x14ac:dyDescent="0.25">
      <c r="A1484" s="50"/>
      <c r="AN1484" s="136"/>
    </row>
    <row r="1485" spans="1:40" x14ac:dyDescent="0.25">
      <c r="A1485" s="50"/>
      <c r="AN1485" s="136"/>
    </row>
    <row r="1486" spans="1:40" x14ac:dyDescent="0.25">
      <c r="A1486" s="50"/>
      <c r="AN1486" s="136"/>
    </row>
    <row r="1487" spans="1:40" x14ac:dyDescent="0.25">
      <c r="A1487" s="50"/>
      <c r="AN1487" s="136"/>
    </row>
    <row r="1488" spans="1:40" x14ac:dyDescent="0.25">
      <c r="A1488" s="50"/>
      <c r="AN1488" s="136"/>
    </row>
    <row r="1489" spans="1:40" x14ac:dyDescent="0.25">
      <c r="A1489" s="50"/>
      <c r="AN1489" s="136"/>
    </row>
    <row r="1490" spans="1:40" x14ac:dyDescent="0.25">
      <c r="A1490" s="50"/>
      <c r="AN1490" s="136"/>
    </row>
    <row r="1491" spans="1:40" x14ac:dyDescent="0.25">
      <c r="A1491" s="50"/>
      <c r="AN1491" s="136"/>
    </row>
    <row r="1492" spans="1:40" x14ac:dyDescent="0.25">
      <c r="A1492" s="50"/>
      <c r="AN1492" s="136"/>
    </row>
    <row r="1493" spans="1:40" x14ac:dyDescent="0.25">
      <c r="A1493" s="50"/>
      <c r="AN1493" s="136"/>
    </row>
    <row r="1494" spans="1:40" x14ac:dyDescent="0.25">
      <c r="A1494" s="50"/>
      <c r="AN1494" s="136"/>
    </row>
    <row r="1495" spans="1:40" x14ac:dyDescent="0.25">
      <c r="A1495" s="50"/>
      <c r="AN1495" s="136"/>
    </row>
    <row r="1496" spans="1:40" x14ac:dyDescent="0.25">
      <c r="A1496" s="50"/>
      <c r="AN1496" s="136"/>
    </row>
    <row r="1497" spans="1:40" x14ac:dyDescent="0.25">
      <c r="A1497" s="50"/>
      <c r="AN1497" s="136"/>
    </row>
    <row r="1498" spans="1:40" x14ac:dyDescent="0.25">
      <c r="A1498" s="50"/>
      <c r="AN1498" s="136"/>
    </row>
    <row r="1499" spans="1:40" x14ac:dyDescent="0.25">
      <c r="A1499" s="50"/>
      <c r="AN1499" s="136"/>
    </row>
    <row r="1500" spans="1:40" x14ac:dyDescent="0.25">
      <c r="A1500" s="50"/>
      <c r="AN1500" s="136"/>
    </row>
    <row r="1501" spans="1:40" x14ac:dyDescent="0.25">
      <c r="A1501" s="50"/>
      <c r="AN1501" s="136"/>
    </row>
    <row r="1502" spans="1:40" x14ac:dyDescent="0.25">
      <c r="A1502" s="50"/>
      <c r="AN1502" s="136"/>
    </row>
    <row r="1503" spans="1:40" x14ac:dyDescent="0.25">
      <c r="A1503" s="50"/>
      <c r="AN1503" s="136"/>
    </row>
    <row r="1504" spans="1:40" x14ac:dyDescent="0.25">
      <c r="A1504" s="50"/>
      <c r="AN1504" s="136"/>
    </row>
    <row r="1505" spans="1:40" x14ac:dyDescent="0.25">
      <c r="A1505" s="50"/>
      <c r="AN1505" s="136"/>
    </row>
    <row r="1506" spans="1:40" x14ac:dyDescent="0.25">
      <c r="A1506" s="50"/>
      <c r="AN1506" s="136"/>
    </row>
    <row r="1507" spans="1:40" x14ac:dyDescent="0.25">
      <c r="A1507" s="50"/>
      <c r="AN1507" s="136"/>
    </row>
    <row r="1508" spans="1:40" x14ac:dyDescent="0.25">
      <c r="A1508" s="50"/>
      <c r="AN1508" s="136"/>
    </row>
    <row r="1509" spans="1:40" x14ac:dyDescent="0.25">
      <c r="A1509" s="50"/>
      <c r="AN1509" s="136"/>
    </row>
    <row r="1510" spans="1:40" x14ac:dyDescent="0.25">
      <c r="A1510" s="50"/>
      <c r="AN1510" s="136"/>
    </row>
    <row r="1511" spans="1:40" x14ac:dyDescent="0.25">
      <c r="A1511" s="50"/>
      <c r="AN1511" s="136"/>
    </row>
    <row r="1512" spans="1:40" x14ac:dyDescent="0.25">
      <c r="A1512" s="50"/>
      <c r="AN1512" s="136"/>
    </row>
    <row r="1513" spans="1:40" x14ac:dyDescent="0.25">
      <c r="A1513" s="50"/>
      <c r="AN1513" s="136"/>
    </row>
    <row r="1514" spans="1:40" x14ac:dyDescent="0.25">
      <c r="A1514" s="50"/>
      <c r="AN1514" s="136"/>
    </row>
    <row r="1515" spans="1:40" x14ac:dyDescent="0.25">
      <c r="A1515" s="50"/>
      <c r="AN1515" s="136"/>
    </row>
    <row r="1516" spans="1:40" x14ac:dyDescent="0.25">
      <c r="A1516" s="50"/>
      <c r="AN1516" s="136"/>
    </row>
    <row r="1517" spans="1:40" x14ac:dyDescent="0.25">
      <c r="A1517" s="50"/>
      <c r="AN1517" s="136"/>
    </row>
    <row r="1518" spans="1:40" x14ac:dyDescent="0.25">
      <c r="A1518" s="50"/>
      <c r="AN1518" s="136"/>
    </row>
    <row r="1519" spans="1:40" x14ac:dyDescent="0.25">
      <c r="A1519" s="50"/>
      <c r="AN1519" s="136"/>
    </row>
    <row r="1520" spans="1:40" x14ac:dyDescent="0.25">
      <c r="A1520" s="50"/>
      <c r="AN1520" s="136"/>
    </row>
    <row r="1521" spans="1:40" x14ac:dyDescent="0.25">
      <c r="A1521" s="50"/>
      <c r="AN1521" s="136"/>
    </row>
    <row r="1522" spans="1:40" x14ac:dyDescent="0.25">
      <c r="A1522" s="50"/>
      <c r="AN1522" s="136"/>
    </row>
    <row r="1523" spans="1:40" x14ac:dyDescent="0.25">
      <c r="A1523" s="50"/>
      <c r="AN1523" s="136"/>
    </row>
    <row r="1524" spans="1:40" x14ac:dyDescent="0.25">
      <c r="A1524" s="50"/>
      <c r="AN1524" s="136"/>
    </row>
    <row r="1525" spans="1:40" x14ac:dyDescent="0.25">
      <c r="A1525" s="50"/>
      <c r="AN1525" s="136"/>
    </row>
    <row r="1526" spans="1:40" x14ac:dyDescent="0.25">
      <c r="A1526" s="50"/>
      <c r="AN1526" s="136"/>
    </row>
    <row r="1527" spans="1:40" x14ac:dyDescent="0.25">
      <c r="A1527" s="50"/>
      <c r="AN1527" s="136"/>
    </row>
    <row r="1528" spans="1:40" x14ac:dyDescent="0.25">
      <c r="A1528" s="50"/>
      <c r="AN1528" s="136"/>
    </row>
    <row r="1529" spans="1:40" x14ac:dyDescent="0.25">
      <c r="A1529" s="50"/>
      <c r="AN1529" s="136"/>
    </row>
    <row r="1530" spans="1:40" x14ac:dyDescent="0.25">
      <c r="A1530" s="50"/>
      <c r="AN1530" s="136"/>
    </row>
    <row r="1531" spans="1:40" x14ac:dyDescent="0.25">
      <c r="A1531" s="50"/>
      <c r="AN1531" s="136"/>
    </row>
    <row r="1532" spans="1:40" x14ac:dyDescent="0.25">
      <c r="A1532" s="50"/>
      <c r="AN1532" s="136"/>
    </row>
    <row r="1533" spans="1:40" x14ac:dyDescent="0.25">
      <c r="A1533" s="50"/>
      <c r="AN1533" s="136"/>
    </row>
    <row r="1534" spans="1:40" x14ac:dyDescent="0.25">
      <c r="A1534" s="50"/>
      <c r="AN1534" s="136"/>
    </row>
    <row r="1535" spans="1:40" x14ac:dyDescent="0.25">
      <c r="A1535" s="50"/>
      <c r="AN1535" s="136"/>
    </row>
    <row r="1536" spans="1:40" x14ac:dyDescent="0.25">
      <c r="A1536" s="50"/>
      <c r="AN1536" s="136"/>
    </row>
    <row r="1537" spans="1:40" x14ac:dyDescent="0.25">
      <c r="A1537" s="50"/>
      <c r="AN1537" s="136"/>
    </row>
    <row r="1538" spans="1:40" x14ac:dyDescent="0.25">
      <c r="A1538" s="50"/>
      <c r="AN1538" s="136"/>
    </row>
    <row r="1539" spans="1:40" x14ac:dyDescent="0.25">
      <c r="A1539" s="50"/>
      <c r="AN1539" s="136"/>
    </row>
    <row r="1540" spans="1:40" x14ac:dyDescent="0.25">
      <c r="A1540" s="50"/>
      <c r="AN1540" s="136"/>
    </row>
    <row r="1541" spans="1:40" x14ac:dyDescent="0.25">
      <c r="A1541" s="50"/>
      <c r="AN1541" s="136"/>
    </row>
    <row r="1542" spans="1:40" x14ac:dyDescent="0.25">
      <c r="A1542" s="50"/>
      <c r="AN1542" s="136"/>
    </row>
    <row r="1543" spans="1:40" x14ac:dyDescent="0.25">
      <c r="A1543" s="50"/>
      <c r="AN1543" s="136"/>
    </row>
    <row r="1544" spans="1:40" x14ac:dyDescent="0.25">
      <c r="A1544" s="50"/>
      <c r="AN1544" s="136"/>
    </row>
    <row r="1545" spans="1:40" x14ac:dyDescent="0.25">
      <c r="A1545" s="50"/>
      <c r="AN1545" s="136"/>
    </row>
    <row r="1546" spans="1:40" x14ac:dyDescent="0.25">
      <c r="A1546" s="50"/>
      <c r="AN1546" s="136"/>
    </row>
    <row r="1547" spans="1:40" x14ac:dyDescent="0.25">
      <c r="A1547" s="50"/>
      <c r="AN1547" s="136"/>
    </row>
    <row r="1548" spans="1:40" x14ac:dyDescent="0.25">
      <c r="A1548" s="50"/>
      <c r="AN1548" s="136"/>
    </row>
    <row r="1549" spans="1:40" x14ac:dyDescent="0.25">
      <c r="A1549" s="50"/>
      <c r="AN1549" s="136"/>
    </row>
    <row r="1550" spans="1:40" x14ac:dyDescent="0.25">
      <c r="A1550" s="50"/>
      <c r="AN1550" s="136"/>
    </row>
    <row r="1551" spans="1:40" x14ac:dyDescent="0.25">
      <c r="A1551" s="50"/>
      <c r="AN1551" s="136"/>
    </row>
    <row r="1552" spans="1:40" x14ac:dyDescent="0.25">
      <c r="A1552" s="50"/>
      <c r="AN1552" s="136"/>
    </row>
    <row r="1553" spans="1:40" x14ac:dyDescent="0.25">
      <c r="A1553" s="50"/>
      <c r="AN1553" s="136"/>
    </row>
    <row r="1554" spans="1:40" x14ac:dyDescent="0.25">
      <c r="A1554" s="50"/>
      <c r="AN1554" s="136"/>
    </row>
    <row r="1555" spans="1:40" x14ac:dyDescent="0.25">
      <c r="A1555" s="50"/>
      <c r="AN1555" s="136"/>
    </row>
    <row r="1556" spans="1:40" x14ac:dyDescent="0.25">
      <c r="A1556" s="50"/>
      <c r="AN1556" s="136"/>
    </row>
    <row r="1557" spans="1:40" x14ac:dyDescent="0.25">
      <c r="A1557" s="50"/>
      <c r="AN1557" s="136"/>
    </row>
    <row r="1558" spans="1:40" x14ac:dyDescent="0.25">
      <c r="A1558" s="50"/>
      <c r="AN1558" s="136"/>
    </row>
    <row r="1559" spans="1:40" x14ac:dyDescent="0.25">
      <c r="A1559" s="50"/>
      <c r="AN1559" s="136"/>
    </row>
    <row r="1560" spans="1:40" x14ac:dyDescent="0.25">
      <c r="A1560" s="50"/>
      <c r="AN1560" s="136"/>
    </row>
    <row r="1561" spans="1:40" x14ac:dyDescent="0.25">
      <c r="A1561" s="50"/>
      <c r="AN1561" s="136"/>
    </row>
    <row r="1562" spans="1:40" x14ac:dyDescent="0.25">
      <c r="A1562" s="50"/>
      <c r="AN1562" s="136"/>
    </row>
    <row r="1563" spans="1:40" x14ac:dyDescent="0.25">
      <c r="A1563" s="50"/>
      <c r="AN1563" s="136"/>
    </row>
    <row r="1564" spans="1:40" x14ac:dyDescent="0.25">
      <c r="A1564" s="50"/>
      <c r="AN1564" s="136"/>
    </row>
    <row r="1565" spans="1:40" x14ac:dyDescent="0.25">
      <c r="A1565" s="50"/>
      <c r="AN1565" s="136"/>
    </row>
    <row r="1566" spans="1:40" x14ac:dyDescent="0.25">
      <c r="A1566" s="50"/>
      <c r="AN1566" s="136"/>
    </row>
    <row r="1567" spans="1:40" x14ac:dyDescent="0.25">
      <c r="A1567" s="50"/>
      <c r="AN1567" s="136"/>
    </row>
    <row r="1568" spans="1:40" x14ac:dyDescent="0.25">
      <c r="A1568" s="50"/>
      <c r="AN1568" s="136"/>
    </row>
    <row r="1569" spans="1:40" x14ac:dyDescent="0.25">
      <c r="A1569" s="50"/>
      <c r="AN1569" s="136"/>
    </row>
    <row r="1570" spans="1:40" x14ac:dyDescent="0.25">
      <c r="A1570" s="50"/>
      <c r="AN1570" s="136"/>
    </row>
    <row r="1571" spans="1:40" x14ac:dyDescent="0.25">
      <c r="A1571" s="50"/>
      <c r="AN1571" s="136"/>
    </row>
    <row r="1572" spans="1:40" x14ac:dyDescent="0.25">
      <c r="A1572" s="50"/>
      <c r="AN1572" s="136"/>
    </row>
    <row r="1573" spans="1:40" x14ac:dyDescent="0.25">
      <c r="A1573" s="50"/>
      <c r="AN1573" s="136"/>
    </row>
    <row r="1574" spans="1:40" x14ac:dyDescent="0.25">
      <c r="A1574" s="50"/>
      <c r="AN1574" s="136"/>
    </row>
    <row r="1575" spans="1:40" x14ac:dyDescent="0.25">
      <c r="A1575" s="50"/>
      <c r="AN1575" s="136"/>
    </row>
    <row r="1576" spans="1:40" x14ac:dyDescent="0.25">
      <c r="A1576" s="50"/>
      <c r="AN1576" s="136"/>
    </row>
    <row r="1577" spans="1:40" x14ac:dyDescent="0.25">
      <c r="A1577" s="50"/>
      <c r="AN1577" s="136"/>
    </row>
    <row r="1578" spans="1:40" x14ac:dyDescent="0.25">
      <c r="A1578" s="50"/>
      <c r="AN1578" s="136"/>
    </row>
    <row r="1579" spans="1:40" x14ac:dyDescent="0.25">
      <c r="A1579" s="50"/>
      <c r="AN1579" s="136"/>
    </row>
    <row r="1580" spans="1:40" x14ac:dyDescent="0.25">
      <c r="A1580" s="50"/>
      <c r="AN1580" s="136"/>
    </row>
    <row r="1581" spans="1:40" x14ac:dyDescent="0.25">
      <c r="A1581" s="50"/>
      <c r="AN1581" s="136"/>
    </row>
    <row r="1582" spans="1:40" x14ac:dyDescent="0.25">
      <c r="A1582" s="50"/>
      <c r="AN1582" s="136"/>
    </row>
    <row r="1583" spans="1:40" x14ac:dyDescent="0.25">
      <c r="A1583" s="50"/>
      <c r="AN1583" s="136"/>
    </row>
    <row r="1584" spans="1:40" x14ac:dyDescent="0.25">
      <c r="A1584" s="50"/>
      <c r="AN1584" s="136"/>
    </row>
    <row r="1585" spans="1:40" x14ac:dyDescent="0.25">
      <c r="A1585" s="50"/>
      <c r="AN1585" s="136"/>
    </row>
    <row r="1586" spans="1:40" x14ac:dyDescent="0.25">
      <c r="A1586" s="50"/>
      <c r="AN1586" s="136"/>
    </row>
    <row r="1587" spans="1:40" x14ac:dyDescent="0.25">
      <c r="A1587" s="50"/>
      <c r="AN1587" s="136"/>
    </row>
    <row r="1588" spans="1:40" x14ac:dyDescent="0.25">
      <c r="A1588" s="50"/>
      <c r="AN1588" s="136"/>
    </row>
    <row r="1589" spans="1:40" x14ac:dyDescent="0.25">
      <c r="A1589" s="50"/>
      <c r="AN1589" s="136"/>
    </row>
    <row r="1590" spans="1:40" x14ac:dyDescent="0.25">
      <c r="A1590" s="50"/>
      <c r="AN1590" s="136"/>
    </row>
    <row r="1591" spans="1:40" x14ac:dyDescent="0.25">
      <c r="A1591" s="50"/>
      <c r="AN1591" s="136"/>
    </row>
    <row r="1592" spans="1:40" x14ac:dyDescent="0.25">
      <c r="A1592" s="50"/>
      <c r="AN1592" s="136"/>
    </row>
    <row r="1593" spans="1:40" x14ac:dyDescent="0.25">
      <c r="A1593" s="50"/>
      <c r="AN1593" s="136"/>
    </row>
    <row r="1594" spans="1:40" x14ac:dyDescent="0.25">
      <c r="A1594" s="50"/>
      <c r="AN1594" s="136"/>
    </row>
    <row r="1595" spans="1:40" x14ac:dyDescent="0.25">
      <c r="A1595" s="50"/>
      <c r="AN1595" s="136"/>
    </row>
    <row r="1596" spans="1:40" x14ac:dyDescent="0.25">
      <c r="A1596" s="50"/>
      <c r="AN1596" s="136"/>
    </row>
    <row r="1597" spans="1:40" x14ac:dyDescent="0.25">
      <c r="A1597" s="50"/>
      <c r="AN1597" s="136"/>
    </row>
    <row r="1598" spans="1:40" x14ac:dyDescent="0.25">
      <c r="A1598" s="50"/>
      <c r="AN1598" s="136"/>
    </row>
    <row r="1599" spans="1:40" x14ac:dyDescent="0.25">
      <c r="A1599" s="50"/>
      <c r="AN1599" s="136"/>
    </row>
    <row r="1600" spans="1:40" x14ac:dyDescent="0.25">
      <c r="A1600" s="50"/>
      <c r="AN1600" s="136"/>
    </row>
    <row r="1601" spans="1:40" x14ac:dyDescent="0.25">
      <c r="A1601" s="50"/>
      <c r="AN1601" s="136"/>
    </row>
    <row r="1602" spans="1:40" x14ac:dyDescent="0.25">
      <c r="A1602" s="50"/>
      <c r="AN1602" s="136"/>
    </row>
    <row r="1603" spans="1:40" x14ac:dyDescent="0.25">
      <c r="A1603" s="50"/>
      <c r="AN1603" s="136"/>
    </row>
    <row r="1604" spans="1:40" x14ac:dyDescent="0.25">
      <c r="A1604" s="50"/>
      <c r="AN1604" s="136"/>
    </row>
    <row r="1605" spans="1:40" x14ac:dyDescent="0.25">
      <c r="A1605" s="50"/>
      <c r="AN1605" s="136"/>
    </row>
    <row r="1606" spans="1:40" x14ac:dyDescent="0.25">
      <c r="A1606" s="50"/>
      <c r="AN1606" s="136"/>
    </row>
    <row r="1607" spans="1:40" x14ac:dyDescent="0.25">
      <c r="A1607" s="50"/>
      <c r="AN1607" s="136"/>
    </row>
    <row r="1608" spans="1:40" x14ac:dyDescent="0.25">
      <c r="A1608" s="50"/>
      <c r="AN1608" s="136"/>
    </row>
    <row r="1609" spans="1:40" x14ac:dyDescent="0.25">
      <c r="A1609" s="50"/>
      <c r="AN1609" s="136"/>
    </row>
    <row r="1610" spans="1:40" x14ac:dyDescent="0.25">
      <c r="A1610" s="50"/>
      <c r="AN1610" s="136"/>
    </row>
    <row r="1611" spans="1:40" x14ac:dyDescent="0.25">
      <c r="A1611" s="50"/>
      <c r="AN1611" s="136"/>
    </row>
    <row r="1612" spans="1:40" x14ac:dyDescent="0.25">
      <c r="A1612" s="50"/>
      <c r="AN1612" s="136"/>
    </row>
    <row r="1613" spans="1:40" x14ac:dyDescent="0.25">
      <c r="A1613" s="50"/>
      <c r="AN1613" s="136"/>
    </row>
    <row r="1614" spans="1:40" x14ac:dyDescent="0.25">
      <c r="A1614" s="50"/>
      <c r="AN1614" s="136"/>
    </row>
    <row r="1615" spans="1:40" x14ac:dyDescent="0.25">
      <c r="A1615" s="50"/>
      <c r="AN1615" s="136"/>
    </row>
    <row r="1616" spans="1:40" x14ac:dyDescent="0.25">
      <c r="A1616" s="50"/>
      <c r="AN1616" s="136"/>
    </row>
    <row r="1617" spans="1:40" x14ac:dyDescent="0.25">
      <c r="A1617" s="50"/>
      <c r="AN1617" s="136"/>
    </row>
    <row r="1618" spans="1:40" x14ac:dyDescent="0.25">
      <c r="A1618" s="50"/>
      <c r="AN1618" s="136"/>
    </row>
    <row r="1619" spans="1:40" x14ac:dyDescent="0.25">
      <c r="A1619" s="50"/>
      <c r="AN1619" s="136"/>
    </row>
    <row r="1620" spans="1:40" x14ac:dyDescent="0.25">
      <c r="A1620" s="50"/>
      <c r="AN1620" s="136"/>
    </row>
    <row r="1621" spans="1:40" x14ac:dyDescent="0.25">
      <c r="A1621" s="50"/>
      <c r="AN1621" s="136"/>
    </row>
    <row r="1622" spans="1:40" x14ac:dyDescent="0.25">
      <c r="A1622" s="50"/>
      <c r="AN1622" s="136"/>
    </row>
    <row r="1623" spans="1:40" x14ac:dyDescent="0.25">
      <c r="A1623" s="50"/>
      <c r="AN1623" s="136"/>
    </row>
    <row r="1624" spans="1:40" x14ac:dyDescent="0.25">
      <c r="A1624" s="50"/>
      <c r="AN1624" s="136"/>
    </row>
    <row r="1625" spans="1:40" x14ac:dyDescent="0.25">
      <c r="A1625" s="50"/>
      <c r="AN1625" s="136"/>
    </row>
    <row r="1626" spans="1:40" x14ac:dyDescent="0.25">
      <c r="A1626" s="50"/>
      <c r="AN1626" s="136"/>
    </row>
    <row r="1627" spans="1:40" x14ac:dyDescent="0.25">
      <c r="A1627" s="50"/>
      <c r="AN1627" s="136"/>
    </row>
    <row r="1628" spans="1:40" x14ac:dyDescent="0.25">
      <c r="A1628" s="50"/>
      <c r="AN1628" s="136"/>
    </row>
    <row r="1629" spans="1:40" x14ac:dyDescent="0.25">
      <c r="A1629" s="50"/>
      <c r="AN1629" s="136"/>
    </row>
    <row r="1630" spans="1:40" x14ac:dyDescent="0.25">
      <c r="A1630" s="50"/>
      <c r="AN1630" s="136"/>
    </row>
    <row r="1631" spans="1:40" x14ac:dyDescent="0.25">
      <c r="A1631" s="50"/>
      <c r="AN1631" s="136"/>
    </row>
    <row r="1632" spans="1:40" x14ac:dyDescent="0.25">
      <c r="A1632" s="50"/>
      <c r="AN1632" s="136"/>
    </row>
    <row r="1633" spans="1:40" x14ac:dyDescent="0.25">
      <c r="A1633" s="50"/>
      <c r="AN1633" s="136"/>
    </row>
    <row r="1634" spans="1:40" x14ac:dyDescent="0.25">
      <c r="A1634" s="50"/>
      <c r="AN1634" s="136"/>
    </row>
    <row r="1635" spans="1:40" x14ac:dyDescent="0.25">
      <c r="A1635" s="50"/>
      <c r="AN1635" s="136"/>
    </row>
    <row r="1636" spans="1:40" x14ac:dyDescent="0.25">
      <c r="A1636" s="50"/>
      <c r="AN1636" s="136"/>
    </row>
    <row r="1637" spans="1:40" x14ac:dyDescent="0.25">
      <c r="A1637" s="50"/>
      <c r="AN1637" s="136"/>
    </row>
    <row r="1638" spans="1:40" x14ac:dyDescent="0.25">
      <c r="A1638" s="50"/>
      <c r="AN1638" s="136"/>
    </row>
    <row r="1639" spans="1:40" x14ac:dyDescent="0.25">
      <c r="A1639" s="50"/>
      <c r="AN1639" s="136"/>
    </row>
    <row r="1640" spans="1:40" x14ac:dyDescent="0.25">
      <c r="A1640" s="50"/>
      <c r="AN1640" s="136"/>
    </row>
    <row r="1641" spans="1:40" x14ac:dyDescent="0.25">
      <c r="A1641" s="50"/>
      <c r="AN1641" s="136"/>
    </row>
    <row r="1642" spans="1:40" x14ac:dyDescent="0.25">
      <c r="A1642" s="50"/>
      <c r="AN1642" s="136"/>
    </row>
    <row r="1643" spans="1:40" x14ac:dyDescent="0.25">
      <c r="A1643" s="50"/>
      <c r="AN1643" s="136"/>
    </row>
    <row r="1644" spans="1:40" x14ac:dyDescent="0.25">
      <c r="A1644" s="50"/>
      <c r="AN1644" s="136"/>
    </row>
    <row r="1645" spans="1:40" x14ac:dyDescent="0.25">
      <c r="A1645" s="50"/>
      <c r="AN1645" s="136"/>
    </row>
    <row r="1646" spans="1:40" x14ac:dyDescent="0.25">
      <c r="A1646" s="50"/>
      <c r="AN1646" s="136"/>
    </row>
    <row r="1647" spans="1:40" x14ac:dyDescent="0.25">
      <c r="A1647" s="50"/>
      <c r="AN1647" s="136"/>
    </row>
    <row r="1648" spans="1:40" x14ac:dyDescent="0.25">
      <c r="A1648" s="50"/>
      <c r="AN1648" s="136"/>
    </row>
    <row r="1649" spans="1:40" x14ac:dyDescent="0.25">
      <c r="A1649" s="50"/>
      <c r="AN1649" s="136"/>
    </row>
    <row r="1650" spans="1:40" x14ac:dyDescent="0.25">
      <c r="A1650" s="50"/>
      <c r="AN1650" s="136"/>
    </row>
    <row r="1651" spans="1:40" x14ac:dyDescent="0.25">
      <c r="A1651" s="50"/>
      <c r="AN1651" s="136"/>
    </row>
    <row r="1652" spans="1:40" x14ac:dyDescent="0.25">
      <c r="A1652" s="50"/>
      <c r="AN1652" s="136"/>
    </row>
    <row r="1653" spans="1:40" x14ac:dyDescent="0.25">
      <c r="A1653" s="50"/>
      <c r="AN1653" s="136"/>
    </row>
    <row r="1654" spans="1:40" x14ac:dyDescent="0.25">
      <c r="A1654" s="50"/>
      <c r="AN1654" s="136"/>
    </row>
    <row r="1655" spans="1:40" x14ac:dyDescent="0.25">
      <c r="A1655" s="50"/>
      <c r="AN1655" s="136"/>
    </row>
    <row r="1656" spans="1:40" x14ac:dyDescent="0.25">
      <c r="A1656" s="50"/>
      <c r="AN1656" s="136"/>
    </row>
    <row r="1657" spans="1:40" x14ac:dyDescent="0.25">
      <c r="A1657" s="50"/>
      <c r="AN1657" s="136"/>
    </row>
    <row r="1658" spans="1:40" x14ac:dyDescent="0.25">
      <c r="A1658" s="50"/>
      <c r="AN1658" s="136"/>
    </row>
    <row r="1659" spans="1:40" x14ac:dyDescent="0.25">
      <c r="A1659" s="50"/>
      <c r="AN1659" s="136"/>
    </row>
    <row r="1660" spans="1:40" x14ac:dyDescent="0.25">
      <c r="A1660" s="50"/>
      <c r="AN1660" s="136"/>
    </row>
    <row r="1661" spans="1:40" x14ac:dyDescent="0.25">
      <c r="A1661" s="50"/>
      <c r="AN1661" s="136"/>
    </row>
    <row r="1662" spans="1:40" x14ac:dyDescent="0.25">
      <c r="A1662" s="50"/>
      <c r="AN1662" s="136"/>
    </row>
    <row r="1663" spans="1:40" x14ac:dyDescent="0.25">
      <c r="A1663" s="50"/>
      <c r="AN1663" s="136"/>
    </row>
    <row r="1664" spans="1:40" x14ac:dyDescent="0.25">
      <c r="A1664" s="50"/>
      <c r="AN1664" s="136"/>
    </row>
    <row r="1665" spans="1:40" x14ac:dyDescent="0.25">
      <c r="A1665" s="50"/>
      <c r="AN1665" s="136"/>
    </row>
    <row r="1666" spans="1:40" x14ac:dyDescent="0.25">
      <c r="A1666" s="50"/>
      <c r="AN1666" s="136"/>
    </row>
    <row r="1667" spans="1:40" x14ac:dyDescent="0.25">
      <c r="A1667" s="50"/>
      <c r="AN1667" s="136"/>
    </row>
    <row r="1668" spans="1:40" x14ac:dyDescent="0.25">
      <c r="A1668" s="50"/>
      <c r="AN1668" s="136"/>
    </row>
    <row r="1669" spans="1:40" x14ac:dyDescent="0.25">
      <c r="A1669" s="50"/>
      <c r="AN1669" s="136"/>
    </row>
    <row r="1670" spans="1:40" x14ac:dyDescent="0.25">
      <c r="A1670" s="50"/>
      <c r="AN1670" s="136"/>
    </row>
    <row r="1671" spans="1:40" x14ac:dyDescent="0.25">
      <c r="A1671" s="50"/>
      <c r="AN1671" s="136"/>
    </row>
    <row r="1672" spans="1:40" x14ac:dyDescent="0.25">
      <c r="A1672" s="50"/>
      <c r="AN1672" s="136"/>
    </row>
    <row r="1673" spans="1:40" x14ac:dyDescent="0.25">
      <c r="A1673" s="50"/>
      <c r="AN1673" s="136"/>
    </row>
    <row r="1674" spans="1:40" x14ac:dyDescent="0.25">
      <c r="A1674" s="50"/>
      <c r="AN1674" s="136"/>
    </row>
    <row r="1675" spans="1:40" x14ac:dyDescent="0.25">
      <c r="A1675" s="50"/>
      <c r="AN1675" s="136"/>
    </row>
    <row r="1676" spans="1:40" x14ac:dyDescent="0.25">
      <c r="A1676" s="50"/>
      <c r="AN1676" s="136"/>
    </row>
    <row r="1677" spans="1:40" x14ac:dyDescent="0.25">
      <c r="A1677" s="50"/>
      <c r="AN1677" s="136"/>
    </row>
    <row r="1678" spans="1:40" x14ac:dyDescent="0.25">
      <c r="A1678" s="50"/>
      <c r="AN1678" s="136"/>
    </row>
    <row r="1679" spans="1:40" x14ac:dyDescent="0.25">
      <c r="A1679" s="50"/>
      <c r="AN1679" s="136"/>
    </row>
    <row r="1680" spans="1:40" x14ac:dyDescent="0.25">
      <c r="A1680" s="50"/>
      <c r="AN1680" s="136"/>
    </row>
    <row r="1681" spans="1:40" x14ac:dyDescent="0.25">
      <c r="A1681" s="50"/>
      <c r="AN1681" s="136"/>
    </row>
    <row r="1682" spans="1:40" x14ac:dyDescent="0.25">
      <c r="A1682" s="50"/>
      <c r="AN1682" s="136"/>
    </row>
    <row r="1683" spans="1:40" x14ac:dyDescent="0.25">
      <c r="A1683" s="50"/>
      <c r="AN1683" s="136"/>
    </row>
    <row r="1684" spans="1:40" x14ac:dyDescent="0.25">
      <c r="A1684" s="50"/>
      <c r="AN1684" s="136"/>
    </row>
    <row r="1685" spans="1:40" x14ac:dyDescent="0.25">
      <c r="A1685" s="50"/>
      <c r="AN1685" s="136"/>
    </row>
    <row r="1686" spans="1:40" x14ac:dyDescent="0.25">
      <c r="A1686" s="50"/>
      <c r="AN1686" s="136"/>
    </row>
    <row r="1687" spans="1:40" x14ac:dyDescent="0.25">
      <c r="A1687" s="50"/>
      <c r="AN1687" s="136"/>
    </row>
    <row r="1688" spans="1:40" x14ac:dyDescent="0.25">
      <c r="A1688" s="50"/>
      <c r="AN1688" s="136"/>
    </row>
    <row r="1689" spans="1:40" x14ac:dyDescent="0.25">
      <c r="A1689" s="50"/>
      <c r="AN1689" s="136"/>
    </row>
    <row r="1690" spans="1:40" x14ac:dyDescent="0.25">
      <c r="A1690" s="50"/>
      <c r="AN1690" s="136"/>
    </row>
    <row r="1691" spans="1:40" x14ac:dyDescent="0.25">
      <c r="A1691" s="50"/>
      <c r="AN1691" s="136"/>
    </row>
    <row r="1692" spans="1:40" x14ac:dyDescent="0.25">
      <c r="A1692" s="50"/>
      <c r="AN1692" s="136"/>
    </row>
    <row r="1693" spans="1:40" x14ac:dyDescent="0.25">
      <c r="A1693" s="50"/>
      <c r="AN1693" s="136"/>
    </row>
    <row r="1694" spans="1:40" x14ac:dyDescent="0.25">
      <c r="A1694" s="50"/>
      <c r="AN1694" s="136"/>
    </row>
    <row r="1695" spans="1:40" x14ac:dyDescent="0.25">
      <c r="A1695" s="50"/>
      <c r="AN1695" s="136"/>
    </row>
    <row r="1696" spans="1:40" x14ac:dyDescent="0.25">
      <c r="A1696" s="50"/>
      <c r="AN1696" s="136"/>
    </row>
    <row r="1697" spans="1:40" x14ac:dyDescent="0.25">
      <c r="A1697" s="50"/>
      <c r="AN1697" s="136"/>
    </row>
    <row r="1698" spans="1:40" x14ac:dyDescent="0.25">
      <c r="A1698" s="50"/>
      <c r="AN1698" s="136"/>
    </row>
    <row r="1699" spans="1:40" x14ac:dyDescent="0.25">
      <c r="A1699" s="50"/>
      <c r="AN1699" s="136"/>
    </row>
    <row r="1700" spans="1:40" x14ac:dyDescent="0.25">
      <c r="AN1700" s="136"/>
    </row>
    <row r="1701" spans="1:40" x14ac:dyDescent="0.25">
      <c r="AN1701" s="136"/>
    </row>
    <row r="1702" spans="1:40" x14ac:dyDescent="0.25">
      <c r="AN1702" s="136"/>
    </row>
    <row r="1703" spans="1:40" x14ac:dyDescent="0.25">
      <c r="AN1703" s="136"/>
    </row>
    <row r="1704" spans="1:40" x14ac:dyDescent="0.25">
      <c r="AN1704" s="136"/>
    </row>
    <row r="1705" spans="1:40" x14ac:dyDescent="0.25">
      <c r="AN1705" s="136"/>
    </row>
    <row r="1706" spans="1:40" x14ac:dyDescent="0.25">
      <c r="AN1706" s="136"/>
    </row>
    <row r="1707" spans="1:40" x14ac:dyDescent="0.25">
      <c r="AN1707" s="136"/>
    </row>
    <row r="1708" spans="1:40" x14ac:dyDescent="0.25">
      <c r="AN1708" s="136"/>
    </row>
    <row r="1709" spans="1:40" x14ac:dyDescent="0.25">
      <c r="AN1709" s="136"/>
    </row>
    <row r="1710" spans="1:40" x14ac:dyDescent="0.25">
      <c r="AN1710" s="136"/>
    </row>
    <row r="1711" spans="1:40" x14ac:dyDescent="0.25">
      <c r="AN1711" s="136"/>
    </row>
    <row r="1712" spans="1:40" x14ac:dyDescent="0.25">
      <c r="AN1712" s="136"/>
    </row>
    <row r="1713" spans="40:40" x14ac:dyDescent="0.25">
      <c r="AN1713" s="136"/>
    </row>
    <row r="1714" spans="40:40" x14ac:dyDescent="0.25">
      <c r="AN1714" s="136"/>
    </row>
    <row r="1715" spans="40:40" x14ac:dyDescent="0.25">
      <c r="AN1715" s="136"/>
    </row>
    <row r="1716" spans="40:40" x14ac:dyDescent="0.25">
      <c r="AN1716" s="136"/>
    </row>
    <row r="1717" spans="40:40" x14ac:dyDescent="0.25">
      <c r="AN1717" s="136"/>
    </row>
    <row r="1718" spans="40:40" x14ac:dyDescent="0.25">
      <c r="AN1718" s="136"/>
    </row>
    <row r="1719" spans="40:40" x14ac:dyDescent="0.25">
      <c r="AN1719" s="136"/>
    </row>
    <row r="1720" spans="40:40" x14ac:dyDescent="0.25">
      <c r="AN1720" s="136"/>
    </row>
    <row r="1721" spans="40:40" x14ac:dyDescent="0.25">
      <c r="AN1721" s="136"/>
    </row>
    <row r="1722" spans="40:40" x14ac:dyDescent="0.25">
      <c r="AN1722" s="136"/>
    </row>
    <row r="1723" spans="40:40" x14ac:dyDescent="0.25">
      <c r="AN1723" s="136"/>
    </row>
    <row r="1724" spans="40:40" x14ac:dyDescent="0.25">
      <c r="AN1724" s="136"/>
    </row>
    <row r="1725" spans="40:40" x14ac:dyDescent="0.25">
      <c r="AN1725" s="136"/>
    </row>
    <row r="1726" spans="40:40" x14ac:dyDescent="0.25">
      <c r="AN1726" s="136"/>
    </row>
    <row r="1727" spans="40:40" x14ac:dyDescent="0.25">
      <c r="AN1727" s="136"/>
    </row>
    <row r="1728" spans="40:40" x14ac:dyDescent="0.25">
      <c r="AN1728" s="136"/>
    </row>
    <row r="1729" spans="40:40" x14ac:dyDescent="0.25">
      <c r="AN1729" s="136"/>
    </row>
    <row r="1730" spans="40:40" x14ac:dyDescent="0.25">
      <c r="AN1730" s="136"/>
    </row>
    <row r="1731" spans="40:40" x14ac:dyDescent="0.25">
      <c r="AN1731" s="136"/>
    </row>
    <row r="1732" spans="40:40" x14ac:dyDescent="0.25">
      <c r="AN1732" s="136"/>
    </row>
    <row r="1733" spans="40:40" x14ac:dyDescent="0.25">
      <c r="AN1733" s="136"/>
    </row>
    <row r="1734" spans="40:40" x14ac:dyDescent="0.25">
      <c r="AN1734" s="136"/>
    </row>
    <row r="1735" spans="40:40" x14ac:dyDescent="0.25">
      <c r="AN1735" s="136"/>
    </row>
    <row r="1736" spans="40:40" x14ac:dyDescent="0.25">
      <c r="AN1736" s="136"/>
    </row>
    <row r="1737" spans="40:40" x14ac:dyDescent="0.25">
      <c r="AN1737" s="136"/>
    </row>
    <row r="1738" spans="40:40" x14ac:dyDescent="0.25">
      <c r="AN1738" s="136"/>
    </row>
    <row r="1739" spans="40:40" x14ac:dyDescent="0.25">
      <c r="AN1739" s="136"/>
    </row>
    <row r="1740" spans="40:40" x14ac:dyDescent="0.25">
      <c r="AN1740" s="136"/>
    </row>
    <row r="1741" spans="40:40" x14ac:dyDescent="0.25">
      <c r="AN1741" s="136"/>
    </row>
    <row r="1742" spans="40:40" x14ac:dyDescent="0.25">
      <c r="AN1742" s="136"/>
    </row>
    <row r="1743" spans="40:40" x14ac:dyDescent="0.25">
      <c r="AN1743" s="136"/>
    </row>
    <row r="1744" spans="40:40" x14ac:dyDescent="0.25">
      <c r="AN1744" s="136"/>
    </row>
    <row r="1745" spans="40:40" x14ac:dyDescent="0.25">
      <c r="AN1745" s="136"/>
    </row>
    <row r="1746" spans="40:40" x14ac:dyDescent="0.25">
      <c r="AN1746" s="136"/>
    </row>
    <row r="1747" spans="40:40" x14ac:dyDescent="0.25">
      <c r="AN1747" s="136"/>
    </row>
    <row r="1748" spans="40:40" x14ac:dyDescent="0.25">
      <c r="AN1748" s="136"/>
    </row>
    <row r="1749" spans="40:40" x14ac:dyDescent="0.25">
      <c r="AN1749" s="136"/>
    </row>
    <row r="1750" spans="40:40" x14ac:dyDescent="0.25">
      <c r="AN1750" s="136"/>
    </row>
    <row r="1751" spans="40:40" x14ac:dyDescent="0.25">
      <c r="AN1751" s="136"/>
    </row>
    <row r="1752" spans="40:40" x14ac:dyDescent="0.25">
      <c r="AN1752" s="136"/>
    </row>
    <row r="1753" spans="40:40" x14ac:dyDescent="0.25">
      <c r="AN1753" s="136"/>
    </row>
    <row r="1754" spans="40:40" x14ac:dyDescent="0.25">
      <c r="AN1754" s="136"/>
    </row>
    <row r="1755" spans="40:40" x14ac:dyDescent="0.25">
      <c r="AN1755" s="136"/>
    </row>
    <row r="1756" spans="40:40" x14ac:dyDescent="0.25">
      <c r="AN1756" s="136"/>
    </row>
    <row r="1757" spans="40:40" x14ac:dyDescent="0.25">
      <c r="AN1757" s="136"/>
    </row>
    <row r="1758" spans="40:40" x14ac:dyDescent="0.25">
      <c r="AN1758" s="136"/>
    </row>
    <row r="1759" spans="40:40" x14ac:dyDescent="0.25">
      <c r="AN1759" s="136"/>
    </row>
    <row r="1760" spans="40:40" x14ac:dyDescent="0.25">
      <c r="AN1760" s="136"/>
    </row>
    <row r="1761" spans="40:40" x14ac:dyDescent="0.25">
      <c r="AN1761" s="136"/>
    </row>
    <row r="1762" spans="40:40" x14ac:dyDescent="0.25">
      <c r="AN1762" s="136"/>
    </row>
    <row r="1763" spans="40:40" x14ac:dyDescent="0.25">
      <c r="AN1763" s="136"/>
    </row>
    <row r="1764" spans="40:40" x14ac:dyDescent="0.25">
      <c r="AN1764" s="136"/>
    </row>
    <row r="1765" spans="40:40" x14ac:dyDescent="0.25">
      <c r="AN1765" s="136"/>
    </row>
    <row r="1766" spans="40:40" x14ac:dyDescent="0.25">
      <c r="AN1766" s="136"/>
    </row>
    <row r="1767" spans="40:40" x14ac:dyDescent="0.25">
      <c r="AN1767" s="136"/>
    </row>
    <row r="1768" spans="40:40" x14ac:dyDescent="0.25">
      <c r="AN1768" s="136"/>
    </row>
    <row r="1769" spans="40:40" x14ac:dyDescent="0.25">
      <c r="AN1769" s="136"/>
    </row>
    <row r="1770" spans="40:40" x14ac:dyDescent="0.25">
      <c r="AN1770" s="136"/>
    </row>
    <row r="1771" spans="40:40" x14ac:dyDescent="0.25">
      <c r="AN1771" s="136"/>
    </row>
    <row r="1772" spans="40:40" x14ac:dyDescent="0.25">
      <c r="AN1772" s="136"/>
    </row>
    <row r="1773" spans="40:40" x14ac:dyDescent="0.25">
      <c r="AN1773" s="136"/>
    </row>
    <row r="1774" spans="40:40" x14ac:dyDescent="0.25">
      <c r="AN1774" s="136"/>
    </row>
    <row r="1775" spans="40:40" x14ac:dyDescent="0.25">
      <c r="AN1775" s="136"/>
    </row>
    <row r="1776" spans="40:40" x14ac:dyDescent="0.25">
      <c r="AN1776" s="136"/>
    </row>
    <row r="1777" spans="40:40" x14ac:dyDescent="0.25">
      <c r="AN1777" s="136"/>
    </row>
    <row r="1778" spans="40:40" x14ac:dyDescent="0.25">
      <c r="AN1778" s="136"/>
    </row>
    <row r="1779" spans="40:40" x14ac:dyDescent="0.25">
      <c r="AN1779" s="136"/>
    </row>
    <row r="1780" spans="40:40" x14ac:dyDescent="0.25">
      <c r="AN1780" s="136"/>
    </row>
    <row r="1781" spans="40:40" x14ac:dyDescent="0.25">
      <c r="AN1781" s="136"/>
    </row>
    <row r="1782" spans="40:40" x14ac:dyDescent="0.25">
      <c r="AN1782" s="136"/>
    </row>
    <row r="1783" spans="40:40" x14ac:dyDescent="0.25">
      <c r="AN1783" s="136"/>
    </row>
    <row r="1784" spans="40:40" x14ac:dyDescent="0.25">
      <c r="AN1784" s="136"/>
    </row>
    <row r="1785" spans="40:40" x14ac:dyDescent="0.25">
      <c r="AN1785" s="136"/>
    </row>
    <row r="1786" spans="40:40" x14ac:dyDescent="0.25">
      <c r="AN1786" s="136"/>
    </row>
    <row r="1787" spans="40:40" x14ac:dyDescent="0.25">
      <c r="AN1787" s="136"/>
    </row>
    <row r="1788" spans="40:40" x14ac:dyDescent="0.25">
      <c r="AN1788" s="136"/>
    </row>
    <row r="1789" spans="40:40" x14ac:dyDescent="0.25">
      <c r="AN1789" s="136"/>
    </row>
    <row r="1790" spans="40:40" x14ac:dyDescent="0.25">
      <c r="AN1790" s="136"/>
    </row>
    <row r="1791" spans="40:40" x14ac:dyDescent="0.25">
      <c r="AN1791" s="136"/>
    </row>
    <row r="1792" spans="40:40" x14ac:dyDescent="0.25">
      <c r="AN1792" s="136"/>
    </row>
    <row r="1793" spans="40:40" x14ac:dyDescent="0.25">
      <c r="AN1793" s="136"/>
    </row>
    <row r="1794" spans="40:40" x14ac:dyDescent="0.25">
      <c r="AN1794" s="136"/>
    </row>
    <row r="1795" spans="40:40" x14ac:dyDescent="0.25">
      <c r="AN1795" s="136"/>
    </row>
    <row r="1796" spans="40:40" x14ac:dyDescent="0.25">
      <c r="AN1796" s="136"/>
    </row>
    <row r="1797" spans="40:40" x14ac:dyDescent="0.25">
      <c r="AN1797" s="136"/>
    </row>
    <row r="1798" spans="40:40" x14ac:dyDescent="0.25">
      <c r="AN1798" s="136"/>
    </row>
    <row r="1799" spans="40:40" x14ac:dyDescent="0.25">
      <c r="AN1799" s="136"/>
    </row>
    <row r="1800" spans="40:40" x14ac:dyDescent="0.25">
      <c r="AN1800" s="136"/>
    </row>
    <row r="1801" spans="40:40" x14ac:dyDescent="0.25">
      <c r="AN1801" s="136"/>
    </row>
    <row r="1802" spans="40:40" x14ac:dyDescent="0.25">
      <c r="AN1802" s="136"/>
    </row>
    <row r="1803" spans="40:40" x14ac:dyDescent="0.25">
      <c r="AN1803" s="136"/>
    </row>
    <row r="1804" spans="40:40" x14ac:dyDescent="0.25">
      <c r="AN1804" s="136"/>
    </row>
    <row r="1805" spans="40:40" x14ac:dyDescent="0.25">
      <c r="AN1805" s="136"/>
    </row>
    <row r="1806" spans="40:40" x14ac:dyDescent="0.25">
      <c r="AN1806" s="136"/>
    </row>
    <row r="1807" spans="40:40" x14ac:dyDescent="0.25">
      <c r="AN1807" s="136"/>
    </row>
    <row r="1808" spans="40:40" x14ac:dyDescent="0.25">
      <c r="AN1808" s="136"/>
    </row>
    <row r="1809" spans="40:40" x14ac:dyDescent="0.25">
      <c r="AN1809" s="136"/>
    </row>
    <row r="1810" spans="40:40" x14ac:dyDescent="0.25">
      <c r="AN1810" s="136"/>
    </row>
    <row r="1811" spans="40:40" x14ac:dyDescent="0.25">
      <c r="AN1811" s="136"/>
    </row>
    <row r="1812" spans="40:40" x14ac:dyDescent="0.25">
      <c r="AN1812" s="136"/>
    </row>
    <row r="1813" spans="40:40" x14ac:dyDescent="0.25">
      <c r="AN1813" s="136"/>
    </row>
    <row r="1814" spans="40:40" x14ac:dyDescent="0.25">
      <c r="AN1814" s="136"/>
    </row>
    <row r="1815" spans="40:40" x14ac:dyDescent="0.25">
      <c r="AN1815" s="136"/>
    </row>
    <row r="1816" spans="40:40" x14ac:dyDescent="0.25">
      <c r="AN1816" s="136"/>
    </row>
    <row r="1817" spans="40:40" x14ac:dyDescent="0.25">
      <c r="AN1817" s="136"/>
    </row>
    <row r="1818" spans="40:40" x14ac:dyDescent="0.25">
      <c r="AN1818" s="136"/>
    </row>
    <row r="1819" spans="40:40" x14ac:dyDescent="0.25">
      <c r="AN1819" s="136"/>
    </row>
    <row r="1820" spans="40:40" x14ac:dyDescent="0.25">
      <c r="AN1820" s="136"/>
    </row>
    <row r="1821" spans="40:40" x14ac:dyDescent="0.25">
      <c r="AN1821" s="136"/>
    </row>
    <row r="1822" spans="40:40" x14ac:dyDescent="0.25">
      <c r="AN1822" s="136"/>
    </row>
    <row r="1823" spans="40:40" x14ac:dyDescent="0.25">
      <c r="AN1823" s="136"/>
    </row>
    <row r="1824" spans="40:40" x14ac:dyDescent="0.25">
      <c r="AN1824" s="136"/>
    </row>
    <row r="1825" spans="40:40" x14ac:dyDescent="0.25">
      <c r="AN1825" s="136"/>
    </row>
    <row r="1826" spans="40:40" x14ac:dyDescent="0.25">
      <c r="AN1826" s="136"/>
    </row>
    <row r="1827" spans="40:40" x14ac:dyDescent="0.25">
      <c r="AN1827" s="136"/>
    </row>
    <row r="1828" spans="40:40" x14ac:dyDescent="0.25">
      <c r="AN1828" s="136"/>
    </row>
    <row r="1829" spans="40:40" x14ac:dyDescent="0.25">
      <c r="AN1829" s="136"/>
    </row>
    <row r="1830" spans="40:40" x14ac:dyDescent="0.25">
      <c r="AN1830" s="136"/>
    </row>
    <row r="1831" spans="40:40" x14ac:dyDescent="0.25">
      <c r="AN1831" s="136"/>
    </row>
    <row r="1832" spans="40:40" x14ac:dyDescent="0.25">
      <c r="AN1832" s="136"/>
    </row>
    <row r="1833" spans="40:40" x14ac:dyDescent="0.25">
      <c r="AN1833" s="136"/>
    </row>
    <row r="1834" spans="40:40" x14ac:dyDescent="0.25">
      <c r="AN1834" s="136"/>
    </row>
    <row r="1835" spans="40:40" x14ac:dyDescent="0.25">
      <c r="AN1835" s="136"/>
    </row>
    <row r="1836" spans="40:40" x14ac:dyDescent="0.25">
      <c r="AN1836" s="136"/>
    </row>
    <row r="1837" spans="40:40" x14ac:dyDescent="0.25">
      <c r="AN1837" s="136"/>
    </row>
    <row r="1838" spans="40:40" x14ac:dyDescent="0.25">
      <c r="AN1838" s="136"/>
    </row>
    <row r="1839" spans="40:40" x14ac:dyDescent="0.25">
      <c r="AN1839" s="136"/>
    </row>
    <row r="1840" spans="40:40" x14ac:dyDescent="0.25">
      <c r="AN1840" s="136"/>
    </row>
    <row r="1841" spans="40:40" x14ac:dyDescent="0.25">
      <c r="AN1841" s="136"/>
    </row>
    <row r="1842" spans="40:40" x14ac:dyDescent="0.25">
      <c r="AN1842" s="136"/>
    </row>
    <row r="1843" spans="40:40" x14ac:dyDescent="0.25">
      <c r="AN1843" s="136"/>
    </row>
    <row r="1844" spans="40:40" x14ac:dyDescent="0.25">
      <c r="AN1844" s="136"/>
    </row>
    <row r="1845" spans="40:40" x14ac:dyDescent="0.25">
      <c r="AN1845" s="136"/>
    </row>
    <row r="1846" spans="40:40" x14ac:dyDescent="0.25">
      <c r="AN1846" s="136"/>
    </row>
    <row r="1847" spans="40:40" x14ac:dyDescent="0.25">
      <c r="AN1847" s="136"/>
    </row>
    <row r="1848" spans="40:40" x14ac:dyDescent="0.25">
      <c r="AN1848" s="136"/>
    </row>
    <row r="1849" spans="40:40" x14ac:dyDescent="0.25">
      <c r="AN1849" s="136"/>
    </row>
    <row r="1850" spans="40:40" x14ac:dyDescent="0.25">
      <c r="AN1850" s="136"/>
    </row>
    <row r="1851" spans="40:40" x14ac:dyDescent="0.25">
      <c r="AN1851" s="136"/>
    </row>
    <row r="1852" spans="40:40" x14ac:dyDescent="0.25">
      <c r="AN1852" s="136"/>
    </row>
    <row r="1853" spans="40:40" x14ac:dyDescent="0.25">
      <c r="AN1853" s="136"/>
    </row>
    <row r="1854" spans="40:40" x14ac:dyDescent="0.25">
      <c r="AN1854" s="136"/>
    </row>
    <row r="1855" spans="40:40" x14ac:dyDescent="0.25">
      <c r="AN1855" s="136"/>
    </row>
    <row r="1856" spans="40:40" x14ac:dyDescent="0.25">
      <c r="AN1856" s="136"/>
    </row>
    <row r="1857" spans="40:40" x14ac:dyDescent="0.25">
      <c r="AN1857" s="136"/>
    </row>
    <row r="1858" spans="40:40" x14ac:dyDescent="0.25">
      <c r="AN1858" s="136"/>
    </row>
    <row r="1859" spans="40:40" x14ac:dyDescent="0.25">
      <c r="AN1859" s="136"/>
    </row>
    <row r="1860" spans="40:40" x14ac:dyDescent="0.25">
      <c r="AN1860" s="136"/>
    </row>
    <row r="1861" spans="40:40" x14ac:dyDescent="0.25">
      <c r="AN1861" s="136"/>
    </row>
    <row r="1862" spans="40:40" x14ac:dyDescent="0.25">
      <c r="AN1862" s="136"/>
    </row>
    <row r="1863" spans="40:40" x14ac:dyDescent="0.25">
      <c r="AN1863" s="136"/>
    </row>
    <row r="1864" spans="40:40" x14ac:dyDescent="0.25">
      <c r="AN1864" s="136"/>
    </row>
    <row r="1865" spans="40:40" x14ac:dyDescent="0.25">
      <c r="AN1865" s="136"/>
    </row>
    <row r="1866" spans="40:40" x14ac:dyDescent="0.25">
      <c r="AN1866" s="136"/>
    </row>
    <row r="1867" spans="40:40" x14ac:dyDescent="0.25">
      <c r="AN1867" s="136"/>
    </row>
    <row r="1868" spans="40:40" x14ac:dyDescent="0.25">
      <c r="AN1868" s="136"/>
    </row>
    <row r="1869" spans="40:40" x14ac:dyDescent="0.25">
      <c r="AN1869" s="136"/>
    </row>
    <row r="1870" spans="40:40" x14ac:dyDescent="0.25">
      <c r="AN1870" s="136"/>
    </row>
    <row r="1871" spans="40:40" x14ac:dyDescent="0.25">
      <c r="AN1871" s="136"/>
    </row>
    <row r="1872" spans="40:40" x14ac:dyDescent="0.25">
      <c r="AN1872" s="136"/>
    </row>
    <row r="1873" spans="40:40" x14ac:dyDescent="0.25">
      <c r="AN1873" s="136"/>
    </row>
    <row r="1874" spans="40:40" x14ac:dyDescent="0.25">
      <c r="AN1874" s="136"/>
    </row>
    <row r="1875" spans="40:40" x14ac:dyDescent="0.25">
      <c r="AN1875" s="136"/>
    </row>
    <row r="1876" spans="40:40" x14ac:dyDescent="0.25">
      <c r="AN1876" s="136"/>
    </row>
    <row r="1877" spans="40:40" x14ac:dyDescent="0.25">
      <c r="AN1877" s="136"/>
    </row>
    <row r="1878" spans="40:40" x14ac:dyDescent="0.25">
      <c r="AN1878" s="136"/>
    </row>
    <row r="1879" spans="40:40" x14ac:dyDescent="0.25">
      <c r="AN1879" s="136"/>
    </row>
    <row r="1880" spans="40:40" x14ac:dyDescent="0.25">
      <c r="AN1880" s="136"/>
    </row>
    <row r="1881" spans="40:40" x14ac:dyDescent="0.25">
      <c r="AN1881" s="136"/>
    </row>
    <row r="1882" spans="40:40" x14ac:dyDescent="0.25">
      <c r="AN1882" s="136"/>
    </row>
    <row r="1883" spans="40:40" x14ac:dyDescent="0.25">
      <c r="AN1883" s="136"/>
    </row>
    <row r="1884" spans="40:40" x14ac:dyDescent="0.25">
      <c r="AN1884" s="136"/>
    </row>
    <row r="1885" spans="40:40" x14ac:dyDescent="0.25">
      <c r="AN1885" s="136"/>
    </row>
    <row r="1886" spans="40:40" x14ac:dyDescent="0.25">
      <c r="AN1886" s="136"/>
    </row>
    <row r="1887" spans="40:40" x14ac:dyDescent="0.25">
      <c r="AN1887" s="136"/>
    </row>
    <row r="1888" spans="40:40" x14ac:dyDescent="0.25">
      <c r="AN1888" s="136"/>
    </row>
    <row r="1889" spans="40:40" x14ac:dyDescent="0.25">
      <c r="AN1889" s="136"/>
    </row>
    <row r="1890" spans="40:40" x14ac:dyDescent="0.25">
      <c r="AN1890" s="136"/>
    </row>
    <row r="1891" spans="40:40" x14ac:dyDescent="0.25">
      <c r="AN1891" s="136"/>
    </row>
    <row r="1892" spans="40:40" x14ac:dyDescent="0.25">
      <c r="AN1892" s="136"/>
    </row>
    <row r="1893" spans="40:40" x14ac:dyDescent="0.25">
      <c r="AN1893" s="136"/>
    </row>
    <row r="1894" spans="40:40" x14ac:dyDescent="0.25">
      <c r="AN1894" s="136"/>
    </row>
    <row r="1895" spans="40:40" x14ac:dyDescent="0.25">
      <c r="AN1895" s="136"/>
    </row>
    <row r="1896" spans="40:40" x14ac:dyDescent="0.25">
      <c r="AN1896" s="136"/>
    </row>
    <row r="1897" spans="40:40" x14ac:dyDescent="0.25">
      <c r="AN1897" s="136"/>
    </row>
    <row r="1898" spans="40:40" x14ac:dyDescent="0.25">
      <c r="AN1898" s="136"/>
    </row>
    <row r="1899" spans="40:40" x14ac:dyDescent="0.25">
      <c r="AN1899" s="136"/>
    </row>
    <row r="1900" spans="40:40" x14ac:dyDescent="0.25">
      <c r="AN1900" s="136"/>
    </row>
    <row r="1901" spans="40:40" x14ac:dyDescent="0.25">
      <c r="AN1901" s="136"/>
    </row>
    <row r="1902" spans="40:40" x14ac:dyDescent="0.25">
      <c r="AN1902" s="136"/>
    </row>
    <row r="1903" spans="40:40" x14ac:dyDescent="0.25">
      <c r="AN1903" s="136"/>
    </row>
    <row r="1904" spans="40:40" x14ac:dyDescent="0.25">
      <c r="AN1904" s="136"/>
    </row>
    <row r="1905" spans="40:40" x14ac:dyDescent="0.25">
      <c r="AN1905" s="136"/>
    </row>
    <row r="1906" spans="40:40" x14ac:dyDescent="0.25">
      <c r="AN1906" s="136"/>
    </row>
    <row r="1907" spans="40:40" x14ac:dyDescent="0.25">
      <c r="AN1907" s="136"/>
    </row>
    <row r="1908" spans="40:40" x14ac:dyDescent="0.25">
      <c r="AN1908" s="136"/>
    </row>
    <row r="1909" spans="40:40" x14ac:dyDescent="0.25">
      <c r="AN1909" s="136"/>
    </row>
    <row r="1910" spans="40:40" x14ac:dyDescent="0.25">
      <c r="AN1910" s="136"/>
    </row>
    <row r="1911" spans="40:40" x14ac:dyDescent="0.25">
      <c r="AN1911" s="136"/>
    </row>
    <row r="1912" spans="40:40" x14ac:dyDescent="0.25">
      <c r="AN1912" s="136"/>
    </row>
    <row r="1913" spans="40:40" x14ac:dyDescent="0.25">
      <c r="AN1913" s="136"/>
    </row>
    <row r="1914" spans="40:40" x14ac:dyDescent="0.25">
      <c r="AN1914" s="136"/>
    </row>
    <row r="1915" spans="40:40" x14ac:dyDescent="0.25">
      <c r="AN1915" s="136"/>
    </row>
    <row r="1916" spans="40:40" x14ac:dyDescent="0.25">
      <c r="AN1916" s="136"/>
    </row>
    <row r="1917" spans="40:40" x14ac:dyDescent="0.25">
      <c r="AN1917" s="136"/>
    </row>
    <row r="1918" spans="40:40" x14ac:dyDescent="0.25">
      <c r="AN1918" s="136"/>
    </row>
    <row r="1919" spans="40:40" x14ac:dyDescent="0.25">
      <c r="AN1919" s="136"/>
    </row>
    <row r="1920" spans="40:40" x14ac:dyDescent="0.25">
      <c r="AN1920" s="136"/>
    </row>
    <row r="1921" spans="40:40" x14ac:dyDescent="0.25">
      <c r="AN1921" s="136"/>
    </row>
    <row r="1922" spans="40:40" x14ac:dyDescent="0.25">
      <c r="AN1922" s="136"/>
    </row>
    <row r="1923" spans="40:40" x14ac:dyDescent="0.25">
      <c r="AN1923" s="136"/>
    </row>
    <row r="1924" spans="40:40" x14ac:dyDescent="0.25">
      <c r="AN1924" s="136"/>
    </row>
    <row r="1925" spans="40:40" x14ac:dyDescent="0.25">
      <c r="AN1925" s="136"/>
    </row>
    <row r="1926" spans="40:40" x14ac:dyDescent="0.25">
      <c r="AN1926" s="136"/>
    </row>
    <row r="1927" spans="40:40" x14ac:dyDescent="0.25">
      <c r="AN1927" s="136"/>
    </row>
    <row r="1928" spans="40:40" x14ac:dyDescent="0.25">
      <c r="AN1928" s="136"/>
    </row>
    <row r="1929" spans="40:40" x14ac:dyDescent="0.25">
      <c r="AN1929" s="136"/>
    </row>
    <row r="1930" spans="40:40" x14ac:dyDescent="0.25">
      <c r="AN1930" s="136"/>
    </row>
    <row r="1931" spans="40:40" x14ac:dyDescent="0.25">
      <c r="AN1931" s="136"/>
    </row>
    <row r="1932" spans="40:40" x14ac:dyDescent="0.25">
      <c r="AN1932" s="136"/>
    </row>
    <row r="1933" spans="40:40" x14ac:dyDescent="0.25">
      <c r="AN1933" s="136"/>
    </row>
    <row r="1934" spans="40:40" x14ac:dyDescent="0.25">
      <c r="AN1934" s="136"/>
    </row>
    <row r="1935" spans="40:40" x14ac:dyDescent="0.25">
      <c r="AN1935" s="136"/>
    </row>
    <row r="1936" spans="40:40" x14ac:dyDescent="0.25">
      <c r="AN1936" s="136"/>
    </row>
    <row r="1937" spans="40:40" x14ac:dyDescent="0.25">
      <c r="AN1937" s="136"/>
    </row>
    <row r="1938" spans="40:40" x14ac:dyDescent="0.25">
      <c r="AN1938" s="136"/>
    </row>
    <row r="1939" spans="40:40" x14ac:dyDescent="0.25">
      <c r="AN1939" s="136"/>
    </row>
    <row r="1940" spans="40:40" x14ac:dyDescent="0.25">
      <c r="AN1940" s="136"/>
    </row>
    <row r="1941" spans="40:40" x14ac:dyDescent="0.25">
      <c r="AN1941" s="136"/>
    </row>
    <row r="1942" spans="40:40" x14ac:dyDescent="0.25">
      <c r="AN1942" s="136"/>
    </row>
    <row r="1943" spans="40:40" x14ac:dyDescent="0.25">
      <c r="AN1943" s="136"/>
    </row>
    <row r="1944" spans="40:40" x14ac:dyDescent="0.25">
      <c r="AN1944" s="136"/>
    </row>
    <row r="1945" spans="40:40" x14ac:dyDescent="0.25">
      <c r="AN1945" s="136"/>
    </row>
    <row r="1946" spans="40:40" x14ac:dyDescent="0.25">
      <c r="AN1946" s="136"/>
    </row>
    <row r="1947" spans="40:40" x14ac:dyDescent="0.25">
      <c r="AN1947" s="136"/>
    </row>
    <row r="1948" spans="40:40" x14ac:dyDescent="0.25">
      <c r="AN1948" s="136"/>
    </row>
    <row r="1949" spans="40:40" x14ac:dyDescent="0.25">
      <c r="AN1949" s="136"/>
    </row>
    <row r="1950" spans="40:40" x14ac:dyDescent="0.25">
      <c r="AN1950" s="136"/>
    </row>
    <row r="1951" spans="40:40" x14ac:dyDescent="0.25">
      <c r="AN1951" s="136"/>
    </row>
    <row r="1952" spans="40:40" x14ac:dyDescent="0.25">
      <c r="AN1952" s="136"/>
    </row>
    <row r="1953" spans="40:40" x14ac:dyDescent="0.25">
      <c r="AN1953" s="136"/>
    </row>
    <row r="1954" spans="40:40" x14ac:dyDescent="0.25">
      <c r="AN1954" s="136"/>
    </row>
    <row r="1955" spans="40:40" x14ac:dyDescent="0.25">
      <c r="AN1955" s="136"/>
    </row>
    <row r="1956" spans="40:40" x14ac:dyDescent="0.25">
      <c r="AN1956" s="136"/>
    </row>
    <row r="1957" spans="40:40" x14ac:dyDescent="0.25">
      <c r="AN1957" s="136"/>
    </row>
    <row r="1958" spans="40:40" x14ac:dyDescent="0.25">
      <c r="AN1958" s="136"/>
    </row>
    <row r="1959" spans="40:40" x14ac:dyDescent="0.25">
      <c r="AN1959" s="136"/>
    </row>
    <row r="1960" spans="40:40" x14ac:dyDescent="0.25">
      <c r="AN1960" s="136"/>
    </row>
    <row r="1961" spans="40:40" x14ac:dyDescent="0.25">
      <c r="AN1961" s="136"/>
    </row>
    <row r="1962" spans="40:40" x14ac:dyDescent="0.25">
      <c r="AN1962" s="136"/>
    </row>
    <row r="1963" spans="40:40" x14ac:dyDescent="0.25">
      <c r="AN1963" s="136"/>
    </row>
    <row r="1964" spans="40:40" x14ac:dyDescent="0.25">
      <c r="AN1964" s="136"/>
    </row>
    <row r="1965" spans="40:40" x14ac:dyDescent="0.25">
      <c r="AN1965" s="136"/>
    </row>
    <row r="1966" spans="40:40" x14ac:dyDescent="0.25">
      <c r="AN1966" s="136"/>
    </row>
    <row r="1967" spans="40:40" x14ac:dyDescent="0.25">
      <c r="AN1967" s="136"/>
    </row>
    <row r="1968" spans="40:40" x14ac:dyDescent="0.25">
      <c r="AN1968" s="136"/>
    </row>
    <row r="1969" spans="40:40" x14ac:dyDescent="0.25">
      <c r="AN1969" s="136"/>
    </row>
    <row r="1970" spans="40:40" x14ac:dyDescent="0.25">
      <c r="AN1970" s="136"/>
    </row>
    <row r="1971" spans="40:40" x14ac:dyDescent="0.25">
      <c r="AN1971" s="136"/>
    </row>
    <row r="1972" spans="40:40" x14ac:dyDescent="0.25">
      <c r="AN1972" s="136"/>
    </row>
    <row r="1973" spans="40:40" x14ac:dyDescent="0.25">
      <c r="AN1973" s="136"/>
    </row>
    <row r="1974" spans="40:40" x14ac:dyDescent="0.25">
      <c r="AN1974" s="136"/>
    </row>
    <row r="1975" spans="40:40" x14ac:dyDescent="0.25">
      <c r="AN1975" s="136"/>
    </row>
    <row r="1976" spans="40:40" x14ac:dyDescent="0.25">
      <c r="AN1976" s="136"/>
    </row>
    <row r="1977" spans="40:40" x14ac:dyDescent="0.25">
      <c r="AN1977" s="136"/>
    </row>
    <row r="1978" spans="40:40" x14ac:dyDescent="0.25">
      <c r="AN1978" s="136"/>
    </row>
    <row r="1979" spans="40:40" x14ac:dyDescent="0.25">
      <c r="AN1979" s="136"/>
    </row>
    <row r="1980" spans="40:40" x14ac:dyDescent="0.25">
      <c r="AN1980" s="136"/>
    </row>
    <row r="1981" spans="40:40" x14ac:dyDescent="0.25">
      <c r="AN1981" s="136"/>
    </row>
    <row r="1982" spans="40:40" x14ac:dyDescent="0.25">
      <c r="AN1982" s="136"/>
    </row>
    <row r="1983" spans="40:40" x14ac:dyDescent="0.25">
      <c r="AN1983" s="136"/>
    </row>
    <row r="1984" spans="40:40" x14ac:dyDescent="0.25">
      <c r="AN1984" s="136"/>
    </row>
    <row r="1985" spans="40:40" x14ac:dyDescent="0.25">
      <c r="AN1985" s="136"/>
    </row>
    <row r="1986" spans="40:40" x14ac:dyDescent="0.25">
      <c r="AN1986" s="136"/>
    </row>
    <row r="1987" spans="40:40" x14ac:dyDescent="0.25">
      <c r="AN1987" s="136"/>
    </row>
    <row r="1988" spans="40:40" x14ac:dyDescent="0.25">
      <c r="AN1988" s="136"/>
    </row>
    <row r="1989" spans="40:40" x14ac:dyDescent="0.25">
      <c r="AN1989" s="136"/>
    </row>
    <row r="1990" spans="40:40" x14ac:dyDescent="0.25">
      <c r="AN1990" s="136"/>
    </row>
    <row r="1991" spans="40:40" x14ac:dyDescent="0.25">
      <c r="AN1991" s="136"/>
    </row>
    <row r="1992" spans="40:40" x14ac:dyDescent="0.25">
      <c r="AN1992" s="136"/>
    </row>
    <row r="1993" spans="40:40" x14ac:dyDescent="0.25">
      <c r="AN1993" s="136"/>
    </row>
    <row r="1994" spans="40:40" x14ac:dyDescent="0.25">
      <c r="AN1994" s="136"/>
    </row>
    <row r="1995" spans="40:40" x14ac:dyDescent="0.25">
      <c r="AN1995" s="136"/>
    </row>
    <row r="1996" spans="40:40" x14ac:dyDescent="0.25">
      <c r="AN1996" s="136"/>
    </row>
    <row r="1997" spans="40:40" x14ac:dyDescent="0.25">
      <c r="AN1997" s="136"/>
    </row>
    <row r="1998" spans="40:40" x14ac:dyDescent="0.25">
      <c r="AN1998" s="136"/>
    </row>
    <row r="1999" spans="40:40" x14ac:dyDescent="0.25">
      <c r="AN1999" s="136"/>
    </row>
    <row r="2000" spans="40:40" x14ac:dyDescent="0.25">
      <c r="AN2000" s="136"/>
    </row>
    <row r="2001" spans="40:40" x14ac:dyDescent="0.25">
      <c r="AN2001" s="136"/>
    </row>
    <row r="2002" spans="40:40" x14ac:dyDescent="0.25">
      <c r="AN2002" s="136"/>
    </row>
    <row r="2003" spans="40:40" x14ac:dyDescent="0.25">
      <c r="AN2003" s="136"/>
    </row>
    <row r="2004" spans="40:40" x14ac:dyDescent="0.25">
      <c r="AN2004" s="136"/>
    </row>
    <row r="2005" spans="40:40" x14ac:dyDescent="0.25">
      <c r="AN2005" s="136"/>
    </row>
    <row r="2006" spans="40:40" x14ac:dyDescent="0.25">
      <c r="AN2006" s="136"/>
    </row>
    <row r="2007" spans="40:40" x14ac:dyDescent="0.25">
      <c r="AN2007" s="136"/>
    </row>
    <row r="2008" spans="40:40" x14ac:dyDescent="0.25">
      <c r="AN2008" s="136"/>
    </row>
    <row r="2009" spans="40:40" x14ac:dyDescent="0.25">
      <c r="AN2009" s="136"/>
    </row>
    <row r="2010" spans="40:40" x14ac:dyDescent="0.25">
      <c r="AN2010" s="136"/>
    </row>
    <row r="2011" spans="40:40" x14ac:dyDescent="0.25">
      <c r="AN2011" s="136"/>
    </row>
    <row r="2012" spans="40:40" x14ac:dyDescent="0.25">
      <c r="AN2012" s="136"/>
    </row>
    <row r="2013" spans="40:40" x14ac:dyDescent="0.25">
      <c r="AN2013" s="136"/>
    </row>
    <row r="2014" spans="40:40" x14ac:dyDescent="0.25">
      <c r="AN2014" s="136"/>
    </row>
    <row r="2015" spans="40:40" x14ac:dyDescent="0.25">
      <c r="AN2015" s="136"/>
    </row>
    <row r="2016" spans="40:40" x14ac:dyDescent="0.25">
      <c r="AN2016" s="136"/>
    </row>
    <row r="2017" spans="40:40" x14ac:dyDescent="0.25">
      <c r="AN2017" s="136"/>
    </row>
    <row r="2018" spans="40:40" x14ac:dyDescent="0.25">
      <c r="AN2018" s="136"/>
    </row>
    <row r="2019" spans="40:40" x14ac:dyDescent="0.25">
      <c r="AN2019" s="136"/>
    </row>
    <row r="2020" spans="40:40" x14ac:dyDescent="0.25">
      <c r="AN2020" s="136"/>
    </row>
    <row r="2021" spans="40:40" x14ac:dyDescent="0.25">
      <c r="AN2021" s="136"/>
    </row>
    <row r="2022" spans="40:40" x14ac:dyDescent="0.25">
      <c r="AN2022" s="136"/>
    </row>
    <row r="2023" spans="40:40" x14ac:dyDescent="0.25">
      <c r="AN2023" s="136"/>
    </row>
    <row r="2024" spans="40:40" x14ac:dyDescent="0.25">
      <c r="AN2024" s="136"/>
    </row>
    <row r="2025" spans="40:40" x14ac:dyDescent="0.25">
      <c r="AN2025" s="136"/>
    </row>
    <row r="2026" spans="40:40" x14ac:dyDescent="0.25">
      <c r="AN2026" s="136"/>
    </row>
    <row r="2027" spans="40:40" x14ac:dyDescent="0.25">
      <c r="AN2027" s="136"/>
    </row>
    <row r="2028" spans="40:40" x14ac:dyDescent="0.25">
      <c r="AN2028" s="136"/>
    </row>
    <row r="2029" spans="40:40" x14ac:dyDescent="0.25">
      <c r="AN2029" s="136"/>
    </row>
    <row r="2030" spans="40:40" x14ac:dyDescent="0.25">
      <c r="AN2030" s="136"/>
    </row>
    <row r="2031" spans="40:40" x14ac:dyDescent="0.25">
      <c r="AN2031" s="136"/>
    </row>
    <row r="2032" spans="40:40" x14ac:dyDescent="0.25">
      <c r="AN2032" s="136"/>
    </row>
    <row r="2033" spans="40:40" x14ac:dyDescent="0.25">
      <c r="AN2033" s="136"/>
    </row>
    <row r="2034" spans="40:40" x14ac:dyDescent="0.25">
      <c r="AN2034" s="136"/>
    </row>
    <row r="2035" spans="40:40" x14ac:dyDescent="0.25">
      <c r="AN2035" s="136"/>
    </row>
    <row r="2036" spans="40:40" x14ac:dyDescent="0.25">
      <c r="AN2036" s="136"/>
    </row>
    <row r="2037" spans="40:40" x14ac:dyDescent="0.25">
      <c r="AN2037" s="136"/>
    </row>
    <row r="2038" spans="40:40" x14ac:dyDescent="0.25">
      <c r="AN2038" s="136"/>
    </row>
    <row r="2039" spans="40:40" x14ac:dyDescent="0.25">
      <c r="AN2039" s="136"/>
    </row>
    <row r="2040" spans="40:40" x14ac:dyDescent="0.25">
      <c r="AN2040" s="136"/>
    </row>
    <row r="2041" spans="40:40" x14ac:dyDescent="0.25">
      <c r="AN2041" s="136"/>
    </row>
    <row r="2042" spans="40:40" x14ac:dyDescent="0.25">
      <c r="AN2042" s="136"/>
    </row>
    <row r="2043" spans="40:40" x14ac:dyDescent="0.25">
      <c r="AN2043" s="136"/>
    </row>
    <row r="2044" spans="40:40" x14ac:dyDescent="0.25">
      <c r="AN2044" s="136"/>
    </row>
    <row r="2045" spans="40:40" x14ac:dyDescent="0.25">
      <c r="AN2045" s="136"/>
    </row>
    <row r="2046" spans="40:40" x14ac:dyDescent="0.25">
      <c r="AN2046" s="136"/>
    </row>
    <row r="2047" spans="40:40" x14ac:dyDescent="0.25">
      <c r="AN2047" s="136"/>
    </row>
    <row r="2048" spans="40:40" x14ac:dyDescent="0.25">
      <c r="AN2048" s="136"/>
    </row>
    <row r="2049" spans="40:40" x14ac:dyDescent="0.25">
      <c r="AN2049" s="136"/>
    </row>
    <row r="2050" spans="40:40" x14ac:dyDescent="0.25">
      <c r="AN2050" s="136"/>
    </row>
    <row r="2051" spans="40:40" x14ac:dyDescent="0.25">
      <c r="AN2051" s="136"/>
    </row>
    <row r="2052" spans="40:40" x14ac:dyDescent="0.25">
      <c r="AN2052" s="136"/>
    </row>
    <row r="2053" spans="40:40" x14ac:dyDescent="0.25">
      <c r="AN2053" s="136"/>
    </row>
    <row r="2054" spans="40:40" x14ac:dyDescent="0.25">
      <c r="AN2054" s="136"/>
    </row>
    <row r="2055" spans="40:40" x14ac:dyDescent="0.25">
      <c r="AN2055" s="136"/>
    </row>
    <row r="2056" spans="40:40" x14ac:dyDescent="0.25">
      <c r="AN2056" s="136"/>
    </row>
    <row r="2057" spans="40:40" x14ac:dyDescent="0.25">
      <c r="AN2057" s="136"/>
    </row>
    <row r="2058" spans="40:40" x14ac:dyDescent="0.25">
      <c r="AN2058" s="136"/>
    </row>
    <row r="2059" spans="40:40" x14ac:dyDescent="0.25">
      <c r="AN2059" s="136"/>
    </row>
    <row r="2060" spans="40:40" x14ac:dyDescent="0.25">
      <c r="AN2060" s="136"/>
    </row>
    <row r="2061" spans="40:40" x14ac:dyDescent="0.25">
      <c r="AN2061" s="136"/>
    </row>
    <row r="2062" spans="40:40" x14ac:dyDescent="0.25">
      <c r="AN2062" s="136"/>
    </row>
    <row r="2063" spans="40:40" x14ac:dyDescent="0.25">
      <c r="AN2063" s="136"/>
    </row>
    <row r="2064" spans="40:40" x14ac:dyDescent="0.25">
      <c r="AN2064" s="136"/>
    </row>
    <row r="2065" spans="40:40" x14ac:dyDescent="0.25">
      <c r="AN2065" s="136"/>
    </row>
    <row r="2066" spans="40:40" x14ac:dyDescent="0.25">
      <c r="AN2066" s="136"/>
    </row>
    <row r="2067" spans="40:40" x14ac:dyDescent="0.25">
      <c r="AN2067" s="136"/>
    </row>
    <row r="2068" spans="40:40" x14ac:dyDescent="0.25">
      <c r="AN2068" s="136"/>
    </row>
    <row r="2069" spans="40:40" x14ac:dyDescent="0.25">
      <c r="AN2069" s="136"/>
    </row>
    <row r="2070" spans="40:40" x14ac:dyDescent="0.25">
      <c r="AN2070" s="136"/>
    </row>
    <row r="2071" spans="40:40" x14ac:dyDescent="0.25">
      <c r="AN2071" s="136"/>
    </row>
    <row r="2072" spans="40:40" x14ac:dyDescent="0.25">
      <c r="AN2072" s="136"/>
    </row>
    <row r="2073" spans="40:40" x14ac:dyDescent="0.25">
      <c r="AN2073" s="136"/>
    </row>
    <row r="2074" spans="40:40" x14ac:dyDescent="0.25">
      <c r="AN2074" s="136"/>
    </row>
    <row r="2075" spans="40:40" x14ac:dyDescent="0.25">
      <c r="AN2075" s="136"/>
    </row>
    <row r="2076" spans="40:40" x14ac:dyDescent="0.25">
      <c r="AN2076" s="136"/>
    </row>
    <row r="2077" spans="40:40" x14ac:dyDescent="0.25">
      <c r="AN2077" s="136"/>
    </row>
    <row r="2078" spans="40:40" x14ac:dyDescent="0.25">
      <c r="AN2078" s="136"/>
    </row>
    <row r="2079" spans="40:40" x14ac:dyDescent="0.25">
      <c r="AN2079" s="136"/>
    </row>
    <row r="2080" spans="40:40" x14ac:dyDescent="0.25">
      <c r="AN2080" s="136"/>
    </row>
    <row r="2081" spans="40:40" x14ac:dyDescent="0.25">
      <c r="AN2081" s="136"/>
    </row>
    <row r="2082" spans="40:40" x14ac:dyDescent="0.25">
      <c r="AN2082" s="136"/>
    </row>
    <row r="2083" spans="40:40" x14ac:dyDescent="0.25">
      <c r="AN2083" s="136"/>
    </row>
    <row r="2084" spans="40:40" x14ac:dyDescent="0.25">
      <c r="AN2084" s="136"/>
    </row>
    <row r="2085" spans="40:40" x14ac:dyDescent="0.25">
      <c r="AN2085" s="136"/>
    </row>
    <row r="2086" spans="40:40" x14ac:dyDescent="0.25">
      <c r="AN2086" s="136"/>
    </row>
    <row r="2087" spans="40:40" x14ac:dyDescent="0.25">
      <c r="AN2087" s="136"/>
    </row>
    <row r="2088" spans="40:40" x14ac:dyDescent="0.25">
      <c r="AN2088" s="136"/>
    </row>
    <row r="2089" spans="40:40" x14ac:dyDescent="0.25">
      <c r="AN2089" s="136"/>
    </row>
    <row r="2090" spans="40:40" x14ac:dyDescent="0.25">
      <c r="AN2090" s="136"/>
    </row>
    <row r="2091" spans="40:40" x14ac:dyDescent="0.25">
      <c r="AN2091" s="136"/>
    </row>
    <row r="2092" spans="40:40" x14ac:dyDescent="0.25">
      <c r="AN2092" s="136"/>
    </row>
    <row r="2093" spans="40:40" x14ac:dyDescent="0.25">
      <c r="AN2093" s="136"/>
    </row>
    <row r="2094" spans="40:40" x14ac:dyDescent="0.25">
      <c r="AN2094" s="136"/>
    </row>
    <row r="2095" spans="40:40" x14ac:dyDescent="0.25">
      <c r="AN2095" s="136"/>
    </row>
    <row r="2096" spans="40:40" x14ac:dyDescent="0.25">
      <c r="AN2096" s="136"/>
    </row>
    <row r="2097" spans="40:40" x14ac:dyDescent="0.25">
      <c r="AN2097" s="136"/>
    </row>
    <row r="2098" spans="40:40" x14ac:dyDescent="0.25">
      <c r="AN2098" s="136"/>
    </row>
    <row r="2099" spans="40:40" x14ac:dyDescent="0.25">
      <c r="AN2099" s="136"/>
    </row>
    <row r="2100" spans="40:40" x14ac:dyDescent="0.25">
      <c r="AN2100" s="136"/>
    </row>
    <row r="2101" spans="40:40" x14ac:dyDescent="0.25">
      <c r="AN2101" s="136"/>
    </row>
    <row r="2102" spans="40:40" x14ac:dyDescent="0.25">
      <c r="AN2102" s="136"/>
    </row>
    <row r="2103" spans="40:40" x14ac:dyDescent="0.25">
      <c r="AN2103" s="136"/>
    </row>
    <row r="2104" spans="40:40" x14ac:dyDescent="0.25">
      <c r="AN2104" s="136"/>
    </row>
    <row r="2105" spans="40:40" x14ac:dyDescent="0.25">
      <c r="AN2105" s="136"/>
    </row>
    <row r="2106" spans="40:40" x14ac:dyDescent="0.25">
      <c r="AN2106" s="136"/>
    </row>
    <row r="2107" spans="40:40" x14ac:dyDescent="0.25">
      <c r="AN2107" s="136"/>
    </row>
    <row r="2108" spans="40:40" x14ac:dyDescent="0.25">
      <c r="AN2108" s="136"/>
    </row>
    <row r="2109" spans="40:40" x14ac:dyDescent="0.25">
      <c r="AN2109" s="136"/>
    </row>
    <row r="2110" spans="40:40" x14ac:dyDescent="0.25">
      <c r="AN2110" s="136"/>
    </row>
    <row r="2111" spans="40:40" x14ac:dyDescent="0.25">
      <c r="AN2111" s="136"/>
    </row>
    <row r="2112" spans="40:40" x14ac:dyDescent="0.25">
      <c r="AN2112" s="136"/>
    </row>
    <row r="2113" spans="40:40" x14ac:dyDescent="0.25">
      <c r="AN2113" s="136"/>
    </row>
    <row r="2114" spans="40:40" x14ac:dyDescent="0.25">
      <c r="AN2114" s="136"/>
    </row>
    <row r="2115" spans="40:40" x14ac:dyDescent="0.25">
      <c r="AN2115" s="136"/>
    </row>
    <row r="2116" spans="40:40" x14ac:dyDescent="0.25">
      <c r="AN2116" s="136"/>
    </row>
    <row r="2117" spans="40:40" x14ac:dyDescent="0.25">
      <c r="AN2117" s="136"/>
    </row>
    <row r="2118" spans="40:40" x14ac:dyDescent="0.25">
      <c r="AN2118" s="136"/>
    </row>
    <row r="2119" spans="40:40" x14ac:dyDescent="0.25">
      <c r="AN2119" s="136"/>
    </row>
    <row r="2120" spans="40:40" x14ac:dyDescent="0.25">
      <c r="AN2120" s="136"/>
    </row>
    <row r="2121" spans="40:40" x14ac:dyDescent="0.25">
      <c r="AN2121" s="136"/>
    </row>
    <row r="2122" spans="40:40" x14ac:dyDescent="0.25">
      <c r="AN2122" s="136"/>
    </row>
    <row r="2123" spans="40:40" x14ac:dyDescent="0.25">
      <c r="AN2123" s="136"/>
    </row>
    <row r="2124" spans="40:40" x14ac:dyDescent="0.25">
      <c r="AN2124" s="136"/>
    </row>
    <row r="2125" spans="40:40" x14ac:dyDescent="0.25">
      <c r="AN2125" s="136"/>
    </row>
    <row r="2126" spans="40:40" x14ac:dyDescent="0.25">
      <c r="AN2126" s="136"/>
    </row>
    <row r="2127" spans="40:40" x14ac:dyDescent="0.25">
      <c r="AN2127" s="136"/>
    </row>
    <row r="2128" spans="40:40" x14ac:dyDescent="0.25">
      <c r="AN2128" s="136"/>
    </row>
    <row r="2129" spans="40:40" x14ac:dyDescent="0.25">
      <c r="AN2129" s="136"/>
    </row>
    <row r="2130" spans="40:40" x14ac:dyDescent="0.25">
      <c r="AN2130" s="136"/>
    </row>
    <row r="2131" spans="40:40" x14ac:dyDescent="0.25">
      <c r="AN2131" s="136"/>
    </row>
    <row r="2132" spans="40:40" x14ac:dyDescent="0.25">
      <c r="AN2132" s="136"/>
    </row>
    <row r="2133" spans="40:40" x14ac:dyDescent="0.25">
      <c r="AN2133" s="136"/>
    </row>
    <row r="2134" spans="40:40" x14ac:dyDescent="0.25">
      <c r="AN2134" s="136"/>
    </row>
    <row r="2135" spans="40:40" x14ac:dyDescent="0.25">
      <c r="AN2135" s="136"/>
    </row>
    <row r="2136" spans="40:40" x14ac:dyDescent="0.25">
      <c r="AN2136" s="136"/>
    </row>
    <row r="2137" spans="40:40" x14ac:dyDescent="0.25">
      <c r="AN2137" s="136"/>
    </row>
    <row r="2138" spans="40:40" x14ac:dyDescent="0.25">
      <c r="AN2138" s="136"/>
    </row>
    <row r="2139" spans="40:40" x14ac:dyDescent="0.25">
      <c r="AN2139" s="136"/>
    </row>
    <row r="2140" spans="40:40" x14ac:dyDescent="0.25">
      <c r="AN2140" s="136"/>
    </row>
    <row r="2141" spans="40:40" x14ac:dyDescent="0.25">
      <c r="AN2141" s="136"/>
    </row>
    <row r="2142" spans="40:40" x14ac:dyDescent="0.25">
      <c r="AN2142" s="136"/>
    </row>
    <row r="2143" spans="40:40" x14ac:dyDescent="0.25">
      <c r="AN2143" s="136"/>
    </row>
    <row r="2144" spans="40:40" x14ac:dyDescent="0.25">
      <c r="AN2144" s="136"/>
    </row>
    <row r="2145" spans="40:40" x14ac:dyDescent="0.25">
      <c r="AN2145" s="136"/>
    </row>
    <row r="2146" spans="40:40" x14ac:dyDescent="0.25">
      <c r="AN2146" s="136"/>
    </row>
    <row r="2147" spans="40:40" x14ac:dyDescent="0.25">
      <c r="AN2147" s="136"/>
    </row>
    <row r="2148" spans="40:40" x14ac:dyDescent="0.25">
      <c r="AN2148" s="136"/>
    </row>
    <row r="2149" spans="40:40" x14ac:dyDescent="0.25">
      <c r="AN2149" s="136"/>
    </row>
    <row r="2150" spans="40:40" x14ac:dyDescent="0.25">
      <c r="AN2150" s="136"/>
    </row>
    <row r="2151" spans="40:40" x14ac:dyDescent="0.25">
      <c r="AN2151" s="136"/>
    </row>
    <row r="2152" spans="40:40" x14ac:dyDescent="0.25">
      <c r="AN2152" s="136"/>
    </row>
    <row r="2153" spans="40:40" x14ac:dyDescent="0.25">
      <c r="AN2153" s="136"/>
    </row>
    <row r="2154" spans="40:40" x14ac:dyDescent="0.25">
      <c r="AN2154" s="136"/>
    </row>
    <row r="2155" spans="40:40" x14ac:dyDescent="0.25">
      <c r="AN2155" s="136"/>
    </row>
    <row r="2156" spans="40:40" x14ac:dyDescent="0.25">
      <c r="AN2156" s="136"/>
    </row>
    <row r="2157" spans="40:40" x14ac:dyDescent="0.25">
      <c r="AN2157" s="136"/>
    </row>
    <row r="2158" spans="40:40" x14ac:dyDescent="0.25">
      <c r="AN2158" s="136"/>
    </row>
    <row r="2159" spans="40:40" x14ac:dyDescent="0.25">
      <c r="AN2159" s="136"/>
    </row>
    <row r="2160" spans="40:40" x14ac:dyDescent="0.25">
      <c r="AN2160" s="136"/>
    </row>
    <row r="2161" spans="40:40" x14ac:dyDescent="0.25">
      <c r="AN2161" s="136"/>
    </row>
    <row r="2162" spans="40:40" x14ac:dyDescent="0.25">
      <c r="AN2162" s="136"/>
    </row>
    <row r="2163" spans="40:40" x14ac:dyDescent="0.25">
      <c r="AN2163" s="136"/>
    </row>
    <row r="2164" spans="40:40" x14ac:dyDescent="0.25">
      <c r="AN2164" s="136"/>
    </row>
    <row r="2165" spans="40:40" x14ac:dyDescent="0.25">
      <c r="AN2165" s="136"/>
    </row>
    <row r="2166" spans="40:40" x14ac:dyDescent="0.25">
      <c r="AN2166" s="136"/>
    </row>
    <row r="2167" spans="40:40" x14ac:dyDescent="0.25">
      <c r="AN2167" s="136"/>
    </row>
    <row r="2168" spans="40:40" x14ac:dyDescent="0.25">
      <c r="AN2168" s="136"/>
    </row>
    <row r="2169" spans="40:40" x14ac:dyDescent="0.25">
      <c r="AN2169" s="136"/>
    </row>
    <row r="2170" spans="40:40" x14ac:dyDescent="0.25">
      <c r="AN2170" s="136"/>
    </row>
    <row r="2171" spans="40:40" x14ac:dyDescent="0.25">
      <c r="AN2171" s="136"/>
    </row>
    <row r="2172" spans="40:40" x14ac:dyDescent="0.25">
      <c r="AN2172" s="136"/>
    </row>
    <row r="2173" spans="40:40" x14ac:dyDescent="0.25">
      <c r="AN2173" s="136"/>
    </row>
    <row r="2174" spans="40:40" x14ac:dyDescent="0.25">
      <c r="AN2174" s="136"/>
    </row>
    <row r="2175" spans="40:40" x14ac:dyDescent="0.25">
      <c r="AN2175" s="136"/>
    </row>
    <row r="2176" spans="40:40" x14ac:dyDescent="0.25">
      <c r="AN2176" s="136"/>
    </row>
    <row r="2177" spans="40:40" x14ac:dyDescent="0.25">
      <c r="AN2177" s="136"/>
    </row>
    <row r="2178" spans="40:40" x14ac:dyDescent="0.25">
      <c r="AN2178" s="136"/>
    </row>
    <row r="2179" spans="40:40" x14ac:dyDescent="0.25">
      <c r="AN2179" s="136"/>
    </row>
    <row r="2180" spans="40:40" x14ac:dyDescent="0.25">
      <c r="AN2180" s="136"/>
    </row>
    <row r="2181" spans="40:40" x14ac:dyDescent="0.25">
      <c r="AN2181" s="136"/>
    </row>
    <row r="2182" spans="40:40" x14ac:dyDescent="0.25">
      <c r="AN2182" s="136"/>
    </row>
    <row r="2183" spans="40:40" x14ac:dyDescent="0.25">
      <c r="AN2183" s="136"/>
    </row>
    <row r="2184" spans="40:40" x14ac:dyDescent="0.25">
      <c r="AN2184" s="136"/>
    </row>
    <row r="2185" spans="40:40" x14ac:dyDescent="0.25">
      <c r="AN2185" s="136"/>
    </row>
    <row r="2186" spans="40:40" x14ac:dyDescent="0.25">
      <c r="AN2186" s="136"/>
    </row>
    <row r="2187" spans="40:40" x14ac:dyDescent="0.25">
      <c r="AN2187" s="136"/>
    </row>
    <row r="2188" spans="40:40" x14ac:dyDescent="0.25">
      <c r="AN2188" s="136"/>
    </row>
    <row r="2189" spans="40:40" x14ac:dyDescent="0.25">
      <c r="AN2189" s="136"/>
    </row>
    <row r="2190" spans="40:40" x14ac:dyDescent="0.25">
      <c r="AN2190" s="136"/>
    </row>
    <row r="2191" spans="40:40" x14ac:dyDescent="0.25">
      <c r="AN2191" s="136"/>
    </row>
    <row r="2192" spans="40:40" x14ac:dyDescent="0.25">
      <c r="AN2192" s="136"/>
    </row>
    <row r="2193" spans="40:40" x14ac:dyDescent="0.25">
      <c r="AN2193" s="136"/>
    </row>
    <row r="2194" spans="40:40" x14ac:dyDescent="0.25">
      <c r="AN2194" s="136"/>
    </row>
    <row r="2195" spans="40:40" x14ac:dyDescent="0.25">
      <c r="AN2195" s="136"/>
    </row>
    <row r="2196" spans="40:40" x14ac:dyDescent="0.25">
      <c r="AN2196" s="136"/>
    </row>
    <row r="2197" spans="40:40" x14ac:dyDescent="0.25">
      <c r="AN2197" s="136"/>
    </row>
    <row r="2198" spans="40:40" x14ac:dyDescent="0.25">
      <c r="AN2198" s="136"/>
    </row>
    <row r="2199" spans="40:40" x14ac:dyDescent="0.25">
      <c r="AN2199" s="136"/>
    </row>
    <row r="2200" spans="40:40" x14ac:dyDescent="0.25">
      <c r="AN2200" s="136"/>
    </row>
    <row r="2201" spans="40:40" x14ac:dyDescent="0.25">
      <c r="AN2201" s="136"/>
    </row>
    <row r="2202" spans="40:40" x14ac:dyDescent="0.25">
      <c r="AN2202" s="136"/>
    </row>
    <row r="2203" spans="40:40" x14ac:dyDescent="0.25">
      <c r="AN2203" s="136"/>
    </row>
    <row r="2204" spans="40:40" x14ac:dyDescent="0.25">
      <c r="AN2204" s="136"/>
    </row>
    <row r="2205" spans="40:40" x14ac:dyDescent="0.25">
      <c r="AN2205" s="136"/>
    </row>
    <row r="2206" spans="40:40" x14ac:dyDescent="0.25">
      <c r="AN2206" s="136"/>
    </row>
    <row r="2207" spans="40:40" x14ac:dyDescent="0.25">
      <c r="AN2207" s="136"/>
    </row>
    <row r="2208" spans="40:40" x14ac:dyDescent="0.25">
      <c r="AN2208" s="136"/>
    </row>
    <row r="2209" spans="40:40" x14ac:dyDescent="0.25">
      <c r="AN2209" s="136"/>
    </row>
    <row r="2210" spans="40:40" x14ac:dyDescent="0.25">
      <c r="AN2210" s="136"/>
    </row>
    <row r="2211" spans="40:40" x14ac:dyDescent="0.25">
      <c r="AN2211" s="136"/>
    </row>
    <row r="2212" spans="40:40" x14ac:dyDescent="0.25">
      <c r="AN2212" s="136"/>
    </row>
    <row r="2213" spans="40:40" x14ac:dyDescent="0.25">
      <c r="AN2213" s="136"/>
    </row>
    <row r="2214" spans="40:40" x14ac:dyDescent="0.25">
      <c r="AN2214" s="136"/>
    </row>
    <row r="2215" spans="40:40" x14ac:dyDescent="0.25">
      <c r="AN2215" s="136"/>
    </row>
    <row r="2216" spans="40:40" x14ac:dyDescent="0.25">
      <c r="AN2216" s="136"/>
    </row>
    <row r="2217" spans="40:40" x14ac:dyDescent="0.25">
      <c r="AN2217" s="136"/>
    </row>
    <row r="2218" spans="40:40" x14ac:dyDescent="0.25">
      <c r="AN2218" s="136"/>
    </row>
    <row r="2219" spans="40:40" x14ac:dyDescent="0.25">
      <c r="AN2219" s="136"/>
    </row>
    <row r="2220" spans="40:40" x14ac:dyDescent="0.25">
      <c r="AN2220" s="136"/>
    </row>
    <row r="2221" spans="40:40" x14ac:dyDescent="0.25">
      <c r="AN2221" s="136"/>
    </row>
    <row r="2222" spans="40:40" x14ac:dyDescent="0.25">
      <c r="AN2222" s="136"/>
    </row>
    <row r="2223" spans="40:40" x14ac:dyDescent="0.25">
      <c r="AN2223" s="136"/>
    </row>
    <row r="2224" spans="40:40" x14ac:dyDescent="0.25">
      <c r="AN2224" s="136"/>
    </row>
    <row r="2225" spans="40:40" x14ac:dyDescent="0.25">
      <c r="AN2225" s="136"/>
    </row>
    <row r="2226" spans="40:40" x14ac:dyDescent="0.25">
      <c r="AN2226" s="136"/>
    </row>
    <row r="2227" spans="40:40" x14ac:dyDescent="0.25">
      <c r="AN2227" s="136"/>
    </row>
    <row r="2228" spans="40:40" x14ac:dyDescent="0.25">
      <c r="AN2228" s="136"/>
    </row>
    <row r="2229" spans="40:40" x14ac:dyDescent="0.25">
      <c r="AN2229" s="136"/>
    </row>
    <row r="2230" spans="40:40" x14ac:dyDescent="0.25">
      <c r="AN2230" s="136"/>
    </row>
    <row r="2231" spans="40:40" x14ac:dyDescent="0.25">
      <c r="AN2231" s="136"/>
    </row>
    <row r="2232" spans="40:40" x14ac:dyDescent="0.25">
      <c r="AN2232" s="136"/>
    </row>
    <row r="2233" spans="40:40" x14ac:dyDescent="0.25">
      <c r="AN2233" s="136"/>
    </row>
    <row r="2234" spans="40:40" x14ac:dyDescent="0.25">
      <c r="AN2234" s="136"/>
    </row>
    <row r="2235" spans="40:40" x14ac:dyDescent="0.25">
      <c r="AN2235" s="136"/>
    </row>
    <row r="2236" spans="40:40" x14ac:dyDescent="0.25">
      <c r="AN2236" s="136"/>
    </row>
    <row r="2237" spans="40:40" x14ac:dyDescent="0.25">
      <c r="AN2237" s="136"/>
    </row>
    <row r="2238" spans="40:40" x14ac:dyDescent="0.25">
      <c r="AN2238" s="136"/>
    </row>
    <row r="2239" spans="40:40" x14ac:dyDescent="0.25">
      <c r="AN2239" s="136"/>
    </row>
    <row r="2240" spans="40:40" x14ac:dyDescent="0.25">
      <c r="AN2240" s="136"/>
    </row>
    <row r="2241" spans="40:40" x14ac:dyDescent="0.25">
      <c r="AN2241" s="136"/>
    </row>
    <row r="2242" spans="40:40" x14ac:dyDescent="0.25">
      <c r="AN2242" s="136"/>
    </row>
    <row r="2243" spans="40:40" x14ac:dyDescent="0.25">
      <c r="AN2243" s="136"/>
    </row>
    <row r="2244" spans="40:40" x14ac:dyDescent="0.25">
      <c r="AN2244" s="136"/>
    </row>
    <row r="2245" spans="40:40" x14ac:dyDescent="0.25">
      <c r="AN2245" s="136"/>
    </row>
    <row r="2246" spans="40:40" x14ac:dyDescent="0.25">
      <c r="AN2246" s="136"/>
    </row>
    <row r="2247" spans="40:40" x14ac:dyDescent="0.25">
      <c r="AN2247" s="136"/>
    </row>
    <row r="2248" spans="40:40" x14ac:dyDescent="0.25">
      <c r="AN2248" s="136"/>
    </row>
    <row r="2249" spans="40:40" x14ac:dyDescent="0.25">
      <c r="AN2249" s="136"/>
    </row>
    <row r="2250" spans="40:40" x14ac:dyDescent="0.25">
      <c r="AN2250" s="136"/>
    </row>
    <row r="2251" spans="40:40" x14ac:dyDescent="0.25">
      <c r="AN2251" s="136"/>
    </row>
    <row r="2252" spans="40:40" x14ac:dyDescent="0.25">
      <c r="AN2252" s="136"/>
    </row>
    <row r="2253" spans="40:40" x14ac:dyDescent="0.25">
      <c r="AN2253" s="136"/>
    </row>
    <row r="2254" spans="40:40" x14ac:dyDescent="0.25">
      <c r="AN2254" s="136"/>
    </row>
    <row r="2255" spans="40:40" x14ac:dyDescent="0.25">
      <c r="AN2255" s="136"/>
    </row>
    <row r="2256" spans="40:40" x14ac:dyDescent="0.25">
      <c r="AN2256" s="136"/>
    </row>
    <row r="2257" spans="40:40" x14ac:dyDescent="0.25">
      <c r="AN2257" s="136"/>
    </row>
    <row r="2258" spans="40:40" x14ac:dyDescent="0.25">
      <c r="AN2258" s="136"/>
    </row>
    <row r="2259" spans="40:40" x14ac:dyDescent="0.25">
      <c r="AN2259" s="136"/>
    </row>
    <row r="2260" spans="40:40" x14ac:dyDescent="0.25">
      <c r="AN2260" s="136"/>
    </row>
    <row r="2261" spans="40:40" x14ac:dyDescent="0.25">
      <c r="AN2261" s="136"/>
    </row>
    <row r="2262" spans="40:40" x14ac:dyDescent="0.25">
      <c r="AN2262" s="136"/>
    </row>
    <row r="2263" spans="40:40" x14ac:dyDescent="0.25">
      <c r="AN2263" s="136"/>
    </row>
    <row r="2264" spans="40:40" x14ac:dyDescent="0.25">
      <c r="AN2264" s="136"/>
    </row>
    <row r="2265" spans="40:40" x14ac:dyDescent="0.25">
      <c r="AN2265" s="136"/>
    </row>
    <row r="2266" spans="40:40" x14ac:dyDescent="0.25">
      <c r="AN2266" s="136"/>
    </row>
    <row r="2267" spans="40:40" x14ac:dyDescent="0.25">
      <c r="AN2267" s="136"/>
    </row>
    <row r="2268" spans="40:40" x14ac:dyDescent="0.25">
      <c r="AN2268" s="136"/>
    </row>
    <row r="2269" spans="40:40" x14ac:dyDescent="0.25">
      <c r="AN2269" s="136"/>
    </row>
    <row r="2270" spans="40:40" x14ac:dyDescent="0.25">
      <c r="AN2270" s="136"/>
    </row>
    <row r="2271" spans="40:40" x14ac:dyDescent="0.25">
      <c r="AN2271" s="136"/>
    </row>
    <row r="2272" spans="40:40" x14ac:dyDescent="0.25">
      <c r="AN2272" s="136"/>
    </row>
    <row r="2273" spans="40:40" x14ac:dyDescent="0.25">
      <c r="AN2273" s="136"/>
    </row>
    <row r="2274" spans="40:40" x14ac:dyDescent="0.25">
      <c r="AN2274" s="136"/>
    </row>
    <row r="2275" spans="40:40" x14ac:dyDescent="0.25">
      <c r="AN2275" s="136"/>
    </row>
    <row r="2276" spans="40:40" x14ac:dyDescent="0.25">
      <c r="AN2276" s="136"/>
    </row>
    <row r="2277" spans="40:40" x14ac:dyDescent="0.25">
      <c r="AN2277" s="136"/>
    </row>
    <row r="2278" spans="40:40" x14ac:dyDescent="0.25">
      <c r="AN2278" s="136"/>
    </row>
    <row r="2279" spans="40:40" x14ac:dyDescent="0.25">
      <c r="AN2279" s="136"/>
    </row>
    <row r="2280" spans="40:40" x14ac:dyDescent="0.25">
      <c r="AN2280" s="136"/>
    </row>
    <row r="2281" spans="40:40" x14ac:dyDescent="0.25">
      <c r="AN2281" s="136"/>
    </row>
    <row r="2282" spans="40:40" x14ac:dyDescent="0.25">
      <c r="AN2282" s="136"/>
    </row>
    <row r="2283" spans="40:40" x14ac:dyDescent="0.25">
      <c r="AN2283" s="136"/>
    </row>
    <row r="2284" spans="40:40" x14ac:dyDescent="0.25">
      <c r="AN2284" s="136"/>
    </row>
    <row r="2285" spans="40:40" x14ac:dyDescent="0.25">
      <c r="AN2285" s="136"/>
    </row>
    <row r="2286" spans="40:40" x14ac:dyDescent="0.25">
      <c r="AN2286" s="136"/>
    </row>
    <row r="2287" spans="40:40" x14ac:dyDescent="0.25">
      <c r="AN2287" s="136"/>
    </row>
    <row r="2288" spans="40:40" x14ac:dyDescent="0.25">
      <c r="AN2288" s="136"/>
    </row>
    <row r="2289" spans="40:40" x14ac:dyDescent="0.25">
      <c r="AN2289" s="136"/>
    </row>
    <row r="2290" spans="40:40" x14ac:dyDescent="0.25">
      <c r="AN2290" s="136"/>
    </row>
    <row r="2291" spans="40:40" x14ac:dyDescent="0.25">
      <c r="AN2291" s="136"/>
    </row>
    <row r="2292" spans="40:40" x14ac:dyDescent="0.25">
      <c r="AN2292" s="136"/>
    </row>
    <row r="2293" spans="40:40" x14ac:dyDescent="0.25">
      <c r="AN2293" s="136"/>
    </row>
    <row r="2294" spans="40:40" x14ac:dyDescent="0.25">
      <c r="AN2294" s="136"/>
    </row>
    <row r="2295" spans="40:40" x14ac:dyDescent="0.25">
      <c r="AN2295" s="136"/>
    </row>
    <row r="2296" spans="40:40" x14ac:dyDescent="0.25">
      <c r="AN2296" s="136"/>
    </row>
    <row r="2297" spans="40:40" x14ac:dyDescent="0.25">
      <c r="AN2297" s="136"/>
    </row>
    <row r="2298" spans="40:40" x14ac:dyDescent="0.25">
      <c r="AN2298" s="136"/>
    </row>
    <row r="2299" spans="40:40" x14ac:dyDescent="0.25">
      <c r="AN2299" s="136"/>
    </row>
    <row r="2300" spans="40:40" x14ac:dyDescent="0.25">
      <c r="AN2300" s="136"/>
    </row>
    <row r="2301" spans="40:40" x14ac:dyDescent="0.25">
      <c r="AN2301" s="136"/>
    </row>
    <row r="2302" spans="40:40" x14ac:dyDescent="0.25">
      <c r="AN2302" s="136"/>
    </row>
    <row r="2303" spans="40:40" x14ac:dyDescent="0.25">
      <c r="AN2303" s="136"/>
    </row>
    <row r="2304" spans="40:40" x14ac:dyDescent="0.25">
      <c r="AN2304" s="136"/>
    </row>
    <row r="2305" spans="40:40" x14ac:dyDescent="0.25">
      <c r="AN2305" s="136"/>
    </row>
    <row r="2306" spans="40:40" x14ac:dyDescent="0.25">
      <c r="AN2306" s="136"/>
    </row>
    <row r="2307" spans="40:40" x14ac:dyDescent="0.25">
      <c r="AN2307" s="136"/>
    </row>
    <row r="2308" spans="40:40" x14ac:dyDescent="0.25">
      <c r="AN2308" s="136"/>
    </row>
    <row r="2309" spans="40:40" x14ac:dyDescent="0.25">
      <c r="AN2309" s="136"/>
    </row>
    <row r="2310" spans="40:40" x14ac:dyDescent="0.25">
      <c r="AN2310" s="136"/>
    </row>
    <row r="2311" spans="40:40" x14ac:dyDescent="0.25">
      <c r="AN2311" s="136"/>
    </row>
    <row r="2312" spans="40:40" x14ac:dyDescent="0.25">
      <c r="AN2312" s="136"/>
    </row>
    <row r="2313" spans="40:40" x14ac:dyDescent="0.25">
      <c r="AN2313" s="136"/>
    </row>
    <row r="2314" spans="40:40" x14ac:dyDescent="0.25">
      <c r="AN2314" s="136"/>
    </row>
    <row r="2315" spans="40:40" x14ac:dyDescent="0.25">
      <c r="AN2315" s="136"/>
    </row>
    <row r="2316" spans="40:40" x14ac:dyDescent="0.25">
      <c r="AN2316" s="136"/>
    </row>
    <row r="2317" spans="40:40" x14ac:dyDescent="0.25">
      <c r="AN2317" s="136"/>
    </row>
    <row r="2318" spans="40:40" x14ac:dyDescent="0.25">
      <c r="AN2318" s="136"/>
    </row>
    <row r="2319" spans="40:40" x14ac:dyDescent="0.25">
      <c r="AN2319" s="136"/>
    </row>
    <row r="2320" spans="40:40" x14ac:dyDescent="0.25">
      <c r="AN2320" s="136"/>
    </row>
    <row r="2321" spans="40:40" x14ac:dyDescent="0.25">
      <c r="AN2321" s="136"/>
    </row>
    <row r="2322" spans="40:40" x14ac:dyDescent="0.25">
      <c r="AN2322" s="136"/>
    </row>
    <row r="2323" spans="40:40" x14ac:dyDescent="0.25">
      <c r="AN2323" s="136"/>
    </row>
    <row r="2324" spans="40:40" x14ac:dyDescent="0.25">
      <c r="AN2324" s="136"/>
    </row>
    <row r="2325" spans="40:40" x14ac:dyDescent="0.25">
      <c r="AN2325" s="136"/>
    </row>
    <row r="2326" spans="40:40" x14ac:dyDescent="0.25">
      <c r="AN2326" s="136"/>
    </row>
    <row r="2327" spans="40:40" x14ac:dyDescent="0.25">
      <c r="AN2327" s="136"/>
    </row>
    <row r="2328" spans="40:40" x14ac:dyDescent="0.25">
      <c r="AN2328" s="136"/>
    </row>
    <row r="2329" spans="40:40" x14ac:dyDescent="0.25">
      <c r="AN2329" s="136"/>
    </row>
    <row r="2330" spans="40:40" x14ac:dyDescent="0.25">
      <c r="AN2330" s="136"/>
    </row>
    <row r="2331" spans="40:40" x14ac:dyDescent="0.25">
      <c r="AN2331" s="136"/>
    </row>
    <row r="2332" spans="40:40" x14ac:dyDescent="0.25">
      <c r="AN2332" s="136"/>
    </row>
    <row r="2333" spans="40:40" x14ac:dyDescent="0.25">
      <c r="AN2333" s="136"/>
    </row>
    <row r="2334" spans="40:40" x14ac:dyDescent="0.25">
      <c r="AN2334" s="136"/>
    </row>
    <row r="2335" spans="40:40" x14ac:dyDescent="0.25">
      <c r="AN2335" s="136"/>
    </row>
    <row r="2336" spans="40:40" x14ac:dyDescent="0.25">
      <c r="AN2336" s="136"/>
    </row>
    <row r="2337" spans="40:40" x14ac:dyDescent="0.25">
      <c r="AN2337" s="136"/>
    </row>
    <row r="2338" spans="40:40" x14ac:dyDescent="0.25">
      <c r="AN2338" s="136"/>
    </row>
    <row r="2339" spans="40:40" x14ac:dyDescent="0.25">
      <c r="AN2339" s="136"/>
    </row>
    <row r="2340" spans="40:40" x14ac:dyDescent="0.25">
      <c r="AN2340" s="136"/>
    </row>
    <row r="2341" spans="40:40" x14ac:dyDescent="0.25">
      <c r="AN2341" s="136"/>
    </row>
    <row r="2342" spans="40:40" x14ac:dyDescent="0.25">
      <c r="AN2342" s="136"/>
    </row>
    <row r="2343" spans="40:40" x14ac:dyDescent="0.25">
      <c r="AN2343" s="136"/>
    </row>
    <row r="2344" spans="40:40" x14ac:dyDescent="0.25">
      <c r="AN2344" s="136"/>
    </row>
    <row r="2345" spans="40:40" x14ac:dyDescent="0.25">
      <c r="AN2345" s="136"/>
    </row>
    <row r="2346" spans="40:40" x14ac:dyDescent="0.25">
      <c r="AN2346" s="136"/>
    </row>
    <row r="2347" spans="40:40" x14ac:dyDescent="0.25">
      <c r="AN2347" s="136"/>
    </row>
    <row r="2348" spans="40:40" x14ac:dyDescent="0.25">
      <c r="AN2348" s="136"/>
    </row>
    <row r="2349" spans="40:40" x14ac:dyDescent="0.25">
      <c r="AN2349" s="136"/>
    </row>
    <row r="2350" spans="40:40" x14ac:dyDescent="0.25">
      <c r="AN2350" s="136"/>
    </row>
    <row r="2351" spans="40:40" x14ac:dyDescent="0.25">
      <c r="AN2351" s="136"/>
    </row>
    <row r="2352" spans="40:40" x14ac:dyDescent="0.25">
      <c r="AN2352" s="136"/>
    </row>
    <row r="2353" spans="40:40" x14ac:dyDescent="0.25">
      <c r="AN2353" s="136"/>
    </row>
    <row r="2354" spans="40:40" x14ac:dyDescent="0.25">
      <c r="AN2354" s="136"/>
    </row>
    <row r="2355" spans="40:40" x14ac:dyDescent="0.25">
      <c r="AN2355" s="136"/>
    </row>
    <row r="2356" spans="40:40" x14ac:dyDescent="0.25">
      <c r="AN2356" s="136"/>
    </row>
    <row r="2357" spans="40:40" x14ac:dyDescent="0.25">
      <c r="AN2357" s="136"/>
    </row>
    <row r="2358" spans="40:40" x14ac:dyDescent="0.25">
      <c r="AN2358" s="136"/>
    </row>
    <row r="2359" spans="40:40" x14ac:dyDescent="0.25">
      <c r="AN2359" s="136"/>
    </row>
    <row r="2360" spans="40:40" x14ac:dyDescent="0.25">
      <c r="AN2360" s="136"/>
    </row>
    <row r="2361" spans="40:40" x14ac:dyDescent="0.25">
      <c r="AN2361" s="136"/>
    </row>
    <row r="2362" spans="40:40" x14ac:dyDescent="0.25">
      <c r="AN2362" s="136"/>
    </row>
    <row r="2363" spans="40:40" x14ac:dyDescent="0.25">
      <c r="AN2363" s="136"/>
    </row>
    <row r="2364" spans="40:40" x14ac:dyDescent="0.25">
      <c r="AN2364" s="136"/>
    </row>
    <row r="2365" spans="40:40" x14ac:dyDescent="0.25">
      <c r="AN2365" s="136"/>
    </row>
    <row r="2366" spans="40:40" x14ac:dyDescent="0.25">
      <c r="AN2366" s="136"/>
    </row>
    <row r="2367" spans="40:40" x14ac:dyDescent="0.25">
      <c r="AN2367" s="136"/>
    </row>
    <row r="2368" spans="40:40" x14ac:dyDescent="0.25">
      <c r="AN2368" s="136"/>
    </row>
    <row r="2369" spans="40:40" x14ac:dyDescent="0.25">
      <c r="AN2369" s="136"/>
    </row>
    <row r="2370" spans="40:40" x14ac:dyDescent="0.25">
      <c r="AN2370" s="136"/>
    </row>
    <row r="2371" spans="40:40" x14ac:dyDescent="0.25">
      <c r="AN2371" s="136"/>
    </row>
    <row r="2372" spans="40:40" x14ac:dyDescent="0.25">
      <c r="AN2372" s="136"/>
    </row>
    <row r="2373" spans="40:40" x14ac:dyDescent="0.25">
      <c r="AN2373" s="136"/>
    </row>
    <row r="2374" spans="40:40" x14ac:dyDescent="0.25">
      <c r="AN2374" s="136"/>
    </row>
    <row r="2375" spans="40:40" x14ac:dyDescent="0.25">
      <c r="AN2375" s="136"/>
    </row>
    <row r="2376" spans="40:40" x14ac:dyDescent="0.25">
      <c r="AN2376" s="136"/>
    </row>
    <row r="2377" spans="40:40" x14ac:dyDescent="0.25">
      <c r="AN2377" s="136"/>
    </row>
    <row r="2378" spans="40:40" x14ac:dyDescent="0.25">
      <c r="AN2378" s="136"/>
    </row>
    <row r="2379" spans="40:40" x14ac:dyDescent="0.25">
      <c r="AN2379" s="136"/>
    </row>
    <row r="2380" spans="40:40" x14ac:dyDescent="0.25">
      <c r="AN2380" s="136"/>
    </row>
    <row r="2381" spans="40:40" x14ac:dyDescent="0.25">
      <c r="AN2381" s="136"/>
    </row>
    <row r="2382" spans="40:40" x14ac:dyDescent="0.25">
      <c r="AN2382" s="136"/>
    </row>
    <row r="2383" spans="40:40" x14ac:dyDescent="0.25">
      <c r="AN2383" s="136"/>
    </row>
    <row r="2384" spans="40:40" x14ac:dyDescent="0.25">
      <c r="AN2384" s="136"/>
    </row>
    <row r="2385" spans="40:40" x14ac:dyDescent="0.25">
      <c r="AN2385" s="136"/>
    </row>
    <row r="2386" spans="40:40" x14ac:dyDescent="0.25">
      <c r="AN2386" s="136"/>
    </row>
    <row r="2387" spans="40:40" x14ac:dyDescent="0.25">
      <c r="AN2387" s="136"/>
    </row>
    <row r="2388" spans="40:40" x14ac:dyDescent="0.25">
      <c r="AN2388" s="136"/>
    </row>
    <row r="2389" spans="40:40" x14ac:dyDescent="0.25">
      <c r="AN2389" s="136"/>
    </row>
    <row r="2390" spans="40:40" x14ac:dyDescent="0.25">
      <c r="AN2390" s="136"/>
    </row>
    <row r="2391" spans="40:40" x14ac:dyDescent="0.25">
      <c r="AN2391" s="136"/>
    </row>
    <row r="2392" spans="40:40" x14ac:dyDescent="0.25">
      <c r="AN2392" s="136"/>
    </row>
    <row r="2393" spans="40:40" x14ac:dyDescent="0.25">
      <c r="AN2393" s="136"/>
    </row>
    <row r="2394" spans="40:40" x14ac:dyDescent="0.25">
      <c r="AN2394" s="136"/>
    </row>
    <row r="2395" spans="40:40" x14ac:dyDescent="0.25">
      <c r="AN2395" s="136"/>
    </row>
    <row r="2396" spans="40:40" x14ac:dyDescent="0.25">
      <c r="AN2396" s="136"/>
    </row>
    <row r="2397" spans="40:40" x14ac:dyDescent="0.25">
      <c r="AN2397" s="136"/>
    </row>
    <row r="2398" spans="40:40" x14ac:dyDescent="0.25">
      <c r="AN2398" s="136"/>
    </row>
    <row r="2399" spans="40:40" x14ac:dyDescent="0.25">
      <c r="AN2399" s="136"/>
    </row>
    <row r="2400" spans="40:40" x14ac:dyDescent="0.25">
      <c r="AN2400" s="136"/>
    </row>
    <row r="2401" spans="40:40" x14ac:dyDescent="0.25">
      <c r="AN2401" s="136"/>
    </row>
    <row r="2402" spans="40:40" x14ac:dyDescent="0.25">
      <c r="AN2402" s="136"/>
    </row>
    <row r="2403" spans="40:40" x14ac:dyDescent="0.25">
      <c r="AN2403" s="136"/>
    </row>
    <row r="2404" spans="40:40" x14ac:dyDescent="0.25">
      <c r="AN2404" s="136"/>
    </row>
    <row r="2405" spans="40:40" x14ac:dyDescent="0.25">
      <c r="AN2405" s="136"/>
    </row>
    <row r="2406" spans="40:40" x14ac:dyDescent="0.25">
      <c r="AN2406" s="136"/>
    </row>
    <row r="2407" spans="40:40" x14ac:dyDescent="0.25">
      <c r="AN2407" s="136"/>
    </row>
    <row r="2408" spans="40:40" x14ac:dyDescent="0.25">
      <c r="AN2408" s="136"/>
    </row>
    <row r="2409" spans="40:40" x14ac:dyDescent="0.25">
      <c r="AN2409" s="136"/>
    </row>
    <row r="2410" spans="40:40" x14ac:dyDescent="0.25">
      <c r="AN2410" s="136"/>
    </row>
    <row r="2411" spans="40:40" x14ac:dyDescent="0.25">
      <c r="AN2411" s="136"/>
    </row>
    <row r="2412" spans="40:40" x14ac:dyDescent="0.25">
      <c r="AN2412" s="136"/>
    </row>
    <row r="2413" spans="40:40" x14ac:dyDescent="0.25">
      <c r="AN2413" s="136"/>
    </row>
    <row r="2414" spans="40:40" x14ac:dyDescent="0.25">
      <c r="AN2414" s="136"/>
    </row>
    <row r="2415" spans="40:40" x14ac:dyDescent="0.25">
      <c r="AN2415" s="136"/>
    </row>
    <row r="2416" spans="40:40" x14ac:dyDescent="0.25">
      <c r="AN2416" s="136"/>
    </row>
    <row r="2417" spans="40:40" x14ac:dyDescent="0.25">
      <c r="AN2417" s="136"/>
    </row>
    <row r="2418" spans="40:40" x14ac:dyDescent="0.25">
      <c r="AN2418" s="136"/>
    </row>
    <row r="2419" spans="40:40" x14ac:dyDescent="0.25">
      <c r="AN2419" s="136"/>
    </row>
    <row r="2420" spans="40:40" x14ac:dyDescent="0.25">
      <c r="AN2420" s="136"/>
    </row>
    <row r="2421" spans="40:40" x14ac:dyDescent="0.25">
      <c r="AN2421" s="136"/>
    </row>
    <row r="2422" spans="40:40" x14ac:dyDescent="0.25">
      <c r="AN2422" s="136"/>
    </row>
    <row r="2423" spans="40:40" x14ac:dyDescent="0.25">
      <c r="AN2423" s="136"/>
    </row>
    <row r="2424" spans="40:40" x14ac:dyDescent="0.25">
      <c r="AN2424" s="136"/>
    </row>
    <row r="2425" spans="40:40" x14ac:dyDescent="0.25">
      <c r="AN2425" s="136"/>
    </row>
    <row r="2426" spans="40:40" x14ac:dyDescent="0.25">
      <c r="AN2426" s="136"/>
    </row>
    <row r="2427" spans="40:40" x14ac:dyDescent="0.25">
      <c r="AN2427" s="136"/>
    </row>
    <row r="2428" spans="40:40" x14ac:dyDescent="0.25">
      <c r="AN2428" s="136"/>
    </row>
    <row r="2429" spans="40:40" x14ac:dyDescent="0.25">
      <c r="AN2429" s="136"/>
    </row>
    <row r="2430" spans="40:40" x14ac:dyDescent="0.25">
      <c r="AN2430" s="136"/>
    </row>
    <row r="2431" spans="40:40" x14ac:dyDescent="0.25">
      <c r="AN2431" s="136"/>
    </row>
    <row r="2432" spans="40:40" x14ac:dyDescent="0.25">
      <c r="AN2432" s="136"/>
    </row>
    <row r="2433" spans="40:40" x14ac:dyDescent="0.25">
      <c r="AN2433" s="136"/>
    </row>
    <row r="2434" spans="40:40" x14ac:dyDescent="0.25">
      <c r="AN2434" s="136"/>
    </row>
    <row r="2435" spans="40:40" x14ac:dyDescent="0.25">
      <c r="AN2435" s="136"/>
    </row>
    <row r="2436" spans="40:40" x14ac:dyDescent="0.25">
      <c r="AN2436" s="136"/>
    </row>
    <row r="2437" spans="40:40" x14ac:dyDescent="0.25">
      <c r="AN2437" s="136"/>
    </row>
    <row r="2438" spans="40:40" x14ac:dyDescent="0.25">
      <c r="AN2438" s="136"/>
    </row>
    <row r="2439" spans="40:40" x14ac:dyDescent="0.25">
      <c r="AN2439" s="136"/>
    </row>
    <row r="2440" spans="40:40" x14ac:dyDescent="0.25">
      <c r="AN2440" s="136"/>
    </row>
    <row r="2441" spans="40:40" x14ac:dyDescent="0.25">
      <c r="AN2441" s="136"/>
    </row>
    <row r="2442" spans="40:40" x14ac:dyDescent="0.25">
      <c r="AN2442" s="136"/>
    </row>
    <row r="2443" spans="40:40" x14ac:dyDescent="0.25">
      <c r="AN2443" s="136"/>
    </row>
    <row r="2444" spans="40:40" x14ac:dyDescent="0.25">
      <c r="AN2444" s="136"/>
    </row>
    <row r="2445" spans="40:40" x14ac:dyDescent="0.25">
      <c r="AN2445" s="136"/>
    </row>
    <row r="2446" spans="40:40" x14ac:dyDescent="0.25">
      <c r="AN2446" s="136"/>
    </row>
    <row r="2447" spans="40:40" x14ac:dyDescent="0.25">
      <c r="AN2447" s="136"/>
    </row>
    <row r="2448" spans="40:40" x14ac:dyDescent="0.25">
      <c r="AN2448" s="136"/>
    </row>
    <row r="2449" spans="40:40" x14ac:dyDescent="0.25">
      <c r="AN2449" s="136"/>
    </row>
    <row r="2450" spans="40:40" x14ac:dyDescent="0.25">
      <c r="AN2450" s="136"/>
    </row>
    <row r="2451" spans="40:40" x14ac:dyDescent="0.25">
      <c r="AN2451" s="136"/>
    </row>
    <row r="2452" spans="40:40" x14ac:dyDescent="0.25">
      <c r="AN2452" s="136"/>
    </row>
    <row r="2453" spans="40:40" x14ac:dyDescent="0.25">
      <c r="AN2453" s="136"/>
    </row>
    <row r="2454" spans="40:40" x14ac:dyDescent="0.25">
      <c r="AN2454" s="136"/>
    </row>
    <row r="2455" spans="40:40" x14ac:dyDescent="0.25">
      <c r="AN2455" s="136"/>
    </row>
    <row r="2456" spans="40:40" x14ac:dyDescent="0.25">
      <c r="AN2456" s="136"/>
    </row>
    <row r="2457" spans="40:40" x14ac:dyDescent="0.25">
      <c r="AN2457" s="136"/>
    </row>
    <row r="2458" spans="40:40" x14ac:dyDescent="0.25">
      <c r="AN2458" s="136"/>
    </row>
    <row r="2459" spans="40:40" x14ac:dyDescent="0.25">
      <c r="AN2459" s="136"/>
    </row>
    <row r="2460" spans="40:40" x14ac:dyDescent="0.25">
      <c r="AN2460" s="136"/>
    </row>
    <row r="2461" spans="40:40" x14ac:dyDescent="0.25">
      <c r="AN2461" s="136"/>
    </row>
    <row r="2462" spans="40:40" x14ac:dyDescent="0.25">
      <c r="AN2462" s="136"/>
    </row>
    <row r="2463" spans="40:40" x14ac:dyDescent="0.25">
      <c r="AN2463" s="136"/>
    </row>
    <row r="2464" spans="40:40" x14ac:dyDescent="0.25">
      <c r="AN2464" s="136"/>
    </row>
    <row r="2465" spans="40:40" x14ac:dyDescent="0.25">
      <c r="AN2465" s="136"/>
    </row>
    <row r="2466" spans="40:40" x14ac:dyDescent="0.25">
      <c r="AN2466" s="136"/>
    </row>
    <row r="2467" spans="40:40" x14ac:dyDescent="0.25">
      <c r="AN2467" s="136"/>
    </row>
    <row r="2468" spans="40:40" x14ac:dyDescent="0.25">
      <c r="AN2468" s="136"/>
    </row>
    <row r="2469" spans="40:40" x14ac:dyDescent="0.25">
      <c r="AN2469" s="136"/>
    </row>
    <row r="2470" spans="40:40" x14ac:dyDescent="0.25">
      <c r="AN2470" s="136"/>
    </row>
    <row r="2471" spans="40:40" x14ac:dyDescent="0.25">
      <c r="AN2471" s="136"/>
    </row>
    <row r="2472" spans="40:40" x14ac:dyDescent="0.25">
      <c r="AN2472" s="136"/>
    </row>
    <row r="2473" spans="40:40" x14ac:dyDescent="0.25">
      <c r="AN2473" s="136"/>
    </row>
    <row r="2474" spans="40:40" x14ac:dyDescent="0.25">
      <c r="AN2474" s="136"/>
    </row>
    <row r="2475" spans="40:40" x14ac:dyDescent="0.25">
      <c r="AN2475" s="136"/>
    </row>
    <row r="2476" spans="40:40" x14ac:dyDescent="0.25">
      <c r="AN2476" s="136"/>
    </row>
    <row r="2477" spans="40:40" x14ac:dyDescent="0.25">
      <c r="AN2477" s="136"/>
    </row>
    <row r="2478" spans="40:40" x14ac:dyDescent="0.25">
      <c r="AN2478" s="136"/>
    </row>
    <row r="2479" spans="40:40" x14ac:dyDescent="0.25">
      <c r="AN2479" s="136"/>
    </row>
    <row r="2480" spans="40:40" x14ac:dyDescent="0.25">
      <c r="AN2480" s="136"/>
    </row>
    <row r="2481" spans="40:40" x14ac:dyDescent="0.25">
      <c r="AN2481" s="136"/>
    </row>
    <row r="2482" spans="40:40" x14ac:dyDescent="0.25">
      <c r="AN2482" s="136"/>
    </row>
    <row r="2483" spans="40:40" x14ac:dyDescent="0.25">
      <c r="AN2483" s="136"/>
    </row>
    <row r="2484" spans="40:40" x14ac:dyDescent="0.25">
      <c r="AN2484" s="136"/>
    </row>
    <row r="2485" spans="40:40" x14ac:dyDescent="0.25">
      <c r="AN2485" s="136"/>
    </row>
    <row r="2486" spans="40:40" x14ac:dyDescent="0.25">
      <c r="AN2486" s="136"/>
    </row>
    <row r="2487" spans="40:40" x14ac:dyDescent="0.25">
      <c r="AN2487" s="136"/>
    </row>
    <row r="2488" spans="40:40" x14ac:dyDescent="0.25">
      <c r="AN2488" s="136"/>
    </row>
    <row r="2489" spans="40:40" x14ac:dyDescent="0.25">
      <c r="AN2489" s="136"/>
    </row>
    <row r="2490" spans="40:40" x14ac:dyDescent="0.25">
      <c r="AN2490" s="136"/>
    </row>
    <row r="2491" spans="40:40" x14ac:dyDescent="0.25">
      <c r="AN2491" s="136"/>
    </row>
    <row r="2492" spans="40:40" x14ac:dyDescent="0.25">
      <c r="AN2492" s="136"/>
    </row>
    <row r="2493" spans="40:40" x14ac:dyDescent="0.25">
      <c r="AN2493" s="136"/>
    </row>
    <row r="2494" spans="40:40" x14ac:dyDescent="0.25">
      <c r="AN2494" s="136"/>
    </row>
    <row r="2495" spans="40:40" x14ac:dyDescent="0.25">
      <c r="AN2495" s="136"/>
    </row>
    <row r="2496" spans="40:40" x14ac:dyDescent="0.25">
      <c r="AN2496" s="136"/>
    </row>
    <row r="2497" spans="40:40" x14ac:dyDescent="0.25">
      <c r="AN2497" s="136"/>
    </row>
    <row r="2498" spans="40:40" x14ac:dyDescent="0.25">
      <c r="AN2498" s="136"/>
    </row>
    <row r="2499" spans="40:40" x14ac:dyDescent="0.25">
      <c r="AN2499" s="136"/>
    </row>
    <row r="2500" spans="40:40" x14ac:dyDescent="0.25">
      <c r="AN2500" s="136"/>
    </row>
    <row r="2501" spans="40:40" x14ac:dyDescent="0.25">
      <c r="AN2501" s="136"/>
    </row>
    <row r="2502" spans="40:40" x14ac:dyDescent="0.25">
      <c r="AN2502" s="136"/>
    </row>
    <row r="2503" spans="40:40" x14ac:dyDescent="0.25">
      <c r="AN2503" s="136"/>
    </row>
    <row r="2504" spans="40:40" x14ac:dyDescent="0.25">
      <c r="AN2504" s="136"/>
    </row>
    <row r="2505" spans="40:40" x14ac:dyDescent="0.25">
      <c r="AN2505" s="136"/>
    </row>
    <row r="2506" spans="40:40" x14ac:dyDescent="0.25">
      <c r="AN2506" s="136"/>
    </row>
    <row r="2507" spans="40:40" x14ac:dyDescent="0.25">
      <c r="AN2507" s="136"/>
    </row>
    <row r="2508" spans="40:40" x14ac:dyDescent="0.25">
      <c r="AN2508" s="136"/>
    </row>
    <row r="2509" spans="40:40" x14ac:dyDescent="0.25">
      <c r="AN2509" s="136"/>
    </row>
    <row r="2510" spans="40:40" x14ac:dyDescent="0.25">
      <c r="AN2510" s="136"/>
    </row>
    <row r="2511" spans="40:40" x14ac:dyDescent="0.25">
      <c r="AN2511" s="136"/>
    </row>
    <row r="2512" spans="40:40" x14ac:dyDescent="0.25">
      <c r="AN2512" s="136"/>
    </row>
    <row r="2513" spans="40:40" x14ac:dyDescent="0.25">
      <c r="AN2513" s="136"/>
    </row>
    <row r="2514" spans="40:40" x14ac:dyDescent="0.25">
      <c r="AN2514" s="136"/>
    </row>
    <row r="2515" spans="40:40" x14ac:dyDescent="0.25">
      <c r="AN2515" s="136"/>
    </row>
    <row r="2516" spans="40:40" x14ac:dyDescent="0.25">
      <c r="AN2516" s="136"/>
    </row>
    <row r="2517" spans="40:40" x14ac:dyDescent="0.25">
      <c r="AN2517" s="136"/>
    </row>
    <row r="2518" spans="40:40" x14ac:dyDescent="0.25">
      <c r="AN2518" s="136"/>
    </row>
    <row r="2519" spans="40:40" x14ac:dyDescent="0.25">
      <c r="AN2519" s="136"/>
    </row>
    <row r="2520" spans="40:40" x14ac:dyDescent="0.25">
      <c r="AN2520" s="136"/>
    </row>
    <row r="2521" spans="40:40" x14ac:dyDescent="0.25">
      <c r="AN2521" s="136"/>
    </row>
    <row r="2522" spans="40:40" x14ac:dyDescent="0.25">
      <c r="AN2522" s="136"/>
    </row>
    <row r="2523" spans="40:40" x14ac:dyDescent="0.25">
      <c r="AN2523" s="136"/>
    </row>
    <row r="2524" spans="40:40" x14ac:dyDescent="0.25">
      <c r="AN2524" s="136"/>
    </row>
    <row r="2525" spans="40:40" x14ac:dyDescent="0.25">
      <c r="AN2525" s="136"/>
    </row>
    <row r="2526" spans="40:40" x14ac:dyDescent="0.25">
      <c r="AN2526" s="136"/>
    </row>
    <row r="2527" spans="40:40" x14ac:dyDescent="0.25">
      <c r="AN2527" s="136"/>
    </row>
    <row r="2528" spans="40:40" x14ac:dyDescent="0.25">
      <c r="AN2528" s="136"/>
    </row>
    <row r="2529" spans="40:40" x14ac:dyDescent="0.25">
      <c r="AN2529" s="136"/>
    </row>
    <row r="2530" spans="40:40" x14ac:dyDescent="0.25">
      <c r="AN2530" s="136"/>
    </row>
    <row r="2531" spans="40:40" x14ac:dyDescent="0.25">
      <c r="AN2531" s="136"/>
    </row>
    <row r="2532" spans="40:40" x14ac:dyDescent="0.25">
      <c r="AN2532" s="136"/>
    </row>
    <row r="2533" spans="40:40" x14ac:dyDescent="0.25">
      <c r="AN2533" s="136"/>
    </row>
    <row r="2534" spans="40:40" x14ac:dyDescent="0.25">
      <c r="AN2534" s="136"/>
    </row>
    <row r="2535" spans="40:40" x14ac:dyDescent="0.25">
      <c r="AN2535" s="136"/>
    </row>
    <row r="2536" spans="40:40" x14ac:dyDescent="0.25">
      <c r="AN2536" s="136"/>
    </row>
    <row r="2537" spans="40:40" x14ac:dyDescent="0.25">
      <c r="AN2537" s="136"/>
    </row>
    <row r="2538" spans="40:40" x14ac:dyDescent="0.25">
      <c r="AN2538" s="136"/>
    </row>
    <row r="2539" spans="40:40" x14ac:dyDescent="0.25">
      <c r="AN2539" s="136"/>
    </row>
    <row r="2540" spans="40:40" x14ac:dyDescent="0.25">
      <c r="AN2540" s="136"/>
    </row>
    <row r="2541" spans="40:40" x14ac:dyDescent="0.25">
      <c r="AN2541" s="136"/>
    </row>
    <row r="2542" spans="40:40" x14ac:dyDescent="0.25">
      <c r="AN2542" s="136"/>
    </row>
    <row r="2543" spans="40:40" x14ac:dyDescent="0.25">
      <c r="AN2543" s="136"/>
    </row>
    <row r="2544" spans="40:40" x14ac:dyDescent="0.25">
      <c r="AN2544" s="136"/>
    </row>
    <row r="2545" spans="40:40" x14ac:dyDescent="0.25">
      <c r="AN2545" s="136"/>
    </row>
    <row r="2546" spans="40:40" x14ac:dyDescent="0.25">
      <c r="AN2546" s="136"/>
    </row>
    <row r="2547" spans="40:40" x14ac:dyDescent="0.25">
      <c r="AN2547" s="136"/>
    </row>
    <row r="2548" spans="40:40" x14ac:dyDescent="0.25">
      <c r="AN2548" s="136"/>
    </row>
    <row r="2549" spans="40:40" x14ac:dyDescent="0.25">
      <c r="AN2549" s="136"/>
    </row>
    <row r="2550" spans="40:40" x14ac:dyDescent="0.25">
      <c r="AN2550" s="136"/>
    </row>
    <row r="2551" spans="40:40" x14ac:dyDescent="0.25">
      <c r="AN2551" s="136"/>
    </row>
    <row r="2552" spans="40:40" x14ac:dyDescent="0.25">
      <c r="AN2552" s="136"/>
    </row>
    <row r="2553" spans="40:40" x14ac:dyDescent="0.25">
      <c r="AN2553" s="136"/>
    </row>
    <row r="2554" spans="40:40" x14ac:dyDescent="0.25">
      <c r="AN2554" s="136"/>
    </row>
    <row r="2555" spans="40:40" x14ac:dyDescent="0.25">
      <c r="AN2555" s="136"/>
    </row>
    <row r="2556" spans="40:40" x14ac:dyDescent="0.25">
      <c r="AN2556" s="136"/>
    </row>
    <row r="2557" spans="40:40" x14ac:dyDescent="0.25">
      <c r="AN2557" s="136"/>
    </row>
    <row r="2558" spans="40:40" x14ac:dyDescent="0.25">
      <c r="AN2558" s="136"/>
    </row>
    <row r="2559" spans="40:40" x14ac:dyDescent="0.25">
      <c r="AN2559" s="136"/>
    </row>
    <row r="2560" spans="40:40" x14ac:dyDescent="0.25">
      <c r="AN2560" s="136"/>
    </row>
    <row r="2561" spans="40:40" x14ac:dyDescent="0.25">
      <c r="AN2561" s="136"/>
    </row>
    <row r="2562" spans="40:40" x14ac:dyDescent="0.25">
      <c r="AN2562" s="136"/>
    </row>
    <row r="2563" spans="40:40" x14ac:dyDescent="0.25">
      <c r="AN2563" s="136"/>
    </row>
    <row r="2564" spans="40:40" x14ac:dyDescent="0.25">
      <c r="AN2564" s="136"/>
    </row>
    <row r="2565" spans="40:40" x14ac:dyDescent="0.25">
      <c r="AN2565" s="136"/>
    </row>
    <row r="2566" spans="40:40" x14ac:dyDescent="0.25">
      <c r="AN2566" s="136"/>
    </row>
    <row r="2567" spans="40:40" x14ac:dyDescent="0.25">
      <c r="AN2567" s="136"/>
    </row>
    <row r="2568" spans="40:40" x14ac:dyDescent="0.25">
      <c r="AN2568" s="136"/>
    </row>
    <row r="2569" spans="40:40" x14ac:dyDescent="0.25">
      <c r="AN2569" s="136"/>
    </row>
    <row r="2570" spans="40:40" x14ac:dyDescent="0.25">
      <c r="AN2570" s="136"/>
    </row>
    <row r="2571" spans="40:40" x14ac:dyDescent="0.25">
      <c r="AN2571" s="136"/>
    </row>
    <row r="2572" spans="40:40" x14ac:dyDescent="0.25">
      <c r="AN2572" s="136"/>
    </row>
    <row r="2573" spans="40:40" x14ac:dyDescent="0.25">
      <c r="AN2573" s="136"/>
    </row>
    <row r="2574" spans="40:40" x14ac:dyDescent="0.25">
      <c r="AN2574" s="136"/>
    </row>
    <row r="2575" spans="40:40" x14ac:dyDescent="0.25">
      <c r="AN2575" s="136"/>
    </row>
    <row r="2576" spans="40:40" x14ac:dyDescent="0.25">
      <c r="AN2576" s="136"/>
    </row>
    <row r="2577" spans="40:40" x14ac:dyDescent="0.25">
      <c r="AN2577" s="136"/>
    </row>
    <row r="2578" spans="40:40" x14ac:dyDescent="0.25">
      <c r="AN2578" s="136"/>
    </row>
    <row r="2579" spans="40:40" x14ac:dyDescent="0.25">
      <c r="AN2579" s="136"/>
    </row>
    <row r="2580" spans="40:40" x14ac:dyDescent="0.25">
      <c r="AN2580" s="136"/>
    </row>
    <row r="2581" spans="40:40" x14ac:dyDescent="0.25">
      <c r="AN2581" s="136"/>
    </row>
    <row r="2582" spans="40:40" x14ac:dyDescent="0.25">
      <c r="AN2582" s="136"/>
    </row>
    <row r="2583" spans="40:40" x14ac:dyDescent="0.25">
      <c r="AN2583" s="136"/>
    </row>
    <row r="2584" spans="40:40" x14ac:dyDescent="0.25">
      <c r="AN2584" s="136"/>
    </row>
    <row r="2585" spans="40:40" x14ac:dyDescent="0.25">
      <c r="AN2585" s="136"/>
    </row>
    <row r="2586" spans="40:40" x14ac:dyDescent="0.25">
      <c r="AN2586" s="136"/>
    </row>
    <row r="2587" spans="40:40" x14ac:dyDescent="0.25">
      <c r="AN2587" s="136"/>
    </row>
    <row r="2588" spans="40:40" x14ac:dyDescent="0.25">
      <c r="AN2588" s="136"/>
    </row>
    <row r="2589" spans="40:40" x14ac:dyDescent="0.25">
      <c r="AN2589" s="136"/>
    </row>
    <row r="2590" spans="40:40" x14ac:dyDescent="0.25">
      <c r="AN2590" s="136"/>
    </row>
    <row r="2591" spans="40:40" x14ac:dyDescent="0.25">
      <c r="AN2591" s="136"/>
    </row>
    <row r="2592" spans="40:40" x14ac:dyDescent="0.25">
      <c r="AN2592" s="136"/>
    </row>
    <row r="2593" spans="40:40" x14ac:dyDescent="0.25">
      <c r="AN2593" s="136"/>
    </row>
    <row r="2594" spans="40:40" x14ac:dyDescent="0.25">
      <c r="AN2594" s="136"/>
    </row>
    <row r="2595" spans="40:40" x14ac:dyDescent="0.25">
      <c r="AN2595" s="136"/>
    </row>
    <row r="2596" spans="40:40" x14ac:dyDescent="0.25">
      <c r="AN2596" s="136"/>
    </row>
    <row r="2597" spans="40:40" x14ac:dyDescent="0.25">
      <c r="AN2597" s="136"/>
    </row>
    <row r="2598" spans="40:40" x14ac:dyDescent="0.25">
      <c r="AN2598" s="136"/>
    </row>
    <row r="2599" spans="40:40" x14ac:dyDescent="0.25">
      <c r="AN2599" s="136"/>
    </row>
    <row r="2600" spans="40:40" x14ac:dyDescent="0.25">
      <c r="AN2600" s="136"/>
    </row>
    <row r="2601" spans="40:40" x14ac:dyDescent="0.25">
      <c r="AN2601" s="136"/>
    </row>
    <row r="2602" spans="40:40" x14ac:dyDescent="0.25">
      <c r="AN2602" s="136"/>
    </row>
    <row r="2603" spans="40:40" x14ac:dyDescent="0.25">
      <c r="AN2603" s="136"/>
    </row>
    <row r="2604" spans="40:40" x14ac:dyDescent="0.25">
      <c r="AN2604" s="136"/>
    </row>
    <row r="2605" spans="40:40" x14ac:dyDescent="0.25">
      <c r="AN2605" s="136"/>
    </row>
    <row r="2606" spans="40:40" x14ac:dyDescent="0.25">
      <c r="AN2606" s="136"/>
    </row>
    <row r="2607" spans="40:40" x14ac:dyDescent="0.25">
      <c r="AN2607" s="136"/>
    </row>
    <row r="2608" spans="40:40" x14ac:dyDescent="0.25">
      <c r="AN2608" s="136"/>
    </row>
    <row r="2609" spans="40:40" x14ac:dyDescent="0.25">
      <c r="AN2609" s="136"/>
    </row>
    <row r="2610" spans="40:40" x14ac:dyDescent="0.25">
      <c r="AN2610" s="136"/>
    </row>
    <row r="2611" spans="40:40" x14ac:dyDescent="0.25">
      <c r="AN2611" s="136"/>
    </row>
    <row r="2612" spans="40:40" x14ac:dyDescent="0.25">
      <c r="AN2612" s="136"/>
    </row>
    <row r="2613" spans="40:40" x14ac:dyDescent="0.25">
      <c r="AN2613" s="136"/>
    </row>
    <row r="2614" spans="40:40" x14ac:dyDescent="0.25">
      <c r="AN2614" s="136"/>
    </row>
    <row r="2615" spans="40:40" x14ac:dyDescent="0.25">
      <c r="AN2615" s="136"/>
    </row>
    <row r="2616" spans="40:40" x14ac:dyDescent="0.25">
      <c r="AN2616" s="136"/>
    </row>
    <row r="2617" spans="40:40" x14ac:dyDescent="0.25">
      <c r="AN2617" s="136"/>
    </row>
    <row r="2618" spans="40:40" x14ac:dyDescent="0.25">
      <c r="AN2618" s="136"/>
    </row>
    <row r="2619" spans="40:40" x14ac:dyDescent="0.25">
      <c r="AN2619" s="136"/>
    </row>
    <row r="2620" spans="40:40" x14ac:dyDescent="0.25">
      <c r="AN2620" s="136"/>
    </row>
    <row r="2621" spans="40:40" x14ac:dyDescent="0.25">
      <c r="AN2621" s="136"/>
    </row>
    <row r="2622" spans="40:40" x14ac:dyDescent="0.25">
      <c r="AN2622" s="136"/>
    </row>
    <row r="2623" spans="40:40" x14ac:dyDescent="0.25">
      <c r="AN2623" s="136"/>
    </row>
    <row r="2624" spans="40:40" x14ac:dyDescent="0.25">
      <c r="AN2624" s="136"/>
    </row>
    <row r="2625" spans="40:40" x14ac:dyDescent="0.25">
      <c r="AN2625" s="136"/>
    </row>
    <row r="2626" spans="40:40" x14ac:dyDescent="0.25">
      <c r="AN2626" s="136"/>
    </row>
    <row r="2627" spans="40:40" x14ac:dyDescent="0.25">
      <c r="AN2627" s="136"/>
    </row>
    <row r="2628" spans="40:40" x14ac:dyDescent="0.25">
      <c r="AN2628" s="136"/>
    </row>
    <row r="2629" spans="40:40" x14ac:dyDescent="0.25">
      <c r="AN2629" s="136"/>
    </row>
    <row r="2630" spans="40:40" x14ac:dyDescent="0.25">
      <c r="AN2630" s="136"/>
    </row>
    <row r="2631" spans="40:40" x14ac:dyDescent="0.25">
      <c r="AN2631" s="136"/>
    </row>
    <row r="2632" spans="40:40" x14ac:dyDescent="0.25">
      <c r="AN2632" s="136"/>
    </row>
    <row r="2633" spans="40:40" x14ac:dyDescent="0.25">
      <c r="AN2633" s="136"/>
    </row>
    <row r="2634" spans="40:40" x14ac:dyDescent="0.25">
      <c r="AN2634" s="136"/>
    </row>
    <row r="2635" spans="40:40" x14ac:dyDescent="0.25">
      <c r="AN2635" s="136"/>
    </row>
    <row r="2636" spans="40:40" x14ac:dyDescent="0.25">
      <c r="AN2636" s="136"/>
    </row>
    <row r="2637" spans="40:40" x14ac:dyDescent="0.25">
      <c r="AN2637" s="136"/>
    </row>
    <row r="2638" spans="40:40" x14ac:dyDescent="0.25">
      <c r="AN2638" s="136"/>
    </row>
    <row r="2639" spans="40:40" x14ac:dyDescent="0.25">
      <c r="AN2639" s="136"/>
    </row>
    <row r="2640" spans="40:40" x14ac:dyDescent="0.25">
      <c r="AN2640" s="136"/>
    </row>
    <row r="2641" spans="40:40" x14ac:dyDescent="0.25">
      <c r="AN2641" s="136"/>
    </row>
    <row r="2642" spans="40:40" x14ac:dyDescent="0.25">
      <c r="AN2642" s="136"/>
    </row>
    <row r="2643" spans="40:40" x14ac:dyDescent="0.25">
      <c r="AN2643" s="136"/>
    </row>
    <row r="2644" spans="40:40" x14ac:dyDescent="0.25">
      <c r="AN2644" s="136"/>
    </row>
    <row r="2645" spans="40:40" x14ac:dyDescent="0.25">
      <c r="AN2645" s="136"/>
    </row>
    <row r="2646" spans="40:40" x14ac:dyDescent="0.25">
      <c r="AN2646" s="136"/>
    </row>
    <row r="2647" spans="40:40" x14ac:dyDescent="0.25">
      <c r="AN2647" s="136"/>
    </row>
    <row r="2648" spans="40:40" x14ac:dyDescent="0.25">
      <c r="AN2648" s="136"/>
    </row>
    <row r="2649" spans="40:40" x14ac:dyDescent="0.25">
      <c r="AN2649" s="136"/>
    </row>
    <row r="2650" spans="40:40" x14ac:dyDescent="0.25">
      <c r="AN2650" s="136"/>
    </row>
    <row r="2651" spans="40:40" x14ac:dyDescent="0.25">
      <c r="AN2651" s="136"/>
    </row>
    <row r="2652" spans="40:40" x14ac:dyDescent="0.25">
      <c r="AN2652" s="136"/>
    </row>
    <row r="2653" spans="40:40" x14ac:dyDescent="0.25">
      <c r="AN2653" s="136"/>
    </row>
    <row r="2654" spans="40:40" x14ac:dyDescent="0.25">
      <c r="AN2654" s="136"/>
    </row>
    <row r="2655" spans="40:40" x14ac:dyDescent="0.25">
      <c r="AN2655" s="136"/>
    </row>
    <row r="2656" spans="40:40" x14ac:dyDescent="0.25">
      <c r="AN2656" s="136"/>
    </row>
    <row r="2657" spans="40:40" x14ac:dyDescent="0.25">
      <c r="AN2657" s="136"/>
    </row>
    <row r="2658" spans="40:40" x14ac:dyDescent="0.25">
      <c r="AN2658" s="136"/>
    </row>
    <row r="2659" spans="40:40" x14ac:dyDescent="0.25">
      <c r="AN2659" s="136"/>
    </row>
    <row r="2660" spans="40:40" x14ac:dyDescent="0.25">
      <c r="AN2660" s="136"/>
    </row>
    <row r="2661" spans="40:40" x14ac:dyDescent="0.25">
      <c r="AN2661" s="136"/>
    </row>
    <row r="2662" spans="40:40" x14ac:dyDescent="0.25">
      <c r="AN2662" s="136"/>
    </row>
    <row r="2663" spans="40:40" x14ac:dyDescent="0.25">
      <c r="AN2663" s="136"/>
    </row>
    <row r="2664" spans="40:40" x14ac:dyDescent="0.25">
      <c r="AN2664" s="136"/>
    </row>
    <row r="2665" spans="40:40" x14ac:dyDescent="0.25">
      <c r="AN2665" s="136"/>
    </row>
    <row r="2666" spans="40:40" x14ac:dyDescent="0.25">
      <c r="AN2666" s="136"/>
    </row>
    <row r="2667" spans="40:40" x14ac:dyDescent="0.25">
      <c r="AN2667" s="136"/>
    </row>
    <row r="2668" spans="40:40" x14ac:dyDescent="0.25">
      <c r="AN2668" s="136"/>
    </row>
    <row r="2669" spans="40:40" x14ac:dyDescent="0.25">
      <c r="AN2669" s="136"/>
    </row>
    <row r="2670" spans="40:40" x14ac:dyDescent="0.25">
      <c r="AN2670" s="136"/>
    </row>
    <row r="2671" spans="40:40" x14ac:dyDescent="0.25">
      <c r="AN2671" s="136"/>
    </row>
    <row r="2672" spans="40:40" x14ac:dyDescent="0.25">
      <c r="AN2672" s="136"/>
    </row>
    <row r="2673" spans="40:40" x14ac:dyDescent="0.25">
      <c r="AN2673" s="136"/>
    </row>
    <row r="2674" spans="40:40" x14ac:dyDescent="0.25">
      <c r="AN2674" s="136"/>
    </row>
    <row r="2675" spans="40:40" x14ac:dyDescent="0.25">
      <c r="AN2675" s="136"/>
    </row>
    <row r="2676" spans="40:40" x14ac:dyDescent="0.25">
      <c r="AN2676" s="136"/>
    </row>
    <row r="2677" spans="40:40" x14ac:dyDescent="0.25">
      <c r="AN2677" s="136"/>
    </row>
    <row r="2678" spans="40:40" x14ac:dyDescent="0.25">
      <c r="AN2678" s="136"/>
    </row>
    <row r="2679" spans="40:40" x14ac:dyDescent="0.25">
      <c r="AN2679" s="136"/>
    </row>
    <row r="2680" spans="40:40" x14ac:dyDescent="0.25">
      <c r="AN2680" s="136"/>
    </row>
    <row r="2681" spans="40:40" x14ac:dyDescent="0.25">
      <c r="AN2681" s="136"/>
    </row>
    <row r="2682" spans="40:40" x14ac:dyDescent="0.25">
      <c r="AN2682" s="136"/>
    </row>
    <row r="2683" spans="40:40" x14ac:dyDescent="0.25">
      <c r="AN2683" s="136"/>
    </row>
    <row r="2684" spans="40:40" x14ac:dyDescent="0.25">
      <c r="AN2684" s="136"/>
    </row>
    <row r="2685" spans="40:40" x14ac:dyDescent="0.25">
      <c r="AN2685" s="136"/>
    </row>
    <row r="2686" spans="40:40" x14ac:dyDescent="0.25">
      <c r="AN2686" s="136"/>
    </row>
    <row r="2687" spans="40:40" x14ac:dyDescent="0.25">
      <c r="AN2687" s="136"/>
    </row>
    <row r="2688" spans="40:40" x14ac:dyDescent="0.25">
      <c r="AN2688" s="136"/>
    </row>
    <row r="2689" spans="40:40" x14ac:dyDescent="0.25">
      <c r="AN2689" s="136"/>
    </row>
    <row r="2690" spans="40:40" x14ac:dyDescent="0.25">
      <c r="AN2690" s="136"/>
    </row>
    <row r="2691" spans="40:40" x14ac:dyDescent="0.25">
      <c r="AN2691" s="136"/>
    </row>
    <row r="2692" spans="40:40" x14ac:dyDescent="0.25">
      <c r="AN2692" s="136"/>
    </row>
    <row r="2693" spans="40:40" x14ac:dyDescent="0.25">
      <c r="AN2693" s="136"/>
    </row>
    <row r="2694" spans="40:40" x14ac:dyDescent="0.25">
      <c r="AN2694" s="136"/>
    </row>
    <row r="2695" spans="40:40" x14ac:dyDescent="0.25">
      <c r="AN2695" s="136"/>
    </row>
    <row r="2696" spans="40:40" x14ac:dyDescent="0.25">
      <c r="AN2696" s="136"/>
    </row>
    <row r="2697" spans="40:40" x14ac:dyDescent="0.25">
      <c r="AN2697" s="136"/>
    </row>
    <row r="2698" spans="40:40" x14ac:dyDescent="0.25">
      <c r="AN2698" s="136"/>
    </row>
    <row r="2699" spans="40:40" x14ac:dyDescent="0.25">
      <c r="AN2699" s="136"/>
    </row>
    <row r="2700" spans="40:40" x14ac:dyDescent="0.25">
      <c r="AN2700" s="136"/>
    </row>
    <row r="2701" spans="40:40" x14ac:dyDescent="0.25">
      <c r="AN2701" s="136"/>
    </row>
    <row r="2702" spans="40:40" x14ac:dyDescent="0.25">
      <c r="AN2702" s="136"/>
    </row>
    <row r="2703" spans="40:40" x14ac:dyDescent="0.25">
      <c r="AN2703" s="136"/>
    </row>
    <row r="2704" spans="40:40" x14ac:dyDescent="0.25">
      <c r="AN2704" s="136"/>
    </row>
    <row r="2705" spans="40:40" x14ac:dyDescent="0.25">
      <c r="AN2705" s="136"/>
    </row>
    <row r="2706" spans="40:40" x14ac:dyDescent="0.25">
      <c r="AN2706" s="136"/>
    </row>
    <row r="2707" spans="40:40" x14ac:dyDescent="0.25">
      <c r="AN2707" s="136"/>
    </row>
    <row r="2708" spans="40:40" x14ac:dyDescent="0.25">
      <c r="AN2708" s="136"/>
    </row>
    <row r="2709" spans="40:40" x14ac:dyDescent="0.25">
      <c r="AN2709" s="136"/>
    </row>
    <row r="2710" spans="40:40" x14ac:dyDescent="0.25">
      <c r="AN2710" s="136"/>
    </row>
    <row r="2711" spans="40:40" x14ac:dyDescent="0.25">
      <c r="AN2711" s="136"/>
    </row>
    <row r="2712" spans="40:40" x14ac:dyDescent="0.25">
      <c r="AN2712" s="136"/>
    </row>
    <row r="2713" spans="40:40" x14ac:dyDescent="0.25">
      <c r="AN2713" s="136"/>
    </row>
    <row r="2714" spans="40:40" x14ac:dyDescent="0.25">
      <c r="AN2714" s="136"/>
    </row>
    <row r="2715" spans="40:40" x14ac:dyDescent="0.25">
      <c r="AN2715" s="136"/>
    </row>
    <row r="2716" spans="40:40" x14ac:dyDescent="0.25">
      <c r="AN2716" s="136"/>
    </row>
    <row r="2717" spans="40:40" x14ac:dyDescent="0.25">
      <c r="AN2717" s="136"/>
    </row>
    <row r="2718" spans="40:40" x14ac:dyDescent="0.25">
      <c r="AN2718" s="136"/>
    </row>
    <row r="2719" spans="40:40" x14ac:dyDescent="0.25">
      <c r="AN2719" s="136"/>
    </row>
    <row r="2720" spans="40:40" x14ac:dyDescent="0.25">
      <c r="AN2720" s="136"/>
    </row>
    <row r="2721" spans="40:40" x14ac:dyDescent="0.25">
      <c r="AN2721" s="136"/>
    </row>
    <row r="2722" spans="40:40" x14ac:dyDescent="0.25">
      <c r="AN2722" s="136"/>
    </row>
    <row r="2723" spans="40:40" x14ac:dyDescent="0.25">
      <c r="AN2723" s="136"/>
    </row>
    <row r="2724" spans="40:40" x14ac:dyDescent="0.25">
      <c r="AN2724" s="136"/>
    </row>
    <row r="2725" spans="40:40" x14ac:dyDescent="0.25">
      <c r="AN2725" s="136"/>
    </row>
    <row r="2726" spans="40:40" x14ac:dyDescent="0.25">
      <c r="AN2726" s="136"/>
    </row>
    <row r="2727" spans="40:40" x14ac:dyDescent="0.25">
      <c r="AN2727" s="136"/>
    </row>
    <row r="2728" spans="40:40" x14ac:dyDescent="0.25">
      <c r="AN2728" s="136"/>
    </row>
    <row r="2729" spans="40:40" x14ac:dyDescent="0.25">
      <c r="AN2729" s="136"/>
    </row>
    <row r="2730" spans="40:40" x14ac:dyDescent="0.25">
      <c r="AN2730" s="136"/>
    </row>
    <row r="2731" spans="40:40" x14ac:dyDescent="0.25">
      <c r="AN2731" s="136"/>
    </row>
    <row r="2732" spans="40:40" x14ac:dyDescent="0.25">
      <c r="AN2732" s="136"/>
    </row>
    <row r="2733" spans="40:40" x14ac:dyDescent="0.25">
      <c r="AN2733" s="136"/>
    </row>
    <row r="2734" spans="40:40" x14ac:dyDescent="0.25">
      <c r="AN2734" s="136"/>
    </row>
    <row r="2735" spans="40:40" x14ac:dyDescent="0.25">
      <c r="AN2735" s="136"/>
    </row>
    <row r="2736" spans="40:40" x14ac:dyDescent="0.25">
      <c r="AN2736" s="136"/>
    </row>
    <row r="2737" spans="40:40" x14ac:dyDescent="0.25">
      <c r="AN2737" s="136"/>
    </row>
    <row r="2738" spans="40:40" x14ac:dyDescent="0.25">
      <c r="AN2738" s="136"/>
    </row>
    <row r="2739" spans="40:40" x14ac:dyDescent="0.25">
      <c r="AN2739" s="136"/>
    </row>
    <row r="2740" spans="40:40" x14ac:dyDescent="0.25">
      <c r="AN2740" s="136"/>
    </row>
    <row r="2741" spans="40:40" x14ac:dyDescent="0.25">
      <c r="AN2741" s="136"/>
    </row>
    <row r="2742" spans="40:40" x14ac:dyDescent="0.25">
      <c r="AN2742" s="136"/>
    </row>
    <row r="2743" spans="40:40" x14ac:dyDescent="0.25">
      <c r="AN2743" s="136"/>
    </row>
    <row r="2744" spans="40:40" x14ac:dyDescent="0.25">
      <c r="AN2744" s="136"/>
    </row>
    <row r="2745" spans="40:40" x14ac:dyDescent="0.25">
      <c r="AN2745" s="136"/>
    </row>
    <row r="2746" spans="40:40" x14ac:dyDescent="0.25">
      <c r="AN2746" s="136"/>
    </row>
    <row r="2747" spans="40:40" x14ac:dyDescent="0.25">
      <c r="AN2747" s="136"/>
    </row>
    <row r="2748" spans="40:40" x14ac:dyDescent="0.25">
      <c r="AN2748" s="136"/>
    </row>
    <row r="2749" spans="40:40" x14ac:dyDescent="0.25">
      <c r="AN2749" s="136"/>
    </row>
    <row r="2750" spans="40:40" x14ac:dyDescent="0.25">
      <c r="AN2750" s="136"/>
    </row>
    <row r="2751" spans="40:40" x14ac:dyDescent="0.25">
      <c r="AN2751" s="136"/>
    </row>
    <row r="2752" spans="40:40" x14ac:dyDescent="0.25">
      <c r="AN2752" s="136"/>
    </row>
    <row r="2753" spans="40:40" x14ac:dyDescent="0.25">
      <c r="AN2753" s="136"/>
    </row>
    <row r="2754" spans="40:40" x14ac:dyDescent="0.25">
      <c r="AN2754" s="136"/>
    </row>
    <row r="2755" spans="40:40" x14ac:dyDescent="0.25">
      <c r="AN2755" s="136"/>
    </row>
    <row r="2756" spans="40:40" x14ac:dyDescent="0.25">
      <c r="AN2756" s="136"/>
    </row>
    <row r="2757" spans="40:40" x14ac:dyDescent="0.25">
      <c r="AN2757" s="136"/>
    </row>
    <row r="2758" spans="40:40" x14ac:dyDescent="0.25">
      <c r="AN2758" s="136"/>
    </row>
    <row r="2759" spans="40:40" x14ac:dyDescent="0.25">
      <c r="AN2759" s="136"/>
    </row>
    <row r="2760" spans="40:40" x14ac:dyDescent="0.25">
      <c r="AN2760" s="136"/>
    </row>
    <row r="2761" spans="40:40" x14ac:dyDescent="0.25">
      <c r="AN2761" s="136"/>
    </row>
    <row r="2762" spans="40:40" x14ac:dyDescent="0.25">
      <c r="AN2762" s="136"/>
    </row>
    <row r="2763" spans="40:40" x14ac:dyDescent="0.25">
      <c r="AN2763" s="136"/>
    </row>
    <row r="2764" spans="40:40" x14ac:dyDescent="0.25">
      <c r="AN2764" s="136"/>
    </row>
    <row r="2765" spans="40:40" x14ac:dyDescent="0.25">
      <c r="AN2765" s="136"/>
    </row>
    <row r="2766" spans="40:40" x14ac:dyDescent="0.25">
      <c r="AN2766" s="136"/>
    </row>
    <row r="2767" spans="40:40" x14ac:dyDescent="0.25">
      <c r="AN2767" s="136"/>
    </row>
    <row r="2768" spans="40:40" x14ac:dyDescent="0.25">
      <c r="AN2768" s="136"/>
    </row>
    <row r="2769" spans="40:40" x14ac:dyDescent="0.25">
      <c r="AN2769" s="136"/>
    </row>
    <row r="2770" spans="40:40" x14ac:dyDescent="0.25">
      <c r="AN2770" s="136"/>
    </row>
    <row r="2771" spans="40:40" x14ac:dyDescent="0.25">
      <c r="AN2771" s="136"/>
    </row>
    <row r="2772" spans="40:40" x14ac:dyDescent="0.25">
      <c r="AN2772" s="136"/>
    </row>
    <row r="2773" spans="40:40" x14ac:dyDescent="0.25">
      <c r="AN2773" s="136"/>
    </row>
    <row r="2774" spans="40:40" x14ac:dyDescent="0.25">
      <c r="AN2774" s="136"/>
    </row>
    <row r="2775" spans="40:40" x14ac:dyDescent="0.25">
      <c r="AN2775" s="136"/>
    </row>
    <row r="2776" spans="40:40" x14ac:dyDescent="0.25">
      <c r="AN2776" s="136"/>
    </row>
    <row r="2777" spans="40:40" x14ac:dyDescent="0.25">
      <c r="AN2777" s="136"/>
    </row>
    <row r="2778" spans="40:40" x14ac:dyDescent="0.25">
      <c r="AN2778" s="136"/>
    </row>
    <row r="2779" spans="40:40" x14ac:dyDescent="0.25">
      <c r="AN2779" s="136"/>
    </row>
    <row r="2780" spans="40:40" x14ac:dyDescent="0.25">
      <c r="AN2780" s="136"/>
    </row>
    <row r="2781" spans="40:40" x14ac:dyDescent="0.25">
      <c r="AN2781" s="136"/>
    </row>
    <row r="2782" spans="40:40" x14ac:dyDescent="0.25">
      <c r="AN2782" s="136"/>
    </row>
    <row r="2783" spans="40:40" x14ac:dyDescent="0.25">
      <c r="AN2783" s="136"/>
    </row>
    <row r="2784" spans="40:40" x14ac:dyDescent="0.25">
      <c r="AN2784" s="136"/>
    </row>
    <row r="2785" spans="40:40" x14ac:dyDescent="0.25">
      <c r="AN2785" s="136"/>
    </row>
    <row r="2786" spans="40:40" x14ac:dyDescent="0.25">
      <c r="AN2786" s="136"/>
    </row>
    <row r="2787" spans="40:40" x14ac:dyDescent="0.25">
      <c r="AN2787" s="136"/>
    </row>
    <row r="2788" spans="40:40" x14ac:dyDescent="0.25">
      <c r="AN2788" s="136"/>
    </row>
    <row r="2789" spans="40:40" x14ac:dyDescent="0.25">
      <c r="AN2789" s="136"/>
    </row>
    <row r="2790" spans="40:40" x14ac:dyDescent="0.25">
      <c r="AN2790" s="136"/>
    </row>
    <row r="2791" spans="40:40" x14ac:dyDescent="0.25">
      <c r="AN2791" s="136"/>
    </row>
    <row r="2792" spans="40:40" x14ac:dyDescent="0.25">
      <c r="AN2792" s="136"/>
    </row>
    <row r="2793" spans="40:40" x14ac:dyDescent="0.25">
      <c r="AN2793" s="136"/>
    </row>
    <row r="2794" spans="40:40" x14ac:dyDescent="0.25">
      <c r="AN2794" s="136"/>
    </row>
    <row r="2795" spans="40:40" x14ac:dyDescent="0.25">
      <c r="AN2795" s="136"/>
    </row>
    <row r="2796" spans="40:40" x14ac:dyDescent="0.25">
      <c r="AN2796" s="136"/>
    </row>
    <row r="2797" spans="40:40" x14ac:dyDescent="0.25">
      <c r="AN2797" s="136"/>
    </row>
    <row r="2798" spans="40:40" x14ac:dyDescent="0.25">
      <c r="AN2798" s="136"/>
    </row>
    <row r="2799" spans="40:40" x14ac:dyDescent="0.25">
      <c r="AN2799" s="136"/>
    </row>
    <row r="2800" spans="40:40" x14ac:dyDescent="0.25">
      <c r="AN2800" s="136"/>
    </row>
    <row r="2801" spans="40:40" x14ac:dyDescent="0.25">
      <c r="AN2801" s="136"/>
    </row>
    <row r="2802" spans="40:40" x14ac:dyDescent="0.25">
      <c r="AN2802" s="136"/>
    </row>
    <row r="2803" spans="40:40" x14ac:dyDescent="0.25">
      <c r="AN2803" s="136"/>
    </row>
    <row r="2804" spans="40:40" x14ac:dyDescent="0.25">
      <c r="AN2804" s="136"/>
    </row>
    <row r="2805" spans="40:40" x14ac:dyDescent="0.25">
      <c r="AN2805" s="136"/>
    </row>
    <row r="2806" spans="40:40" x14ac:dyDescent="0.25">
      <c r="AN2806" s="136"/>
    </row>
    <row r="2807" spans="40:40" x14ac:dyDescent="0.25">
      <c r="AN2807" s="136"/>
    </row>
    <row r="2808" spans="40:40" x14ac:dyDescent="0.25">
      <c r="AN2808" s="136"/>
    </row>
    <row r="2809" spans="40:40" x14ac:dyDescent="0.25">
      <c r="AN2809" s="136"/>
    </row>
    <row r="2810" spans="40:40" x14ac:dyDescent="0.25">
      <c r="AN2810" s="136"/>
    </row>
    <row r="2811" spans="40:40" x14ac:dyDescent="0.25">
      <c r="AN2811" s="136"/>
    </row>
    <row r="2812" spans="40:40" x14ac:dyDescent="0.25">
      <c r="AN2812" s="136"/>
    </row>
    <row r="2813" spans="40:40" x14ac:dyDescent="0.25">
      <c r="AN2813" s="136"/>
    </row>
    <row r="2814" spans="40:40" x14ac:dyDescent="0.25">
      <c r="AN2814" s="136"/>
    </row>
    <row r="2815" spans="40:40" x14ac:dyDescent="0.25">
      <c r="AN2815" s="136"/>
    </row>
    <row r="2816" spans="40:40" x14ac:dyDescent="0.25">
      <c r="AN2816" s="136"/>
    </row>
    <row r="2817" spans="40:40" x14ac:dyDescent="0.25">
      <c r="AN2817" s="136"/>
    </row>
    <row r="2818" spans="40:40" x14ac:dyDescent="0.25">
      <c r="AN2818" s="136"/>
    </row>
    <row r="2819" spans="40:40" x14ac:dyDescent="0.25">
      <c r="AN2819" s="136"/>
    </row>
    <row r="2820" spans="40:40" x14ac:dyDescent="0.25">
      <c r="AN2820" s="136"/>
    </row>
    <row r="2821" spans="40:40" x14ac:dyDescent="0.25">
      <c r="AN2821" s="136"/>
    </row>
    <row r="2822" spans="40:40" x14ac:dyDescent="0.25">
      <c r="AN2822" s="136"/>
    </row>
    <row r="2823" spans="40:40" x14ac:dyDescent="0.25">
      <c r="AN2823" s="136"/>
    </row>
    <row r="2824" spans="40:40" x14ac:dyDescent="0.25">
      <c r="AN2824" s="136"/>
    </row>
    <row r="2825" spans="40:40" x14ac:dyDescent="0.25">
      <c r="AN2825" s="136"/>
    </row>
    <row r="2826" spans="40:40" x14ac:dyDescent="0.25">
      <c r="AN2826" s="136"/>
    </row>
    <row r="2827" spans="40:40" x14ac:dyDescent="0.25">
      <c r="AN2827" s="136"/>
    </row>
    <row r="2828" spans="40:40" x14ac:dyDescent="0.25">
      <c r="AN2828" s="136"/>
    </row>
    <row r="2829" spans="40:40" x14ac:dyDescent="0.25">
      <c r="AN2829" s="136"/>
    </row>
    <row r="2830" spans="40:40" x14ac:dyDescent="0.25">
      <c r="AN2830" s="136"/>
    </row>
    <row r="2831" spans="40:40" x14ac:dyDescent="0.25">
      <c r="AN2831" s="136"/>
    </row>
    <row r="2832" spans="40:40" x14ac:dyDescent="0.25">
      <c r="AN2832" s="136"/>
    </row>
    <row r="2833" spans="40:40" x14ac:dyDescent="0.25">
      <c r="AN2833" s="136"/>
    </row>
    <row r="2834" spans="40:40" x14ac:dyDescent="0.25">
      <c r="AN2834" s="136"/>
    </row>
    <row r="2835" spans="40:40" x14ac:dyDescent="0.25">
      <c r="AN2835" s="136"/>
    </row>
    <row r="2836" spans="40:40" x14ac:dyDescent="0.25">
      <c r="AN2836" s="136"/>
    </row>
    <row r="2837" spans="40:40" x14ac:dyDescent="0.25">
      <c r="AN2837" s="136"/>
    </row>
    <row r="2838" spans="40:40" x14ac:dyDescent="0.25">
      <c r="AN2838" s="136"/>
    </row>
    <row r="2839" spans="40:40" x14ac:dyDescent="0.25">
      <c r="AN2839" s="136"/>
    </row>
    <row r="2840" spans="40:40" x14ac:dyDescent="0.25">
      <c r="AN2840" s="136"/>
    </row>
    <row r="2841" spans="40:40" x14ac:dyDescent="0.25">
      <c r="AN2841" s="136"/>
    </row>
    <row r="2842" spans="40:40" x14ac:dyDescent="0.25">
      <c r="AN2842" s="136"/>
    </row>
    <row r="2843" spans="40:40" x14ac:dyDescent="0.25">
      <c r="AN2843" s="136"/>
    </row>
    <row r="2844" spans="40:40" x14ac:dyDescent="0.25">
      <c r="AN2844" s="136"/>
    </row>
    <row r="2845" spans="40:40" x14ac:dyDescent="0.25">
      <c r="AN2845" s="136"/>
    </row>
    <row r="2846" spans="40:40" x14ac:dyDescent="0.25">
      <c r="AN2846" s="136"/>
    </row>
    <row r="2847" spans="40:40" x14ac:dyDescent="0.25">
      <c r="AN2847" s="136"/>
    </row>
    <row r="2848" spans="40:40" x14ac:dyDescent="0.25">
      <c r="AN2848" s="136"/>
    </row>
    <row r="2849" spans="40:40" x14ac:dyDescent="0.25">
      <c r="AN2849" s="136"/>
    </row>
    <row r="2850" spans="40:40" x14ac:dyDescent="0.25">
      <c r="AN2850" s="136"/>
    </row>
    <row r="2851" spans="40:40" x14ac:dyDescent="0.25">
      <c r="AN2851" s="136"/>
    </row>
    <row r="2852" spans="40:40" x14ac:dyDescent="0.25">
      <c r="AN2852" s="136"/>
    </row>
    <row r="2853" spans="40:40" x14ac:dyDescent="0.25">
      <c r="AN2853" s="136"/>
    </row>
    <row r="2854" spans="40:40" x14ac:dyDescent="0.25">
      <c r="AN2854" s="136"/>
    </row>
    <row r="2855" spans="40:40" x14ac:dyDescent="0.25">
      <c r="AN2855" s="136"/>
    </row>
    <row r="2856" spans="40:40" x14ac:dyDescent="0.25">
      <c r="AN2856" s="136"/>
    </row>
    <row r="2857" spans="40:40" x14ac:dyDescent="0.25">
      <c r="AN2857" s="136"/>
    </row>
    <row r="2858" spans="40:40" x14ac:dyDescent="0.25">
      <c r="AN2858" s="136"/>
    </row>
    <row r="2859" spans="40:40" x14ac:dyDescent="0.25">
      <c r="AN2859" s="136"/>
    </row>
    <row r="2860" spans="40:40" x14ac:dyDescent="0.25">
      <c r="AN2860" s="136"/>
    </row>
    <row r="2861" spans="40:40" x14ac:dyDescent="0.25">
      <c r="AN2861" s="136"/>
    </row>
    <row r="2862" spans="40:40" x14ac:dyDescent="0.25">
      <c r="AN2862" s="136"/>
    </row>
    <row r="2863" spans="40:40" x14ac:dyDescent="0.25">
      <c r="AN2863" s="136"/>
    </row>
    <row r="2864" spans="40:40" x14ac:dyDescent="0.25">
      <c r="AN2864" s="136"/>
    </row>
    <row r="2865" spans="40:40" x14ac:dyDescent="0.25">
      <c r="AN2865" s="136"/>
    </row>
    <row r="2866" spans="40:40" x14ac:dyDescent="0.25">
      <c r="AN2866" s="136"/>
    </row>
    <row r="2867" spans="40:40" x14ac:dyDescent="0.25">
      <c r="AN2867" s="136"/>
    </row>
    <row r="2868" spans="40:40" x14ac:dyDescent="0.25">
      <c r="AN2868" s="136"/>
    </row>
    <row r="2869" spans="40:40" x14ac:dyDescent="0.25">
      <c r="AN2869" s="136"/>
    </row>
    <row r="2870" spans="40:40" x14ac:dyDescent="0.25">
      <c r="AN2870" s="136"/>
    </row>
    <row r="2871" spans="40:40" x14ac:dyDescent="0.25">
      <c r="AN2871" s="136"/>
    </row>
    <row r="2872" spans="40:40" x14ac:dyDescent="0.25">
      <c r="AN2872" s="136"/>
    </row>
    <row r="2873" spans="40:40" x14ac:dyDescent="0.25">
      <c r="AN2873" s="136"/>
    </row>
    <row r="2874" spans="40:40" x14ac:dyDescent="0.25">
      <c r="AN2874" s="136"/>
    </row>
    <row r="2875" spans="40:40" x14ac:dyDescent="0.25">
      <c r="AN2875" s="136"/>
    </row>
    <row r="2876" spans="40:40" x14ac:dyDescent="0.25">
      <c r="AN2876" s="136"/>
    </row>
    <row r="2877" spans="40:40" x14ac:dyDescent="0.25">
      <c r="AN2877" s="136"/>
    </row>
    <row r="2878" spans="40:40" x14ac:dyDescent="0.25">
      <c r="AN2878" s="136"/>
    </row>
    <row r="2879" spans="40:40" x14ac:dyDescent="0.25">
      <c r="AN2879" s="136"/>
    </row>
    <row r="2880" spans="40:40" x14ac:dyDescent="0.25">
      <c r="AN2880" s="136"/>
    </row>
    <row r="2881" spans="40:40" x14ac:dyDescent="0.25">
      <c r="AN2881" s="136"/>
    </row>
    <row r="2882" spans="40:40" x14ac:dyDescent="0.25">
      <c r="AN2882" s="136"/>
    </row>
    <row r="2883" spans="40:40" x14ac:dyDescent="0.25">
      <c r="AN2883" s="136"/>
    </row>
    <row r="2884" spans="40:40" x14ac:dyDescent="0.25">
      <c r="AN2884" s="136"/>
    </row>
    <row r="2885" spans="40:40" x14ac:dyDescent="0.25">
      <c r="AN2885" s="136"/>
    </row>
    <row r="2886" spans="40:40" x14ac:dyDescent="0.25">
      <c r="AN2886" s="136"/>
    </row>
    <row r="2887" spans="40:40" x14ac:dyDescent="0.25">
      <c r="AN2887" s="136"/>
    </row>
    <row r="2888" spans="40:40" x14ac:dyDescent="0.25">
      <c r="AN2888" s="136"/>
    </row>
    <row r="2889" spans="40:40" x14ac:dyDescent="0.25">
      <c r="AN2889" s="136"/>
    </row>
    <row r="2890" spans="40:40" x14ac:dyDescent="0.25">
      <c r="AN2890" s="136"/>
    </row>
    <row r="2891" spans="40:40" x14ac:dyDescent="0.25">
      <c r="AN2891" s="136"/>
    </row>
    <row r="2892" spans="40:40" x14ac:dyDescent="0.25">
      <c r="AN2892" s="136"/>
    </row>
    <row r="2893" spans="40:40" x14ac:dyDescent="0.25">
      <c r="AN2893" s="136"/>
    </row>
    <row r="2894" spans="40:40" x14ac:dyDescent="0.25">
      <c r="AN2894" s="136"/>
    </row>
    <row r="2895" spans="40:40" x14ac:dyDescent="0.25">
      <c r="AN2895" s="136"/>
    </row>
    <row r="2896" spans="40:40" x14ac:dyDescent="0.25">
      <c r="AN2896" s="136"/>
    </row>
    <row r="2897" spans="40:40" x14ac:dyDescent="0.25">
      <c r="AN2897" s="136"/>
    </row>
    <row r="2898" spans="40:40" x14ac:dyDescent="0.25">
      <c r="AN2898" s="136"/>
    </row>
    <row r="2899" spans="40:40" x14ac:dyDescent="0.25">
      <c r="AN2899" s="136"/>
    </row>
    <row r="2900" spans="40:40" x14ac:dyDescent="0.25">
      <c r="AN2900" s="136"/>
    </row>
    <row r="2901" spans="40:40" x14ac:dyDescent="0.25">
      <c r="AN2901" s="136"/>
    </row>
    <row r="2902" spans="40:40" x14ac:dyDescent="0.25">
      <c r="AN2902" s="136"/>
    </row>
    <row r="2903" spans="40:40" x14ac:dyDescent="0.25">
      <c r="AN2903" s="136"/>
    </row>
    <row r="2904" spans="40:40" x14ac:dyDescent="0.25">
      <c r="AN2904" s="136"/>
    </row>
    <row r="2905" spans="40:40" x14ac:dyDescent="0.25">
      <c r="AN2905" s="136"/>
    </row>
    <row r="2906" spans="40:40" x14ac:dyDescent="0.25">
      <c r="AN2906" s="136"/>
    </row>
    <row r="2907" spans="40:40" x14ac:dyDescent="0.25">
      <c r="AN2907" s="136"/>
    </row>
    <row r="2908" spans="40:40" x14ac:dyDescent="0.25">
      <c r="AN2908" s="136"/>
    </row>
    <row r="2909" spans="40:40" x14ac:dyDescent="0.25">
      <c r="AN2909" s="136"/>
    </row>
    <row r="2910" spans="40:40" x14ac:dyDescent="0.25">
      <c r="AN2910" s="136"/>
    </row>
    <row r="2911" spans="40:40" x14ac:dyDescent="0.25">
      <c r="AN2911" s="136"/>
    </row>
    <row r="2912" spans="40:40" x14ac:dyDescent="0.25">
      <c r="AN2912" s="136"/>
    </row>
    <row r="2913" spans="40:40" x14ac:dyDescent="0.25">
      <c r="AN2913" s="136"/>
    </row>
    <row r="2914" spans="40:40" x14ac:dyDescent="0.25">
      <c r="AN2914" s="136"/>
    </row>
    <row r="2915" spans="40:40" x14ac:dyDescent="0.25">
      <c r="AN2915" s="136"/>
    </row>
    <row r="2916" spans="40:40" x14ac:dyDescent="0.25">
      <c r="AN2916" s="136"/>
    </row>
    <row r="2917" spans="40:40" x14ac:dyDescent="0.25">
      <c r="AN2917" s="136"/>
    </row>
    <row r="2918" spans="40:40" x14ac:dyDescent="0.25">
      <c r="AN2918" s="136"/>
    </row>
    <row r="2919" spans="40:40" x14ac:dyDescent="0.25">
      <c r="AN2919" s="136"/>
    </row>
    <row r="2920" spans="40:40" x14ac:dyDescent="0.25">
      <c r="AN2920" s="136"/>
    </row>
    <row r="2921" spans="40:40" x14ac:dyDescent="0.25">
      <c r="AN2921" s="136"/>
    </row>
    <row r="2922" spans="40:40" x14ac:dyDescent="0.25">
      <c r="AN2922" s="136"/>
    </row>
    <row r="2923" spans="40:40" x14ac:dyDescent="0.25">
      <c r="AN2923" s="136"/>
    </row>
    <row r="2924" spans="40:40" x14ac:dyDescent="0.25">
      <c r="AN2924" s="136"/>
    </row>
    <row r="2925" spans="40:40" x14ac:dyDescent="0.25">
      <c r="AN2925" s="136"/>
    </row>
    <row r="2926" spans="40:40" x14ac:dyDescent="0.25">
      <c r="AN2926" s="136"/>
    </row>
    <row r="2927" spans="40:40" x14ac:dyDescent="0.25">
      <c r="AN2927" s="136"/>
    </row>
    <row r="2928" spans="40:40" x14ac:dyDescent="0.25">
      <c r="AN2928" s="136"/>
    </row>
    <row r="2929" spans="40:40" x14ac:dyDescent="0.25">
      <c r="AN2929" s="136"/>
    </row>
    <row r="2930" spans="40:40" x14ac:dyDescent="0.25">
      <c r="AN2930" s="136"/>
    </row>
    <row r="2931" spans="40:40" x14ac:dyDescent="0.25">
      <c r="AN2931" s="136"/>
    </row>
    <row r="2932" spans="40:40" x14ac:dyDescent="0.25">
      <c r="AN2932" s="136"/>
    </row>
    <row r="2933" spans="40:40" x14ac:dyDescent="0.25">
      <c r="AN2933" s="136"/>
    </row>
    <row r="2934" spans="40:40" x14ac:dyDescent="0.25">
      <c r="AN2934" s="136"/>
    </row>
    <row r="2935" spans="40:40" x14ac:dyDescent="0.25">
      <c r="AN2935" s="136"/>
    </row>
    <row r="2936" spans="40:40" x14ac:dyDescent="0.25">
      <c r="AN2936" s="136"/>
    </row>
    <row r="2937" spans="40:40" x14ac:dyDescent="0.25">
      <c r="AN2937" s="136"/>
    </row>
    <row r="2938" spans="40:40" x14ac:dyDescent="0.25">
      <c r="AN2938" s="136"/>
    </row>
    <row r="2939" spans="40:40" x14ac:dyDescent="0.25">
      <c r="AN2939" s="136"/>
    </row>
    <row r="2940" spans="40:40" x14ac:dyDescent="0.25">
      <c r="AN2940" s="136"/>
    </row>
    <row r="2941" spans="40:40" x14ac:dyDescent="0.25">
      <c r="AN2941" s="136"/>
    </row>
    <row r="2942" spans="40:40" x14ac:dyDescent="0.25">
      <c r="AN2942" s="136"/>
    </row>
    <row r="2943" spans="40:40" x14ac:dyDescent="0.25">
      <c r="AN2943" s="136"/>
    </row>
    <row r="2944" spans="40:40" x14ac:dyDescent="0.25">
      <c r="AN2944" s="136"/>
    </row>
    <row r="2945" spans="40:40" x14ac:dyDescent="0.25">
      <c r="AN2945" s="136"/>
    </row>
    <row r="2946" spans="40:40" x14ac:dyDescent="0.25">
      <c r="AN2946" s="136"/>
    </row>
    <row r="2947" spans="40:40" x14ac:dyDescent="0.25">
      <c r="AN2947" s="136"/>
    </row>
    <row r="2948" spans="40:40" x14ac:dyDescent="0.25">
      <c r="AN2948" s="136"/>
    </row>
    <row r="2949" spans="40:40" x14ac:dyDescent="0.25">
      <c r="AN2949" s="136"/>
    </row>
    <row r="2950" spans="40:40" x14ac:dyDescent="0.25">
      <c r="AN2950" s="136"/>
    </row>
    <row r="2951" spans="40:40" x14ac:dyDescent="0.25">
      <c r="AN2951" s="136"/>
    </row>
    <row r="2952" spans="40:40" x14ac:dyDescent="0.25">
      <c r="AN2952" s="136"/>
    </row>
    <row r="2953" spans="40:40" x14ac:dyDescent="0.25">
      <c r="AN2953" s="136"/>
    </row>
    <row r="2954" spans="40:40" x14ac:dyDescent="0.25">
      <c r="AN2954" s="136"/>
    </row>
    <row r="2955" spans="40:40" x14ac:dyDescent="0.25">
      <c r="AN2955" s="136"/>
    </row>
    <row r="2956" spans="40:40" x14ac:dyDescent="0.25">
      <c r="AN2956" s="136"/>
    </row>
    <row r="2957" spans="40:40" x14ac:dyDescent="0.25">
      <c r="AN2957" s="136"/>
    </row>
    <row r="2958" spans="40:40" x14ac:dyDescent="0.25">
      <c r="AN2958" s="136"/>
    </row>
    <row r="2959" spans="40:40" x14ac:dyDescent="0.25">
      <c r="AN2959" s="136"/>
    </row>
    <row r="2960" spans="40:40" x14ac:dyDescent="0.25">
      <c r="AN2960" s="136"/>
    </row>
    <row r="2961" spans="40:40" x14ac:dyDescent="0.25">
      <c r="AN2961" s="136"/>
    </row>
    <row r="2962" spans="40:40" x14ac:dyDescent="0.25">
      <c r="AN2962" s="136"/>
    </row>
    <row r="2963" spans="40:40" x14ac:dyDescent="0.25">
      <c r="AN2963" s="136"/>
    </row>
    <row r="2964" spans="40:40" x14ac:dyDescent="0.25">
      <c r="AN2964" s="136"/>
    </row>
    <row r="2965" spans="40:40" x14ac:dyDescent="0.25">
      <c r="AN2965" s="136"/>
    </row>
    <row r="2966" spans="40:40" x14ac:dyDescent="0.25">
      <c r="AN2966" s="136"/>
    </row>
    <row r="2967" spans="40:40" x14ac:dyDescent="0.25">
      <c r="AN2967" s="136"/>
    </row>
    <row r="2968" spans="40:40" x14ac:dyDescent="0.25">
      <c r="AN2968" s="136"/>
    </row>
    <row r="2969" spans="40:40" x14ac:dyDescent="0.25">
      <c r="AN2969" s="136"/>
    </row>
    <row r="2970" spans="40:40" x14ac:dyDescent="0.25">
      <c r="AN2970" s="136"/>
    </row>
    <row r="2971" spans="40:40" x14ac:dyDescent="0.25">
      <c r="AN2971" s="136"/>
    </row>
    <row r="2972" spans="40:40" x14ac:dyDescent="0.25">
      <c r="AN2972" s="136"/>
    </row>
    <row r="2973" spans="40:40" x14ac:dyDescent="0.25">
      <c r="AN2973" s="136"/>
    </row>
    <row r="2974" spans="40:40" x14ac:dyDescent="0.25">
      <c r="AN2974" s="136"/>
    </row>
    <row r="2975" spans="40:40" x14ac:dyDescent="0.25">
      <c r="AN2975" s="136"/>
    </row>
    <row r="2976" spans="40:40" x14ac:dyDescent="0.25">
      <c r="AN2976" s="136"/>
    </row>
    <row r="2977" spans="40:40" x14ac:dyDescent="0.25">
      <c r="AN2977" s="136"/>
    </row>
    <row r="2978" spans="40:40" x14ac:dyDescent="0.25">
      <c r="AN2978" s="136"/>
    </row>
    <row r="2979" spans="40:40" x14ac:dyDescent="0.25">
      <c r="AN2979" s="136"/>
    </row>
    <row r="2980" spans="40:40" x14ac:dyDescent="0.25">
      <c r="AN2980" s="136"/>
    </row>
    <row r="2981" spans="40:40" x14ac:dyDescent="0.25">
      <c r="AN2981" s="136"/>
    </row>
    <row r="2982" spans="40:40" x14ac:dyDescent="0.25">
      <c r="AN2982" s="136"/>
    </row>
    <row r="2983" spans="40:40" x14ac:dyDescent="0.25">
      <c r="AN2983" s="136"/>
    </row>
    <row r="2984" spans="40:40" x14ac:dyDescent="0.25">
      <c r="AN2984" s="136"/>
    </row>
    <row r="2985" spans="40:40" x14ac:dyDescent="0.25">
      <c r="AN2985" s="136"/>
    </row>
    <row r="2986" spans="40:40" x14ac:dyDescent="0.25">
      <c r="AN2986" s="136"/>
    </row>
    <row r="2987" spans="40:40" x14ac:dyDescent="0.25">
      <c r="AN2987" s="136"/>
    </row>
    <row r="2988" spans="40:40" x14ac:dyDescent="0.25">
      <c r="AN2988" s="136"/>
    </row>
    <row r="2989" spans="40:40" x14ac:dyDescent="0.25">
      <c r="AN2989" s="136"/>
    </row>
    <row r="2990" spans="40:40" x14ac:dyDescent="0.25">
      <c r="AN2990" s="136"/>
    </row>
    <row r="2991" spans="40:40" x14ac:dyDescent="0.25">
      <c r="AN2991" s="136"/>
    </row>
    <row r="2992" spans="40:40" x14ac:dyDescent="0.25">
      <c r="AN2992" s="136"/>
    </row>
    <row r="2993" spans="40:40" x14ac:dyDescent="0.25">
      <c r="AN2993" s="136"/>
    </row>
    <row r="2994" spans="40:40" x14ac:dyDescent="0.25">
      <c r="AN2994" s="136"/>
    </row>
    <row r="2995" spans="40:40" x14ac:dyDescent="0.25">
      <c r="AN2995" s="136"/>
    </row>
    <row r="2996" spans="40:40" x14ac:dyDescent="0.25">
      <c r="AN2996" s="136"/>
    </row>
    <row r="2997" spans="40:40" x14ac:dyDescent="0.25">
      <c r="AN2997" s="136"/>
    </row>
    <row r="2998" spans="40:40" x14ac:dyDescent="0.25">
      <c r="AN2998" s="136"/>
    </row>
    <row r="2999" spans="40:40" x14ac:dyDescent="0.25">
      <c r="AN2999" s="136"/>
    </row>
    <row r="3000" spans="40:40" x14ac:dyDescent="0.25">
      <c r="AN3000" s="136"/>
    </row>
    <row r="3001" spans="40:40" x14ac:dyDescent="0.25">
      <c r="AN3001" s="136"/>
    </row>
    <row r="3002" spans="40:40" x14ac:dyDescent="0.25">
      <c r="AN3002" s="136"/>
    </row>
    <row r="3003" spans="40:40" x14ac:dyDescent="0.25">
      <c r="AN3003" s="136"/>
    </row>
    <row r="3004" spans="40:40" x14ac:dyDescent="0.25">
      <c r="AN3004" s="136"/>
    </row>
    <row r="3005" spans="40:40" x14ac:dyDescent="0.25">
      <c r="AN3005" s="136"/>
    </row>
    <row r="3006" spans="40:40" x14ac:dyDescent="0.25">
      <c r="AN3006" s="136"/>
    </row>
    <row r="3007" spans="40:40" x14ac:dyDescent="0.25">
      <c r="AN3007" s="136"/>
    </row>
    <row r="3008" spans="40:40" x14ac:dyDescent="0.25">
      <c r="AN3008" s="136"/>
    </row>
    <row r="3009" spans="40:40" x14ac:dyDescent="0.25">
      <c r="AN3009" s="136"/>
    </row>
    <row r="3010" spans="40:40" x14ac:dyDescent="0.25">
      <c r="AN3010" s="136"/>
    </row>
    <row r="3011" spans="40:40" x14ac:dyDescent="0.25">
      <c r="AN3011" s="136"/>
    </row>
    <row r="3012" spans="40:40" x14ac:dyDescent="0.25">
      <c r="AN3012" s="136"/>
    </row>
    <row r="3013" spans="40:40" x14ac:dyDescent="0.25">
      <c r="AN3013" s="136"/>
    </row>
    <row r="3014" spans="40:40" x14ac:dyDescent="0.25">
      <c r="AN3014" s="136"/>
    </row>
    <row r="3015" spans="40:40" x14ac:dyDescent="0.25">
      <c r="AN3015" s="136"/>
    </row>
    <row r="3016" spans="40:40" x14ac:dyDescent="0.25">
      <c r="AN3016" s="136"/>
    </row>
    <row r="3017" spans="40:40" x14ac:dyDescent="0.25">
      <c r="AN3017" s="136"/>
    </row>
    <row r="3018" spans="40:40" x14ac:dyDescent="0.25">
      <c r="AN3018" s="136"/>
    </row>
    <row r="3019" spans="40:40" x14ac:dyDescent="0.25">
      <c r="AN3019" s="136"/>
    </row>
    <row r="3020" spans="40:40" x14ac:dyDescent="0.25">
      <c r="AN3020" s="136"/>
    </row>
    <row r="3021" spans="40:40" x14ac:dyDescent="0.25">
      <c r="AN3021" s="136"/>
    </row>
    <row r="3022" spans="40:40" x14ac:dyDescent="0.25">
      <c r="AN3022" s="136"/>
    </row>
    <row r="3023" spans="40:40" x14ac:dyDescent="0.25">
      <c r="AN3023" s="136"/>
    </row>
    <row r="3024" spans="40:40" x14ac:dyDescent="0.25">
      <c r="AN3024" s="136"/>
    </row>
    <row r="3025" spans="40:40" x14ac:dyDescent="0.25">
      <c r="AN3025" s="136"/>
    </row>
    <row r="3026" spans="40:40" x14ac:dyDescent="0.25">
      <c r="AN3026" s="136"/>
    </row>
    <row r="3027" spans="40:40" x14ac:dyDescent="0.25">
      <c r="AN3027" s="136"/>
    </row>
    <row r="3028" spans="40:40" x14ac:dyDescent="0.25">
      <c r="AN3028" s="136"/>
    </row>
    <row r="3029" spans="40:40" x14ac:dyDescent="0.25">
      <c r="AN3029" s="136"/>
    </row>
    <row r="3030" spans="40:40" x14ac:dyDescent="0.25">
      <c r="AN3030" s="136"/>
    </row>
    <row r="3031" spans="40:40" x14ac:dyDescent="0.25">
      <c r="AN3031" s="136"/>
    </row>
    <row r="3032" spans="40:40" x14ac:dyDescent="0.25">
      <c r="AN3032" s="136"/>
    </row>
    <row r="3033" spans="40:40" x14ac:dyDescent="0.25">
      <c r="AN3033" s="136"/>
    </row>
    <row r="3034" spans="40:40" x14ac:dyDescent="0.25">
      <c r="AN3034" s="136"/>
    </row>
    <row r="3035" spans="40:40" x14ac:dyDescent="0.25">
      <c r="AN3035" s="136"/>
    </row>
    <row r="3036" spans="40:40" x14ac:dyDescent="0.25">
      <c r="AN3036" s="136"/>
    </row>
    <row r="3037" spans="40:40" x14ac:dyDescent="0.25">
      <c r="AN3037" s="136"/>
    </row>
    <row r="3038" spans="40:40" x14ac:dyDescent="0.25">
      <c r="AN3038" s="136"/>
    </row>
    <row r="3039" spans="40:40" x14ac:dyDescent="0.25">
      <c r="AN3039" s="136"/>
    </row>
    <row r="3040" spans="40:40" x14ac:dyDescent="0.25">
      <c r="AN3040" s="136"/>
    </row>
    <row r="3041" spans="40:40" x14ac:dyDescent="0.25">
      <c r="AN3041" s="136"/>
    </row>
    <row r="3042" spans="40:40" x14ac:dyDescent="0.25">
      <c r="AN3042" s="136"/>
    </row>
    <row r="3043" spans="40:40" x14ac:dyDescent="0.25">
      <c r="AN3043" s="136"/>
    </row>
    <row r="3044" spans="40:40" x14ac:dyDescent="0.25">
      <c r="AN3044" s="136"/>
    </row>
    <row r="3045" spans="40:40" x14ac:dyDescent="0.25">
      <c r="AN3045" s="136"/>
    </row>
    <row r="3046" spans="40:40" x14ac:dyDescent="0.25">
      <c r="AN3046" s="136"/>
    </row>
    <row r="3047" spans="40:40" x14ac:dyDescent="0.25">
      <c r="AN3047" s="136"/>
    </row>
    <row r="3048" spans="40:40" x14ac:dyDescent="0.25">
      <c r="AN3048" s="136"/>
    </row>
    <row r="3049" spans="40:40" x14ac:dyDescent="0.25">
      <c r="AN3049" s="136"/>
    </row>
    <row r="3050" spans="40:40" x14ac:dyDescent="0.25">
      <c r="AN3050" s="136"/>
    </row>
    <row r="3051" spans="40:40" x14ac:dyDescent="0.25">
      <c r="AN3051" s="136"/>
    </row>
    <row r="3052" spans="40:40" x14ac:dyDescent="0.25">
      <c r="AN3052" s="136"/>
    </row>
    <row r="3053" spans="40:40" x14ac:dyDescent="0.25">
      <c r="AN3053" s="136"/>
    </row>
    <row r="3054" spans="40:40" x14ac:dyDescent="0.25">
      <c r="AN3054" s="136"/>
    </row>
    <row r="3055" spans="40:40" x14ac:dyDescent="0.25">
      <c r="AN3055" s="136"/>
    </row>
    <row r="3056" spans="40:40" x14ac:dyDescent="0.25">
      <c r="AN3056" s="136"/>
    </row>
    <row r="3057" spans="40:40" x14ac:dyDescent="0.25">
      <c r="AN3057" s="136"/>
    </row>
    <row r="3058" spans="40:40" x14ac:dyDescent="0.25">
      <c r="AN3058" s="136"/>
    </row>
    <row r="3059" spans="40:40" x14ac:dyDescent="0.25">
      <c r="AN3059" s="136"/>
    </row>
    <row r="3060" spans="40:40" x14ac:dyDescent="0.25">
      <c r="AN3060" s="136"/>
    </row>
    <row r="3061" spans="40:40" x14ac:dyDescent="0.25">
      <c r="AN3061" s="136"/>
    </row>
    <row r="3062" spans="40:40" x14ac:dyDescent="0.25">
      <c r="AN3062" s="136"/>
    </row>
    <row r="3063" spans="40:40" x14ac:dyDescent="0.25">
      <c r="AN3063" s="136"/>
    </row>
    <row r="3064" spans="40:40" x14ac:dyDescent="0.25">
      <c r="AN3064" s="136"/>
    </row>
    <row r="3065" spans="40:40" x14ac:dyDescent="0.25">
      <c r="AN3065" s="136"/>
    </row>
    <row r="3066" spans="40:40" x14ac:dyDescent="0.25">
      <c r="AN3066" s="136"/>
    </row>
    <row r="3067" spans="40:40" x14ac:dyDescent="0.25">
      <c r="AN3067" s="136"/>
    </row>
    <row r="3068" spans="40:40" x14ac:dyDescent="0.25">
      <c r="AN3068" s="136"/>
    </row>
    <row r="3069" spans="40:40" x14ac:dyDescent="0.25">
      <c r="AN3069" s="136"/>
    </row>
    <row r="3070" spans="40:40" x14ac:dyDescent="0.25">
      <c r="AN3070" s="136"/>
    </row>
    <row r="3071" spans="40:40" x14ac:dyDescent="0.25">
      <c r="AN3071" s="136"/>
    </row>
    <row r="3072" spans="40:40" x14ac:dyDescent="0.25">
      <c r="AN3072" s="136"/>
    </row>
    <row r="3073" spans="40:40" x14ac:dyDescent="0.25">
      <c r="AN3073" s="136"/>
    </row>
    <row r="3074" spans="40:40" x14ac:dyDescent="0.25">
      <c r="AN3074" s="136"/>
    </row>
    <row r="3075" spans="40:40" x14ac:dyDescent="0.25">
      <c r="AN3075" s="136"/>
    </row>
    <row r="3076" spans="40:40" x14ac:dyDescent="0.25">
      <c r="AN3076" s="136"/>
    </row>
    <row r="3077" spans="40:40" x14ac:dyDescent="0.25">
      <c r="AN3077" s="136"/>
    </row>
    <row r="3078" spans="40:40" x14ac:dyDescent="0.25">
      <c r="AN3078" s="136"/>
    </row>
    <row r="3079" spans="40:40" x14ac:dyDescent="0.25">
      <c r="AN3079" s="136"/>
    </row>
    <row r="3080" spans="40:40" x14ac:dyDescent="0.25">
      <c r="AN3080" s="136"/>
    </row>
    <row r="3081" spans="40:40" x14ac:dyDescent="0.25">
      <c r="AN3081" s="136"/>
    </row>
    <row r="3082" spans="40:40" x14ac:dyDescent="0.25">
      <c r="AN3082" s="136"/>
    </row>
    <row r="3083" spans="40:40" x14ac:dyDescent="0.25">
      <c r="AN3083" s="136"/>
    </row>
    <row r="3084" spans="40:40" x14ac:dyDescent="0.25">
      <c r="AN3084" s="136"/>
    </row>
    <row r="3085" spans="40:40" x14ac:dyDescent="0.25">
      <c r="AN3085" s="136"/>
    </row>
    <row r="3086" spans="40:40" x14ac:dyDescent="0.25">
      <c r="AN3086" s="136"/>
    </row>
    <row r="3087" spans="40:40" x14ac:dyDescent="0.25">
      <c r="AN3087" s="136"/>
    </row>
    <row r="3088" spans="40:40" x14ac:dyDescent="0.25">
      <c r="AN3088" s="136"/>
    </row>
    <row r="3089" spans="40:40" x14ac:dyDescent="0.25">
      <c r="AN3089" s="136"/>
    </row>
    <row r="3090" spans="40:40" x14ac:dyDescent="0.25">
      <c r="AN3090" s="136"/>
    </row>
    <row r="3091" spans="40:40" x14ac:dyDescent="0.25">
      <c r="AN3091" s="136"/>
    </row>
    <row r="3092" spans="40:40" x14ac:dyDescent="0.25">
      <c r="AN3092" s="136"/>
    </row>
    <row r="3093" spans="40:40" x14ac:dyDescent="0.25">
      <c r="AN3093" s="136"/>
    </row>
    <row r="3094" spans="40:40" x14ac:dyDescent="0.25">
      <c r="AN3094" s="136"/>
    </row>
    <row r="3095" spans="40:40" x14ac:dyDescent="0.25">
      <c r="AN3095" s="136"/>
    </row>
    <row r="3096" spans="40:40" x14ac:dyDescent="0.25">
      <c r="AN3096" s="136"/>
    </row>
    <row r="3097" spans="40:40" x14ac:dyDescent="0.25">
      <c r="AN3097" s="136"/>
    </row>
    <row r="3098" spans="40:40" x14ac:dyDescent="0.25">
      <c r="AN3098" s="136"/>
    </row>
    <row r="3099" spans="40:40" x14ac:dyDescent="0.25">
      <c r="AN3099" s="136"/>
    </row>
    <row r="3100" spans="40:40" x14ac:dyDescent="0.25">
      <c r="AN3100" s="136"/>
    </row>
    <row r="3101" spans="40:40" x14ac:dyDescent="0.25">
      <c r="AN3101" s="136"/>
    </row>
    <row r="3102" spans="40:40" x14ac:dyDescent="0.25">
      <c r="AN3102" s="136"/>
    </row>
    <row r="3103" spans="40:40" x14ac:dyDescent="0.25">
      <c r="AN3103" s="136"/>
    </row>
    <row r="3104" spans="40:40" x14ac:dyDescent="0.25">
      <c r="AN3104" s="136"/>
    </row>
    <row r="3105" spans="40:40" x14ac:dyDescent="0.25">
      <c r="AN3105" s="136"/>
    </row>
    <row r="3106" spans="40:40" x14ac:dyDescent="0.25">
      <c r="AN3106" s="136"/>
    </row>
    <row r="3107" spans="40:40" x14ac:dyDescent="0.25">
      <c r="AN3107" s="136"/>
    </row>
    <row r="3108" spans="40:40" x14ac:dyDescent="0.25">
      <c r="AN3108" s="136"/>
    </row>
    <row r="3109" spans="40:40" x14ac:dyDescent="0.25">
      <c r="AN3109" s="136"/>
    </row>
    <row r="3110" spans="40:40" x14ac:dyDescent="0.25">
      <c r="AN3110" s="136"/>
    </row>
    <row r="3111" spans="40:40" x14ac:dyDescent="0.25">
      <c r="AN3111" s="136"/>
    </row>
    <row r="3112" spans="40:40" x14ac:dyDescent="0.25">
      <c r="AN3112" s="136"/>
    </row>
    <row r="3113" spans="40:40" x14ac:dyDescent="0.25">
      <c r="AN3113" s="136"/>
    </row>
    <row r="3114" spans="40:40" x14ac:dyDescent="0.25">
      <c r="AN3114" s="136"/>
    </row>
    <row r="3115" spans="40:40" x14ac:dyDescent="0.25">
      <c r="AN3115" s="136"/>
    </row>
    <row r="3116" spans="40:40" x14ac:dyDescent="0.25">
      <c r="AN3116" s="136"/>
    </row>
    <row r="3117" spans="40:40" x14ac:dyDescent="0.25">
      <c r="AN3117" s="136"/>
    </row>
    <row r="3118" spans="40:40" x14ac:dyDescent="0.25">
      <c r="AN3118" s="136"/>
    </row>
    <row r="3119" spans="40:40" x14ac:dyDescent="0.25">
      <c r="AN3119" s="136"/>
    </row>
    <row r="3120" spans="40:40" x14ac:dyDescent="0.25">
      <c r="AN3120" s="136"/>
    </row>
    <row r="3121" spans="40:40" x14ac:dyDescent="0.25">
      <c r="AN3121" s="136"/>
    </row>
    <row r="3122" spans="40:40" x14ac:dyDescent="0.25">
      <c r="AN3122" s="136"/>
    </row>
    <row r="3123" spans="40:40" x14ac:dyDescent="0.25">
      <c r="AN3123" s="136"/>
    </row>
    <row r="3124" spans="40:40" x14ac:dyDescent="0.25">
      <c r="AN3124" s="136"/>
    </row>
    <row r="3125" spans="40:40" x14ac:dyDescent="0.25">
      <c r="AN3125" s="136"/>
    </row>
    <row r="3126" spans="40:40" x14ac:dyDescent="0.25">
      <c r="AN3126" s="136"/>
    </row>
    <row r="3127" spans="40:40" x14ac:dyDescent="0.25">
      <c r="AN3127" s="136"/>
    </row>
    <row r="3128" spans="40:40" x14ac:dyDescent="0.25">
      <c r="AN3128" s="136"/>
    </row>
    <row r="3129" spans="40:40" x14ac:dyDescent="0.25">
      <c r="AN3129" s="136"/>
    </row>
    <row r="3130" spans="40:40" x14ac:dyDescent="0.25">
      <c r="AN3130" s="136"/>
    </row>
    <row r="3131" spans="40:40" x14ac:dyDescent="0.25">
      <c r="AN3131" s="136"/>
    </row>
    <row r="3132" spans="40:40" x14ac:dyDescent="0.25">
      <c r="AN3132" s="136"/>
    </row>
    <row r="3133" spans="40:40" x14ac:dyDescent="0.25">
      <c r="AN3133" s="136"/>
    </row>
    <row r="3134" spans="40:40" x14ac:dyDescent="0.25">
      <c r="AN3134" s="136"/>
    </row>
    <row r="3135" spans="40:40" x14ac:dyDescent="0.25">
      <c r="AN3135" s="136"/>
    </row>
    <row r="3136" spans="40:40" x14ac:dyDescent="0.25">
      <c r="AN3136" s="136"/>
    </row>
    <row r="3137" spans="40:40" x14ac:dyDescent="0.25">
      <c r="AN3137" s="136"/>
    </row>
    <row r="3138" spans="40:40" x14ac:dyDescent="0.25">
      <c r="AN3138" s="136"/>
    </row>
    <row r="3139" spans="40:40" x14ac:dyDescent="0.25">
      <c r="AN3139" s="136"/>
    </row>
    <row r="3140" spans="40:40" x14ac:dyDescent="0.25">
      <c r="AN3140" s="136"/>
    </row>
    <row r="3141" spans="40:40" x14ac:dyDescent="0.25">
      <c r="AN3141" s="136"/>
    </row>
    <row r="3142" spans="40:40" x14ac:dyDescent="0.25">
      <c r="AN3142" s="136"/>
    </row>
    <row r="3143" spans="40:40" x14ac:dyDescent="0.25">
      <c r="AN3143" s="136"/>
    </row>
    <row r="3144" spans="40:40" x14ac:dyDescent="0.25">
      <c r="AN3144" s="136"/>
    </row>
    <row r="3145" spans="40:40" x14ac:dyDescent="0.25">
      <c r="AN3145" s="136"/>
    </row>
    <row r="3146" spans="40:40" x14ac:dyDescent="0.25">
      <c r="AN3146" s="136"/>
    </row>
    <row r="3147" spans="40:40" x14ac:dyDescent="0.25">
      <c r="AN3147" s="136"/>
    </row>
    <row r="3148" spans="40:40" x14ac:dyDescent="0.25">
      <c r="AN3148" s="136"/>
    </row>
    <row r="3149" spans="40:40" x14ac:dyDescent="0.25">
      <c r="AN3149" s="136"/>
    </row>
    <row r="3150" spans="40:40" x14ac:dyDescent="0.25">
      <c r="AN3150" s="136"/>
    </row>
    <row r="3151" spans="40:40" x14ac:dyDescent="0.25">
      <c r="AN3151" s="136"/>
    </row>
    <row r="3152" spans="40:40" x14ac:dyDescent="0.25">
      <c r="AN3152" s="136"/>
    </row>
    <row r="3153" spans="40:40" x14ac:dyDescent="0.25">
      <c r="AN3153" s="136"/>
    </row>
    <row r="3154" spans="40:40" x14ac:dyDescent="0.25">
      <c r="AN3154" s="136"/>
    </row>
    <row r="3155" spans="40:40" x14ac:dyDescent="0.25">
      <c r="AN3155" s="136"/>
    </row>
    <row r="3156" spans="40:40" x14ac:dyDescent="0.25">
      <c r="AN3156" s="136"/>
    </row>
    <row r="3157" spans="40:40" x14ac:dyDescent="0.25">
      <c r="AN3157" s="136"/>
    </row>
    <row r="3158" spans="40:40" x14ac:dyDescent="0.25">
      <c r="AN3158" s="136"/>
    </row>
    <row r="3159" spans="40:40" x14ac:dyDescent="0.25">
      <c r="AN3159" s="136"/>
    </row>
    <row r="3160" spans="40:40" x14ac:dyDescent="0.25">
      <c r="AN3160" s="136"/>
    </row>
    <row r="3161" spans="40:40" x14ac:dyDescent="0.25">
      <c r="AN3161" s="136"/>
    </row>
    <row r="3162" spans="40:40" x14ac:dyDescent="0.25">
      <c r="AN3162" s="136"/>
    </row>
    <row r="3163" spans="40:40" x14ac:dyDescent="0.25">
      <c r="AN3163" s="136"/>
    </row>
    <row r="3164" spans="40:40" x14ac:dyDescent="0.25">
      <c r="AN3164" s="136"/>
    </row>
    <row r="3165" spans="40:40" x14ac:dyDescent="0.25">
      <c r="AN3165" s="136"/>
    </row>
    <row r="3166" spans="40:40" x14ac:dyDescent="0.25">
      <c r="AN3166" s="136"/>
    </row>
    <row r="3167" spans="40:40" x14ac:dyDescent="0.25">
      <c r="AN3167" s="136"/>
    </row>
    <row r="3168" spans="40:40" x14ac:dyDescent="0.25">
      <c r="AN3168" s="136"/>
    </row>
    <row r="3169" spans="40:40" x14ac:dyDescent="0.25">
      <c r="AN3169" s="136"/>
    </row>
    <row r="3170" spans="40:40" x14ac:dyDescent="0.25">
      <c r="AN3170" s="136"/>
    </row>
    <row r="3171" spans="40:40" x14ac:dyDescent="0.25">
      <c r="AN3171" s="136"/>
    </row>
    <row r="3172" spans="40:40" x14ac:dyDescent="0.25">
      <c r="AN3172" s="136"/>
    </row>
    <row r="3173" spans="40:40" x14ac:dyDescent="0.25">
      <c r="AN3173" s="136"/>
    </row>
    <row r="3174" spans="40:40" x14ac:dyDescent="0.25">
      <c r="AN3174" s="136"/>
    </row>
    <row r="3175" spans="40:40" x14ac:dyDescent="0.25">
      <c r="AN3175" s="136"/>
    </row>
    <row r="3176" spans="40:40" x14ac:dyDescent="0.25">
      <c r="AN3176" s="136"/>
    </row>
    <row r="3177" spans="40:40" x14ac:dyDescent="0.25">
      <c r="AN3177" s="136"/>
    </row>
    <row r="3178" spans="40:40" x14ac:dyDescent="0.25">
      <c r="AN3178" s="136"/>
    </row>
    <row r="3179" spans="40:40" x14ac:dyDescent="0.25">
      <c r="AN3179" s="136"/>
    </row>
    <row r="3180" spans="40:40" x14ac:dyDescent="0.25">
      <c r="AN3180" s="136"/>
    </row>
    <row r="3181" spans="40:40" x14ac:dyDescent="0.25">
      <c r="AN3181" s="136"/>
    </row>
    <row r="3182" spans="40:40" x14ac:dyDescent="0.25">
      <c r="AN3182" s="136"/>
    </row>
    <row r="3183" spans="40:40" x14ac:dyDescent="0.25">
      <c r="AN3183" s="136"/>
    </row>
    <row r="3184" spans="40:40" x14ac:dyDescent="0.25">
      <c r="AN3184" s="136"/>
    </row>
    <row r="3185" spans="40:40" x14ac:dyDescent="0.25">
      <c r="AN3185" s="136"/>
    </row>
    <row r="3186" spans="40:40" x14ac:dyDescent="0.25">
      <c r="AN3186" s="136"/>
    </row>
    <row r="3187" spans="40:40" x14ac:dyDescent="0.25">
      <c r="AN3187" s="136"/>
    </row>
    <row r="3188" spans="40:40" x14ac:dyDescent="0.25">
      <c r="AN3188" s="136"/>
    </row>
    <row r="3189" spans="40:40" x14ac:dyDescent="0.25">
      <c r="AN3189" s="136"/>
    </row>
    <row r="3190" spans="40:40" x14ac:dyDescent="0.25">
      <c r="AN3190" s="136"/>
    </row>
    <row r="3191" spans="40:40" x14ac:dyDescent="0.25">
      <c r="AN3191" s="136"/>
    </row>
    <row r="3192" spans="40:40" x14ac:dyDescent="0.25">
      <c r="AN3192" s="136"/>
    </row>
    <row r="3193" spans="40:40" x14ac:dyDescent="0.25">
      <c r="AN3193" s="136"/>
    </row>
    <row r="3194" spans="40:40" x14ac:dyDescent="0.25">
      <c r="AN3194" s="136"/>
    </row>
    <row r="3195" spans="40:40" x14ac:dyDescent="0.25">
      <c r="AN3195" s="136"/>
    </row>
    <row r="3196" spans="40:40" x14ac:dyDescent="0.25">
      <c r="AN3196" s="136"/>
    </row>
    <row r="3197" spans="40:40" x14ac:dyDescent="0.25">
      <c r="AN3197" s="136"/>
    </row>
    <row r="3198" spans="40:40" x14ac:dyDescent="0.25">
      <c r="AN3198" s="136"/>
    </row>
    <row r="3199" spans="40:40" x14ac:dyDescent="0.25">
      <c r="AN3199" s="136"/>
    </row>
    <row r="3200" spans="40:40" x14ac:dyDescent="0.25">
      <c r="AN3200" s="136"/>
    </row>
    <row r="3201" spans="40:40" x14ac:dyDescent="0.25">
      <c r="AN3201" s="136"/>
    </row>
    <row r="3202" spans="40:40" x14ac:dyDescent="0.25">
      <c r="AN3202" s="136"/>
    </row>
    <row r="3203" spans="40:40" x14ac:dyDescent="0.25">
      <c r="AN3203" s="136"/>
    </row>
    <row r="3204" spans="40:40" x14ac:dyDescent="0.25">
      <c r="AN3204" s="136"/>
    </row>
    <row r="3205" spans="40:40" x14ac:dyDescent="0.25">
      <c r="AN3205" s="136"/>
    </row>
    <row r="3206" spans="40:40" x14ac:dyDescent="0.25">
      <c r="AN3206" s="136"/>
    </row>
    <row r="3207" spans="40:40" x14ac:dyDescent="0.25">
      <c r="AN3207" s="136"/>
    </row>
    <row r="3208" spans="40:40" x14ac:dyDescent="0.25">
      <c r="AN3208" s="136"/>
    </row>
    <row r="3209" spans="40:40" x14ac:dyDescent="0.25">
      <c r="AN3209" s="136"/>
    </row>
    <row r="3210" spans="40:40" x14ac:dyDescent="0.25">
      <c r="AN3210" s="136"/>
    </row>
    <row r="3211" spans="40:40" x14ac:dyDescent="0.25">
      <c r="AN3211" s="136"/>
    </row>
    <row r="3212" spans="40:40" x14ac:dyDescent="0.25">
      <c r="AN3212" s="136"/>
    </row>
    <row r="3213" spans="40:40" x14ac:dyDescent="0.25">
      <c r="AN3213" s="136"/>
    </row>
    <row r="3214" spans="40:40" x14ac:dyDescent="0.25">
      <c r="AN3214" s="136"/>
    </row>
    <row r="3215" spans="40:40" x14ac:dyDescent="0.25">
      <c r="AN3215" s="136"/>
    </row>
    <row r="3216" spans="40:40" x14ac:dyDescent="0.25">
      <c r="AN3216" s="136"/>
    </row>
    <row r="3217" spans="40:40" x14ac:dyDescent="0.25">
      <c r="AN3217" s="136"/>
    </row>
    <row r="3218" spans="40:40" x14ac:dyDescent="0.25">
      <c r="AN3218" s="136"/>
    </row>
    <row r="3219" spans="40:40" x14ac:dyDescent="0.25">
      <c r="AN3219" s="136"/>
    </row>
    <row r="3220" spans="40:40" x14ac:dyDescent="0.25">
      <c r="AN3220" s="136"/>
    </row>
    <row r="3221" spans="40:40" x14ac:dyDescent="0.25">
      <c r="AN3221" s="136"/>
    </row>
    <row r="3222" spans="40:40" x14ac:dyDescent="0.25">
      <c r="AN3222" s="136"/>
    </row>
    <row r="3223" spans="40:40" x14ac:dyDescent="0.25">
      <c r="AN3223" s="136"/>
    </row>
    <row r="3224" spans="40:40" x14ac:dyDescent="0.25">
      <c r="AN3224" s="136"/>
    </row>
    <row r="3225" spans="40:40" x14ac:dyDescent="0.25">
      <c r="AN3225" s="136"/>
    </row>
    <row r="3226" spans="40:40" x14ac:dyDescent="0.25">
      <c r="AN3226" s="136"/>
    </row>
    <row r="3227" spans="40:40" x14ac:dyDescent="0.25">
      <c r="AN3227" s="136"/>
    </row>
    <row r="3228" spans="40:40" x14ac:dyDescent="0.25">
      <c r="AN3228" s="136"/>
    </row>
    <row r="3229" spans="40:40" x14ac:dyDescent="0.25">
      <c r="AN3229" s="136"/>
    </row>
    <row r="3230" spans="40:40" x14ac:dyDescent="0.25">
      <c r="AN3230" s="136"/>
    </row>
    <row r="3231" spans="40:40" x14ac:dyDescent="0.25">
      <c r="AN3231" s="136"/>
    </row>
    <row r="3232" spans="40:40" x14ac:dyDescent="0.25">
      <c r="AN3232" s="136"/>
    </row>
    <row r="3233" spans="40:40" x14ac:dyDescent="0.25">
      <c r="AN3233" s="136"/>
    </row>
    <row r="3234" spans="40:40" x14ac:dyDescent="0.25">
      <c r="AN3234" s="136"/>
    </row>
    <row r="3235" spans="40:40" x14ac:dyDescent="0.25">
      <c r="AN3235" s="136"/>
    </row>
    <row r="3236" spans="40:40" x14ac:dyDescent="0.25">
      <c r="AN3236" s="136"/>
    </row>
    <row r="3237" spans="40:40" x14ac:dyDescent="0.25">
      <c r="AN3237" s="136"/>
    </row>
    <row r="3238" spans="40:40" x14ac:dyDescent="0.25">
      <c r="AN3238" s="136"/>
    </row>
    <row r="3239" spans="40:40" x14ac:dyDescent="0.25">
      <c r="AN3239" s="136"/>
    </row>
    <row r="3240" spans="40:40" x14ac:dyDescent="0.25">
      <c r="AN3240" s="136"/>
    </row>
    <row r="3241" spans="40:40" x14ac:dyDescent="0.25">
      <c r="AN3241" s="136"/>
    </row>
    <row r="3242" spans="40:40" x14ac:dyDescent="0.25">
      <c r="AN3242" s="136"/>
    </row>
    <row r="3243" spans="40:40" x14ac:dyDescent="0.25">
      <c r="AN3243" s="136"/>
    </row>
    <row r="3244" spans="40:40" x14ac:dyDescent="0.25">
      <c r="AN3244" s="136"/>
    </row>
    <row r="3245" spans="40:40" x14ac:dyDescent="0.25">
      <c r="AN3245" s="136"/>
    </row>
    <row r="3246" spans="40:40" x14ac:dyDescent="0.25">
      <c r="AN3246" s="136"/>
    </row>
    <row r="3247" spans="40:40" x14ac:dyDescent="0.25">
      <c r="AN3247" s="136"/>
    </row>
    <row r="3248" spans="40:40" x14ac:dyDescent="0.25">
      <c r="AN3248" s="136"/>
    </row>
    <row r="3249" spans="40:40" x14ac:dyDescent="0.25">
      <c r="AN3249" s="136"/>
    </row>
    <row r="3250" spans="40:40" x14ac:dyDescent="0.25">
      <c r="AN3250" s="136"/>
    </row>
    <row r="3251" spans="40:40" x14ac:dyDescent="0.25">
      <c r="AN3251" s="136"/>
    </row>
    <row r="3252" spans="40:40" x14ac:dyDescent="0.25">
      <c r="AN3252" s="136"/>
    </row>
    <row r="3253" spans="40:40" x14ac:dyDescent="0.25">
      <c r="AN3253" s="136"/>
    </row>
    <row r="3254" spans="40:40" x14ac:dyDescent="0.25">
      <c r="AN3254" s="136"/>
    </row>
    <row r="3255" spans="40:40" x14ac:dyDescent="0.25">
      <c r="AN3255" s="136"/>
    </row>
    <row r="3256" spans="40:40" x14ac:dyDescent="0.25">
      <c r="AN3256" s="136"/>
    </row>
    <row r="3257" spans="40:40" x14ac:dyDescent="0.25">
      <c r="AN3257" s="136"/>
    </row>
    <row r="3258" spans="40:40" x14ac:dyDescent="0.25">
      <c r="AN3258" s="136"/>
    </row>
    <row r="3259" spans="40:40" x14ac:dyDescent="0.25">
      <c r="AN3259" s="136"/>
    </row>
    <row r="3260" spans="40:40" x14ac:dyDescent="0.25">
      <c r="AN3260" s="136"/>
    </row>
    <row r="3261" spans="40:40" x14ac:dyDescent="0.25">
      <c r="AN3261" s="136"/>
    </row>
    <row r="3262" spans="40:40" x14ac:dyDescent="0.25">
      <c r="AN3262" s="136"/>
    </row>
    <row r="3263" spans="40:40" x14ac:dyDescent="0.25">
      <c r="AN3263" s="136"/>
    </row>
    <row r="3264" spans="40:40" x14ac:dyDescent="0.25">
      <c r="AN3264" s="136"/>
    </row>
    <row r="3265" spans="40:40" x14ac:dyDescent="0.25">
      <c r="AN3265" s="136"/>
    </row>
    <row r="3266" spans="40:40" x14ac:dyDescent="0.25">
      <c r="AN3266" s="136"/>
    </row>
    <row r="3267" spans="40:40" x14ac:dyDescent="0.25">
      <c r="AN3267" s="136"/>
    </row>
    <row r="3268" spans="40:40" x14ac:dyDescent="0.25">
      <c r="AN3268" s="136"/>
    </row>
    <row r="3269" spans="40:40" x14ac:dyDescent="0.25">
      <c r="AN3269" s="136"/>
    </row>
    <row r="3270" spans="40:40" x14ac:dyDescent="0.25">
      <c r="AN3270" s="136"/>
    </row>
    <row r="3271" spans="40:40" x14ac:dyDescent="0.25">
      <c r="AN3271" s="136"/>
    </row>
    <row r="3272" spans="40:40" x14ac:dyDescent="0.25">
      <c r="AN3272" s="136"/>
    </row>
    <row r="3273" spans="40:40" x14ac:dyDescent="0.25">
      <c r="AN3273" s="136"/>
    </row>
    <row r="3274" spans="40:40" x14ac:dyDescent="0.25">
      <c r="AN3274" s="136"/>
    </row>
    <row r="3275" spans="40:40" x14ac:dyDescent="0.25">
      <c r="AN3275" s="136"/>
    </row>
    <row r="3276" spans="40:40" x14ac:dyDescent="0.25">
      <c r="AN3276" s="136"/>
    </row>
    <row r="3277" spans="40:40" x14ac:dyDescent="0.25">
      <c r="AN3277" s="136"/>
    </row>
    <row r="3278" spans="40:40" x14ac:dyDescent="0.25">
      <c r="AN3278" s="136"/>
    </row>
    <row r="3279" spans="40:40" x14ac:dyDescent="0.25">
      <c r="AN3279" s="136"/>
    </row>
    <row r="3280" spans="40:40" x14ac:dyDescent="0.25">
      <c r="AN3280" s="136"/>
    </row>
    <row r="3281" spans="40:40" x14ac:dyDescent="0.25">
      <c r="AN3281" s="136"/>
    </row>
    <row r="3282" spans="40:40" x14ac:dyDescent="0.25">
      <c r="AN3282" s="136"/>
    </row>
    <row r="3283" spans="40:40" x14ac:dyDescent="0.25">
      <c r="AN3283" s="136"/>
    </row>
    <row r="3284" spans="40:40" x14ac:dyDescent="0.25">
      <c r="AN3284" s="136"/>
    </row>
    <row r="3285" spans="40:40" x14ac:dyDescent="0.25">
      <c r="AN3285" s="136"/>
    </row>
    <row r="3286" spans="40:40" x14ac:dyDescent="0.25">
      <c r="AN3286" s="136"/>
    </row>
    <row r="3287" spans="40:40" x14ac:dyDescent="0.25">
      <c r="AN3287" s="136"/>
    </row>
    <row r="3288" spans="40:40" x14ac:dyDescent="0.25">
      <c r="AN3288" s="136"/>
    </row>
    <row r="3289" spans="40:40" x14ac:dyDescent="0.25">
      <c r="AN3289" s="136"/>
    </row>
    <row r="3290" spans="40:40" x14ac:dyDescent="0.25">
      <c r="AN3290" s="136"/>
    </row>
    <row r="3291" spans="40:40" x14ac:dyDescent="0.25">
      <c r="AN3291" s="136"/>
    </row>
    <row r="3292" spans="40:40" x14ac:dyDescent="0.25">
      <c r="AN3292" s="136"/>
    </row>
    <row r="3293" spans="40:40" x14ac:dyDescent="0.25">
      <c r="AN3293" s="136"/>
    </row>
    <row r="3294" spans="40:40" x14ac:dyDescent="0.25">
      <c r="AN3294" s="136"/>
    </row>
    <row r="3295" spans="40:40" x14ac:dyDescent="0.25">
      <c r="AN3295" s="136"/>
    </row>
    <row r="3296" spans="40:40" x14ac:dyDescent="0.25">
      <c r="AN3296" s="136"/>
    </row>
    <row r="3297" spans="40:40" x14ac:dyDescent="0.25">
      <c r="AN3297" s="136"/>
    </row>
    <row r="3298" spans="40:40" x14ac:dyDescent="0.25">
      <c r="AN3298" s="136"/>
    </row>
    <row r="3299" spans="40:40" x14ac:dyDescent="0.25">
      <c r="AN3299" s="136"/>
    </row>
    <row r="3300" spans="40:40" x14ac:dyDescent="0.25">
      <c r="AN3300" s="136"/>
    </row>
    <row r="3301" spans="40:40" x14ac:dyDescent="0.25">
      <c r="AN3301" s="136"/>
    </row>
    <row r="3302" spans="40:40" x14ac:dyDescent="0.25">
      <c r="AN3302" s="136"/>
    </row>
    <row r="3303" spans="40:40" x14ac:dyDescent="0.25">
      <c r="AN3303" s="136"/>
    </row>
    <row r="3304" spans="40:40" x14ac:dyDescent="0.25">
      <c r="AN3304" s="136"/>
    </row>
    <row r="3305" spans="40:40" x14ac:dyDescent="0.25">
      <c r="AN3305" s="136"/>
    </row>
    <row r="3306" spans="40:40" x14ac:dyDescent="0.25">
      <c r="AN3306" s="136"/>
    </row>
    <row r="3307" spans="40:40" x14ac:dyDescent="0.25">
      <c r="AN3307" s="136"/>
    </row>
    <row r="3308" spans="40:40" x14ac:dyDescent="0.25">
      <c r="AN3308" s="136"/>
    </row>
    <row r="3309" spans="40:40" x14ac:dyDescent="0.25">
      <c r="AN3309" s="136"/>
    </row>
    <row r="3310" spans="40:40" x14ac:dyDescent="0.25">
      <c r="AN3310" s="136"/>
    </row>
    <row r="3311" spans="40:40" x14ac:dyDescent="0.25">
      <c r="AN3311" s="136"/>
    </row>
    <row r="3312" spans="40:40" x14ac:dyDescent="0.25">
      <c r="AN3312" s="136"/>
    </row>
    <row r="3313" spans="40:40" x14ac:dyDescent="0.25">
      <c r="AN3313" s="136"/>
    </row>
    <row r="3314" spans="40:40" x14ac:dyDescent="0.25">
      <c r="AN3314" s="136"/>
    </row>
    <row r="3315" spans="40:40" x14ac:dyDescent="0.25">
      <c r="AN3315" s="136"/>
    </row>
    <row r="3316" spans="40:40" x14ac:dyDescent="0.25">
      <c r="AN3316" s="136"/>
    </row>
    <row r="3317" spans="40:40" x14ac:dyDescent="0.25">
      <c r="AN3317" s="136"/>
    </row>
    <row r="3318" spans="40:40" x14ac:dyDescent="0.25">
      <c r="AN3318" s="136"/>
    </row>
    <row r="3319" spans="40:40" x14ac:dyDescent="0.25">
      <c r="AN3319" s="136"/>
    </row>
    <row r="3320" spans="40:40" x14ac:dyDescent="0.25">
      <c r="AN3320" s="136"/>
    </row>
    <row r="3321" spans="40:40" x14ac:dyDescent="0.25">
      <c r="AN3321" s="136"/>
    </row>
    <row r="3322" spans="40:40" x14ac:dyDescent="0.25">
      <c r="AN3322" s="136"/>
    </row>
    <row r="3323" spans="40:40" x14ac:dyDescent="0.25">
      <c r="AN3323" s="136"/>
    </row>
    <row r="3324" spans="40:40" x14ac:dyDescent="0.25">
      <c r="AN3324" s="136"/>
    </row>
    <row r="3325" spans="40:40" x14ac:dyDescent="0.25">
      <c r="AN3325" s="136"/>
    </row>
    <row r="3326" spans="40:40" x14ac:dyDescent="0.25">
      <c r="AN3326" s="136"/>
    </row>
    <row r="3327" spans="40:40" x14ac:dyDescent="0.25">
      <c r="AN3327" s="136"/>
    </row>
    <row r="3328" spans="40:40" x14ac:dyDescent="0.25">
      <c r="AN3328" s="136"/>
    </row>
    <row r="3329" spans="40:40" x14ac:dyDescent="0.25">
      <c r="AN3329" s="136"/>
    </row>
    <row r="3330" spans="40:40" x14ac:dyDescent="0.25">
      <c r="AN3330" s="136"/>
    </row>
    <row r="3331" spans="40:40" x14ac:dyDescent="0.25">
      <c r="AN3331" s="136"/>
    </row>
    <row r="3332" spans="40:40" x14ac:dyDescent="0.25">
      <c r="AN3332" s="136"/>
    </row>
    <row r="3333" spans="40:40" x14ac:dyDescent="0.25">
      <c r="AN3333" s="136"/>
    </row>
    <row r="3334" spans="40:40" x14ac:dyDescent="0.25">
      <c r="AN3334" s="136"/>
    </row>
    <row r="3335" spans="40:40" x14ac:dyDescent="0.25">
      <c r="AN3335" s="136"/>
    </row>
    <row r="3336" spans="40:40" x14ac:dyDescent="0.25">
      <c r="AN3336" s="136"/>
    </row>
    <row r="3337" spans="40:40" x14ac:dyDescent="0.25">
      <c r="AN3337" s="136"/>
    </row>
    <row r="3338" spans="40:40" x14ac:dyDescent="0.25">
      <c r="AN3338" s="136"/>
    </row>
    <row r="3339" spans="40:40" x14ac:dyDescent="0.25">
      <c r="AN3339" s="136"/>
    </row>
    <row r="3340" spans="40:40" x14ac:dyDescent="0.25">
      <c r="AN3340" s="136"/>
    </row>
    <row r="3341" spans="40:40" x14ac:dyDescent="0.25">
      <c r="AN3341" s="136"/>
    </row>
    <row r="3342" spans="40:40" x14ac:dyDescent="0.25">
      <c r="AN3342" s="136"/>
    </row>
    <row r="3343" spans="40:40" x14ac:dyDescent="0.25">
      <c r="AN3343" s="136"/>
    </row>
    <row r="3344" spans="40:40" x14ac:dyDescent="0.25">
      <c r="AN3344" s="136"/>
    </row>
    <row r="3345" spans="40:40" x14ac:dyDescent="0.25">
      <c r="AN3345" s="136"/>
    </row>
    <row r="3346" spans="40:40" x14ac:dyDescent="0.25">
      <c r="AN3346" s="136"/>
    </row>
    <row r="3347" spans="40:40" x14ac:dyDescent="0.25">
      <c r="AN3347" s="136"/>
    </row>
    <row r="3348" spans="40:40" x14ac:dyDescent="0.25">
      <c r="AN3348" s="136"/>
    </row>
    <row r="3349" spans="40:40" x14ac:dyDescent="0.25">
      <c r="AN3349" s="136"/>
    </row>
    <row r="3350" spans="40:40" x14ac:dyDescent="0.25">
      <c r="AN3350" s="136"/>
    </row>
    <row r="3351" spans="40:40" x14ac:dyDescent="0.25">
      <c r="AN3351" s="136"/>
    </row>
    <row r="3352" spans="40:40" x14ac:dyDescent="0.25">
      <c r="AN3352" s="136"/>
    </row>
    <row r="3353" spans="40:40" x14ac:dyDescent="0.25">
      <c r="AN3353" s="136"/>
    </row>
    <row r="3354" spans="40:40" x14ac:dyDescent="0.25">
      <c r="AN3354" s="136"/>
    </row>
    <row r="3355" spans="40:40" x14ac:dyDescent="0.25">
      <c r="AN3355" s="136"/>
    </row>
    <row r="3356" spans="40:40" x14ac:dyDescent="0.25">
      <c r="AN3356" s="136"/>
    </row>
    <row r="3357" spans="40:40" x14ac:dyDescent="0.25">
      <c r="AN3357" s="136"/>
    </row>
    <row r="3358" spans="40:40" x14ac:dyDescent="0.25">
      <c r="AN3358" s="136"/>
    </row>
    <row r="3359" spans="40:40" x14ac:dyDescent="0.25">
      <c r="AN3359" s="136"/>
    </row>
    <row r="3360" spans="40:40" x14ac:dyDescent="0.25">
      <c r="AN3360" s="136"/>
    </row>
    <row r="3361" spans="40:40" x14ac:dyDescent="0.25">
      <c r="AN3361" s="136"/>
    </row>
    <row r="3362" spans="40:40" x14ac:dyDescent="0.25">
      <c r="AN3362" s="136"/>
    </row>
    <row r="3363" spans="40:40" x14ac:dyDescent="0.25">
      <c r="AN3363" s="136"/>
    </row>
    <row r="3364" spans="40:40" x14ac:dyDescent="0.25">
      <c r="AN3364" s="136"/>
    </row>
    <row r="3365" spans="40:40" x14ac:dyDescent="0.25">
      <c r="AN3365" s="136"/>
    </row>
    <row r="3366" spans="40:40" x14ac:dyDescent="0.25">
      <c r="AN3366" s="136"/>
    </row>
    <row r="3367" spans="40:40" x14ac:dyDescent="0.25">
      <c r="AN3367" s="136"/>
    </row>
    <row r="3368" spans="40:40" x14ac:dyDescent="0.25">
      <c r="AN3368" s="136"/>
    </row>
    <row r="3369" spans="40:40" x14ac:dyDescent="0.25">
      <c r="AN3369" s="136"/>
    </row>
    <row r="3370" spans="40:40" x14ac:dyDescent="0.25">
      <c r="AN3370" s="136"/>
    </row>
    <row r="3371" spans="40:40" x14ac:dyDescent="0.25">
      <c r="AN3371" s="136"/>
    </row>
    <row r="3372" spans="40:40" x14ac:dyDescent="0.25">
      <c r="AN3372" s="136"/>
    </row>
    <row r="3373" spans="40:40" x14ac:dyDescent="0.25">
      <c r="AN3373" s="136"/>
    </row>
    <row r="3374" spans="40:40" x14ac:dyDescent="0.25">
      <c r="AN3374" s="136"/>
    </row>
    <row r="3375" spans="40:40" x14ac:dyDescent="0.25">
      <c r="AN3375" s="136"/>
    </row>
    <row r="3376" spans="40:40" x14ac:dyDescent="0.25">
      <c r="AN3376" s="136"/>
    </row>
    <row r="3377" spans="40:40" x14ac:dyDescent="0.25">
      <c r="AN3377" s="136"/>
    </row>
    <row r="3378" spans="40:40" x14ac:dyDescent="0.25">
      <c r="AN3378" s="136"/>
    </row>
    <row r="3379" spans="40:40" x14ac:dyDescent="0.25">
      <c r="AN3379" s="136"/>
    </row>
    <row r="3380" spans="40:40" x14ac:dyDescent="0.25">
      <c r="AN3380" s="136"/>
    </row>
    <row r="3381" spans="40:40" x14ac:dyDescent="0.25">
      <c r="AN3381" s="136"/>
    </row>
    <row r="3382" spans="40:40" x14ac:dyDescent="0.25">
      <c r="AN3382" s="136"/>
    </row>
    <row r="3383" spans="40:40" x14ac:dyDescent="0.25">
      <c r="AN3383" s="136"/>
    </row>
    <row r="3384" spans="40:40" x14ac:dyDescent="0.25">
      <c r="AN3384" s="136"/>
    </row>
    <row r="3385" spans="40:40" x14ac:dyDescent="0.25">
      <c r="AN3385" s="136"/>
    </row>
    <row r="3386" spans="40:40" x14ac:dyDescent="0.25">
      <c r="AN3386" s="136"/>
    </row>
    <row r="3387" spans="40:40" x14ac:dyDescent="0.25">
      <c r="AN3387" s="136"/>
    </row>
    <row r="3388" spans="40:40" x14ac:dyDescent="0.25">
      <c r="AN3388" s="136"/>
    </row>
    <row r="3389" spans="40:40" x14ac:dyDescent="0.25">
      <c r="AN3389" s="136"/>
    </row>
    <row r="3390" spans="40:40" x14ac:dyDescent="0.25">
      <c r="AN3390" s="136"/>
    </row>
    <row r="3391" spans="40:40" x14ac:dyDescent="0.25">
      <c r="AN3391" s="136"/>
    </row>
    <row r="3392" spans="40:40" x14ac:dyDescent="0.25">
      <c r="AN3392" s="136"/>
    </row>
    <row r="3393" spans="40:40" x14ac:dyDescent="0.25">
      <c r="AN3393" s="136"/>
    </row>
    <row r="3394" spans="40:40" x14ac:dyDescent="0.25">
      <c r="AN3394" s="136"/>
    </row>
    <row r="3395" spans="40:40" x14ac:dyDescent="0.25">
      <c r="AN3395" s="136"/>
    </row>
    <row r="3396" spans="40:40" x14ac:dyDescent="0.25">
      <c r="AN3396" s="136"/>
    </row>
    <row r="3397" spans="40:40" x14ac:dyDescent="0.25">
      <c r="AN3397" s="136"/>
    </row>
    <row r="3398" spans="40:40" x14ac:dyDescent="0.25">
      <c r="AN3398" s="136"/>
    </row>
    <row r="3399" spans="40:40" x14ac:dyDescent="0.25">
      <c r="AN3399" s="136"/>
    </row>
    <row r="3400" spans="40:40" x14ac:dyDescent="0.25">
      <c r="AN3400" s="136"/>
    </row>
    <row r="3401" spans="40:40" x14ac:dyDescent="0.25">
      <c r="AN3401" s="136"/>
    </row>
    <row r="3402" spans="40:40" x14ac:dyDescent="0.25">
      <c r="AN3402" s="136"/>
    </row>
    <row r="3403" spans="40:40" x14ac:dyDescent="0.25">
      <c r="AN3403" s="136"/>
    </row>
    <row r="3404" spans="40:40" x14ac:dyDescent="0.25">
      <c r="AN3404" s="136"/>
    </row>
    <row r="3405" spans="40:40" x14ac:dyDescent="0.25">
      <c r="AN3405" s="136"/>
    </row>
    <row r="3406" spans="40:40" x14ac:dyDescent="0.25">
      <c r="AN3406" s="136"/>
    </row>
    <row r="3407" spans="40:40" x14ac:dyDescent="0.25">
      <c r="AN3407" s="136"/>
    </row>
    <row r="3408" spans="40:40" x14ac:dyDescent="0.25">
      <c r="AN3408" s="136"/>
    </row>
    <row r="3409" spans="40:40" x14ac:dyDescent="0.25">
      <c r="AN3409" s="136"/>
    </row>
    <row r="3410" spans="40:40" x14ac:dyDescent="0.25">
      <c r="AN3410" s="136"/>
    </row>
    <row r="3411" spans="40:40" x14ac:dyDescent="0.25">
      <c r="AN3411" s="136"/>
    </row>
    <row r="3412" spans="40:40" x14ac:dyDescent="0.25">
      <c r="AN3412" s="136"/>
    </row>
    <row r="3413" spans="40:40" x14ac:dyDescent="0.25">
      <c r="AN3413" s="136"/>
    </row>
    <row r="3414" spans="40:40" x14ac:dyDescent="0.25">
      <c r="AN3414" s="136"/>
    </row>
    <row r="3415" spans="40:40" x14ac:dyDescent="0.25">
      <c r="AN3415" s="136"/>
    </row>
    <row r="3416" spans="40:40" x14ac:dyDescent="0.25">
      <c r="AN3416" s="136"/>
    </row>
    <row r="3417" spans="40:40" x14ac:dyDescent="0.25">
      <c r="AN3417" s="136"/>
    </row>
    <row r="3418" spans="40:40" x14ac:dyDescent="0.25">
      <c r="AN3418" s="136"/>
    </row>
    <row r="3419" spans="40:40" x14ac:dyDescent="0.25">
      <c r="AN3419" s="136"/>
    </row>
    <row r="3420" spans="40:40" x14ac:dyDescent="0.25">
      <c r="AN3420" s="136"/>
    </row>
    <row r="3421" spans="40:40" x14ac:dyDescent="0.25">
      <c r="AN3421" s="136"/>
    </row>
    <row r="3422" spans="40:40" x14ac:dyDescent="0.25">
      <c r="AN3422" s="136"/>
    </row>
    <row r="3423" spans="40:40" x14ac:dyDescent="0.25">
      <c r="AN3423" s="136"/>
    </row>
    <row r="3424" spans="40:40" x14ac:dyDescent="0.25">
      <c r="AN3424" s="136"/>
    </row>
    <row r="3425" spans="40:40" x14ac:dyDescent="0.25">
      <c r="AN3425" s="136"/>
    </row>
    <row r="3426" spans="40:40" x14ac:dyDescent="0.25">
      <c r="AN3426" s="136"/>
    </row>
    <row r="3427" spans="40:40" x14ac:dyDescent="0.25">
      <c r="AN3427" s="136"/>
    </row>
    <row r="3428" spans="40:40" x14ac:dyDescent="0.25">
      <c r="AN3428" s="136"/>
    </row>
    <row r="3429" spans="40:40" x14ac:dyDescent="0.25">
      <c r="AN3429" s="136"/>
    </row>
    <row r="3430" spans="40:40" x14ac:dyDescent="0.25">
      <c r="AN3430" s="136"/>
    </row>
    <row r="3431" spans="40:40" x14ac:dyDescent="0.25">
      <c r="AN3431" s="136"/>
    </row>
    <row r="3432" spans="40:40" x14ac:dyDescent="0.25">
      <c r="AN3432" s="136"/>
    </row>
    <row r="3433" spans="40:40" x14ac:dyDescent="0.25">
      <c r="AN3433" s="136"/>
    </row>
    <row r="3434" spans="40:40" x14ac:dyDescent="0.25">
      <c r="AN3434" s="136"/>
    </row>
    <row r="3435" spans="40:40" x14ac:dyDescent="0.25">
      <c r="AN3435" s="136"/>
    </row>
    <row r="3436" spans="40:40" x14ac:dyDescent="0.25">
      <c r="AN3436" s="136"/>
    </row>
    <row r="3437" spans="40:40" x14ac:dyDescent="0.25">
      <c r="AN3437" s="136"/>
    </row>
    <row r="3438" spans="40:40" x14ac:dyDescent="0.25">
      <c r="AN3438" s="136"/>
    </row>
    <row r="3439" spans="40:40" x14ac:dyDescent="0.25">
      <c r="AN3439" s="136"/>
    </row>
    <row r="3440" spans="40:40" x14ac:dyDescent="0.25">
      <c r="AN3440" s="136"/>
    </row>
    <row r="3441" spans="40:40" x14ac:dyDescent="0.25">
      <c r="AN3441" s="136"/>
    </row>
    <row r="3442" spans="40:40" x14ac:dyDescent="0.25">
      <c r="AN3442" s="136"/>
    </row>
    <row r="3443" spans="40:40" x14ac:dyDescent="0.25">
      <c r="AN3443" s="136"/>
    </row>
    <row r="3444" spans="40:40" x14ac:dyDescent="0.25">
      <c r="AN3444" s="136"/>
    </row>
    <row r="3445" spans="40:40" x14ac:dyDescent="0.25">
      <c r="AN3445" s="136"/>
    </row>
    <row r="3446" spans="40:40" x14ac:dyDescent="0.25">
      <c r="AN3446" s="136"/>
    </row>
    <row r="3447" spans="40:40" x14ac:dyDescent="0.25">
      <c r="AN3447" s="136"/>
    </row>
    <row r="3448" spans="40:40" x14ac:dyDescent="0.25">
      <c r="AN3448" s="136"/>
    </row>
    <row r="3449" spans="40:40" x14ac:dyDescent="0.25">
      <c r="AN3449" s="136"/>
    </row>
    <row r="3450" spans="40:40" x14ac:dyDescent="0.25">
      <c r="AN3450" s="136"/>
    </row>
    <row r="3451" spans="40:40" x14ac:dyDescent="0.25">
      <c r="AN3451" s="136"/>
    </row>
    <row r="3452" spans="40:40" x14ac:dyDescent="0.25">
      <c r="AN3452" s="136"/>
    </row>
    <row r="3453" spans="40:40" x14ac:dyDescent="0.25">
      <c r="AN3453" s="136"/>
    </row>
    <row r="3454" spans="40:40" x14ac:dyDescent="0.25">
      <c r="AN3454" s="136"/>
    </row>
    <row r="3455" spans="40:40" x14ac:dyDescent="0.25">
      <c r="AN3455" s="136"/>
    </row>
    <row r="3456" spans="40:40" x14ac:dyDescent="0.25">
      <c r="AN3456" s="136"/>
    </row>
    <row r="3457" spans="40:40" x14ac:dyDescent="0.25">
      <c r="AN3457" s="136"/>
    </row>
    <row r="3458" spans="40:40" x14ac:dyDescent="0.25">
      <c r="AN3458" s="136"/>
    </row>
    <row r="3459" spans="40:40" x14ac:dyDescent="0.25">
      <c r="AN3459" s="136"/>
    </row>
    <row r="3460" spans="40:40" x14ac:dyDescent="0.25">
      <c r="AN3460" s="136"/>
    </row>
    <row r="3461" spans="40:40" x14ac:dyDescent="0.25">
      <c r="AN3461" s="136"/>
    </row>
    <row r="3462" spans="40:40" x14ac:dyDescent="0.25">
      <c r="AN3462" s="136"/>
    </row>
    <row r="3463" spans="40:40" x14ac:dyDescent="0.25">
      <c r="AN3463" s="136"/>
    </row>
    <row r="3464" spans="40:40" x14ac:dyDescent="0.25">
      <c r="AN3464" s="136"/>
    </row>
    <row r="3465" spans="40:40" x14ac:dyDescent="0.25">
      <c r="AN3465" s="136"/>
    </row>
    <row r="3466" spans="40:40" x14ac:dyDescent="0.25">
      <c r="AN3466" s="136"/>
    </row>
    <row r="3467" spans="40:40" x14ac:dyDescent="0.25">
      <c r="AN3467" s="136"/>
    </row>
    <row r="3468" spans="40:40" x14ac:dyDescent="0.25">
      <c r="AN3468" s="136"/>
    </row>
    <row r="3469" spans="40:40" x14ac:dyDescent="0.25">
      <c r="AN3469" s="136"/>
    </row>
    <row r="3470" spans="40:40" x14ac:dyDescent="0.25">
      <c r="AN3470" s="136"/>
    </row>
    <row r="3471" spans="40:40" x14ac:dyDescent="0.25">
      <c r="AN3471" s="136"/>
    </row>
    <row r="3472" spans="40:40" x14ac:dyDescent="0.25">
      <c r="AN3472" s="136"/>
    </row>
    <row r="3473" spans="40:40" x14ac:dyDescent="0.25">
      <c r="AN3473" s="136"/>
    </row>
    <row r="3474" spans="40:40" x14ac:dyDescent="0.25">
      <c r="AN3474" s="136"/>
    </row>
    <row r="3475" spans="40:40" x14ac:dyDescent="0.25">
      <c r="AN3475" s="136"/>
    </row>
    <row r="3476" spans="40:40" x14ac:dyDescent="0.25">
      <c r="AN3476" s="136"/>
    </row>
    <row r="3477" spans="40:40" x14ac:dyDescent="0.25">
      <c r="AN3477" s="136"/>
    </row>
    <row r="3478" spans="40:40" x14ac:dyDescent="0.25">
      <c r="AN3478" s="136"/>
    </row>
    <row r="3479" spans="40:40" x14ac:dyDescent="0.25">
      <c r="AN3479" s="136"/>
    </row>
    <row r="3480" spans="40:40" x14ac:dyDescent="0.25">
      <c r="AN3480" s="136"/>
    </row>
    <row r="3481" spans="40:40" x14ac:dyDescent="0.25">
      <c r="AN3481" s="136"/>
    </row>
    <row r="3482" spans="40:40" x14ac:dyDescent="0.25">
      <c r="AN3482" s="136"/>
    </row>
    <row r="3483" spans="40:40" x14ac:dyDescent="0.25">
      <c r="AN3483" s="136"/>
    </row>
    <row r="3484" spans="40:40" x14ac:dyDescent="0.25">
      <c r="AN3484" s="136"/>
    </row>
    <row r="3485" spans="40:40" x14ac:dyDescent="0.25">
      <c r="AN3485" s="136"/>
    </row>
    <row r="3486" spans="40:40" x14ac:dyDescent="0.25">
      <c r="AN3486" s="136"/>
    </row>
    <row r="3487" spans="40:40" x14ac:dyDescent="0.25">
      <c r="AN3487" s="136"/>
    </row>
    <row r="3488" spans="40:40" x14ac:dyDescent="0.25">
      <c r="AN3488" s="136"/>
    </row>
    <row r="3489" spans="40:40" x14ac:dyDescent="0.25">
      <c r="AN3489" s="136"/>
    </row>
    <row r="3490" spans="40:40" x14ac:dyDescent="0.25">
      <c r="AN3490" s="136"/>
    </row>
    <row r="3491" spans="40:40" x14ac:dyDescent="0.25">
      <c r="AN3491" s="136"/>
    </row>
    <row r="3492" spans="40:40" x14ac:dyDescent="0.25">
      <c r="AN3492" s="136"/>
    </row>
    <row r="3493" spans="40:40" x14ac:dyDescent="0.25">
      <c r="AN3493" s="136"/>
    </row>
    <row r="3494" spans="40:40" x14ac:dyDescent="0.25">
      <c r="AN3494" s="136"/>
    </row>
    <row r="3495" spans="40:40" x14ac:dyDescent="0.25">
      <c r="AN3495" s="136"/>
    </row>
    <row r="3496" spans="40:40" x14ac:dyDescent="0.25">
      <c r="AN3496" s="136"/>
    </row>
    <row r="3497" spans="40:40" x14ac:dyDescent="0.25">
      <c r="AN3497" s="136"/>
    </row>
    <row r="3498" spans="40:40" x14ac:dyDescent="0.25">
      <c r="AN3498" s="136"/>
    </row>
    <row r="3499" spans="40:40" x14ac:dyDescent="0.25">
      <c r="AN3499" s="136"/>
    </row>
    <row r="3500" spans="40:40" x14ac:dyDescent="0.25">
      <c r="AN3500" s="136"/>
    </row>
    <row r="3501" spans="40:40" x14ac:dyDescent="0.25">
      <c r="AN3501" s="136"/>
    </row>
    <row r="3502" spans="40:40" x14ac:dyDescent="0.25">
      <c r="AN3502" s="136"/>
    </row>
    <row r="3503" spans="40:40" x14ac:dyDescent="0.25">
      <c r="AN3503" s="136"/>
    </row>
    <row r="3504" spans="40:40" x14ac:dyDescent="0.25">
      <c r="AN3504" s="136"/>
    </row>
    <row r="3505" spans="40:40" x14ac:dyDescent="0.25">
      <c r="AN3505" s="136"/>
    </row>
    <row r="3506" spans="40:40" x14ac:dyDescent="0.25">
      <c r="AN3506" s="136"/>
    </row>
    <row r="3507" spans="40:40" x14ac:dyDescent="0.25">
      <c r="AN3507" s="136"/>
    </row>
    <row r="3508" spans="40:40" x14ac:dyDescent="0.25">
      <c r="AN3508" s="136"/>
    </row>
    <row r="3509" spans="40:40" x14ac:dyDescent="0.25">
      <c r="AN3509" s="136"/>
    </row>
    <row r="3510" spans="40:40" x14ac:dyDescent="0.25">
      <c r="AN3510" s="136"/>
    </row>
    <row r="3511" spans="40:40" x14ac:dyDescent="0.25">
      <c r="AN3511" s="136"/>
    </row>
    <row r="3512" spans="40:40" x14ac:dyDescent="0.25">
      <c r="AN3512" s="136"/>
    </row>
    <row r="3513" spans="40:40" x14ac:dyDescent="0.25">
      <c r="AN3513" s="136"/>
    </row>
    <row r="3514" spans="40:40" x14ac:dyDescent="0.25">
      <c r="AN3514" s="136"/>
    </row>
    <row r="3515" spans="40:40" x14ac:dyDescent="0.25">
      <c r="AN3515" s="136"/>
    </row>
    <row r="3516" spans="40:40" x14ac:dyDescent="0.25">
      <c r="AN3516" s="136"/>
    </row>
    <row r="3517" spans="40:40" x14ac:dyDescent="0.25">
      <c r="AN3517" s="136"/>
    </row>
    <row r="3518" spans="40:40" x14ac:dyDescent="0.25">
      <c r="AN3518" s="136"/>
    </row>
    <row r="3519" spans="40:40" x14ac:dyDescent="0.25">
      <c r="AN3519" s="136"/>
    </row>
    <row r="3520" spans="40:40" x14ac:dyDescent="0.25">
      <c r="AN3520" s="136"/>
    </row>
    <row r="3521" spans="40:40" x14ac:dyDescent="0.25">
      <c r="AN3521" s="136"/>
    </row>
    <row r="3522" spans="40:40" x14ac:dyDescent="0.25">
      <c r="AN3522" s="136"/>
    </row>
    <row r="3523" spans="40:40" x14ac:dyDescent="0.25">
      <c r="AN3523" s="136"/>
    </row>
    <row r="3524" spans="40:40" x14ac:dyDescent="0.25">
      <c r="AN3524" s="136"/>
    </row>
    <row r="3525" spans="40:40" x14ac:dyDescent="0.25">
      <c r="AN3525" s="136"/>
    </row>
    <row r="3526" spans="40:40" x14ac:dyDescent="0.25">
      <c r="AN3526" s="136"/>
    </row>
    <row r="3527" spans="40:40" x14ac:dyDescent="0.25">
      <c r="AN3527" s="136"/>
    </row>
    <row r="3528" spans="40:40" x14ac:dyDescent="0.25">
      <c r="AN3528" s="136"/>
    </row>
    <row r="3529" spans="40:40" x14ac:dyDescent="0.25">
      <c r="AN3529" s="136"/>
    </row>
    <row r="3530" spans="40:40" x14ac:dyDescent="0.25">
      <c r="AN3530" s="136"/>
    </row>
    <row r="3531" spans="40:40" x14ac:dyDescent="0.25">
      <c r="AN3531" s="136"/>
    </row>
    <row r="3532" spans="40:40" x14ac:dyDescent="0.25">
      <c r="AN3532" s="136"/>
    </row>
    <row r="3533" spans="40:40" x14ac:dyDescent="0.25">
      <c r="AN3533" s="136"/>
    </row>
    <row r="3534" spans="40:40" x14ac:dyDescent="0.25">
      <c r="AN3534" s="136"/>
    </row>
    <row r="3535" spans="40:40" x14ac:dyDescent="0.25">
      <c r="AN3535" s="136"/>
    </row>
    <row r="3536" spans="40:40" x14ac:dyDescent="0.25">
      <c r="AN3536" s="136"/>
    </row>
    <row r="3537" spans="40:40" x14ac:dyDescent="0.25">
      <c r="AN3537" s="136"/>
    </row>
    <row r="3538" spans="40:40" x14ac:dyDescent="0.25">
      <c r="AN3538" s="136"/>
    </row>
    <row r="3539" spans="40:40" x14ac:dyDescent="0.25">
      <c r="AN3539" s="136"/>
    </row>
    <row r="3540" spans="40:40" x14ac:dyDescent="0.25">
      <c r="AN3540" s="136"/>
    </row>
    <row r="3541" spans="40:40" x14ac:dyDescent="0.25">
      <c r="AN3541" s="136"/>
    </row>
    <row r="3542" spans="40:40" x14ac:dyDescent="0.25">
      <c r="AN3542" s="136"/>
    </row>
    <row r="3543" spans="40:40" x14ac:dyDescent="0.25">
      <c r="AN3543" s="136"/>
    </row>
    <row r="3544" spans="40:40" x14ac:dyDescent="0.25">
      <c r="AN3544" s="136"/>
    </row>
    <row r="3545" spans="40:40" x14ac:dyDescent="0.25">
      <c r="AN3545" s="136"/>
    </row>
    <row r="3546" spans="40:40" x14ac:dyDescent="0.25">
      <c r="AN3546" s="136"/>
    </row>
    <row r="3547" spans="40:40" x14ac:dyDescent="0.25">
      <c r="AN3547" s="136"/>
    </row>
    <row r="3548" spans="40:40" x14ac:dyDescent="0.25">
      <c r="AN3548" s="136"/>
    </row>
    <row r="3549" spans="40:40" x14ac:dyDescent="0.25">
      <c r="AN3549" s="136"/>
    </row>
    <row r="3550" spans="40:40" x14ac:dyDescent="0.25">
      <c r="AN3550" s="136"/>
    </row>
    <row r="3551" spans="40:40" x14ac:dyDescent="0.25">
      <c r="AN3551" s="136"/>
    </row>
    <row r="3552" spans="40:40" x14ac:dyDescent="0.25">
      <c r="AN3552" s="136"/>
    </row>
    <row r="3553" spans="40:40" x14ac:dyDescent="0.25">
      <c r="AN3553" s="136"/>
    </row>
    <row r="3554" spans="40:40" x14ac:dyDescent="0.25">
      <c r="AN3554" s="136"/>
    </row>
    <row r="3555" spans="40:40" x14ac:dyDescent="0.25">
      <c r="AN3555" s="136"/>
    </row>
    <row r="3556" spans="40:40" x14ac:dyDescent="0.25">
      <c r="AN3556" s="136"/>
    </row>
    <row r="3557" spans="40:40" x14ac:dyDescent="0.25">
      <c r="AN3557" s="136"/>
    </row>
    <row r="3558" spans="40:40" x14ac:dyDescent="0.25">
      <c r="AN3558" s="136"/>
    </row>
    <row r="3559" spans="40:40" x14ac:dyDescent="0.25">
      <c r="AN3559" s="136"/>
    </row>
    <row r="3560" spans="40:40" x14ac:dyDescent="0.25">
      <c r="AN3560" s="136"/>
    </row>
    <row r="3561" spans="40:40" x14ac:dyDescent="0.25">
      <c r="AN3561" s="136"/>
    </row>
    <row r="3562" spans="40:40" x14ac:dyDescent="0.25">
      <c r="AN3562" s="136"/>
    </row>
    <row r="3563" spans="40:40" x14ac:dyDescent="0.25">
      <c r="AN3563" s="136"/>
    </row>
    <row r="3564" spans="40:40" x14ac:dyDescent="0.25">
      <c r="AN3564" s="136"/>
    </row>
    <row r="3565" spans="40:40" x14ac:dyDescent="0.25">
      <c r="AN3565" s="136"/>
    </row>
    <row r="3566" spans="40:40" x14ac:dyDescent="0.25">
      <c r="AN3566" s="136"/>
    </row>
    <row r="3567" spans="40:40" x14ac:dyDescent="0.25">
      <c r="AN3567" s="136"/>
    </row>
    <row r="3568" spans="40:40" x14ac:dyDescent="0.25">
      <c r="AN3568" s="136"/>
    </row>
    <row r="3569" spans="40:40" x14ac:dyDescent="0.25">
      <c r="AN3569" s="136"/>
    </row>
    <row r="3570" spans="40:40" x14ac:dyDescent="0.25">
      <c r="AN3570" s="136"/>
    </row>
    <row r="3571" spans="40:40" x14ac:dyDescent="0.25">
      <c r="AN3571" s="136"/>
    </row>
    <row r="3572" spans="40:40" x14ac:dyDescent="0.25">
      <c r="AN3572" s="136"/>
    </row>
    <row r="3573" spans="40:40" x14ac:dyDescent="0.25">
      <c r="AN3573" s="136"/>
    </row>
    <row r="3574" spans="40:40" x14ac:dyDescent="0.25">
      <c r="AN3574" s="136"/>
    </row>
    <row r="3575" spans="40:40" x14ac:dyDescent="0.25">
      <c r="AN3575" s="136"/>
    </row>
    <row r="3576" spans="40:40" x14ac:dyDescent="0.25">
      <c r="AN3576" s="136"/>
    </row>
    <row r="3577" spans="40:40" x14ac:dyDescent="0.25">
      <c r="AN3577" s="136"/>
    </row>
    <row r="3578" spans="40:40" x14ac:dyDescent="0.25">
      <c r="AN3578" s="136"/>
    </row>
    <row r="3579" spans="40:40" x14ac:dyDescent="0.25">
      <c r="AN3579" s="136"/>
    </row>
    <row r="3580" spans="40:40" x14ac:dyDescent="0.25">
      <c r="AN3580" s="136"/>
    </row>
    <row r="3581" spans="40:40" x14ac:dyDescent="0.25">
      <c r="AN3581" s="136"/>
    </row>
    <row r="3582" spans="40:40" x14ac:dyDescent="0.25">
      <c r="AN3582" s="136"/>
    </row>
    <row r="3583" spans="40:40" x14ac:dyDescent="0.25">
      <c r="AN3583" s="136"/>
    </row>
    <row r="3584" spans="40:40" x14ac:dyDescent="0.25">
      <c r="AN3584" s="136"/>
    </row>
    <row r="3585" spans="40:40" x14ac:dyDescent="0.25">
      <c r="AN3585" s="136"/>
    </row>
    <row r="3586" spans="40:40" x14ac:dyDescent="0.25">
      <c r="AN3586" s="136"/>
    </row>
    <row r="3587" spans="40:40" x14ac:dyDescent="0.25">
      <c r="AN3587" s="136"/>
    </row>
    <row r="3588" spans="40:40" x14ac:dyDescent="0.25">
      <c r="AN3588" s="136"/>
    </row>
    <row r="3589" spans="40:40" x14ac:dyDescent="0.25">
      <c r="AN3589" s="136"/>
    </row>
    <row r="3590" spans="40:40" x14ac:dyDescent="0.25">
      <c r="AN3590" s="136"/>
    </row>
    <row r="3591" spans="40:40" x14ac:dyDescent="0.25">
      <c r="AN3591" s="136"/>
    </row>
    <row r="3592" spans="40:40" x14ac:dyDescent="0.25">
      <c r="AN3592" s="136"/>
    </row>
    <row r="3593" spans="40:40" x14ac:dyDescent="0.25">
      <c r="AN3593" s="136"/>
    </row>
    <row r="3594" spans="40:40" x14ac:dyDescent="0.25">
      <c r="AN3594" s="136"/>
    </row>
    <row r="3595" spans="40:40" x14ac:dyDescent="0.25">
      <c r="AN3595" s="136"/>
    </row>
    <row r="3596" spans="40:40" x14ac:dyDescent="0.25">
      <c r="AN3596" s="136"/>
    </row>
    <row r="3597" spans="40:40" x14ac:dyDescent="0.25">
      <c r="AN3597" s="136"/>
    </row>
    <row r="3598" spans="40:40" x14ac:dyDescent="0.25">
      <c r="AN3598" s="136"/>
    </row>
    <row r="3599" spans="40:40" x14ac:dyDescent="0.25">
      <c r="AN3599" s="136"/>
    </row>
    <row r="3600" spans="40:40" x14ac:dyDescent="0.25">
      <c r="AN3600" s="136"/>
    </row>
    <row r="3601" spans="40:40" x14ac:dyDescent="0.25">
      <c r="AN3601" s="136"/>
    </row>
    <row r="3602" spans="40:40" x14ac:dyDescent="0.25">
      <c r="AN3602" s="136"/>
    </row>
    <row r="3603" spans="40:40" x14ac:dyDescent="0.25">
      <c r="AN3603" s="136"/>
    </row>
    <row r="3604" spans="40:40" x14ac:dyDescent="0.25">
      <c r="AN3604" s="136"/>
    </row>
    <row r="3605" spans="40:40" x14ac:dyDescent="0.25">
      <c r="AN3605" s="136"/>
    </row>
    <row r="3606" spans="40:40" x14ac:dyDescent="0.25">
      <c r="AN3606" s="136"/>
    </row>
    <row r="3607" spans="40:40" x14ac:dyDescent="0.25">
      <c r="AN3607" s="136"/>
    </row>
    <row r="3608" spans="40:40" x14ac:dyDescent="0.25">
      <c r="AN3608" s="136"/>
    </row>
    <row r="3609" spans="40:40" x14ac:dyDescent="0.25">
      <c r="AN3609" s="136"/>
    </row>
    <row r="3610" spans="40:40" x14ac:dyDescent="0.25">
      <c r="AN3610" s="136"/>
    </row>
    <row r="3611" spans="40:40" x14ac:dyDescent="0.25">
      <c r="AN3611" s="136"/>
    </row>
    <row r="3612" spans="40:40" x14ac:dyDescent="0.25">
      <c r="AN3612" s="136"/>
    </row>
    <row r="3613" spans="40:40" x14ac:dyDescent="0.25">
      <c r="AN3613" s="136"/>
    </row>
    <row r="3614" spans="40:40" x14ac:dyDescent="0.25">
      <c r="AN3614" s="136"/>
    </row>
    <row r="3615" spans="40:40" x14ac:dyDescent="0.25">
      <c r="AN3615" s="136"/>
    </row>
    <row r="3616" spans="40:40" x14ac:dyDescent="0.25">
      <c r="AN3616" s="136"/>
    </row>
    <row r="3617" spans="40:40" x14ac:dyDescent="0.25">
      <c r="AN3617" s="136"/>
    </row>
    <row r="3618" spans="40:40" x14ac:dyDescent="0.25">
      <c r="AN3618" s="136"/>
    </row>
    <row r="3619" spans="40:40" x14ac:dyDescent="0.25">
      <c r="AN3619" s="136"/>
    </row>
    <row r="3620" spans="40:40" x14ac:dyDescent="0.25">
      <c r="AN3620" s="136"/>
    </row>
    <row r="3621" spans="40:40" x14ac:dyDescent="0.25">
      <c r="AN3621" s="136"/>
    </row>
    <row r="3622" spans="40:40" x14ac:dyDescent="0.25">
      <c r="AN3622" s="136"/>
    </row>
    <row r="3623" spans="40:40" x14ac:dyDescent="0.25">
      <c r="AN3623" s="136"/>
    </row>
    <row r="3624" spans="40:40" x14ac:dyDescent="0.25">
      <c r="AN3624" s="136"/>
    </row>
    <row r="3625" spans="40:40" x14ac:dyDescent="0.25">
      <c r="AN3625" s="136"/>
    </row>
    <row r="3626" spans="40:40" x14ac:dyDescent="0.25">
      <c r="AN3626" s="136"/>
    </row>
    <row r="3627" spans="40:40" x14ac:dyDescent="0.25">
      <c r="AN3627" s="136"/>
    </row>
    <row r="3628" spans="40:40" x14ac:dyDescent="0.25">
      <c r="AN3628" s="136"/>
    </row>
    <row r="3629" spans="40:40" x14ac:dyDescent="0.25">
      <c r="AN3629" s="136"/>
    </row>
    <row r="3630" spans="40:40" x14ac:dyDescent="0.25">
      <c r="AN3630" s="136"/>
    </row>
    <row r="3631" spans="40:40" x14ac:dyDescent="0.25">
      <c r="AN3631" s="136"/>
    </row>
    <row r="3632" spans="40:40" x14ac:dyDescent="0.25">
      <c r="AN3632" s="136"/>
    </row>
    <row r="3633" spans="40:40" x14ac:dyDescent="0.25">
      <c r="AN3633" s="136"/>
    </row>
    <row r="3634" spans="40:40" x14ac:dyDescent="0.25">
      <c r="AN3634" s="136"/>
    </row>
    <row r="3635" spans="40:40" x14ac:dyDescent="0.25">
      <c r="AN3635" s="136"/>
    </row>
    <row r="3636" spans="40:40" x14ac:dyDescent="0.25">
      <c r="AN3636" s="136"/>
    </row>
    <row r="3637" spans="40:40" x14ac:dyDescent="0.25">
      <c r="AN3637" s="136"/>
    </row>
    <row r="3638" spans="40:40" x14ac:dyDescent="0.25">
      <c r="AN3638" s="136"/>
    </row>
    <row r="3639" spans="40:40" x14ac:dyDescent="0.25">
      <c r="AN3639" s="136"/>
    </row>
    <row r="3640" spans="40:40" x14ac:dyDescent="0.25">
      <c r="AN3640" s="136"/>
    </row>
    <row r="3641" spans="40:40" x14ac:dyDescent="0.25">
      <c r="AN3641" s="136"/>
    </row>
    <row r="3642" spans="40:40" x14ac:dyDescent="0.25">
      <c r="AN3642" s="136"/>
    </row>
    <row r="3643" spans="40:40" x14ac:dyDescent="0.25">
      <c r="AN3643" s="136"/>
    </row>
    <row r="3644" spans="40:40" x14ac:dyDescent="0.25">
      <c r="AN3644" s="136"/>
    </row>
    <row r="3645" spans="40:40" x14ac:dyDescent="0.25">
      <c r="AN3645" s="136"/>
    </row>
    <row r="3646" spans="40:40" x14ac:dyDescent="0.25">
      <c r="AN3646" s="136"/>
    </row>
    <row r="3647" spans="40:40" x14ac:dyDescent="0.25">
      <c r="AN3647" s="136"/>
    </row>
    <row r="3648" spans="40:40" x14ac:dyDescent="0.25">
      <c r="AN3648" s="136"/>
    </row>
    <row r="3649" spans="40:40" x14ac:dyDescent="0.25">
      <c r="AN3649" s="136"/>
    </row>
    <row r="3650" spans="40:40" x14ac:dyDescent="0.25">
      <c r="AN3650" s="136"/>
    </row>
    <row r="3651" spans="40:40" x14ac:dyDescent="0.25">
      <c r="AN3651" s="136"/>
    </row>
    <row r="3652" spans="40:40" x14ac:dyDescent="0.25">
      <c r="AN3652" s="136"/>
    </row>
    <row r="3653" spans="40:40" x14ac:dyDescent="0.25">
      <c r="AN3653" s="136"/>
    </row>
    <row r="3654" spans="40:40" x14ac:dyDescent="0.25">
      <c r="AN3654" s="136"/>
    </row>
    <row r="3655" spans="40:40" x14ac:dyDescent="0.25">
      <c r="AN3655" s="136"/>
    </row>
    <row r="3656" spans="40:40" x14ac:dyDescent="0.25">
      <c r="AN3656" s="136"/>
    </row>
    <row r="3657" spans="40:40" x14ac:dyDescent="0.25">
      <c r="AN3657" s="136"/>
    </row>
    <row r="3658" spans="40:40" x14ac:dyDescent="0.25">
      <c r="AN3658" s="136"/>
    </row>
    <row r="3659" spans="40:40" x14ac:dyDescent="0.25">
      <c r="AN3659" s="136"/>
    </row>
    <row r="3660" spans="40:40" x14ac:dyDescent="0.25">
      <c r="AN3660" s="136"/>
    </row>
    <row r="3661" spans="40:40" x14ac:dyDescent="0.25">
      <c r="AN3661" s="136"/>
    </row>
    <row r="3662" spans="40:40" x14ac:dyDescent="0.25">
      <c r="AN3662" s="136"/>
    </row>
    <row r="3663" spans="40:40" x14ac:dyDescent="0.25">
      <c r="AN3663" s="136"/>
    </row>
    <row r="3664" spans="40:40" x14ac:dyDescent="0.25">
      <c r="AN3664" s="136"/>
    </row>
    <row r="3665" spans="40:40" x14ac:dyDescent="0.25">
      <c r="AN3665" s="136"/>
    </row>
    <row r="3666" spans="40:40" x14ac:dyDescent="0.25">
      <c r="AN3666" s="136"/>
    </row>
    <row r="3667" spans="40:40" x14ac:dyDescent="0.25">
      <c r="AN3667" s="136"/>
    </row>
    <row r="3668" spans="40:40" x14ac:dyDescent="0.25">
      <c r="AN3668" s="136"/>
    </row>
    <row r="3669" spans="40:40" x14ac:dyDescent="0.25">
      <c r="AN3669" s="136"/>
    </row>
    <row r="3670" spans="40:40" x14ac:dyDescent="0.25">
      <c r="AN3670" s="136"/>
    </row>
    <row r="3671" spans="40:40" x14ac:dyDescent="0.25">
      <c r="AN3671" s="136"/>
    </row>
    <row r="3672" spans="40:40" x14ac:dyDescent="0.25">
      <c r="AN3672" s="136"/>
    </row>
    <row r="3673" spans="40:40" x14ac:dyDescent="0.25">
      <c r="AN3673" s="136"/>
    </row>
    <row r="3674" spans="40:40" x14ac:dyDescent="0.25">
      <c r="AN3674" s="136"/>
    </row>
    <row r="3675" spans="40:40" x14ac:dyDescent="0.25">
      <c r="AN3675" s="136"/>
    </row>
    <row r="3676" spans="40:40" x14ac:dyDescent="0.25">
      <c r="AN3676" s="136"/>
    </row>
    <row r="3677" spans="40:40" x14ac:dyDescent="0.25">
      <c r="AN3677" s="136"/>
    </row>
    <row r="3678" spans="40:40" x14ac:dyDescent="0.25">
      <c r="AN3678" s="136"/>
    </row>
    <row r="3679" spans="40:40" x14ac:dyDescent="0.25">
      <c r="AN3679" s="136"/>
    </row>
    <row r="3680" spans="40:40" x14ac:dyDescent="0.25">
      <c r="AN3680" s="136"/>
    </row>
    <row r="3681" spans="40:40" x14ac:dyDescent="0.25">
      <c r="AN3681" s="136"/>
    </row>
    <row r="3682" spans="40:40" x14ac:dyDescent="0.25">
      <c r="AN3682" s="136"/>
    </row>
    <row r="3683" spans="40:40" x14ac:dyDescent="0.25">
      <c r="AN3683" s="136"/>
    </row>
    <row r="3684" spans="40:40" x14ac:dyDescent="0.25">
      <c r="AN3684" s="136"/>
    </row>
    <row r="3685" spans="40:40" x14ac:dyDescent="0.25">
      <c r="AN3685" s="136"/>
    </row>
    <row r="3686" spans="40:40" x14ac:dyDescent="0.25">
      <c r="AN3686" s="136"/>
    </row>
    <row r="3687" spans="40:40" x14ac:dyDescent="0.25">
      <c r="AN3687" s="136"/>
    </row>
    <row r="3688" spans="40:40" x14ac:dyDescent="0.25">
      <c r="AN3688" s="136"/>
    </row>
    <row r="3689" spans="40:40" x14ac:dyDescent="0.25">
      <c r="AN3689" s="136"/>
    </row>
    <row r="3690" spans="40:40" x14ac:dyDescent="0.25">
      <c r="AN3690" s="136"/>
    </row>
    <row r="3691" spans="40:40" x14ac:dyDescent="0.25">
      <c r="AN3691" s="136"/>
    </row>
    <row r="3692" spans="40:40" x14ac:dyDescent="0.25">
      <c r="AN3692" s="136"/>
    </row>
    <row r="3693" spans="40:40" x14ac:dyDescent="0.25">
      <c r="AN3693" s="136"/>
    </row>
    <row r="3694" spans="40:40" x14ac:dyDescent="0.25">
      <c r="AN3694" s="136"/>
    </row>
    <row r="3695" spans="40:40" x14ac:dyDescent="0.25">
      <c r="AN3695" s="136"/>
    </row>
    <row r="3696" spans="40:40" x14ac:dyDescent="0.25">
      <c r="AN3696" s="136"/>
    </row>
    <row r="3697" spans="40:40" x14ac:dyDescent="0.25">
      <c r="AN3697" s="136"/>
    </row>
    <row r="3698" spans="40:40" x14ac:dyDescent="0.25">
      <c r="AN3698" s="136"/>
    </row>
    <row r="3699" spans="40:40" x14ac:dyDescent="0.25">
      <c r="AN3699" s="136"/>
    </row>
    <row r="3700" spans="40:40" x14ac:dyDescent="0.25">
      <c r="AN3700" s="136"/>
    </row>
    <row r="3701" spans="40:40" x14ac:dyDescent="0.25">
      <c r="AN3701" s="136"/>
    </row>
    <row r="3702" spans="40:40" x14ac:dyDescent="0.25">
      <c r="AN3702" s="136"/>
    </row>
    <row r="3703" spans="40:40" x14ac:dyDescent="0.25">
      <c r="AN3703" s="136"/>
    </row>
    <row r="3704" spans="40:40" x14ac:dyDescent="0.25">
      <c r="AN3704" s="136"/>
    </row>
    <row r="3705" spans="40:40" x14ac:dyDescent="0.25">
      <c r="AN3705" s="136"/>
    </row>
    <row r="3706" spans="40:40" x14ac:dyDescent="0.25">
      <c r="AN3706" s="136"/>
    </row>
    <row r="3707" spans="40:40" x14ac:dyDescent="0.25">
      <c r="AN3707" s="136"/>
    </row>
    <row r="3708" spans="40:40" x14ac:dyDescent="0.25">
      <c r="AN3708" s="136"/>
    </row>
    <row r="3709" spans="40:40" x14ac:dyDescent="0.25">
      <c r="AN3709" s="136"/>
    </row>
    <row r="3710" spans="40:40" x14ac:dyDescent="0.25">
      <c r="AN3710" s="136"/>
    </row>
    <row r="3711" spans="40:40" x14ac:dyDescent="0.25">
      <c r="AN3711" s="136"/>
    </row>
    <row r="3712" spans="40:40" x14ac:dyDescent="0.25">
      <c r="AN3712" s="136"/>
    </row>
    <row r="3713" spans="40:40" x14ac:dyDescent="0.25">
      <c r="AN3713" s="136"/>
    </row>
    <row r="3714" spans="40:40" x14ac:dyDescent="0.25">
      <c r="AN3714" s="136"/>
    </row>
    <row r="3715" spans="40:40" x14ac:dyDescent="0.25">
      <c r="AN3715" s="136"/>
    </row>
    <row r="3716" spans="40:40" x14ac:dyDescent="0.25">
      <c r="AN3716" s="136"/>
    </row>
    <row r="3717" spans="40:40" x14ac:dyDescent="0.25">
      <c r="AN3717" s="136"/>
    </row>
    <row r="3718" spans="40:40" x14ac:dyDescent="0.25">
      <c r="AN3718" s="136"/>
    </row>
    <row r="3719" spans="40:40" x14ac:dyDescent="0.25">
      <c r="AN3719" s="136"/>
    </row>
    <row r="3720" spans="40:40" x14ac:dyDescent="0.25">
      <c r="AN3720" s="136"/>
    </row>
    <row r="3721" spans="40:40" x14ac:dyDescent="0.25">
      <c r="AN3721" s="136"/>
    </row>
    <row r="3722" spans="40:40" x14ac:dyDescent="0.25">
      <c r="AN3722" s="136"/>
    </row>
    <row r="3723" spans="40:40" x14ac:dyDescent="0.25">
      <c r="AN3723" s="136"/>
    </row>
    <row r="3724" spans="40:40" x14ac:dyDescent="0.25">
      <c r="AN3724" s="136"/>
    </row>
    <row r="3725" spans="40:40" x14ac:dyDescent="0.25">
      <c r="AN3725" s="136"/>
    </row>
    <row r="3726" spans="40:40" x14ac:dyDescent="0.25">
      <c r="AN3726" s="136"/>
    </row>
    <row r="3727" spans="40:40" x14ac:dyDescent="0.25">
      <c r="AN3727" s="136"/>
    </row>
    <row r="3728" spans="40:40" x14ac:dyDescent="0.25">
      <c r="AN3728" s="136"/>
    </row>
    <row r="3729" spans="40:40" x14ac:dyDescent="0.25">
      <c r="AN3729" s="136"/>
    </row>
    <row r="3730" spans="40:40" x14ac:dyDescent="0.25">
      <c r="AN3730" s="136"/>
    </row>
    <row r="3731" spans="40:40" x14ac:dyDescent="0.25">
      <c r="AN3731" s="136"/>
    </row>
    <row r="3732" spans="40:40" x14ac:dyDescent="0.25">
      <c r="AN3732" s="136"/>
    </row>
    <row r="3733" spans="40:40" x14ac:dyDescent="0.25">
      <c r="AN3733" s="136"/>
    </row>
    <row r="3734" spans="40:40" x14ac:dyDescent="0.25">
      <c r="AN3734" s="136"/>
    </row>
    <row r="3735" spans="40:40" x14ac:dyDescent="0.25">
      <c r="AN3735" s="136"/>
    </row>
    <row r="3736" spans="40:40" x14ac:dyDescent="0.25">
      <c r="AN3736" s="136"/>
    </row>
    <row r="3737" spans="40:40" x14ac:dyDescent="0.25">
      <c r="AN3737" s="136"/>
    </row>
    <row r="3738" spans="40:40" x14ac:dyDescent="0.25">
      <c r="AN3738" s="136"/>
    </row>
    <row r="3739" spans="40:40" x14ac:dyDescent="0.25">
      <c r="AN3739" s="136"/>
    </row>
    <row r="3740" spans="40:40" x14ac:dyDescent="0.25">
      <c r="AN3740" s="136"/>
    </row>
    <row r="3741" spans="40:40" x14ac:dyDescent="0.25">
      <c r="AN3741" s="136"/>
    </row>
    <row r="3742" spans="40:40" x14ac:dyDescent="0.25">
      <c r="AN3742" s="136"/>
    </row>
    <row r="3743" spans="40:40" x14ac:dyDescent="0.25">
      <c r="AN3743" s="136"/>
    </row>
    <row r="3744" spans="40:40" x14ac:dyDescent="0.25">
      <c r="AN3744" s="136"/>
    </row>
    <row r="3745" spans="40:40" x14ac:dyDescent="0.25">
      <c r="AN3745" s="136"/>
    </row>
    <row r="3746" spans="40:40" x14ac:dyDescent="0.25">
      <c r="AN3746" s="136"/>
    </row>
    <row r="3747" spans="40:40" x14ac:dyDescent="0.25">
      <c r="AN3747" s="136"/>
    </row>
    <row r="3748" spans="40:40" x14ac:dyDescent="0.25">
      <c r="AN3748" s="136"/>
    </row>
    <row r="3749" spans="40:40" x14ac:dyDescent="0.25">
      <c r="AN3749" s="136"/>
    </row>
    <row r="3750" spans="40:40" x14ac:dyDescent="0.25">
      <c r="AN3750" s="136"/>
    </row>
    <row r="3751" spans="40:40" x14ac:dyDescent="0.25">
      <c r="AN3751" s="136"/>
    </row>
    <row r="3752" spans="40:40" x14ac:dyDescent="0.25">
      <c r="AN3752" s="136"/>
    </row>
    <row r="3753" spans="40:40" x14ac:dyDescent="0.25">
      <c r="AN3753" s="136"/>
    </row>
    <row r="3754" spans="40:40" x14ac:dyDescent="0.25">
      <c r="AN3754" s="136"/>
    </row>
    <row r="3755" spans="40:40" x14ac:dyDescent="0.25">
      <c r="AN3755" s="136"/>
    </row>
    <row r="3756" spans="40:40" x14ac:dyDescent="0.25">
      <c r="AN3756" s="136"/>
    </row>
    <row r="3757" spans="40:40" x14ac:dyDescent="0.25">
      <c r="AN3757" s="136"/>
    </row>
    <row r="3758" spans="40:40" x14ac:dyDescent="0.25">
      <c r="AN3758" s="136"/>
    </row>
    <row r="3759" spans="40:40" x14ac:dyDescent="0.25">
      <c r="AN3759" s="136"/>
    </row>
    <row r="3760" spans="40:40" x14ac:dyDescent="0.25">
      <c r="AN3760" s="136"/>
    </row>
    <row r="3761" spans="40:40" x14ac:dyDescent="0.25">
      <c r="AN3761" s="136"/>
    </row>
    <row r="3762" spans="40:40" x14ac:dyDescent="0.25">
      <c r="AN3762" s="136"/>
    </row>
    <row r="3763" spans="40:40" x14ac:dyDescent="0.25">
      <c r="AN3763" s="136"/>
    </row>
    <row r="3764" spans="40:40" x14ac:dyDescent="0.25">
      <c r="AN3764" s="136"/>
    </row>
    <row r="3765" spans="40:40" x14ac:dyDescent="0.25">
      <c r="AN3765" s="136"/>
    </row>
    <row r="3766" spans="40:40" x14ac:dyDescent="0.25">
      <c r="AN3766" s="136"/>
    </row>
    <row r="3767" spans="40:40" x14ac:dyDescent="0.25">
      <c r="AN3767" s="136"/>
    </row>
    <row r="3768" spans="40:40" x14ac:dyDescent="0.25">
      <c r="AN3768" s="136"/>
    </row>
    <row r="3769" spans="40:40" x14ac:dyDescent="0.25">
      <c r="AN3769" s="136"/>
    </row>
    <row r="3770" spans="40:40" x14ac:dyDescent="0.25">
      <c r="AN3770" s="136"/>
    </row>
    <row r="3771" spans="40:40" x14ac:dyDescent="0.25">
      <c r="AN3771" s="136"/>
    </row>
    <row r="3772" spans="40:40" x14ac:dyDescent="0.25">
      <c r="AN3772" s="136"/>
    </row>
    <row r="3773" spans="40:40" x14ac:dyDescent="0.25">
      <c r="AN3773" s="136"/>
    </row>
    <row r="3774" spans="40:40" x14ac:dyDescent="0.25">
      <c r="AN3774" s="136"/>
    </row>
    <row r="3775" spans="40:40" x14ac:dyDescent="0.25">
      <c r="AN3775" s="136"/>
    </row>
    <row r="3776" spans="40:40" x14ac:dyDescent="0.25">
      <c r="AN3776" s="136"/>
    </row>
    <row r="3777" spans="40:40" x14ac:dyDescent="0.25">
      <c r="AN3777" s="136"/>
    </row>
    <row r="3778" spans="40:40" x14ac:dyDescent="0.25">
      <c r="AN3778" s="136"/>
    </row>
    <row r="3779" spans="40:40" x14ac:dyDescent="0.25">
      <c r="AN3779" s="136"/>
    </row>
    <row r="3780" spans="40:40" x14ac:dyDescent="0.25">
      <c r="AN3780" s="136"/>
    </row>
    <row r="3781" spans="40:40" x14ac:dyDescent="0.25">
      <c r="AN3781" s="136"/>
    </row>
    <row r="3782" spans="40:40" x14ac:dyDescent="0.25">
      <c r="AN3782" s="136"/>
    </row>
    <row r="3783" spans="40:40" x14ac:dyDescent="0.25">
      <c r="AN3783" s="136"/>
    </row>
    <row r="3784" spans="40:40" x14ac:dyDescent="0.25">
      <c r="AN3784" s="136"/>
    </row>
    <row r="3785" spans="40:40" x14ac:dyDescent="0.25">
      <c r="AN3785" s="136"/>
    </row>
    <row r="3786" spans="40:40" x14ac:dyDescent="0.25">
      <c r="AN3786" s="136"/>
    </row>
    <row r="3787" spans="40:40" x14ac:dyDescent="0.25">
      <c r="AN3787" s="136"/>
    </row>
    <row r="3788" spans="40:40" x14ac:dyDescent="0.25">
      <c r="AN3788" s="136"/>
    </row>
    <row r="3789" spans="40:40" x14ac:dyDescent="0.25">
      <c r="AN3789" s="136"/>
    </row>
    <row r="3790" spans="40:40" x14ac:dyDescent="0.25">
      <c r="AN3790" s="136"/>
    </row>
    <row r="3791" spans="40:40" x14ac:dyDescent="0.25">
      <c r="AN3791" s="136"/>
    </row>
    <row r="3792" spans="40:40" x14ac:dyDescent="0.25">
      <c r="AN3792" s="136"/>
    </row>
    <row r="3793" spans="40:40" x14ac:dyDescent="0.25">
      <c r="AN3793" s="136"/>
    </row>
    <row r="3794" spans="40:40" x14ac:dyDescent="0.25">
      <c r="AN3794" s="136"/>
    </row>
    <row r="3795" spans="40:40" x14ac:dyDescent="0.25">
      <c r="AN3795" s="136"/>
    </row>
    <row r="3796" spans="40:40" x14ac:dyDescent="0.25">
      <c r="AN3796" s="136"/>
    </row>
    <row r="3797" spans="40:40" x14ac:dyDescent="0.25">
      <c r="AN3797" s="136"/>
    </row>
    <row r="3798" spans="40:40" x14ac:dyDescent="0.25">
      <c r="AN3798" s="136"/>
    </row>
    <row r="3799" spans="40:40" x14ac:dyDescent="0.25">
      <c r="AN3799" s="136"/>
    </row>
    <row r="3800" spans="40:40" x14ac:dyDescent="0.25">
      <c r="AN3800" s="136"/>
    </row>
    <row r="3801" spans="40:40" x14ac:dyDescent="0.25">
      <c r="AN3801" s="136"/>
    </row>
    <row r="3802" spans="40:40" x14ac:dyDescent="0.25">
      <c r="AN3802" s="136"/>
    </row>
    <row r="3803" spans="40:40" x14ac:dyDescent="0.25">
      <c r="AN3803" s="136"/>
    </row>
    <row r="3804" spans="40:40" x14ac:dyDescent="0.25">
      <c r="AN3804" s="136"/>
    </row>
    <row r="3805" spans="40:40" x14ac:dyDescent="0.25">
      <c r="AN3805" s="136"/>
    </row>
    <row r="3806" spans="40:40" x14ac:dyDescent="0.25">
      <c r="AN3806" s="136"/>
    </row>
    <row r="3807" spans="40:40" x14ac:dyDescent="0.25">
      <c r="AN3807" s="136"/>
    </row>
    <row r="3808" spans="40:40" x14ac:dyDescent="0.25">
      <c r="AN3808" s="136"/>
    </row>
    <row r="3809" spans="40:40" x14ac:dyDescent="0.25">
      <c r="AN3809" s="136"/>
    </row>
    <row r="3810" spans="40:40" x14ac:dyDescent="0.25">
      <c r="AN3810" s="136"/>
    </row>
    <row r="3811" spans="40:40" x14ac:dyDescent="0.25">
      <c r="AN3811" s="136"/>
    </row>
    <row r="3812" spans="40:40" x14ac:dyDescent="0.25">
      <c r="AN3812" s="136"/>
    </row>
    <row r="3813" spans="40:40" x14ac:dyDescent="0.25">
      <c r="AN3813" s="136"/>
    </row>
    <row r="3814" spans="40:40" x14ac:dyDescent="0.25">
      <c r="AN3814" s="136"/>
    </row>
    <row r="3815" spans="40:40" x14ac:dyDescent="0.25">
      <c r="AN3815" s="136"/>
    </row>
    <row r="3816" spans="40:40" x14ac:dyDescent="0.25">
      <c r="AN3816" s="136"/>
    </row>
    <row r="3817" spans="40:40" x14ac:dyDescent="0.25">
      <c r="AN3817" s="136"/>
    </row>
    <row r="3818" spans="40:40" x14ac:dyDescent="0.25">
      <c r="AN3818" s="136"/>
    </row>
    <row r="3819" spans="40:40" x14ac:dyDescent="0.25">
      <c r="AN3819" s="136"/>
    </row>
    <row r="3820" spans="40:40" x14ac:dyDescent="0.25">
      <c r="AN3820" s="136"/>
    </row>
    <row r="3821" spans="40:40" x14ac:dyDescent="0.25">
      <c r="AN3821" s="136"/>
    </row>
    <row r="3822" spans="40:40" x14ac:dyDescent="0.25">
      <c r="AN3822" s="136"/>
    </row>
    <row r="3823" spans="40:40" x14ac:dyDescent="0.25">
      <c r="AN3823" s="136"/>
    </row>
    <row r="3824" spans="40:40" x14ac:dyDescent="0.25">
      <c r="AN3824" s="136"/>
    </row>
    <row r="3825" spans="40:40" x14ac:dyDescent="0.25">
      <c r="AN3825" s="136"/>
    </row>
    <row r="3826" spans="40:40" x14ac:dyDescent="0.25">
      <c r="AN3826" s="136"/>
    </row>
    <row r="3827" spans="40:40" x14ac:dyDescent="0.25">
      <c r="AN3827" s="136"/>
    </row>
    <row r="3828" spans="40:40" x14ac:dyDescent="0.25">
      <c r="AN3828" s="136"/>
    </row>
    <row r="3829" spans="40:40" x14ac:dyDescent="0.25">
      <c r="AN3829" s="136"/>
    </row>
    <row r="3830" spans="40:40" x14ac:dyDescent="0.25">
      <c r="AN3830" s="136"/>
    </row>
    <row r="3831" spans="40:40" x14ac:dyDescent="0.25">
      <c r="AN3831" s="136"/>
    </row>
    <row r="3832" spans="40:40" x14ac:dyDescent="0.25">
      <c r="AN3832" s="136"/>
    </row>
    <row r="3833" spans="40:40" x14ac:dyDescent="0.25">
      <c r="AN3833" s="136"/>
    </row>
    <row r="3834" spans="40:40" x14ac:dyDescent="0.25">
      <c r="AN3834" s="136"/>
    </row>
    <row r="3835" spans="40:40" x14ac:dyDescent="0.25">
      <c r="AN3835" s="136"/>
    </row>
    <row r="3836" spans="40:40" x14ac:dyDescent="0.25">
      <c r="AN3836" s="136"/>
    </row>
    <row r="3837" spans="40:40" x14ac:dyDescent="0.25">
      <c r="AN3837" s="136"/>
    </row>
    <row r="3838" spans="40:40" x14ac:dyDescent="0.25">
      <c r="AN3838" s="136"/>
    </row>
    <row r="3839" spans="40:40" x14ac:dyDescent="0.25">
      <c r="AN3839" s="136"/>
    </row>
    <row r="3840" spans="40:40" x14ac:dyDescent="0.25">
      <c r="AN3840" s="136"/>
    </row>
    <row r="3841" spans="40:40" x14ac:dyDescent="0.25">
      <c r="AN3841" s="136"/>
    </row>
    <row r="3842" spans="40:40" x14ac:dyDescent="0.25">
      <c r="AN3842" s="136"/>
    </row>
    <row r="3843" spans="40:40" x14ac:dyDescent="0.25">
      <c r="AN3843" s="136"/>
    </row>
    <row r="3844" spans="40:40" x14ac:dyDescent="0.25">
      <c r="AN3844" s="136"/>
    </row>
    <row r="3845" spans="40:40" x14ac:dyDescent="0.25">
      <c r="AN3845" s="136"/>
    </row>
    <row r="3846" spans="40:40" x14ac:dyDescent="0.25">
      <c r="AN3846" s="136"/>
    </row>
    <row r="3847" spans="40:40" x14ac:dyDescent="0.25">
      <c r="AN3847" s="136"/>
    </row>
    <row r="3848" spans="40:40" x14ac:dyDescent="0.25">
      <c r="AN3848" s="136"/>
    </row>
    <row r="3849" spans="40:40" x14ac:dyDescent="0.25">
      <c r="AN3849" s="136"/>
    </row>
    <row r="3850" spans="40:40" x14ac:dyDescent="0.25">
      <c r="AN3850" s="136"/>
    </row>
    <row r="3851" spans="40:40" x14ac:dyDescent="0.25">
      <c r="AN3851" s="136"/>
    </row>
    <row r="3852" spans="40:40" x14ac:dyDescent="0.25">
      <c r="AN3852" s="136"/>
    </row>
    <row r="3853" spans="40:40" x14ac:dyDescent="0.25">
      <c r="AN3853" s="136"/>
    </row>
    <row r="3854" spans="40:40" x14ac:dyDescent="0.25">
      <c r="AN3854" s="136"/>
    </row>
    <row r="3855" spans="40:40" x14ac:dyDescent="0.25">
      <c r="AN3855" s="136"/>
    </row>
    <row r="3856" spans="40:40" x14ac:dyDescent="0.25">
      <c r="AN3856" s="136"/>
    </row>
    <row r="3857" spans="40:40" x14ac:dyDescent="0.25">
      <c r="AN3857" s="136"/>
    </row>
    <row r="3858" spans="40:40" x14ac:dyDescent="0.25">
      <c r="AN3858" s="136"/>
    </row>
    <row r="3859" spans="40:40" x14ac:dyDescent="0.25">
      <c r="AN3859" s="136"/>
    </row>
    <row r="3860" spans="40:40" x14ac:dyDescent="0.25">
      <c r="AN3860" s="136"/>
    </row>
    <row r="3861" spans="40:40" x14ac:dyDescent="0.25">
      <c r="AN3861" s="136"/>
    </row>
    <row r="3862" spans="40:40" x14ac:dyDescent="0.25">
      <c r="AN3862" s="136"/>
    </row>
    <row r="3863" spans="40:40" x14ac:dyDescent="0.25">
      <c r="AN3863" s="136"/>
    </row>
    <row r="3864" spans="40:40" x14ac:dyDescent="0.25">
      <c r="AN3864" s="136"/>
    </row>
    <row r="3865" spans="40:40" x14ac:dyDescent="0.25">
      <c r="AN3865" s="136"/>
    </row>
    <row r="3866" spans="40:40" x14ac:dyDescent="0.25">
      <c r="AN3866" s="136"/>
    </row>
    <row r="3867" spans="40:40" x14ac:dyDescent="0.25">
      <c r="AN3867" s="136"/>
    </row>
    <row r="3868" spans="40:40" x14ac:dyDescent="0.25">
      <c r="AN3868" s="136"/>
    </row>
    <row r="3869" spans="40:40" x14ac:dyDescent="0.25">
      <c r="AN3869" s="136"/>
    </row>
    <row r="3870" spans="40:40" x14ac:dyDescent="0.25">
      <c r="AN3870" s="136"/>
    </row>
    <row r="3871" spans="40:40" x14ac:dyDescent="0.25">
      <c r="AN3871" s="136"/>
    </row>
    <row r="3872" spans="40:40" x14ac:dyDescent="0.25">
      <c r="AN3872" s="136"/>
    </row>
    <row r="3873" spans="40:40" x14ac:dyDescent="0.25">
      <c r="AN3873" s="136"/>
    </row>
    <row r="3874" spans="40:40" x14ac:dyDescent="0.25">
      <c r="AN3874" s="136"/>
    </row>
    <row r="3875" spans="40:40" x14ac:dyDescent="0.25">
      <c r="AN3875" s="136"/>
    </row>
    <row r="3876" spans="40:40" x14ac:dyDescent="0.25">
      <c r="AN3876" s="136"/>
    </row>
    <row r="3877" spans="40:40" x14ac:dyDescent="0.25">
      <c r="AN3877" s="136"/>
    </row>
    <row r="3878" spans="40:40" x14ac:dyDescent="0.25">
      <c r="AN3878" s="136"/>
    </row>
    <row r="3879" spans="40:40" x14ac:dyDescent="0.25">
      <c r="AN3879" s="136"/>
    </row>
    <row r="3880" spans="40:40" x14ac:dyDescent="0.25">
      <c r="AN3880" s="136"/>
    </row>
    <row r="3881" spans="40:40" x14ac:dyDescent="0.25">
      <c r="AN3881" s="136"/>
    </row>
    <row r="3882" spans="40:40" x14ac:dyDescent="0.25">
      <c r="AN3882" s="136"/>
    </row>
    <row r="3883" spans="40:40" x14ac:dyDescent="0.25">
      <c r="AN3883" s="136"/>
    </row>
    <row r="3884" spans="40:40" x14ac:dyDescent="0.25">
      <c r="AN3884" s="136"/>
    </row>
    <row r="3885" spans="40:40" x14ac:dyDescent="0.25">
      <c r="AN3885" s="136"/>
    </row>
    <row r="3886" spans="40:40" x14ac:dyDescent="0.25">
      <c r="AN3886" s="136"/>
    </row>
    <row r="3887" spans="40:40" x14ac:dyDescent="0.25">
      <c r="AN3887" s="136"/>
    </row>
    <row r="3888" spans="40:40" x14ac:dyDescent="0.25">
      <c r="AN3888" s="136"/>
    </row>
    <row r="3889" spans="40:40" x14ac:dyDescent="0.25">
      <c r="AN3889" s="136"/>
    </row>
    <row r="3890" spans="40:40" x14ac:dyDescent="0.25">
      <c r="AN3890" s="136"/>
    </row>
    <row r="3891" spans="40:40" x14ac:dyDescent="0.25">
      <c r="AN3891" s="136"/>
    </row>
    <row r="3892" spans="40:40" x14ac:dyDescent="0.25">
      <c r="AN3892" s="136"/>
    </row>
    <row r="3893" spans="40:40" x14ac:dyDescent="0.25">
      <c r="AN3893" s="136"/>
    </row>
    <row r="3894" spans="40:40" x14ac:dyDescent="0.25">
      <c r="AN3894" s="136"/>
    </row>
    <row r="3895" spans="40:40" x14ac:dyDescent="0.25">
      <c r="AN3895" s="136"/>
    </row>
    <row r="3896" spans="40:40" x14ac:dyDescent="0.25">
      <c r="AN3896" s="136"/>
    </row>
    <row r="3897" spans="40:40" x14ac:dyDescent="0.25">
      <c r="AN3897" s="136"/>
    </row>
    <row r="3898" spans="40:40" x14ac:dyDescent="0.25">
      <c r="AN3898" s="136"/>
    </row>
    <row r="3899" spans="40:40" x14ac:dyDescent="0.25">
      <c r="AN3899" s="136"/>
    </row>
    <row r="3900" spans="40:40" x14ac:dyDescent="0.25">
      <c r="AN3900" s="136"/>
    </row>
    <row r="3901" spans="40:40" x14ac:dyDescent="0.25">
      <c r="AN3901" s="136"/>
    </row>
    <row r="3902" spans="40:40" x14ac:dyDescent="0.25">
      <c r="AN3902" s="136"/>
    </row>
    <row r="3903" spans="40:40" x14ac:dyDescent="0.25">
      <c r="AN3903" s="136"/>
    </row>
    <row r="3904" spans="40:40" x14ac:dyDescent="0.25">
      <c r="AN3904" s="136"/>
    </row>
    <row r="3905" spans="40:40" x14ac:dyDescent="0.25">
      <c r="AN3905" s="136"/>
    </row>
    <row r="3906" spans="40:40" x14ac:dyDescent="0.25">
      <c r="AN3906" s="136"/>
    </row>
    <row r="3907" spans="40:40" x14ac:dyDescent="0.25">
      <c r="AN3907" s="136"/>
    </row>
    <row r="3908" spans="40:40" x14ac:dyDescent="0.25">
      <c r="AN3908" s="136"/>
    </row>
    <row r="3909" spans="40:40" x14ac:dyDescent="0.25">
      <c r="AN3909" s="136"/>
    </row>
    <row r="3910" spans="40:40" x14ac:dyDescent="0.25">
      <c r="AN3910" s="136"/>
    </row>
    <row r="3911" spans="40:40" x14ac:dyDescent="0.25">
      <c r="AN3911" s="136"/>
    </row>
    <row r="3912" spans="40:40" x14ac:dyDescent="0.25">
      <c r="AN3912" s="136"/>
    </row>
    <row r="3913" spans="40:40" x14ac:dyDescent="0.25">
      <c r="AN3913" s="136"/>
    </row>
    <row r="3914" spans="40:40" x14ac:dyDescent="0.25">
      <c r="AN3914" s="136"/>
    </row>
    <row r="3915" spans="40:40" x14ac:dyDescent="0.25">
      <c r="AN3915" s="136"/>
    </row>
    <row r="3916" spans="40:40" x14ac:dyDescent="0.25">
      <c r="AN3916" s="136"/>
    </row>
    <row r="3917" spans="40:40" x14ac:dyDescent="0.25">
      <c r="AN3917" s="136"/>
    </row>
    <row r="3918" spans="40:40" x14ac:dyDescent="0.25">
      <c r="AN3918" s="136"/>
    </row>
    <row r="3919" spans="40:40" x14ac:dyDescent="0.25">
      <c r="AN3919" s="136"/>
    </row>
    <row r="3920" spans="40:40" x14ac:dyDescent="0.25">
      <c r="AN3920" s="136"/>
    </row>
    <row r="3921" spans="40:40" x14ac:dyDescent="0.25">
      <c r="AN3921" s="136"/>
    </row>
    <row r="3922" spans="40:40" x14ac:dyDescent="0.25">
      <c r="AN3922" s="136"/>
    </row>
    <row r="3923" spans="40:40" x14ac:dyDescent="0.25">
      <c r="AN3923" s="136"/>
    </row>
    <row r="3924" spans="40:40" x14ac:dyDescent="0.25">
      <c r="AN3924" s="136"/>
    </row>
    <row r="3925" spans="40:40" x14ac:dyDescent="0.25">
      <c r="AN3925" s="136"/>
    </row>
    <row r="3926" spans="40:40" x14ac:dyDescent="0.25">
      <c r="AN3926" s="136"/>
    </row>
    <row r="3927" spans="40:40" x14ac:dyDescent="0.25">
      <c r="AN3927" s="136"/>
    </row>
    <row r="3928" spans="40:40" x14ac:dyDescent="0.25">
      <c r="AN3928" s="136"/>
    </row>
    <row r="3929" spans="40:40" x14ac:dyDescent="0.25">
      <c r="AN3929" s="136"/>
    </row>
    <row r="3930" spans="40:40" x14ac:dyDescent="0.25">
      <c r="AN3930" s="136"/>
    </row>
    <row r="3931" spans="40:40" x14ac:dyDescent="0.25">
      <c r="AN3931" s="136"/>
    </row>
    <row r="3932" spans="40:40" x14ac:dyDescent="0.25">
      <c r="AN3932" s="136"/>
    </row>
    <row r="3933" spans="40:40" x14ac:dyDescent="0.25">
      <c r="AN3933" s="136"/>
    </row>
    <row r="3934" spans="40:40" x14ac:dyDescent="0.25">
      <c r="AN3934" s="136"/>
    </row>
    <row r="3935" spans="40:40" x14ac:dyDescent="0.25">
      <c r="AN3935" s="136"/>
    </row>
    <row r="3936" spans="40:40" x14ac:dyDescent="0.25">
      <c r="AN3936" s="136"/>
    </row>
    <row r="3937" spans="40:40" x14ac:dyDescent="0.25">
      <c r="AN3937" s="136"/>
    </row>
    <row r="3938" spans="40:40" x14ac:dyDescent="0.25">
      <c r="AN3938" s="136"/>
    </row>
    <row r="3939" spans="40:40" x14ac:dyDescent="0.25">
      <c r="AN3939" s="136"/>
    </row>
    <row r="3940" spans="40:40" x14ac:dyDescent="0.25">
      <c r="AN3940" s="136"/>
    </row>
    <row r="3941" spans="40:40" x14ac:dyDescent="0.25">
      <c r="AN3941" s="136"/>
    </row>
    <row r="3942" spans="40:40" x14ac:dyDescent="0.25">
      <c r="AN3942" s="136"/>
    </row>
    <row r="3943" spans="40:40" x14ac:dyDescent="0.25">
      <c r="AN3943" s="136"/>
    </row>
    <row r="3944" spans="40:40" x14ac:dyDescent="0.25">
      <c r="AN3944" s="136"/>
    </row>
    <row r="3945" spans="40:40" x14ac:dyDescent="0.25">
      <c r="AN3945" s="136"/>
    </row>
    <row r="3946" spans="40:40" x14ac:dyDescent="0.25">
      <c r="AN3946" s="136"/>
    </row>
    <row r="3947" spans="40:40" x14ac:dyDescent="0.25">
      <c r="AN3947" s="136"/>
    </row>
    <row r="3948" spans="40:40" x14ac:dyDescent="0.25">
      <c r="AN3948" s="136"/>
    </row>
    <row r="3949" spans="40:40" x14ac:dyDescent="0.25">
      <c r="AN3949" s="136"/>
    </row>
    <row r="3950" spans="40:40" x14ac:dyDescent="0.25">
      <c r="AN3950" s="136"/>
    </row>
    <row r="3951" spans="40:40" x14ac:dyDescent="0.25">
      <c r="AN3951" s="136"/>
    </row>
    <row r="3952" spans="40:40" x14ac:dyDescent="0.25">
      <c r="AN3952" s="136"/>
    </row>
    <row r="3953" spans="40:40" x14ac:dyDescent="0.25">
      <c r="AN3953" s="136"/>
    </row>
    <row r="3954" spans="40:40" x14ac:dyDescent="0.25">
      <c r="AN3954" s="136"/>
    </row>
    <row r="3955" spans="40:40" x14ac:dyDescent="0.25">
      <c r="AN3955" s="136"/>
    </row>
    <row r="3956" spans="40:40" x14ac:dyDescent="0.25">
      <c r="AN3956" s="136"/>
    </row>
    <row r="3957" spans="40:40" x14ac:dyDescent="0.25">
      <c r="AN3957" s="136"/>
    </row>
    <row r="3958" spans="40:40" x14ac:dyDescent="0.25">
      <c r="AN3958" s="136"/>
    </row>
    <row r="3959" spans="40:40" x14ac:dyDescent="0.25">
      <c r="AN3959" s="136"/>
    </row>
    <row r="3960" spans="40:40" x14ac:dyDescent="0.25">
      <c r="AN3960" s="136"/>
    </row>
    <row r="3961" spans="40:40" x14ac:dyDescent="0.25">
      <c r="AN3961" s="136"/>
    </row>
    <row r="3962" spans="40:40" x14ac:dyDescent="0.25">
      <c r="AN3962" s="136"/>
    </row>
    <row r="3963" spans="40:40" x14ac:dyDescent="0.25">
      <c r="AN3963" s="136"/>
    </row>
    <row r="3964" spans="40:40" x14ac:dyDescent="0.25">
      <c r="AN3964" s="136"/>
    </row>
    <row r="3965" spans="40:40" x14ac:dyDescent="0.25">
      <c r="AN3965" s="136"/>
    </row>
    <row r="3966" spans="40:40" x14ac:dyDescent="0.25">
      <c r="AN3966" s="136"/>
    </row>
    <row r="3967" spans="40:40" x14ac:dyDescent="0.25">
      <c r="AN3967" s="136"/>
    </row>
    <row r="3968" spans="40:40" x14ac:dyDescent="0.25">
      <c r="AN3968" s="136"/>
    </row>
    <row r="3969" spans="40:40" x14ac:dyDescent="0.25">
      <c r="AN3969" s="136"/>
    </row>
    <row r="3970" spans="40:40" x14ac:dyDescent="0.25">
      <c r="AN3970" s="136"/>
    </row>
    <row r="3971" spans="40:40" x14ac:dyDescent="0.25">
      <c r="AN3971" s="136"/>
    </row>
    <row r="3972" spans="40:40" x14ac:dyDescent="0.25">
      <c r="AN3972" s="136"/>
    </row>
    <row r="3973" spans="40:40" x14ac:dyDescent="0.25">
      <c r="AN3973" s="136"/>
    </row>
    <row r="3974" spans="40:40" x14ac:dyDescent="0.25">
      <c r="AN3974" s="136"/>
    </row>
    <row r="3975" spans="40:40" x14ac:dyDescent="0.25">
      <c r="AN3975" s="136"/>
    </row>
    <row r="3976" spans="40:40" x14ac:dyDescent="0.25">
      <c r="AN3976" s="136"/>
    </row>
    <row r="3977" spans="40:40" x14ac:dyDescent="0.25">
      <c r="AN3977" s="136"/>
    </row>
    <row r="3978" spans="40:40" x14ac:dyDescent="0.25">
      <c r="AN3978" s="136"/>
    </row>
    <row r="3979" spans="40:40" x14ac:dyDescent="0.25">
      <c r="AN3979" s="136"/>
    </row>
    <row r="3980" spans="40:40" x14ac:dyDescent="0.25">
      <c r="AN3980" s="136"/>
    </row>
    <row r="3981" spans="40:40" x14ac:dyDescent="0.25">
      <c r="AN3981" s="136"/>
    </row>
    <row r="3982" spans="40:40" x14ac:dyDescent="0.25">
      <c r="AN3982" s="136"/>
    </row>
    <row r="3983" spans="40:40" x14ac:dyDescent="0.25">
      <c r="AN3983" s="136"/>
    </row>
    <row r="3984" spans="40:40" x14ac:dyDescent="0.25">
      <c r="AN3984" s="136"/>
    </row>
    <row r="3985" spans="40:40" x14ac:dyDescent="0.25">
      <c r="AN3985" s="136"/>
    </row>
    <row r="3986" spans="40:40" x14ac:dyDescent="0.25">
      <c r="AN3986" s="136"/>
    </row>
    <row r="3987" spans="40:40" x14ac:dyDescent="0.25">
      <c r="AN3987" s="136"/>
    </row>
    <row r="3988" spans="40:40" x14ac:dyDescent="0.25">
      <c r="AN3988" s="136"/>
    </row>
    <row r="3989" spans="40:40" x14ac:dyDescent="0.25">
      <c r="AN3989" s="136"/>
    </row>
    <row r="3990" spans="40:40" x14ac:dyDescent="0.25">
      <c r="AN3990" s="136"/>
    </row>
    <row r="3991" spans="40:40" x14ac:dyDescent="0.25">
      <c r="AN3991" s="136"/>
    </row>
    <row r="3992" spans="40:40" x14ac:dyDescent="0.25">
      <c r="AN3992" s="136"/>
    </row>
    <row r="3993" spans="40:40" x14ac:dyDescent="0.25">
      <c r="AN3993" s="136"/>
    </row>
    <row r="3994" spans="40:40" x14ac:dyDescent="0.25">
      <c r="AN3994" s="136"/>
    </row>
    <row r="3995" spans="40:40" x14ac:dyDescent="0.25">
      <c r="AN3995" s="136"/>
    </row>
    <row r="3996" spans="40:40" x14ac:dyDescent="0.25">
      <c r="AN3996" s="136"/>
    </row>
    <row r="3997" spans="40:40" x14ac:dyDescent="0.25">
      <c r="AN3997" s="136"/>
    </row>
    <row r="3998" spans="40:40" x14ac:dyDescent="0.25">
      <c r="AN3998" s="136"/>
    </row>
    <row r="3999" spans="40:40" x14ac:dyDescent="0.25">
      <c r="AN3999" s="136"/>
    </row>
    <row r="4000" spans="40:40" x14ac:dyDescent="0.25">
      <c r="AN4000" s="136"/>
    </row>
    <row r="4001" spans="40:40" x14ac:dyDescent="0.25">
      <c r="AN4001" s="136"/>
    </row>
    <row r="4002" spans="40:40" x14ac:dyDescent="0.25">
      <c r="AN4002" s="136"/>
    </row>
    <row r="4003" spans="40:40" x14ac:dyDescent="0.25">
      <c r="AN4003" s="136"/>
    </row>
    <row r="4004" spans="40:40" x14ac:dyDescent="0.25">
      <c r="AN4004" s="136"/>
    </row>
    <row r="4005" spans="40:40" x14ac:dyDescent="0.25">
      <c r="AN4005" s="136"/>
    </row>
    <row r="4006" spans="40:40" x14ac:dyDescent="0.25">
      <c r="AN4006" s="136"/>
    </row>
    <row r="4007" spans="40:40" x14ac:dyDescent="0.25">
      <c r="AN4007" s="136"/>
    </row>
    <row r="4008" spans="40:40" x14ac:dyDescent="0.25">
      <c r="AN4008" s="136"/>
    </row>
    <row r="4009" spans="40:40" x14ac:dyDescent="0.25">
      <c r="AN4009" s="136"/>
    </row>
    <row r="4010" spans="40:40" x14ac:dyDescent="0.25">
      <c r="AN4010" s="136"/>
    </row>
    <row r="4011" spans="40:40" x14ac:dyDescent="0.25">
      <c r="AN4011" s="136"/>
    </row>
    <row r="4012" spans="40:40" x14ac:dyDescent="0.25">
      <c r="AN4012" s="136"/>
    </row>
    <row r="4013" spans="40:40" x14ac:dyDescent="0.25">
      <c r="AN4013" s="136"/>
    </row>
    <row r="4014" spans="40:40" x14ac:dyDescent="0.25">
      <c r="AN4014" s="136"/>
    </row>
    <row r="4015" spans="40:40" x14ac:dyDescent="0.25">
      <c r="AN4015" s="136"/>
    </row>
    <row r="4016" spans="40:40" x14ac:dyDescent="0.25">
      <c r="AN4016" s="136"/>
    </row>
    <row r="4017" spans="40:40" x14ac:dyDescent="0.25">
      <c r="AN4017" s="136"/>
    </row>
    <row r="4018" spans="40:40" x14ac:dyDescent="0.25">
      <c r="AN4018" s="136"/>
    </row>
    <row r="4019" spans="40:40" x14ac:dyDescent="0.25">
      <c r="AN4019" s="136"/>
    </row>
    <row r="4020" spans="40:40" x14ac:dyDescent="0.25">
      <c r="AN4020" s="136"/>
    </row>
    <row r="4021" spans="40:40" x14ac:dyDescent="0.25">
      <c r="AN4021" s="136"/>
    </row>
    <row r="4022" spans="40:40" x14ac:dyDescent="0.25">
      <c r="AN4022" s="136"/>
    </row>
    <row r="4023" spans="40:40" x14ac:dyDescent="0.25">
      <c r="AN4023" s="136"/>
    </row>
    <row r="4024" spans="40:40" x14ac:dyDescent="0.25">
      <c r="AN4024" s="136"/>
    </row>
    <row r="4025" spans="40:40" x14ac:dyDescent="0.25">
      <c r="AN4025" s="136"/>
    </row>
    <row r="4026" spans="40:40" x14ac:dyDescent="0.25">
      <c r="AN4026" s="136"/>
    </row>
    <row r="4027" spans="40:40" x14ac:dyDescent="0.25">
      <c r="AN4027" s="136"/>
    </row>
    <row r="4028" spans="40:40" x14ac:dyDescent="0.25">
      <c r="AN4028" s="136"/>
    </row>
    <row r="4029" spans="40:40" x14ac:dyDescent="0.25">
      <c r="AN4029" s="136"/>
    </row>
    <row r="4030" spans="40:40" x14ac:dyDescent="0.25">
      <c r="AN4030" s="136"/>
    </row>
    <row r="4031" spans="40:40" x14ac:dyDescent="0.25">
      <c r="AN4031" s="136"/>
    </row>
    <row r="4032" spans="40:40" x14ac:dyDescent="0.25">
      <c r="AN4032" s="136"/>
    </row>
    <row r="4033" spans="40:40" x14ac:dyDescent="0.25">
      <c r="AN4033" s="136"/>
    </row>
    <row r="4034" spans="40:40" x14ac:dyDescent="0.25">
      <c r="AN4034" s="136"/>
    </row>
    <row r="4035" spans="40:40" x14ac:dyDescent="0.25">
      <c r="AN4035" s="136"/>
    </row>
    <row r="4036" spans="40:40" x14ac:dyDescent="0.25">
      <c r="AN4036" s="136"/>
    </row>
    <row r="4037" spans="40:40" x14ac:dyDescent="0.25">
      <c r="AN4037" s="136"/>
    </row>
    <row r="4038" spans="40:40" x14ac:dyDescent="0.25">
      <c r="AN4038" s="136"/>
    </row>
    <row r="4039" spans="40:40" x14ac:dyDescent="0.25">
      <c r="AN4039" s="136"/>
    </row>
    <row r="4040" spans="40:40" x14ac:dyDescent="0.25">
      <c r="AN4040" s="136"/>
    </row>
    <row r="4041" spans="40:40" x14ac:dyDescent="0.25">
      <c r="AN4041" s="136"/>
    </row>
    <row r="4042" spans="40:40" x14ac:dyDescent="0.25">
      <c r="AN4042" s="136"/>
    </row>
    <row r="4043" spans="40:40" x14ac:dyDescent="0.25">
      <c r="AN4043" s="136"/>
    </row>
    <row r="4044" spans="40:40" x14ac:dyDescent="0.25">
      <c r="AN4044" s="136"/>
    </row>
    <row r="4045" spans="40:40" x14ac:dyDescent="0.25">
      <c r="AN4045" s="136"/>
    </row>
    <row r="4046" spans="40:40" x14ac:dyDescent="0.25">
      <c r="AN4046" s="136"/>
    </row>
    <row r="4047" spans="40:40" x14ac:dyDescent="0.25">
      <c r="AN4047" s="136"/>
    </row>
    <row r="4048" spans="40:40" x14ac:dyDescent="0.25">
      <c r="AN4048" s="136"/>
    </row>
    <row r="4049" spans="40:40" x14ac:dyDescent="0.25">
      <c r="AN4049" s="136"/>
    </row>
    <row r="4050" spans="40:40" x14ac:dyDescent="0.25">
      <c r="AN4050" s="136"/>
    </row>
    <row r="4051" spans="40:40" x14ac:dyDescent="0.25">
      <c r="AN4051" s="136"/>
    </row>
    <row r="4052" spans="40:40" x14ac:dyDescent="0.25">
      <c r="AN4052" s="136"/>
    </row>
    <row r="4053" spans="40:40" x14ac:dyDescent="0.25">
      <c r="AN4053" s="136"/>
    </row>
    <row r="4054" spans="40:40" x14ac:dyDescent="0.25">
      <c r="AN4054" s="136"/>
    </row>
    <row r="4055" spans="40:40" x14ac:dyDescent="0.25">
      <c r="AN4055" s="136"/>
    </row>
    <row r="4056" spans="40:40" x14ac:dyDescent="0.25">
      <c r="AN4056" s="136"/>
    </row>
    <row r="4057" spans="40:40" x14ac:dyDescent="0.25">
      <c r="AN4057" s="136"/>
    </row>
    <row r="4058" spans="40:40" x14ac:dyDescent="0.25">
      <c r="AN4058" s="136"/>
    </row>
    <row r="4059" spans="40:40" x14ac:dyDescent="0.25">
      <c r="AN4059" s="136"/>
    </row>
    <row r="4060" spans="40:40" x14ac:dyDescent="0.25">
      <c r="AN4060" s="136"/>
    </row>
    <row r="4061" spans="40:40" x14ac:dyDescent="0.25">
      <c r="AN4061" s="136"/>
    </row>
    <row r="4062" spans="40:40" x14ac:dyDescent="0.25">
      <c r="AN4062" s="136"/>
    </row>
    <row r="4063" spans="40:40" x14ac:dyDescent="0.25">
      <c r="AN4063" s="136"/>
    </row>
    <row r="4064" spans="40:40" x14ac:dyDescent="0.25">
      <c r="AN4064" s="136"/>
    </row>
    <row r="4065" spans="40:40" x14ac:dyDescent="0.25">
      <c r="AN4065" s="136"/>
    </row>
    <row r="4066" spans="40:40" x14ac:dyDescent="0.25">
      <c r="AN4066" s="136"/>
    </row>
    <row r="4067" spans="40:40" x14ac:dyDescent="0.25">
      <c r="AN4067" s="136"/>
    </row>
    <row r="4068" spans="40:40" x14ac:dyDescent="0.25">
      <c r="AN4068" s="136"/>
    </row>
    <row r="4069" spans="40:40" x14ac:dyDescent="0.25">
      <c r="AN4069" s="136"/>
    </row>
    <row r="4070" spans="40:40" x14ac:dyDescent="0.25">
      <c r="AN4070" s="136"/>
    </row>
    <row r="4071" spans="40:40" x14ac:dyDescent="0.25">
      <c r="AN4071" s="136"/>
    </row>
    <row r="4072" spans="40:40" x14ac:dyDescent="0.25">
      <c r="AN4072" s="136"/>
    </row>
    <row r="4073" spans="40:40" x14ac:dyDescent="0.25">
      <c r="AN4073" s="136"/>
    </row>
    <row r="4074" spans="40:40" x14ac:dyDescent="0.25">
      <c r="AN4074" s="136"/>
    </row>
    <row r="4075" spans="40:40" x14ac:dyDescent="0.25">
      <c r="AN4075" s="136"/>
    </row>
    <row r="4076" spans="40:40" x14ac:dyDescent="0.25">
      <c r="AN4076" s="136"/>
    </row>
    <row r="4077" spans="40:40" x14ac:dyDescent="0.25">
      <c r="AN4077" s="136"/>
    </row>
    <row r="4078" spans="40:40" x14ac:dyDescent="0.25">
      <c r="AN4078" s="136"/>
    </row>
    <row r="4079" spans="40:40" x14ac:dyDescent="0.25">
      <c r="AN4079" s="136"/>
    </row>
    <row r="4080" spans="40:40" x14ac:dyDescent="0.25">
      <c r="AN4080" s="136"/>
    </row>
    <row r="4081" spans="40:40" x14ac:dyDescent="0.25">
      <c r="AN4081" s="136"/>
    </row>
    <row r="4082" spans="40:40" x14ac:dyDescent="0.25">
      <c r="AN4082" s="136"/>
    </row>
    <row r="4083" spans="40:40" x14ac:dyDescent="0.25">
      <c r="AN4083" s="136"/>
    </row>
    <row r="4084" spans="40:40" x14ac:dyDescent="0.25">
      <c r="AN4084" s="136"/>
    </row>
    <row r="4085" spans="40:40" x14ac:dyDescent="0.25">
      <c r="AN4085" s="136"/>
    </row>
    <row r="4086" spans="40:40" x14ac:dyDescent="0.25">
      <c r="AN4086" s="136"/>
    </row>
    <row r="4087" spans="40:40" x14ac:dyDescent="0.25">
      <c r="AN4087" s="136"/>
    </row>
    <row r="4088" spans="40:40" x14ac:dyDescent="0.25">
      <c r="AN4088" s="136"/>
    </row>
    <row r="4089" spans="40:40" x14ac:dyDescent="0.25">
      <c r="AN4089" s="136"/>
    </row>
    <row r="4090" spans="40:40" x14ac:dyDescent="0.25">
      <c r="AN4090" s="136"/>
    </row>
    <row r="4091" spans="40:40" x14ac:dyDescent="0.25">
      <c r="AN4091" s="136"/>
    </row>
    <row r="4092" spans="40:40" x14ac:dyDescent="0.25">
      <c r="AN4092" s="136"/>
    </row>
    <row r="4093" spans="40:40" x14ac:dyDescent="0.25">
      <c r="AN4093" s="136"/>
    </row>
    <row r="4094" spans="40:40" x14ac:dyDescent="0.25">
      <c r="AN4094" s="136"/>
    </row>
    <row r="4095" spans="40:40" x14ac:dyDescent="0.25">
      <c r="AN4095" s="136"/>
    </row>
    <row r="4096" spans="40:40" x14ac:dyDescent="0.25">
      <c r="AN4096" s="136"/>
    </row>
    <row r="4097" spans="40:40" x14ac:dyDescent="0.25">
      <c r="AN4097" s="136"/>
    </row>
    <row r="4098" spans="40:40" x14ac:dyDescent="0.25">
      <c r="AN4098" s="136"/>
    </row>
    <row r="4099" spans="40:40" x14ac:dyDescent="0.25">
      <c r="AN4099" s="136"/>
    </row>
    <row r="4100" spans="40:40" x14ac:dyDescent="0.25">
      <c r="AN4100" s="136"/>
    </row>
    <row r="4101" spans="40:40" x14ac:dyDescent="0.25">
      <c r="AN4101" s="136"/>
    </row>
    <row r="4102" spans="40:40" x14ac:dyDescent="0.25">
      <c r="AN4102" s="136"/>
    </row>
    <row r="4103" spans="40:40" x14ac:dyDescent="0.25">
      <c r="AN4103" s="136"/>
    </row>
    <row r="4104" spans="40:40" x14ac:dyDescent="0.25">
      <c r="AN4104" s="136"/>
    </row>
    <row r="4105" spans="40:40" x14ac:dyDescent="0.25">
      <c r="AN4105" s="136"/>
    </row>
    <row r="4106" spans="40:40" x14ac:dyDescent="0.25">
      <c r="AN4106" s="136"/>
    </row>
    <row r="4107" spans="40:40" x14ac:dyDescent="0.25">
      <c r="AN4107" s="136"/>
    </row>
    <row r="4108" spans="40:40" x14ac:dyDescent="0.25">
      <c r="AN4108" s="136"/>
    </row>
    <row r="4109" spans="40:40" x14ac:dyDescent="0.25">
      <c r="AN4109" s="136"/>
    </row>
    <row r="4110" spans="40:40" x14ac:dyDescent="0.25">
      <c r="AN4110" s="136"/>
    </row>
    <row r="4111" spans="40:40" x14ac:dyDescent="0.25">
      <c r="AN4111" s="136"/>
    </row>
    <row r="4112" spans="40:40" x14ac:dyDescent="0.25">
      <c r="AN4112" s="136"/>
    </row>
    <row r="4113" spans="40:40" x14ac:dyDescent="0.25">
      <c r="AN4113" s="136"/>
    </row>
    <row r="4114" spans="40:40" x14ac:dyDescent="0.25">
      <c r="AN4114" s="136"/>
    </row>
    <row r="4115" spans="40:40" x14ac:dyDescent="0.25">
      <c r="AN4115" s="136"/>
    </row>
    <row r="4116" spans="40:40" x14ac:dyDescent="0.25">
      <c r="AN4116" s="136"/>
    </row>
    <row r="4117" spans="40:40" x14ac:dyDescent="0.25">
      <c r="AN4117" s="136"/>
    </row>
    <row r="4118" spans="40:40" x14ac:dyDescent="0.25">
      <c r="AN4118" s="136"/>
    </row>
    <row r="4119" spans="40:40" x14ac:dyDescent="0.25">
      <c r="AN4119" s="136"/>
    </row>
    <row r="4120" spans="40:40" x14ac:dyDescent="0.25">
      <c r="AN4120" s="136"/>
    </row>
    <row r="4121" spans="40:40" x14ac:dyDescent="0.25">
      <c r="AN4121" s="136"/>
    </row>
    <row r="4122" spans="40:40" x14ac:dyDescent="0.25">
      <c r="AN4122" s="136"/>
    </row>
    <row r="4123" spans="40:40" x14ac:dyDescent="0.25">
      <c r="AN4123" s="136"/>
    </row>
    <row r="4124" spans="40:40" x14ac:dyDescent="0.25">
      <c r="AN4124" s="136"/>
    </row>
    <row r="4125" spans="40:40" x14ac:dyDescent="0.25">
      <c r="AN4125" s="136"/>
    </row>
    <row r="4126" spans="40:40" x14ac:dyDescent="0.25">
      <c r="AN4126" s="136"/>
    </row>
    <row r="4127" spans="40:40" x14ac:dyDescent="0.25">
      <c r="AN4127" s="136"/>
    </row>
    <row r="4128" spans="40:40" x14ac:dyDescent="0.25">
      <c r="AN4128" s="136"/>
    </row>
    <row r="4129" spans="40:40" x14ac:dyDescent="0.25">
      <c r="AN4129" s="136"/>
    </row>
    <row r="4130" spans="40:40" x14ac:dyDescent="0.25">
      <c r="AN4130" s="136"/>
    </row>
    <row r="4131" spans="40:40" x14ac:dyDescent="0.25">
      <c r="AN4131" s="136"/>
    </row>
    <row r="4132" spans="40:40" x14ac:dyDescent="0.25">
      <c r="AN4132" s="136"/>
    </row>
    <row r="4133" spans="40:40" x14ac:dyDescent="0.25">
      <c r="AN4133" s="136"/>
    </row>
    <row r="4134" spans="40:40" x14ac:dyDescent="0.25">
      <c r="AN4134" s="136"/>
    </row>
    <row r="4135" spans="40:40" x14ac:dyDescent="0.25">
      <c r="AN4135" s="136"/>
    </row>
    <row r="4136" spans="40:40" x14ac:dyDescent="0.25">
      <c r="AN4136" s="136"/>
    </row>
    <row r="4137" spans="40:40" x14ac:dyDescent="0.25">
      <c r="AN4137" s="136"/>
    </row>
    <row r="4138" spans="40:40" x14ac:dyDescent="0.25">
      <c r="AN4138" s="136"/>
    </row>
    <row r="4139" spans="40:40" x14ac:dyDescent="0.25">
      <c r="AN4139" s="136"/>
    </row>
    <row r="4140" spans="40:40" x14ac:dyDescent="0.25">
      <c r="AN4140" s="136"/>
    </row>
    <row r="4141" spans="40:40" x14ac:dyDescent="0.25">
      <c r="AN4141" s="136"/>
    </row>
    <row r="4142" spans="40:40" x14ac:dyDescent="0.25">
      <c r="AN4142" s="136"/>
    </row>
    <row r="4143" spans="40:40" x14ac:dyDescent="0.25">
      <c r="AN4143" s="136"/>
    </row>
    <row r="4144" spans="40:40" x14ac:dyDescent="0.25">
      <c r="AN4144" s="136"/>
    </row>
    <row r="4145" spans="40:40" x14ac:dyDescent="0.25">
      <c r="AN4145" s="136"/>
    </row>
    <row r="4146" spans="40:40" x14ac:dyDescent="0.25">
      <c r="AN4146" s="136"/>
    </row>
    <row r="4147" spans="40:40" x14ac:dyDescent="0.25">
      <c r="AN4147" s="136"/>
    </row>
    <row r="4148" spans="40:40" x14ac:dyDescent="0.25">
      <c r="AN4148" s="136"/>
    </row>
    <row r="4149" spans="40:40" x14ac:dyDescent="0.25">
      <c r="AN4149" s="136"/>
    </row>
    <row r="4150" spans="40:40" x14ac:dyDescent="0.25">
      <c r="AN4150" s="136"/>
    </row>
    <row r="4151" spans="40:40" x14ac:dyDescent="0.25">
      <c r="AN4151" s="136"/>
    </row>
    <row r="4152" spans="40:40" x14ac:dyDescent="0.25">
      <c r="AN4152" s="136"/>
    </row>
    <row r="4153" spans="40:40" x14ac:dyDescent="0.25">
      <c r="AN4153" s="136"/>
    </row>
    <row r="4154" spans="40:40" x14ac:dyDescent="0.25">
      <c r="AN4154" s="136"/>
    </row>
    <row r="4155" spans="40:40" x14ac:dyDescent="0.25">
      <c r="AN4155" s="136"/>
    </row>
    <row r="4156" spans="40:40" x14ac:dyDescent="0.25">
      <c r="AN4156" s="136"/>
    </row>
    <row r="4157" spans="40:40" x14ac:dyDescent="0.25">
      <c r="AN4157" s="136"/>
    </row>
    <row r="4158" spans="40:40" x14ac:dyDescent="0.25">
      <c r="AN4158" s="136"/>
    </row>
    <row r="4159" spans="40:40" x14ac:dyDescent="0.25">
      <c r="AN4159" s="136"/>
    </row>
    <row r="4160" spans="40:40" x14ac:dyDescent="0.25">
      <c r="AN4160" s="136"/>
    </row>
    <row r="4161" spans="40:40" x14ac:dyDescent="0.25">
      <c r="AN4161" s="136"/>
    </row>
    <row r="4162" spans="40:40" x14ac:dyDescent="0.25">
      <c r="AN4162" s="136"/>
    </row>
    <row r="4163" spans="40:40" x14ac:dyDescent="0.25">
      <c r="AN4163" s="136"/>
    </row>
    <row r="4164" spans="40:40" x14ac:dyDescent="0.25">
      <c r="AN4164" s="136"/>
    </row>
    <row r="4165" spans="40:40" x14ac:dyDescent="0.25">
      <c r="AN4165" s="136"/>
    </row>
    <row r="4166" spans="40:40" x14ac:dyDescent="0.25">
      <c r="AN4166" s="136"/>
    </row>
    <row r="4167" spans="40:40" x14ac:dyDescent="0.25">
      <c r="AN4167" s="136"/>
    </row>
    <row r="4168" spans="40:40" x14ac:dyDescent="0.25">
      <c r="AN4168" s="136"/>
    </row>
    <row r="4169" spans="40:40" x14ac:dyDescent="0.25">
      <c r="AN4169" s="136"/>
    </row>
    <row r="4170" spans="40:40" x14ac:dyDescent="0.25">
      <c r="AN4170" s="136"/>
    </row>
    <row r="4171" spans="40:40" x14ac:dyDescent="0.25">
      <c r="AN4171" s="136"/>
    </row>
    <row r="4172" spans="40:40" x14ac:dyDescent="0.25">
      <c r="AN4172" s="136"/>
    </row>
    <row r="4173" spans="40:40" x14ac:dyDescent="0.25">
      <c r="AN4173" s="136"/>
    </row>
    <row r="4174" spans="40:40" x14ac:dyDescent="0.25">
      <c r="AN4174" s="136"/>
    </row>
    <row r="4175" spans="40:40" x14ac:dyDescent="0.25">
      <c r="AN4175" s="136"/>
    </row>
    <row r="4176" spans="40:40" x14ac:dyDescent="0.25">
      <c r="AN4176" s="136"/>
    </row>
    <row r="4177" spans="40:40" x14ac:dyDescent="0.25">
      <c r="AN4177" s="136"/>
    </row>
    <row r="4178" spans="40:40" x14ac:dyDescent="0.25">
      <c r="AN4178" s="136"/>
    </row>
    <row r="4179" spans="40:40" x14ac:dyDescent="0.25">
      <c r="AN4179" s="136"/>
    </row>
    <row r="4180" spans="40:40" x14ac:dyDescent="0.25">
      <c r="AN4180" s="136"/>
    </row>
    <row r="4181" spans="40:40" x14ac:dyDescent="0.25">
      <c r="AN4181" s="136"/>
    </row>
    <row r="4182" spans="40:40" x14ac:dyDescent="0.25">
      <c r="AN4182" s="136"/>
    </row>
    <row r="4183" spans="40:40" x14ac:dyDescent="0.25">
      <c r="AN4183" s="136"/>
    </row>
    <row r="4184" spans="40:40" x14ac:dyDescent="0.25">
      <c r="AN4184" s="136"/>
    </row>
    <row r="4185" spans="40:40" x14ac:dyDescent="0.25">
      <c r="AN4185" s="136"/>
    </row>
    <row r="4186" spans="40:40" x14ac:dyDescent="0.25">
      <c r="AN4186" s="136"/>
    </row>
    <row r="4187" spans="40:40" x14ac:dyDescent="0.25">
      <c r="AN4187" s="136"/>
    </row>
    <row r="4188" spans="40:40" x14ac:dyDescent="0.25">
      <c r="AN4188" s="136"/>
    </row>
    <row r="4189" spans="40:40" x14ac:dyDescent="0.25">
      <c r="AN4189" s="136"/>
    </row>
    <row r="4190" spans="40:40" x14ac:dyDescent="0.25">
      <c r="AN4190" s="136"/>
    </row>
    <row r="4191" spans="40:40" x14ac:dyDescent="0.25">
      <c r="AN4191" s="136"/>
    </row>
    <row r="4192" spans="40:40" x14ac:dyDescent="0.25">
      <c r="AN4192" s="136"/>
    </row>
    <row r="4193" spans="40:40" x14ac:dyDescent="0.25">
      <c r="AN4193" s="136"/>
    </row>
    <row r="4194" spans="40:40" x14ac:dyDescent="0.25">
      <c r="AN4194" s="136"/>
    </row>
    <row r="4195" spans="40:40" x14ac:dyDescent="0.25">
      <c r="AN4195" s="136"/>
    </row>
    <row r="4196" spans="40:40" x14ac:dyDescent="0.25">
      <c r="AN4196" s="136"/>
    </row>
    <row r="4197" spans="40:40" x14ac:dyDescent="0.25">
      <c r="AN4197" s="136"/>
    </row>
    <row r="4198" spans="40:40" x14ac:dyDescent="0.25">
      <c r="AN4198" s="136"/>
    </row>
    <row r="4199" spans="40:40" x14ac:dyDescent="0.25">
      <c r="AN4199" s="136"/>
    </row>
    <row r="4200" spans="40:40" x14ac:dyDescent="0.25">
      <c r="AN4200" s="136"/>
    </row>
    <row r="4201" spans="40:40" x14ac:dyDescent="0.25">
      <c r="AN4201" s="136"/>
    </row>
    <row r="4202" spans="40:40" x14ac:dyDescent="0.25">
      <c r="AN4202" s="136"/>
    </row>
    <row r="4203" spans="40:40" x14ac:dyDescent="0.25">
      <c r="AN4203" s="136"/>
    </row>
    <row r="4204" spans="40:40" x14ac:dyDescent="0.25">
      <c r="AN4204" s="136"/>
    </row>
    <row r="4205" spans="40:40" x14ac:dyDescent="0.25">
      <c r="AN4205" s="136"/>
    </row>
    <row r="4206" spans="40:40" x14ac:dyDescent="0.25">
      <c r="AN4206" s="136"/>
    </row>
    <row r="4207" spans="40:40" x14ac:dyDescent="0.25">
      <c r="AN4207" s="136"/>
    </row>
    <row r="4208" spans="40:40" x14ac:dyDescent="0.25">
      <c r="AN4208" s="136"/>
    </row>
    <row r="4209" spans="40:40" x14ac:dyDescent="0.25">
      <c r="AN4209" s="136"/>
    </row>
    <row r="4210" spans="40:40" x14ac:dyDescent="0.25">
      <c r="AN4210" s="136"/>
    </row>
    <row r="4211" spans="40:40" x14ac:dyDescent="0.25">
      <c r="AN4211" s="136"/>
    </row>
    <row r="4212" spans="40:40" x14ac:dyDescent="0.25">
      <c r="AN4212" s="136"/>
    </row>
    <row r="4213" spans="40:40" x14ac:dyDescent="0.25">
      <c r="AN4213" s="136"/>
    </row>
    <row r="4214" spans="40:40" x14ac:dyDescent="0.25">
      <c r="AN4214" s="136"/>
    </row>
    <row r="4215" spans="40:40" x14ac:dyDescent="0.25">
      <c r="AN4215" s="136"/>
    </row>
    <row r="4216" spans="40:40" x14ac:dyDescent="0.25">
      <c r="AN4216" s="136"/>
    </row>
    <row r="4217" spans="40:40" x14ac:dyDescent="0.25">
      <c r="AN4217" s="136"/>
    </row>
    <row r="4218" spans="40:40" x14ac:dyDescent="0.25">
      <c r="AN4218" s="136"/>
    </row>
    <row r="4219" spans="40:40" x14ac:dyDescent="0.25">
      <c r="AN4219" s="136"/>
    </row>
    <row r="4220" spans="40:40" x14ac:dyDescent="0.25">
      <c r="AN4220" s="136"/>
    </row>
    <row r="4221" spans="40:40" x14ac:dyDescent="0.25">
      <c r="AN4221" s="136"/>
    </row>
    <row r="4222" spans="40:40" x14ac:dyDescent="0.25">
      <c r="AN4222" s="136"/>
    </row>
    <row r="4223" spans="40:40" x14ac:dyDescent="0.25">
      <c r="AN4223" s="136"/>
    </row>
    <row r="4224" spans="40:40" x14ac:dyDescent="0.25">
      <c r="AN4224" s="136"/>
    </row>
    <row r="4225" spans="40:40" x14ac:dyDescent="0.25">
      <c r="AN4225" s="136"/>
    </row>
    <row r="4226" spans="40:40" x14ac:dyDescent="0.25">
      <c r="AN4226" s="136"/>
    </row>
    <row r="4227" spans="40:40" x14ac:dyDescent="0.25">
      <c r="AN4227" s="136"/>
    </row>
    <row r="4228" spans="40:40" x14ac:dyDescent="0.25">
      <c r="AN4228" s="136"/>
    </row>
    <row r="4229" spans="40:40" x14ac:dyDescent="0.25">
      <c r="AN4229" s="136"/>
    </row>
    <row r="4230" spans="40:40" x14ac:dyDescent="0.25">
      <c r="AN4230" s="136"/>
    </row>
    <row r="4231" spans="40:40" x14ac:dyDescent="0.25">
      <c r="AN4231" s="136"/>
    </row>
    <row r="4232" spans="40:40" x14ac:dyDescent="0.25">
      <c r="AN4232" s="136"/>
    </row>
    <row r="4233" spans="40:40" x14ac:dyDescent="0.25">
      <c r="AN4233" s="136"/>
    </row>
    <row r="4234" spans="40:40" x14ac:dyDescent="0.25">
      <c r="AN4234" s="136"/>
    </row>
    <row r="4235" spans="40:40" x14ac:dyDescent="0.25">
      <c r="AN4235" s="136"/>
    </row>
    <row r="4236" spans="40:40" x14ac:dyDescent="0.25">
      <c r="AN4236" s="136"/>
    </row>
    <row r="4237" spans="40:40" x14ac:dyDescent="0.25">
      <c r="AN4237" s="136"/>
    </row>
    <row r="4238" spans="40:40" x14ac:dyDescent="0.25">
      <c r="AN4238" s="136"/>
    </row>
    <row r="4239" spans="40:40" x14ac:dyDescent="0.25">
      <c r="AN4239" s="136"/>
    </row>
    <row r="4240" spans="40:40" x14ac:dyDescent="0.25">
      <c r="AN4240" s="136"/>
    </row>
    <row r="4241" spans="40:40" x14ac:dyDescent="0.25">
      <c r="AN4241" s="136"/>
    </row>
    <row r="4242" spans="40:40" x14ac:dyDescent="0.25">
      <c r="AN4242" s="136"/>
    </row>
    <row r="4243" spans="40:40" x14ac:dyDescent="0.25">
      <c r="AN4243" s="136"/>
    </row>
    <row r="4244" spans="40:40" x14ac:dyDescent="0.25">
      <c r="AN4244" s="136"/>
    </row>
    <row r="4245" spans="40:40" x14ac:dyDescent="0.25">
      <c r="AN4245" s="136"/>
    </row>
    <row r="4246" spans="40:40" x14ac:dyDescent="0.25">
      <c r="AN4246" s="136"/>
    </row>
    <row r="4247" spans="40:40" x14ac:dyDescent="0.25">
      <c r="AN4247" s="136"/>
    </row>
    <row r="4248" spans="40:40" x14ac:dyDescent="0.25">
      <c r="AN4248" s="136"/>
    </row>
    <row r="4249" spans="40:40" x14ac:dyDescent="0.25">
      <c r="AN4249" s="136"/>
    </row>
    <row r="4250" spans="40:40" x14ac:dyDescent="0.25">
      <c r="AN4250" s="136"/>
    </row>
    <row r="4251" spans="40:40" x14ac:dyDescent="0.25">
      <c r="AN4251" s="136"/>
    </row>
    <row r="4252" spans="40:40" x14ac:dyDescent="0.25">
      <c r="AN4252" s="136"/>
    </row>
    <row r="4253" spans="40:40" x14ac:dyDescent="0.25">
      <c r="AN4253" s="136"/>
    </row>
    <row r="4254" spans="40:40" x14ac:dyDescent="0.25">
      <c r="AN4254" s="136"/>
    </row>
    <row r="4255" spans="40:40" x14ac:dyDescent="0.25">
      <c r="AN4255" s="136"/>
    </row>
    <row r="4256" spans="40:40" x14ac:dyDescent="0.25">
      <c r="AN4256" s="136"/>
    </row>
    <row r="4257" spans="40:40" x14ac:dyDescent="0.25">
      <c r="AN4257" s="136"/>
    </row>
    <row r="4258" spans="40:40" x14ac:dyDescent="0.25">
      <c r="AN4258" s="136"/>
    </row>
    <row r="4259" spans="40:40" x14ac:dyDescent="0.25">
      <c r="AN4259" s="136"/>
    </row>
    <row r="4260" spans="40:40" x14ac:dyDescent="0.25">
      <c r="AN4260" s="136"/>
    </row>
    <row r="4261" spans="40:40" x14ac:dyDescent="0.25">
      <c r="AN4261" s="136"/>
    </row>
    <row r="4262" spans="40:40" x14ac:dyDescent="0.25">
      <c r="AN4262" s="136"/>
    </row>
    <row r="4263" spans="40:40" x14ac:dyDescent="0.25">
      <c r="AN4263" s="136"/>
    </row>
    <row r="4264" spans="40:40" x14ac:dyDescent="0.25">
      <c r="AN4264" s="136"/>
    </row>
    <row r="4265" spans="40:40" x14ac:dyDescent="0.25">
      <c r="AN4265" s="136"/>
    </row>
    <row r="4266" spans="40:40" x14ac:dyDescent="0.25">
      <c r="AN4266" s="136"/>
    </row>
    <row r="4267" spans="40:40" x14ac:dyDescent="0.25">
      <c r="AN4267" s="136"/>
    </row>
    <row r="4268" spans="40:40" x14ac:dyDescent="0.25">
      <c r="AN4268" s="136"/>
    </row>
    <row r="4269" spans="40:40" x14ac:dyDescent="0.25">
      <c r="AN4269" s="136"/>
    </row>
    <row r="4270" spans="40:40" x14ac:dyDescent="0.25">
      <c r="AN4270" s="136"/>
    </row>
    <row r="4271" spans="40:40" x14ac:dyDescent="0.25">
      <c r="AN4271" s="136"/>
    </row>
    <row r="4272" spans="40:40" x14ac:dyDescent="0.25">
      <c r="AN4272" s="136"/>
    </row>
    <row r="4273" spans="40:40" x14ac:dyDescent="0.25">
      <c r="AN4273" s="136"/>
    </row>
    <row r="4274" spans="40:40" x14ac:dyDescent="0.25">
      <c r="AN4274" s="136"/>
    </row>
    <row r="4275" spans="40:40" x14ac:dyDescent="0.25">
      <c r="AN4275" s="136"/>
    </row>
    <row r="4276" spans="40:40" x14ac:dyDescent="0.25">
      <c r="AN4276" s="136"/>
    </row>
    <row r="4277" spans="40:40" x14ac:dyDescent="0.25">
      <c r="AN4277" s="136"/>
    </row>
    <row r="4278" spans="40:40" x14ac:dyDescent="0.25">
      <c r="AN4278" s="136"/>
    </row>
    <row r="4279" spans="40:40" x14ac:dyDescent="0.25">
      <c r="AN4279" s="136"/>
    </row>
    <row r="4280" spans="40:40" x14ac:dyDescent="0.25">
      <c r="AN4280" s="136"/>
    </row>
    <row r="4281" spans="40:40" x14ac:dyDescent="0.25">
      <c r="AN4281" s="136"/>
    </row>
    <row r="4282" spans="40:40" x14ac:dyDescent="0.25">
      <c r="AN4282" s="136"/>
    </row>
    <row r="4283" spans="40:40" x14ac:dyDescent="0.25">
      <c r="AN4283" s="136"/>
    </row>
    <row r="4284" spans="40:40" x14ac:dyDescent="0.25">
      <c r="AN4284" s="136"/>
    </row>
    <row r="4285" spans="40:40" x14ac:dyDescent="0.25">
      <c r="AN4285" s="136"/>
    </row>
    <row r="4286" spans="40:40" x14ac:dyDescent="0.25">
      <c r="AN4286" s="136"/>
    </row>
    <row r="4287" spans="40:40" x14ac:dyDescent="0.25">
      <c r="AN4287" s="136"/>
    </row>
    <row r="4288" spans="40:40" x14ac:dyDescent="0.25">
      <c r="AN4288" s="136"/>
    </row>
    <row r="4289" spans="40:40" x14ac:dyDescent="0.25">
      <c r="AN4289" s="136"/>
    </row>
    <row r="4290" spans="40:40" x14ac:dyDescent="0.25">
      <c r="AN4290" s="136"/>
    </row>
    <row r="4291" spans="40:40" x14ac:dyDescent="0.25">
      <c r="AN4291" s="136"/>
    </row>
    <row r="4292" spans="40:40" x14ac:dyDescent="0.25">
      <c r="AN4292" s="136"/>
    </row>
    <row r="4293" spans="40:40" x14ac:dyDescent="0.25">
      <c r="AN4293" s="136"/>
    </row>
    <row r="4294" spans="40:40" x14ac:dyDescent="0.25">
      <c r="AN4294" s="136"/>
    </row>
    <row r="4295" spans="40:40" x14ac:dyDescent="0.25">
      <c r="AN4295" s="136"/>
    </row>
    <row r="4296" spans="40:40" x14ac:dyDescent="0.25">
      <c r="AN4296" s="136"/>
    </row>
    <row r="4297" spans="40:40" x14ac:dyDescent="0.25">
      <c r="AN4297" s="136"/>
    </row>
    <row r="4298" spans="40:40" x14ac:dyDescent="0.25">
      <c r="AN4298" s="136"/>
    </row>
    <row r="4299" spans="40:40" x14ac:dyDescent="0.25">
      <c r="AN4299" s="136"/>
    </row>
    <row r="4300" spans="40:40" x14ac:dyDescent="0.25">
      <c r="AN4300" s="136"/>
    </row>
    <row r="4301" spans="40:40" x14ac:dyDescent="0.25">
      <c r="AN4301" s="136"/>
    </row>
    <row r="4302" spans="40:40" x14ac:dyDescent="0.25">
      <c r="AN4302" s="136"/>
    </row>
    <row r="4303" spans="40:40" x14ac:dyDescent="0.25">
      <c r="AN4303" s="136"/>
    </row>
    <row r="4304" spans="40:40" x14ac:dyDescent="0.25">
      <c r="AN4304" s="136"/>
    </row>
    <row r="4305" spans="40:40" x14ac:dyDescent="0.25">
      <c r="AN4305" s="136"/>
    </row>
    <row r="4306" spans="40:40" x14ac:dyDescent="0.25">
      <c r="AN4306" s="136"/>
    </row>
    <row r="4307" spans="40:40" x14ac:dyDescent="0.25">
      <c r="AN4307" s="136"/>
    </row>
    <row r="4308" spans="40:40" x14ac:dyDescent="0.25">
      <c r="AN4308" s="136"/>
    </row>
    <row r="4309" spans="40:40" x14ac:dyDescent="0.25">
      <c r="AN4309" s="136"/>
    </row>
    <row r="4310" spans="40:40" x14ac:dyDescent="0.25">
      <c r="AN4310" s="136"/>
    </row>
    <row r="4311" spans="40:40" x14ac:dyDescent="0.25">
      <c r="AN4311" s="136"/>
    </row>
    <row r="4312" spans="40:40" x14ac:dyDescent="0.25">
      <c r="AN4312" s="136"/>
    </row>
    <row r="4313" spans="40:40" x14ac:dyDescent="0.25">
      <c r="AN4313" s="136"/>
    </row>
    <row r="4314" spans="40:40" x14ac:dyDescent="0.25">
      <c r="AN4314" s="136"/>
    </row>
    <row r="4315" spans="40:40" x14ac:dyDescent="0.25">
      <c r="AN4315" s="136"/>
    </row>
    <row r="4316" spans="40:40" x14ac:dyDescent="0.25">
      <c r="AN4316" s="136"/>
    </row>
    <row r="4317" spans="40:40" x14ac:dyDescent="0.25">
      <c r="AN4317" s="136"/>
    </row>
    <row r="4318" spans="40:40" x14ac:dyDescent="0.25">
      <c r="AN4318" s="136"/>
    </row>
    <row r="4319" spans="40:40" x14ac:dyDescent="0.25">
      <c r="AN4319" s="136"/>
    </row>
    <row r="4320" spans="40:40" x14ac:dyDescent="0.25">
      <c r="AN4320" s="136"/>
    </row>
    <row r="4321" spans="40:40" x14ac:dyDescent="0.25">
      <c r="AN4321" s="136"/>
    </row>
    <row r="4322" spans="40:40" x14ac:dyDescent="0.25">
      <c r="AN4322" s="136"/>
    </row>
    <row r="4323" spans="40:40" x14ac:dyDescent="0.25">
      <c r="AN4323" s="136"/>
    </row>
    <row r="4324" spans="40:40" x14ac:dyDescent="0.25">
      <c r="AN4324" s="136"/>
    </row>
    <row r="4325" spans="40:40" x14ac:dyDescent="0.25">
      <c r="AN4325" s="136"/>
    </row>
    <row r="4326" spans="40:40" x14ac:dyDescent="0.25">
      <c r="AN4326" s="136"/>
    </row>
    <row r="4327" spans="40:40" x14ac:dyDescent="0.25">
      <c r="AN4327" s="136"/>
    </row>
    <row r="4328" spans="40:40" x14ac:dyDescent="0.25">
      <c r="AN4328" s="136"/>
    </row>
    <row r="4329" spans="40:40" x14ac:dyDescent="0.25">
      <c r="AN4329" s="136"/>
    </row>
    <row r="4330" spans="40:40" x14ac:dyDescent="0.25">
      <c r="AN4330" s="136"/>
    </row>
    <row r="4331" spans="40:40" x14ac:dyDescent="0.25">
      <c r="AN4331" s="136"/>
    </row>
    <row r="4332" spans="40:40" x14ac:dyDescent="0.25">
      <c r="AN4332" s="136"/>
    </row>
    <row r="4333" spans="40:40" x14ac:dyDescent="0.25">
      <c r="AN4333" s="136"/>
    </row>
    <row r="4334" spans="40:40" x14ac:dyDescent="0.25">
      <c r="AN4334" s="136"/>
    </row>
    <row r="4335" spans="40:40" x14ac:dyDescent="0.25">
      <c r="AN4335" s="136"/>
    </row>
    <row r="4336" spans="40:40" x14ac:dyDescent="0.25">
      <c r="AN4336" s="136"/>
    </row>
    <row r="4337" spans="40:40" x14ac:dyDescent="0.25">
      <c r="AN4337" s="136"/>
    </row>
    <row r="4338" spans="40:40" x14ac:dyDescent="0.25">
      <c r="AN4338" s="136"/>
    </row>
    <row r="4339" spans="40:40" x14ac:dyDescent="0.25">
      <c r="AN4339" s="136"/>
    </row>
    <row r="4340" spans="40:40" x14ac:dyDescent="0.25">
      <c r="AN4340" s="136"/>
    </row>
    <row r="4341" spans="40:40" x14ac:dyDescent="0.25">
      <c r="AN4341" s="136"/>
    </row>
    <row r="4342" spans="40:40" x14ac:dyDescent="0.25">
      <c r="AN4342" s="136"/>
    </row>
    <row r="4343" spans="40:40" x14ac:dyDescent="0.25">
      <c r="AN4343" s="136"/>
    </row>
    <row r="4344" spans="40:40" x14ac:dyDescent="0.25">
      <c r="AN4344" s="136"/>
    </row>
    <row r="4345" spans="40:40" x14ac:dyDescent="0.25">
      <c r="AN4345" s="136"/>
    </row>
    <row r="4346" spans="40:40" x14ac:dyDescent="0.25">
      <c r="AN4346" s="136"/>
    </row>
    <row r="4347" spans="40:40" x14ac:dyDescent="0.25">
      <c r="AN4347" s="136"/>
    </row>
    <row r="4348" spans="40:40" x14ac:dyDescent="0.25">
      <c r="AN4348" s="136"/>
    </row>
    <row r="4349" spans="40:40" x14ac:dyDescent="0.25">
      <c r="AN4349" s="136"/>
    </row>
    <row r="4350" spans="40:40" x14ac:dyDescent="0.25">
      <c r="AN4350" s="136"/>
    </row>
    <row r="4351" spans="40:40" x14ac:dyDescent="0.25">
      <c r="AN4351" s="136"/>
    </row>
    <row r="4352" spans="40:40" x14ac:dyDescent="0.25">
      <c r="AN4352" s="136"/>
    </row>
    <row r="4353" spans="40:40" x14ac:dyDescent="0.25">
      <c r="AN4353" s="136"/>
    </row>
    <row r="4354" spans="40:40" x14ac:dyDescent="0.25">
      <c r="AN4354" s="136"/>
    </row>
    <row r="4355" spans="40:40" x14ac:dyDescent="0.25">
      <c r="AN4355" s="136"/>
    </row>
    <row r="4356" spans="40:40" x14ac:dyDescent="0.25">
      <c r="AN4356" s="136"/>
    </row>
    <row r="4357" spans="40:40" x14ac:dyDescent="0.25">
      <c r="AN4357" s="136"/>
    </row>
    <row r="4358" spans="40:40" x14ac:dyDescent="0.25">
      <c r="AN4358" s="136"/>
    </row>
    <row r="4359" spans="40:40" x14ac:dyDescent="0.25">
      <c r="AN4359" s="136"/>
    </row>
    <row r="4360" spans="40:40" x14ac:dyDescent="0.25">
      <c r="AN4360" s="136"/>
    </row>
    <row r="4361" spans="40:40" x14ac:dyDescent="0.25">
      <c r="AN4361" s="136"/>
    </row>
    <row r="4362" spans="40:40" x14ac:dyDescent="0.25">
      <c r="AN4362" s="136"/>
    </row>
    <row r="4363" spans="40:40" x14ac:dyDescent="0.25">
      <c r="AN4363" s="136"/>
    </row>
    <row r="4364" spans="40:40" x14ac:dyDescent="0.25">
      <c r="AN4364" s="136"/>
    </row>
    <row r="4365" spans="40:40" x14ac:dyDescent="0.25">
      <c r="AN4365" s="136"/>
    </row>
    <row r="4366" spans="40:40" x14ac:dyDescent="0.25">
      <c r="AN4366" s="136"/>
    </row>
    <row r="4367" spans="40:40" x14ac:dyDescent="0.25">
      <c r="AN4367" s="136"/>
    </row>
    <row r="4368" spans="40:40" x14ac:dyDescent="0.25">
      <c r="AN4368" s="136"/>
    </row>
    <row r="4369" spans="40:40" x14ac:dyDescent="0.25">
      <c r="AN4369" s="136"/>
    </row>
    <row r="4370" spans="40:40" x14ac:dyDescent="0.25">
      <c r="AN4370" s="136"/>
    </row>
    <row r="4371" spans="40:40" x14ac:dyDescent="0.25">
      <c r="AN4371" s="136"/>
    </row>
    <row r="4372" spans="40:40" x14ac:dyDescent="0.25">
      <c r="AN4372" s="136"/>
    </row>
    <row r="4373" spans="40:40" x14ac:dyDescent="0.25">
      <c r="AN4373" s="136"/>
    </row>
    <row r="4374" spans="40:40" x14ac:dyDescent="0.25">
      <c r="AN4374" s="136"/>
    </row>
    <row r="4375" spans="40:40" x14ac:dyDescent="0.25">
      <c r="AN4375" s="136"/>
    </row>
    <row r="4376" spans="40:40" x14ac:dyDescent="0.25">
      <c r="AN4376" s="136"/>
    </row>
    <row r="4377" spans="40:40" x14ac:dyDescent="0.25">
      <c r="AN4377" s="136"/>
    </row>
    <row r="4378" spans="40:40" x14ac:dyDescent="0.25">
      <c r="AN4378" s="136"/>
    </row>
    <row r="4379" spans="40:40" x14ac:dyDescent="0.25">
      <c r="AN4379" s="136"/>
    </row>
    <row r="4380" spans="40:40" x14ac:dyDescent="0.25">
      <c r="AN4380" s="136"/>
    </row>
    <row r="4381" spans="40:40" x14ac:dyDescent="0.25">
      <c r="AN4381" s="136"/>
    </row>
    <row r="4382" spans="40:40" x14ac:dyDescent="0.25">
      <c r="AN4382" s="136"/>
    </row>
    <row r="4383" spans="40:40" x14ac:dyDescent="0.25">
      <c r="AN4383" s="136"/>
    </row>
    <row r="4384" spans="40:40" x14ac:dyDescent="0.25">
      <c r="AN4384" s="136"/>
    </row>
    <row r="4385" spans="40:40" x14ac:dyDescent="0.25">
      <c r="AN4385" s="136"/>
    </row>
    <row r="4386" spans="40:40" x14ac:dyDescent="0.25">
      <c r="AN4386" s="136"/>
    </row>
    <row r="4387" spans="40:40" x14ac:dyDescent="0.25">
      <c r="AN4387" s="136"/>
    </row>
    <row r="4388" spans="40:40" x14ac:dyDescent="0.25">
      <c r="AN4388" s="136"/>
    </row>
    <row r="4389" spans="40:40" x14ac:dyDescent="0.25">
      <c r="AN4389" s="136"/>
    </row>
    <row r="4390" spans="40:40" x14ac:dyDescent="0.25">
      <c r="AN4390" s="136"/>
    </row>
    <row r="4391" spans="40:40" x14ac:dyDescent="0.25">
      <c r="AN4391" s="136"/>
    </row>
    <row r="4392" spans="40:40" x14ac:dyDescent="0.25">
      <c r="AN4392" s="136"/>
    </row>
    <row r="4393" spans="40:40" x14ac:dyDescent="0.25">
      <c r="AN4393" s="136"/>
    </row>
    <row r="4394" spans="40:40" x14ac:dyDescent="0.25">
      <c r="AN4394" s="136"/>
    </row>
    <row r="4395" spans="40:40" x14ac:dyDescent="0.25">
      <c r="AN4395" s="136"/>
    </row>
    <row r="4396" spans="40:40" x14ac:dyDescent="0.25">
      <c r="AN4396" s="136"/>
    </row>
    <row r="4397" spans="40:40" x14ac:dyDescent="0.25">
      <c r="AN4397" s="136"/>
    </row>
    <row r="4398" spans="40:40" x14ac:dyDescent="0.25">
      <c r="AN4398" s="136"/>
    </row>
    <row r="4399" spans="40:40" x14ac:dyDescent="0.25">
      <c r="AN4399" s="136"/>
    </row>
    <row r="4400" spans="40:40" x14ac:dyDescent="0.25">
      <c r="AN4400" s="136"/>
    </row>
    <row r="4401" spans="40:40" x14ac:dyDescent="0.25">
      <c r="AN4401" s="136"/>
    </row>
    <row r="4402" spans="40:40" x14ac:dyDescent="0.25">
      <c r="AN4402" s="136"/>
    </row>
    <row r="4403" spans="40:40" x14ac:dyDescent="0.25">
      <c r="AN4403" s="136"/>
    </row>
    <row r="4404" spans="40:40" x14ac:dyDescent="0.25">
      <c r="AN4404" s="136"/>
    </row>
    <row r="4405" spans="40:40" x14ac:dyDescent="0.25">
      <c r="AN4405" s="136"/>
    </row>
    <row r="4406" spans="40:40" x14ac:dyDescent="0.25">
      <c r="AN4406" s="136"/>
    </row>
    <row r="4407" spans="40:40" x14ac:dyDescent="0.25">
      <c r="AN4407" s="136"/>
    </row>
    <row r="4408" spans="40:40" x14ac:dyDescent="0.25">
      <c r="AN4408" s="136"/>
    </row>
    <row r="4409" spans="40:40" x14ac:dyDescent="0.25">
      <c r="AN4409" s="136"/>
    </row>
    <row r="4410" spans="40:40" x14ac:dyDescent="0.25">
      <c r="AN4410" s="136"/>
    </row>
    <row r="4411" spans="40:40" x14ac:dyDescent="0.25">
      <c r="AN4411" s="136"/>
    </row>
    <row r="4412" spans="40:40" x14ac:dyDescent="0.25">
      <c r="AN4412" s="136"/>
    </row>
    <row r="4413" spans="40:40" x14ac:dyDescent="0.25">
      <c r="AN4413" s="136"/>
    </row>
    <row r="4414" spans="40:40" x14ac:dyDescent="0.25">
      <c r="AN4414" s="136"/>
    </row>
    <row r="4415" spans="40:40" x14ac:dyDescent="0.25">
      <c r="AN4415" s="136"/>
    </row>
    <row r="4416" spans="40:40" x14ac:dyDescent="0.25">
      <c r="AN4416" s="136"/>
    </row>
    <row r="4417" spans="40:40" x14ac:dyDescent="0.25">
      <c r="AN4417" s="136"/>
    </row>
    <row r="4418" spans="40:40" x14ac:dyDescent="0.25">
      <c r="AN4418" s="136"/>
    </row>
    <row r="4419" spans="40:40" x14ac:dyDescent="0.25">
      <c r="AN4419" s="136"/>
    </row>
    <row r="4420" spans="40:40" x14ac:dyDescent="0.25">
      <c r="AN4420" s="136"/>
    </row>
    <row r="4421" spans="40:40" x14ac:dyDescent="0.25">
      <c r="AN4421" s="136"/>
    </row>
    <row r="4422" spans="40:40" x14ac:dyDescent="0.25">
      <c r="AN4422" s="136"/>
    </row>
    <row r="4423" spans="40:40" x14ac:dyDescent="0.25">
      <c r="AN4423" s="136"/>
    </row>
    <row r="4424" spans="40:40" x14ac:dyDescent="0.25">
      <c r="AN4424" s="136"/>
    </row>
    <row r="4425" spans="40:40" x14ac:dyDescent="0.25">
      <c r="AN4425" s="136"/>
    </row>
    <row r="4426" spans="40:40" x14ac:dyDescent="0.25">
      <c r="AN4426" s="136"/>
    </row>
    <row r="4427" spans="40:40" x14ac:dyDescent="0.25">
      <c r="AN4427" s="136"/>
    </row>
    <row r="4428" spans="40:40" x14ac:dyDescent="0.25">
      <c r="AN4428" s="136"/>
    </row>
    <row r="4429" spans="40:40" x14ac:dyDescent="0.25">
      <c r="AN4429" s="136"/>
    </row>
    <row r="4430" spans="40:40" x14ac:dyDescent="0.25">
      <c r="AN4430" s="136"/>
    </row>
    <row r="4431" spans="40:40" x14ac:dyDescent="0.25">
      <c r="AN4431" s="136"/>
    </row>
    <row r="4432" spans="40:40" x14ac:dyDescent="0.25">
      <c r="AN4432" s="136"/>
    </row>
    <row r="4433" spans="40:40" x14ac:dyDescent="0.25">
      <c r="AN4433" s="136"/>
    </row>
    <row r="4434" spans="40:40" x14ac:dyDescent="0.25">
      <c r="AN4434" s="136"/>
    </row>
    <row r="4435" spans="40:40" x14ac:dyDescent="0.25">
      <c r="AN4435" s="136"/>
    </row>
    <row r="4436" spans="40:40" x14ac:dyDescent="0.25">
      <c r="AN4436" s="136"/>
    </row>
    <row r="4437" spans="40:40" x14ac:dyDescent="0.25">
      <c r="AN4437" s="136"/>
    </row>
    <row r="4438" spans="40:40" x14ac:dyDescent="0.25">
      <c r="AN4438" s="136"/>
    </row>
    <row r="4439" spans="40:40" x14ac:dyDescent="0.25">
      <c r="AN4439" s="136"/>
    </row>
    <row r="4440" spans="40:40" x14ac:dyDescent="0.25">
      <c r="AN4440" s="136"/>
    </row>
    <row r="4441" spans="40:40" x14ac:dyDescent="0.25">
      <c r="AN4441" s="136"/>
    </row>
    <row r="4442" spans="40:40" x14ac:dyDescent="0.25">
      <c r="AN4442" s="136"/>
    </row>
    <row r="4443" spans="40:40" x14ac:dyDescent="0.25">
      <c r="AN4443" s="136"/>
    </row>
    <row r="4444" spans="40:40" x14ac:dyDescent="0.25">
      <c r="AN4444" s="136"/>
    </row>
    <row r="4445" spans="40:40" x14ac:dyDescent="0.25">
      <c r="AN4445" s="136"/>
    </row>
    <row r="4446" spans="40:40" x14ac:dyDescent="0.25">
      <c r="AN4446" s="136"/>
    </row>
    <row r="4447" spans="40:40" x14ac:dyDescent="0.25">
      <c r="AN4447" s="136"/>
    </row>
    <row r="4448" spans="40:40" x14ac:dyDescent="0.25">
      <c r="AN4448" s="136"/>
    </row>
    <row r="4449" spans="40:40" x14ac:dyDescent="0.25">
      <c r="AN4449" s="136"/>
    </row>
    <row r="4450" spans="40:40" x14ac:dyDescent="0.25">
      <c r="AN4450" s="136"/>
    </row>
    <row r="4451" spans="40:40" x14ac:dyDescent="0.25">
      <c r="AN4451" s="136"/>
    </row>
    <row r="4452" spans="40:40" x14ac:dyDescent="0.25">
      <c r="AN4452" s="136"/>
    </row>
    <row r="4453" spans="40:40" x14ac:dyDescent="0.25">
      <c r="AN4453" s="136"/>
    </row>
    <row r="4454" spans="40:40" x14ac:dyDescent="0.25">
      <c r="AN4454" s="136"/>
    </row>
    <row r="4455" spans="40:40" x14ac:dyDescent="0.25">
      <c r="AN4455" s="136"/>
    </row>
    <row r="4456" spans="40:40" x14ac:dyDescent="0.25">
      <c r="AN4456" s="136"/>
    </row>
    <row r="4457" spans="40:40" x14ac:dyDescent="0.25">
      <c r="AN4457" s="136"/>
    </row>
    <row r="4458" spans="40:40" x14ac:dyDescent="0.25">
      <c r="AN4458" s="136"/>
    </row>
    <row r="4459" spans="40:40" x14ac:dyDescent="0.25">
      <c r="AN4459" s="136"/>
    </row>
    <row r="4460" spans="40:40" x14ac:dyDescent="0.25">
      <c r="AN4460" s="136"/>
    </row>
    <row r="4461" spans="40:40" x14ac:dyDescent="0.25">
      <c r="AN4461" s="136"/>
    </row>
    <row r="4462" spans="40:40" x14ac:dyDescent="0.25">
      <c r="AN4462" s="136"/>
    </row>
    <row r="4463" spans="40:40" x14ac:dyDescent="0.25">
      <c r="AN4463" s="136"/>
    </row>
    <row r="4464" spans="40:40" x14ac:dyDescent="0.25">
      <c r="AN4464" s="136"/>
    </row>
    <row r="4465" spans="40:40" x14ac:dyDescent="0.25">
      <c r="AN4465" s="136"/>
    </row>
    <row r="4466" spans="40:40" x14ac:dyDescent="0.25">
      <c r="AN4466" s="136"/>
    </row>
    <row r="4467" spans="40:40" x14ac:dyDescent="0.25">
      <c r="AN4467" s="136"/>
    </row>
    <row r="4468" spans="40:40" x14ac:dyDescent="0.25">
      <c r="AN4468" s="136"/>
    </row>
    <row r="4469" spans="40:40" x14ac:dyDescent="0.25">
      <c r="AN4469" s="136"/>
    </row>
    <row r="4470" spans="40:40" x14ac:dyDescent="0.25">
      <c r="AN4470" s="136"/>
    </row>
    <row r="4471" spans="40:40" x14ac:dyDescent="0.25">
      <c r="AN4471" s="136"/>
    </row>
    <row r="4472" spans="40:40" x14ac:dyDescent="0.25">
      <c r="AN4472" s="136"/>
    </row>
    <row r="4473" spans="40:40" x14ac:dyDescent="0.25">
      <c r="AN4473" s="136"/>
    </row>
    <row r="4474" spans="40:40" x14ac:dyDescent="0.25">
      <c r="AN4474" s="136"/>
    </row>
    <row r="4475" spans="40:40" x14ac:dyDescent="0.25">
      <c r="AN4475" s="136"/>
    </row>
    <row r="4476" spans="40:40" x14ac:dyDescent="0.25">
      <c r="AN4476" s="136"/>
    </row>
    <row r="4477" spans="40:40" x14ac:dyDescent="0.25">
      <c r="AN4477" s="136"/>
    </row>
    <row r="4478" spans="40:40" x14ac:dyDescent="0.25">
      <c r="AN4478" s="136"/>
    </row>
    <row r="4479" spans="40:40" x14ac:dyDescent="0.25">
      <c r="AN4479" s="136"/>
    </row>
    <row r="4480" spans="40:40" x14ac:dyDescent="0.25">
      <c r="AN4480" s="136"/>
    </row>
    <row r="4481" spans="40:40" x14ac:dyDescent="0.25">
      <c r="AN4481" s="136"/>
    </row>
    <row r="4482" spans="40:40" x14ac:dyDescent="0.25">
      <c r="AN4482" s="136"/>
    </row>
    <row r="4483" spans="40:40" x14ac:dyDescent="0.25">
      <c r="AN4483" s="136"/>
    </row>
    <row r="4484" spans="40:40" x14ac:dyDescent="0.25">
      <c r="AN4484" s="136"/>
    </row>
    <row r="4485" spans="40:40" x14ac:dyDescent="0.25">
      <c r="AN4485" s="136"/>
    </row>
    <row r="4486" spans="40:40" x14ac:dyDescent="0.25">
      <c r="AN4486" s="136"/>
    </row>
    <row r="4487" spans="40:40" x14ac:dyDescent="0.25">
      <c r="AN4487" s="136"/>
    </row>
    <row r="4488" spans="40:40" x14ac:dyDescent="0.25">
      <c r="AN4488" s="136"/>
    </row>
    <row r="4489" spans="40:40" x14ac:dyDescent="0.25">
      <c r="AN4489" s="136"/>
    </row>
    <row r="4490" spans="40:40" x14ac:dyDescent="0.25">
      <c r="AN4490" s="136"/>
    </row>
    <row r="4491" spans="40:40" x14ac:dyDescent="0.25">
      <c r="AN4491" s="136"/>
    </row>
    <row r="4492" spans="40:40" x14ac:dyDescent="0.25">
      <c r="AN4492" s="136"/>
    </row>
    <row r="4493" spans="40:40" x14ac:dyDescent="0.25">
      <c r="AN4493" s="136"/>
    </row>
    <row r="4494" spans="40:40" x14ac:dyDescent="0.25">
      <c r="AN4494" s="136"/>
    </row>
    <row r="4495" spans="40:40" x14ac:dyDescent="0.25">
      <c r="AN4495" s="136"/>
    </row>
    <row r="4496" spans="40:40" x14ac:dyDescent="0.25">
      <c r="AN4496" s="136"/>
    </row>
    <row r="4497" spans="40:40" x14ac:dyDescent="0.25">
      <c r="AN4497" s="136"/>
    </row>
    <row r="4498" spans="40:40" x14ac:dyDescent="0.25">
      <c r="AN4498" s="136"/>
    </row>
    <row r="4499" spans="40:40" x14ac:dyDescent="0.25">
      <c r="AN4499" s="136"/>
    </row>
    <row r="4500" spans="40:40" x14ac:dyDescent="0.25">
      <c r="AN4500" s="136"/>
    </row>
    <row r="4501" spans="40:40" x14ac:dyDescent="0.25">
      <c r="AN4501" s="136"/>
    </row>
    <row r="4502" spans="40:40" x14ac:dyDescent="0.25">
      <c r="AN4502" s="136"/>
    </row>
    <row r="4503" spans="40:40" x14ac:dyDescent="0.25">
      <c r="AN4503" s="136"/>
    </row>
    <row r="4504" spans="40:40" x14ac:dyDescent="0.25">
      <c r="AN4504" s="136"/>
    </row>
    <row r="4505" spans="40:40" x14ac:dyDescent="0.25">
      <c r="AN4505" s="136"/>
    </row>
    <row r="4506" spans="40:40" x14ac:dyDescent="0.25">
      <c r="AN4506" s="136"/>
    </row>
    <row r="4507" spans="40:40" x14ac:dyDescent="0.25">
      <c r="AN4507" s="136"/>
    </row>
    <row r="4508" spans="40:40" x14ac:dyDescent="0.25">
      <c r="AN4508" s="136"/>
    </row>
    <row r="4509" spans="40:40" x14ac:dyDescent="0.25">
      <c r="AN4509" s="136"/>
    </row>
    <row r="4510" spans="40:40" x14ac:dyDescent="0.25">
      <c r="AN4510" s="136"/>
    </row>
    <row r="4511" spans="40:40" x14ac:dyDescent="0.25">
      <c r="AN4511" s="136"/>
    </row>
    <row r="4512" spans="40:40" x14ac:dyDescent="0.25">
      <c r="AN4512" s="136"/>
    </row>
    <row r="4513" spans="40:40" x14ac:dyDescent="0.25">
      <c r="AN4513" s="136"/>
    </row>
    <row r="4514" spans="40:40" x14ac:dyDescent="0.25">
      <c r="AN4514" s="136"/>
    </row>
    <row r="4515" spans="40:40" x14ac:dyDescent="0.25">
      <c r="AN4515" s="136"/>
    </row>
    <row r="4516" spans="40:40" x14ac:dyDescent="0.25">
      <c r="AN4516" s="136"/>
    </row>
    <row r="4517" spans="40:40" x14ac:dyDescent="0.25">
      <c r="AN4517" s="136"/>
    </row>
    <row r="4518" spans="40:40" x14ac:dyDescent="0.25">
      <c r="AN4518" s="136"/>
    </row>
    <row r="4519" spans="40:40" x14ac:dyDescent="0.25">
      <c r="AN4519" s="136"/>
    </row>
    <row r="4520" spans="40:40" x14ac:dyDescent="0.25">
      <c r="AN4520" s="136"/>
    </row>
    <row r="4521" spans="40:40" x14ac:dyDescent="0.25">
      <c r="AN4521" s="136"/>
    </row>
    <row r="4522" spans="40:40" x14ac:dyDescent="0.25">
      <c r="AN4522" s="136"/>
    </row>
    <row r="4523" spans="40:40" x14ac:dyDescent="0.25">
      <c r="AN4523" s="136"/>
    </row>
    <row r="4524" spans="40:40" x14ac:dyDescent="0.25">
      <c r="AN4524" s="136"/>
    </row>
    <row r="4525" spans="40:40" x14ac:dyDescent="0.25">
      <c r="AN4525" s="136"/>
    </row>
    <row r="4526" spans="40:40" x14ac:dyDescent="0.25">
      <c r="AN4526" s="136"/>
    </row>
    <row r="4527" spans="40:40" x14ac:dyDescent="0.25">
      <c r="AN4527" s="136"/>
    </row>
    <row r="4528" spans="40:40" x14ac:dyDescent="0.25">
      <c r="AN4528" s="136"/>
    </row>
    <row r="4529" spans="40:40" x14ac:dyDescent="0.25">
      <c r="AN4529" s="136"/>
    </row>
    <row r="4530" spans="40:40" x14ac:dyDescent="0.25">
      <c r="AN4530" s="136"/>
    </row>
    <row r="4531" spans="40:40" x14ac:dyDescent="0.25">
      <c r="AN4531" s="136"/>
    </row>
    <row r="4532" spans="40:40" x14ac:dyDescent="0.25">
      <c r="AN4532" s="136"/>
    </row>
    <row r="4533" spans="40:40" x14ac:dyDescent="0.25">
      <c r="AN4533" s="136"/>
    </row>
    <row r="4534" spans="40:40" x14ac:dyDescent="0.25">
      <c r="AN4534" s="136"/>
    </row>
    <row r="4535" spans="40:40" x14ac:dyDescent="0.25">
      <c r="AN4535" s="136"/>
    </row>
    <row r="4536" spans="40:40" x14ac:dyDescent="0.25">
      <c r="AN4536" s="136"/>
    </row>
    <row r="4537" spans="40:40" x14ac:dyDescent="0.25">
      <c r="AN4537" s="136"/>
    </row>
    <row r="4538" spans="40:40" x14ac:dyDescent="0.25">
      <c r="AN4538" s="136"/>
    </row>
    <row r="4539" spans="40:40" x14ac:dyDescent="0.25">
      <c r="AN4539" s="136"/>
    </row>
    <row r="4540" spans="40:40" x14ac:dyDescent="0.25">
      <c r="AN4540" s="136"/>
    </row>
    <row r="4541" spans="40:40" x14ac:dyDescent="0.25">
      <c r="AN4541" s="136"/>
    </row>
    <row r="4542" spans="40:40" x14ac:dyDescent="0.25">
      <c r="AN4542" s="136"/>
    </row>
    <row r="4543" spans="40:40" x14ac:dyDescent="0.25">
      <c r="AN4543" s="136"/>
    </row>
    <row r="4544" spans="40:40" x14ac:dyDescent="0.25">
      <c r="AN4544" s="136"/>
    </row>
    <row r="4545" spans="40:40" x14ac:dyDescent="0.25">
      <c r="AN4545" s="136"/>
    </row>
    <row r="4546" spans="40:40" x14ac:dyDescent="0.25">
      <c r="AN4546" s="136"/>
    </row>
    <row r="4547" spans="40:40" x14ac:dyDescent="0.25">
      <c r="AN4547" s="136"/>
    </row>
    <row r="4548" spans="40:40" x14ac:dyDescent="0.25">
      <c r="AN4548" s="136"/>
    </row>
    <row r="4549" spans="40:40" x14ac:dyDescent="0.25">
      <c r="AN4549" s="136"/>
    </row>
    <row r="4550" spans="40:40" x14ac:dyDescent="0.25">
      <c r="AN4550" s="136"/>
    </row>
    <row r="4551" spans="40:40" x14ac:dyDescent="0.25">
      <c r="AN4551" s="136"/>
    </row>
    <row r="4552" spans="40:40" x14ac:dyDescent="0.25">
      <c r="AN4552" s="136"/>
    </row>
    <row r="4553" spans="40:40" x14ac:dyDescent="0.25">
      <c r="AN4553" s="136"/>
    </row>
    <row r="4554" spans="40:40" x14ac:dyDescent="0.25">
      <c r="AN4554" s="136"/>
    </row>
    <row r="4555" spans="40:40" x14ac:dyDescent="0.25">
      <c r="AN4555" s="136"/>
    </row>
    <row r="4556" spans="40:40" x14ac:dyDescent="0.25">
      <c r="AN4556" s="136"/>
    </row>
    <row r="4557" spans="40:40" x14ac:dyDescent="0.25">
      <c r="AN4557" s="136"/>
    </row>
    <row r="4558" spans="40:40" x14ac:dyDescent="0.25">
      <c r="AN4558" s="136"/>
    </row>
    <row r="4559" spans="40:40" x14ac:dyDescent="0.25">
      <c r="AN4559" s="136"/>
    </row>
    <row r="4560" spans="40:40" x14ac:dyDescent="0.25">
      <c r="AN4560" s="136"/>
    </row>
    <row r="4561" spans="40:40" x14ac:dyDescent="0.25">
      <c r="AN4561" s="136"/>
    </row>
    <row r="4562" spans="40:40" x14ac:dyDescent="0.25">
      <c r="AN4562" s="136"/>
    </row>
    <row r="4563" spans="40:40" x14ac:dyDescent="0.25">
      <c r="AN4563" s="136"/>
    </row>
    <row r="4564" spans="40:40" x14ac:dyDescent="0.25">
      <c r="AN4564" s="136"/>
    </row>
    <row r="4565" spans="40:40" x14ac:dyDescent="0.25">
      <c r="AN4565" s="136"/>
    </row>
    <row r="4566" spans="40:40" x14ac:dyDescent="0.25">
      <c r="AN4566" s="136"/>
    </row>
    <row r="4567" spans="40:40" x14ac:dyDescent="0.25">
      <c r="AN4567" s="136"/>
    </row>
    <row r="4568" spans="40:40" x14ac:dyDescent="0.25">
      <c r="AN4568" s="136"/>
    </row>
    <row r="4569" spans="40:40" x14ac:dyDescent="0.25">
      <c r="AN4569" s="136"/>
    </row>
    <row r="4570" spans="40:40" x14ac:dyDescent="0.25">
      <c r="AN4570" s="136"/>
    </row>
    <row r="4571" spans="40:40" x14ac:dyDescent="0.25">
      <c r="AN4571" s="136"/>
    </row>
    <row r="4572" spans="40:40" x14ac:dyDescent="0.25">
      <c r="AN4572" s="136"/>
    </row>
    <row r="4573" spans="40:40" x14ac:dyDescent="0.25">
      <c r="AN4573" s="136"/>
    </row>
    <row r="4574" spans="40:40" x14ac:dyDescent="0.25">
      <c r="AN4574" s="136"/>
    </row>
    <row r="4575" spans="40:40" x14ac:dyDescent="0.25">
      <c r="AN4575" s="136"/>
    </row>
    <row r="4576" spans="40:40" x14ac:dyDescent="0.25">
      <c r="AN4576" s="136"/>
    </row>
    <row r="4577" spans="40:40" x14ac:dyDescent="0.25">
      <c r="AN4577" s="136"/>
    </row>
    <row r="4578" spans="40:40" x14ac:dyDescent="0.25">
      <c r="AN4578" s="136"/>
    </row>
    <row r="4579" spans="40:40" x14ac:dyDescent="0.25">
      <c r="AN4579" s="136"/>
    </row>
    <row r="4580" spans="40:40" x14ac:dyDescent="0.25">
      <c r="AN4580" s="136"/>
    </row>
    <row r="4581" spans="40:40" x14ac:dyDescent="0.25">
      <c r="AN4581" s="136"/>
    </row>
    <row r="4582" spans="40:40" x14ac:dyDescent="0.25">
      <c r="AN4582" s="136"/>
    </row>
    <row r="4583" spans="40:40" x14ac:dyDescent="0.25">
      <c r="AN4583" s="136"/>
    </row>
    <row r="4584" spans="40:40" x14ac:dyDescent="0.25">
      <c r="AN4584" s="136"/>
    </row>
    <row r="4585" spans="40:40" x14ac:dyDescent="0.25">
      <c r="AN4585" s="136"/>
    </row>
    <row r="4586" spans="40:40" x14ac:dyDescent="0.25">
      <c r="AN4586" s="136"/>
    </row>
    <row r="4587" spans="40:40" x14ac:dyDescent="0.25">
      <c r="AN4587" s="136"/>
    </row>
    <row r="4588" spans="40:40" x14ac:dyDescent="0.25">
      <c r="AN4588" s="136"/>
    </row>
    <row r="4589" spans="40:40" x14ac:dyDescent="0.25">
      <c r="AN4589" s="136"/>
    </row>
    <row r="4590" spans="40:40" x14ac:dyDescent="0.25">
      <c r="AN4590" s="136"/>
    </row>
    <row r="4591" spans="40:40" x14ac:dyDescent="0.25">
      <c r="AN4591" s="136"/>
    </row>
    <row r="4592" spans="40:40" x14ac:dyDescent="0.25">
      <c r="AN4592" s="136"/>
    </row>
    <row r="4593" spans="40:40" x14ac:dyDescent="0.25">
      <c r="AN4593" s="136"/>
    </row>
    <row r="4594" spans="40:40" x14ac:dyDescent="0.25">
      <c r="AN4594" s="136"/>
    </row>
    <row r="4595" spans="40:40" x14ac:dyDescent="0.25">
      <c r="AN4595" s="136"/>
    </row>
    <row r="4596" spans="40:40" x14ac:dyDescent="0.25">
      <c r="AN4596" s="136"/>
    </row>
    <row r="4597" spans="40:40" x14ac:dyDescent="0.25">
      <c r="AN4597" s="136"/>
    </row>
    <row r="4598" spans="40:40" x14ac:dyDescent="0.25">
      <c r="AN4598" s="136"/>
    </row>
    <row r="4599" spans="40:40" x14ac:dyDescent="0.25">
      <c r="AN4599" s="136"/>
    </row>
    <row r="4600" spans="40:40" x14ac:dyDescent="0.25">
      <c r="AN4600" s="136"/>
    </row>
    <row r="4601" spans="40:40" x14ac:dyDescent="0.25">
      <c r="AN4601" s="136"/>
    </row>
    <row r="4602" spans="40:40" x14ac:dyDescent="0.25">
      <c r="AN4602" s="136"/>
    </row>
    <row r="4603" spans="40:40" x14ac:dyDescent="0.25">
      <c r="AN4603" s="136"/>
    </row>
    <row r="4604" spans="40:40" x14ac:dyDescent="0.25">
      <c r="AN4604" s="136"/>
    </row>
    <row r="4605" spans="40:40" x14ac:dyDescent="0.25">
      <c r="AN4605" s="136"/>
    </row>
    <row r="4606" spans="40:40" x14ac:dyDescent="0.25">
      <c r="AN4606" s="136"/>
    </row>
    <row r="4607" spans="40:40" x14ac:dyDescent="0.25">
      <c r="AN4607" s="136"/>
    </row>
    <row r="4608" spans="40:40" x14ac:dyDescent="0.25">
      <c r="AN4608" s="136"/>
    </row>
    <row r="4609" spans="40:40" x14ac:dyDescent="0.25">
      <c r="AN4609" s="136"/>
    </row>
    <row r="4610" spans="40:40" x14ac:dyDescent="0.25">
      <c r="AN4610" s="136"/>
    </row>
    <row r="4611" spans="40:40" x14ac:dyDescent="0.25">
      <c r="AN4611" s="136"/>
    </row>
    <row r="4612" spans="40:40" x14ac:dyDescent="0.25">
      <c r="AN4612" s="136"/>
    </row>
    <row r="4613" spans="40:40" x14ac:dyDescent="0.25">
      <c r="AN4613" s="136"/>
    </row>
    <row r="4614" spans="40:40" x14ac:dyDescent="0.25">
      <c r="AN4614" s="136"/>
    </row>
    <row r="4615" spans="40:40" x14ac:dyDescent="0.25">
      <c r="AN4615" s="136"/>
    </row>
    <row r="4616" spans="40:40" x14ac:dyDescent="0.25">
      <c r="AN4616" s="136"/>
    </row>
    <row r="4617" spans="40:40" x14ac:dyDescent="0.25">
      <c r="AN4617" s="136"/>
    </row>
    <row r="4618" spans="40:40" x14ac:dyDescent="0.25">
      <c r="AN4618" s="136"/>
    </row>
    <row r="4619" spans="40:40" x14ac:dyDescent="0.25">
      <c r="AN4619" s="136"/>
    </row>
    <row r="4620" spans="40:40" x14ac:dyDescent="0.25">
      <c r="AN4620" s="136"/>
    </row>
    <row r="4621" spans="40:40" x14ac:dyDescent="0.25">
      <c r="AN4621" s="136"/>
    </row>
    <row r="4622" spans="40:40" x14ac:dyDescent="0.25">
      <c r="AN4622" s="136"/>
    </row>
    <row r="4623" spans="40:40" x14ac:dyDescent="0.25">
      <c r="AN4623" s="136"/>
    </row>
    <row r="4624" spans="40:40" x14ac:dyDescent="0.25">
      <c r="AN4624" s="136"/>
    </row>
    <row r="4625" spans="40:40" x14ac:dyDescent="0.25">
      <c r="AN4625" s="136"/>
    </row>
    <row r="4626" spans="40:40" x14ac:dyDescent="0.25">
      <c r="AN4626" s="136"/>
    </row>
    <row r="4627" spans="40:40" x14ac:dyDescent="0.25">
      <c r="AN4627" s="136"/>
    </row>
    <row r="4628" spans="40:40" x14ac:dyDescent="0.25">
      <c r="AN4628" s="136"/>
    </row>
    <row r="4629" spans="40:40" x14ac:dyDescent="0.25">
      <c r="AN4629" s="136"/>
    </row>
    <row r="4630" spans="40:40" x14ac:dyDescent="0.25">
      <c r="AN4630" s="136"/>
    </row>
    <row r="4631" spans="40:40" x14ac:dyDescent="0.25">
      <c r="AN4631" s="136"/>
    </row>
    <row r="4632" spans="40:40" x14ac:dyDescent="0.25">
      <c r="AN4632" s="136"/>
    </row>
    <row r="4633" spans="40:40" x14ac:dyDescent="0.25">
      <c r="AN4633" s="136"/>
    </row>
    <row r="4634" spans="40:40" x14ac:dyDescent="0.25">
      <c r="AN4634" s="136"/>
    </row>
    <row r="4635" spans="40:40" x14ac:dyDescent="0.25">
      <c r="AN4635" s="136"/>
    </row>
    <row r="4636" spans="40:40" x14ac:dyDescent="0.25">
      <c r="AN4636" s="136"/>
    </row>
    <row r="4637" spans="40:40" x14ac:dyDescent="0.25">
      <c r="AN4637" s="136"/>
    </row>
    <row r="4638" spans="40:40" x14ac:dyDescent="0.25">
      <c r="AN4638" s="136"/>
    </row>
    <row r="4639" spans="40:40" x14ac:dyDescent="0.25">
      <c r="AN4639" s="136"/>
    </row>
    <row r="4640" spans="40:40" x14ac:dyDescent="0.25">
      <c r="AN4640" s="136"/>
    </row>
    <row r="4641" spans="40:40" x14ac:dyDescent="0.25">
      <c r="AN4641" s="136"/>
    </row>
    <row r="4642" spans="40:40" x14ac:dyDescent="0.25">
      <c r="AN4642" s="136"/>
    </row>
    <row r="4643" spans="40:40" x14ac:dyDescent="0.25">
      <c r="AN4643" s="136"/>
    </row>
    <row r="4644" spans="40:40" x14ac:dyDescent="0.25">
      <c r="AN4644" s="136"/>
    </row>
    <row r="4645" spans="40:40" x14ac:dyDescent="0.25">
      <c r="AN4645" s="136"/>
    </row>
    <row r="4646" spans="40:40" x14ac:dyDescent="0.25">
      <c r="AN4646" s="136"/>
    </row>
    <row r="4647" spans="40:40" x14ac:dyDescent="0.25">
      <c r="AN4647" s="136"/>
    </row>
    <row r="4648" spans="40:40" x14ac:dyDescent="0.25">
      <c r="AN4648" s="136"/>
    </row>
    <row r="4649" spans="40:40" x14ac:dyDescent="0.25">
      <c r="AN4649" s="136"/>
    </row>
    <row r="4650" spans="40:40" x14ac:dyDescent="0.25">
      <c r="AN4650" s="136"/>
    </row>
    <row r="4651" spans="40:40" x14ac:dyDescent="0.25">
      <c r="AN4651" s="136"/>
    </row>
    <row r="4652" spans="40:40" x14ac:dyDescent="0.25">
      <c r="AN4652" s="136"/>
    </row>
    <row r="4653" spans="40:40" x14ac:dyDescent="0.25">
      <c r="AN4653" s="136"/>
    </row>
    <row r="4654" spans="40:40" x14ac:dyDescent="0.25">
      <c r="AN4654" s="136"/>
    </row>
    <row r="4655" spans="40:40" x14ac:dyDescent="0.25">
      <c r="AN4655" s="136"/>
    </row>
    <row r="4656" spans="40:40" x14ac:dyDescent="0.25">
      <c r="AN4656" s="136"/>
    </row>
    <row r="4657" spans="40:40" x14ac:dyDescent="0.25">
      <c r="AN4657" s="136"/>
    </row>
    <row r="4658" spans="40:40" x14ac:dyDescent="0.25">
      <c r="AN4658" s="136"/>
    </row>
    <row r="4659" spans="40:40" x14ac:dyDescent="0.25">
      <c r="AN4659" s="136"/>
    </row>
    <row r="4660" spans="40:40" x14ac:dyDescent="0.25">
      <c r="AN4660" s="136"/>
    </row>
    <row r="4661" spans="40:40" x14ac:dyDescent="0.25">
      <c r="AN4661" s="136"/>
    </row>
    <row r="4662" spans="40:40" x14ac:dyDescent="0.25">
      <c r="AN4662" s="136"/>
    </row>
    <row r="4663" spans="40:40" x14ac:dyDescent="0.25">
      <c r="AN4663" s="136"/>
    </row>
    <row r="4664" spans="40:40" x14ac:dyDescent="0.25">
      <c r="AN4664" s="136"/>
    </row>
    <row r="4665" spans="40:40" x14ac:dyDescent="0.25">
      <c r="AN4665" s="136"/>
    </row>
    <row r="4666" spans="40:40" x14ac:dyDescent="0.25">
      <c r="AN4666" s="136"/>
    </row>
    <row r="4667" spans="40:40" x14ac:dyDescent="0.25">
      <c r="AN4667" s="136"/>
    </row>
    <row r="4668" spans="40:40" x14ac:dyDescent="0.25">
      <c r="AN4668" s="136"/>
    </row>
    <row r="4669" spans="40:40" x14ac:dyDescent="0.25">
      <c r="AN4669" s="136"/>
    </row>
    <row r="4670" spans="40:40" x14ac:dyDescent="0.25">
      <c r="AN4670" s="136"/>
    </row>
    <row r="4671" spans="40:40" x14ac:dyDescent="0.25">
      <c r="AN4671" s="136"/>
    </row>
    <row r="4672" spans="40:40" x14ac:dyDescent="0.25">
      <c r="AN4672" s="136"/>
    </row>
    <row r="4673" spans="40:40" x14ac:dyDescent="0.25">
      <c r="AN4673" s="136"/>
    </row>
    <row r="4674" spans="40:40" x14ac:dyDescent="0.25">
      <c r="AN4674" s="136"/>
    </row>
    <row r="4675" spans="40:40" x14ac:dyDescent="0.25">
      <c r="AN4675" s="136"/>
    </row>
    <row r="4676" spans="40:40" x14ac:dyDescent="0.25">
      <c r="AN4676" s="136"/>
    </row>
    <row r="4677" spans="40:40" x14ac:dyDescent="0.25">
      <c r="AN4677" s="136"/>
    </row>
    <row r="4678" spans="40:40" x14ac:dyDescent="0.25">
      <c r="AN4678" s="136"/>
    </row>
    <row r="4679" spans="40:40" x14ac:dyDescent="0.25">
      <c r="AN4679" s="136"/>
    </row>
    <row r="4680" spans="40:40" x14ac:dyDescent="0.25">
      <c r="AN4680" s="136"/>
    </row>
    <row r="4681" spans="40:40" x14ac:dyDescent="0.25">
      <c r="AN4681" s="136"/>
    </row>
    <row r="4682" spans="40:40" x14ac:dyDescent="0.25">
      <c r="AN4682" s="136"/>
    </row>
    <row r="4683" spans="40:40" x14ac:dyDescent="0.25">
      <c r="AN4683" s="136"/>
    </row>
    <row r="4684" spans="40:40" x14ac:dyDescent="0.25">
      <c r="AN4684" s="136"/>
    </row>
    <row r="4685" spans="40:40" x14ac:dyDescent="0.25">
      <c r="AN4685" s="136"/>
    </row>
    <row r="4686" spans="40:40" x14ac:dyDescent="0.25">
      <c r="AN4686" s="136"/>
    </row>
    <row r="4687" spans="40:40" x14ac:dyDescent="0.25">
      <c r="AN4687" s="136"/>
    </row>
    <row r="4688" spans="40:40" x14ac:dyDescent="0.25">
      <c r="AN4688" s="136"/>
    </row>
    <row r="4689" spans="40:40" x14ac:dyDescent="0.25">
      <c r="AN4689" s="136"/>
    </row>
    <row r="4690" spans="40:40" x14ac:dyDescent="0.25">
      <c r="AN4690" s="136"/>
    </row>
    <row r="4691" spans="40:40" x14ac:dyDescent="0.25">
      <c r="AN4691" s="136"/>
    </row>
    <row r="4692" spans="40:40" x14ac:dyDescent="0.25">
      <c r="AN4692" s="136"/>
    </row>
    <row r="4693" spans="40:40" x14ac:dyDescent="0.25">
      <c r="AN4693" s="136"/>
    </row>
    <row r="4694" spans="40:40" x14ac:dyDescent="0.25">
      <c r="AN4694" s="136"/>
    </row>
    <row r="4695" spans="40:40" x14ac:dyDescent="0.25">
      <c r="AN4695" s="136"/>
    </row>
    <row r="4696" spans="40:40" x14ac:dyDescent="0.25">
      <c r="AN4696" s="136"/>
    </row>
    <row r="4697" spans="40:40" x14ac:dyDescent="0.25">
      <c r="AN4697" s="136"/>
    </row>
    <row r="4698" spans="40:40" x14ac:dyDescent="0.25">
      <c r="AN4698" s="136"/>
    </row>
    <row r="4699" spans="40:40" x14ac:dyDescent="0.25">
      <c r="AN4699" s="136"/>
    </row>
    <row r="4700" spans="40:40" x14ac:dyDescent="0.25">
      <c r="AN4700" s="136"/>
    </row>
    <row r="4701" spans="40:40" x14ac:dyDescent="0.25">
      <c r="AN4701" s="136"/>
    </row>
    <row r="4702" spans="40:40" x14ac:dyDescent="0.25">
      <c r="AN4702" s="136"/>
    </row>
    <row r="4703" spans="40:40" x14ac:dyDescent="0.25">
      <c r="AN4703" s="136"/>
    </row>
    <row r="4704" spans="40:40" x14ac:dyDescent="0.25">
      <c r="AN4704" s="136"/>
    </row>
    <row r="4705" spans="40:40" x14ac:dyDescent="0.25">
      <c r="AN4705" s="136"/>
    </row>
    <row r="4706" spans="40:40" x14ac:dyDescent="0.25">
      <c r="AN4706" s="136"/>
    </row>
    <row r="4707" spans="40:40" x14ac:dyDescent="0.25">
      <c r="AN4707" s="136"/>
    </row>
    <row r="4708" spans="40:40" x14ac:dyDescent="0.25">
      <c r="AN4708" s="136"/>
    </row>
    <row r="4709" spans="40:40" x14ac:dyDescent="0.25">
      <c r="AN4709" s="136"/>
    </row>
    <row r="4710" spans="40:40" x14ac:dyDescent="0.25">
      <c r="AN4710" s="136"/>
    </row>
    <row r="4711" spans="40:40" x14ac:dyDescent="0.25">
      <c r="AN4711" s="136"/>
    </row>
    <row r="4712" spans="40:40" x14ac:dyDescent="0.25">
      <c r="AN4712" s="136"/>
    </row>
    <row r="4713" spans="40:40" x14ac:dyDescent="0.25">
      <c r="AN4713" s="136"/>
    </row>
    <row r="4714" spans="40:40" x14ac:dyDescent="0.25">
      <c r="AN4714" s="136"/>
    </row>
    <row r="4715" spans="40:40" x14ac:dyDescent="0.25">
      <c r="AN4715" s="136"/>
    </row>
    <row r="4716" spans="40:40" x14ac:dyDescent="0.25">
      <c r="AN4716" s="136"/>
    </row>
    <row r="4717" spans="40:40" x14ac:dyDescent="0.25">
      <c r="AN4717" s="136"/>
    </row>
    <row r="4718" spans="40:40" x14ac:dyDescent="0.25">
      <c r="AN4718" s="136"/>
    </row>
    <row r="4719" spans="40:40" x14ac:dyDescent="0.25">
      <c r="AN4719" s="136"/>
    </row>
    <row r="4720" spans="40:40" x14ac:dyDescent="0.25">
      <c r="AN4720" s="136"/>
    </row>
    <row r="4721" spans="40:40" x14ac:dyDescent="0.25">
      <c r="AN4721" s="136"/>
    </row>
    <row r="4722" spans="40:40" x14ac:dyDescent="0.25">
      <c r="AN4722" s="136"/>
    </row>
    <row r="4723" spans="40:40" x14ac:dyDescent="0.25">
      <c r="AN4723" s="136"/>
    </row>
    <row r="4724" spans="40:40" x14ac:dyDescent="0.25">
      <c r="AN4724" s="136"/>
    </row>
    <row r="4725" spans="40:40" x14ac:dyDescent="0.25">
      <c r="AN4725" s="136"/>
    </row>
    <row r="4726" spans="40:40" x14ac:dyDescent="0.25">
      <c r="AN4726" s="136"/>
    </row>
    <row r="4727" spans="40:40" x14ac:dyDescent="0.25">
      <c r="AN4727" s="136"/>
    </row>
    <row r="4728" spans="40:40" x14ac:dyDescent="0.25">
      <c r="AN4728" s="136"/>
    </row>
    <row r="4729" spans="40:40" x14ac:dyDescent="0.25">
      <c r="AN4729" s="136"/>
    </row>
    <row r="4730" spans="40:40" x14ac:dyDescent="0.25">
      <c r="AN4730" s="136"/>
    </row>
    <row r="4731" spans="40:40" x14ac:dyDescent="0.25">
      <c r="AN4731" s="136"/>
    </row>
    <row r="4732" spans="40:40" x14ac:dyDescent="0.25">
      <c r="AN4732" s="136"/>
    </row>
    <row r="4733" spans="40:40" x14ac:dyDescent="0.25">
      <c r="AN4733" s="136"/>
    </row>
    <row r="4734" spans="40:40" x14ac:dyDescent="0.25">
      <c r="AN4734" s="136"/>
    </row>
    <row r="4735" spans="40:40" x14ac:dyDescent="0.25">
      <c r="AN4735" s="136"/>
    </row>
    <row r="4736" spans="40:40" x14ac:dyDescent="0.25">
      <c r="AN4736" s="136"/>
    </row>
    <row r="4737" spans="40:40" x14ac:dyDescent="0.25">
      <c r="AN4737" s="136"/>
    </row>
    <row r="4738" spans="40:40" x14ac:dyDescent="0.25">
      <c r="AN4738" s="136"/>
    </row>
    <row r="4739" spans="40:40" x14ac:dyDescent="0.25">
      <c r="AN4739" s="136"/>
    </row>
    <row r="4740" spans="40:40" x14ac:dyDescent="0.25">
      <c r="AN4740" s="136"/>
    </row>
    <row r="4741" spans="40:40" x14ac:dyDescent="0.25">
      <c r="AN4741" s="136"/>
    </row>
    <row r="4742" spans="40:40" x14ac:dyDescent="0.25">
      <c r="AN4742" s="136"/>
    </row>
    <row r="4743" spans="40:40" x14ac:dyDescent="0.25">
      <c r="AN4743" s="136"/>
    </row>
    <row r="4744" spans="40:40" x14ac:dyDescent="0.25">
      <c r="AN4744" s="136"/>
    </row>
    <row r="4745" spans="40:40" x14ac:dyDescent="0.25">
      <c r="AN4745" s="136"/>
    </row>
    <row r="4746" spans="40:40" x14ac:dyDescent="0.25">
      <c r="AN4746" s="136"/>
    </row>
    <row r="4747" spans="40:40" x14ac:dyDescent="0.25">
      <c r="AN4747" s="136"/>
    </row>
    <row r="4748" spans="40:40" x14ac:dyDescent="0.25">
      <c r="AN4748" s="136"/>
    </row>
    <row r="4749" spans="40:40" x14ac:dyDescent="0.25">
      <c r="AN4749" s="136"/>
    </row>
    <row r="4750" spans="40:40" x14ac:dyDescent="0.25">
      <c r="AN4750" s="136"/>
    </row>
    <row r="4751" spans="40:40" x14ac:dyDescent="0.25">
      <c r="AN4751" s="136"/>
    </row>
    <row r="4752" spans="40:40" x14ac:dyDescent="0.25">
      <c r="AN4752" s="136"/>
    </row>
    <row r="4753" spans="40:40" x14ac:dyDescent="0.25">
      <c r="AN4753" s="136"/>
    </row>
    <row r="4754" spans="40:40" x14ac:dyDescent="0.25">
      <c r="AN4754" s="136"/>
    </row>
    <row r="4755" spans="40:40" x14ac:dyDescent="0.25">
      <c r="AN4755" s="136"/>
    </row>
    <row r="4756" spans="40:40" x14ac:dyDescent="0.25">
      <c r="AN4756" s="136"/>
    </row>
    <row r="4757" spans="40:40" x14ac:dyDescent="0.25">
      <c r="AN4757" s="136"/>
    </row>
    <row r="4758" spans="40:40" x14ac:dyDescent="0.25">
      <c r="AN4758" s="136"/>
    </row>
    <row r="4759" spans="40:40" x14ac:dyDescent="0.25">
      <c r="AN4759" s="136"/>
    </row>
    <row r="4760" spans="40:40" x14ac:dyDescent="0.25">
      <c r="AN4760" s="136"/>
    </row>
    <row r="4761" spans="40:40" x14ac:dyDescent="0.25">
      <c r="AN4761" s="136"/>
    </row>
    <row r="4762" spans="40:40" x14ac:dyDescent="0.25">
      <c r="AN4762" s="136"/>
    </row>
    <row r="4763" spans="40:40" x14ac:dyDescent="0.25">
      <c r="AN4763" s="136"/>
    </row>
    <row r="4764" spans="40:40" x14ac:dyDescent="0.25">
      <c r="AN4764" s="136"/>
    </row>
    <row r="4765" spans="40:40" x14ac:dyDescent="0.25">
      <c r="AN4765" s="136"/>
    </row>
    <row r="4766" spans="40:40" x14ac:dyDescent="0.25">
      <c r="AN4766" s="136"/>
    </row>
    <row r="4767" spans="40:40" x14ac:dyDescent="0.25">
      <c r="AN4767" s="136"/>
    </row>
    <row r="4768" spans="40:40" x14ac:dyDescent="0.25">
      <c r="AN4768" s="136"/>
    </row>
    <row r="4769" spans="40:40" x14ac:dyDescent="0.25">
      <c r="AN4769" s="136"/>
    </row>
    <row r="4770" spans="40:40" x14ac:dyDescent="0.25">
      <c r="AN4770" s="136"/>
    </row>
    <row r="4771" spans="40:40" x14ac:dyDescent="0.25">
      <c r="AN4771" s="136"/>
    </row>
    <row r="4772" spans="40:40" x14ac:dyDescent="0.25">
      <c r="AN4772" s="136"/>
    </row>
    <row r="4773" spans="40:40" x14ac:dyDescent="0.25">
      <c r="AN4773" s="136"/>
    </row>
    <row r="4774" spans="40:40" x14ac:dyDescent="0.25">
      <c r="AN4774" s="136"/>
    </row>
    <row r="4775" spans="40:40" x14ac:dyDescent="0.25">
      <c r="AN4775" s="136"/>
    </row>
    <row r="4776" spans="40:40" x14ac:dyDescent="0.25">
      <c r="AN4776" s="136"/>
    </row>
    <row r="4777" spans="40:40" x14ac:dyDescent="0.25">
      <c r="AN4777" s="136"/>
    </row>
    <row r="4778" spans="40:40" x14ac:dyDescent="0.25">
      <c r="AN4778" s="136"/>
    </row>
    <row r="4779" spans="40:40" x14ac:dyDescent="0.25">
      <c r="AN4779" s="136"/>
    </row>
    <row r="4780" spans="40:40" x14ac:dyDescent="0.25">
      <c r="AN4780" s="136"/>
    </row>
    <row r="4781" spans="40:40" x14ac:dyDescent="0.25">
      <c r="AN4781" s="136"/>
    </row>
    <row r="4782" spans="40:40" x14ac:dyDescent="0.25">
      <c r="AN4782" s="136"/>
    </row>
    <row r="4783" spans="40:40" x14ac:dyDescent="0.25">
      <c r="AN4783" s="136"/>
    </row>
    <row r="4784" spans="40:40" x14ac:dyDescent="0.25">
      <c r="AN4784" s="136"/>
    </row>
    <row r="4785" spans="40:40" x14ac:dyDescent="0.25">
      <c r="AN4785" s="136"/>
    </row>
    <row r="4786" spans="40:40" x14ac:dyDescent="0.25">
      <c r="AN4786" s="136"/>
    </row>
    <row r="4787" spans="40:40" x14ac:dyDescent="0.25">
      <c r="AN4787" s="136"/>
    </row>
    <row r="4788" spans="40:40" x14ac:dyDescent="0.25">
      <c r="AN4788" s="136"/>
    </row>
    <row r="4789" spans="40:40" x14ac:dyDescent="0.25">
      <c r="AN4789" s="136"/>
    </row>
    <row r="4790" spans="40:40" x14ac:dyDescent="0.25">
      <c r="AN4790" s="136"/>
    </row>
    <row r="4791" spans="40:40" x14ac:dyDescent="0.25">
      <c r="AN4791" s="136"/>
    </row>
    <row r="4792" spans="40:40" x14ac:dyDescent="0.25">
      <c r="AN4792" s="136"/>
    </row>
    <row r="4793" spans="40:40" x14ac:dyDescent="0.25">
      <c r="AN4793" s="136"/>
    </row>
    <row r="4794" spans="40:40" x14ac:dyDescent="0.25">
      <c r="AN4794" s="136"/>
    </row>
    <row r="4795" spans="40:40" x14ac:dyDescent="0.25">
      <c r="AN4795" s="136"/>
    </row>
    <row r="4796" spans="40:40" x14ac:dyDescent="0.25">
      <c r="AN4796" s="136"/>
    </row>
    <row r="4797" spans="40:40" x14ac:dyDescent="0.25">
      <c r="AN4797" s="136"/>
    </row>
    <row r="4798" spans="40:40" x14ac:dyDescent="0.25">
      <c r="AN4798" s="136"/>
    </row>
    <row r="4799" spans="40:40" x14ac:dyDescent="0.25">
      <c r="AN4799" s="136"/>
    </row>
    <row r="4800" spans="40:40" x14ac:dyDescent="0.25">
      <c r="AN4800" s="136"/>
    </row>
    <row r="4801" spans="40:40" x14ac:dyDescent="0.25">
      <c r="AN4801" s="136"/>
    </row>
    <row r="4802" spans="40:40" x14ac:dyDescent="0.25">
      <c r="AN4802" s="136"/>
    </row>
    <row r="4803" spans="40:40" x14ac:dyDescent="0.25">
      <c r="AN4803" s="136"/>
    </row>
    <row r="4804" spans="40:40" x14ac:dyDescent="0.25">
      <c r="AN4804" s="136"/>
    </row>
    <row r="4805" spans="40:40" x14ac:dyDescent="0.25">
      <c r="AN4805" s="136"/>
    </row>
    <row r="4806" spans="40:40" x14ac:dyDescent="0.25">
      <c r="AN4806" s="136"/>
    </row>
    <row r="4807" spans="40:40" x14ac:dyDescent="0.25">
      <c r="AN4807" s="136"/>
    </row>
    <row r="4808" spans="40:40" x14ac:dyDescent="0.25">
      <c r="AN4808" s="136"/>
    </row>
    <row r="4809" spans="40:40" x14ac:dyDescent="0.25">
      <c r="AN4809" s="136"/>
    </row>
    <row r="4810" spans="40:40" x14ac:dyDescent="0.25">
      <c r="AN4810" s="136"/>
    </row>
    <row r="4811" spans="40:40" x14ac:dyDescent="0.25">
      <c r="AN4811" s="136"/>
    </row>
    <row r="4812" spans="40:40" x14ac:dyDescent="0.25">
      <c r="AN4812" s="136"/>
    </row>
    <row r="4813" spans="40:40" x14ac:dyDescent="0.25">
      <c r="AN4813" s="136"/>
    </row>
    <row r="4814" spans="40:40" x14ac:dyDescent="0.25">
      <c r="AN4814" s="136"/>
    </row>
    <row r="4815" spans="40:40" x14ac:dyDescent="0.25">
      <c r="AN4815" s="136"/>
    </row>
    <row r="4816" spans="40:40" x14ac:dyDescent="0.25">
      <c r="AN4816" s="136"/>
    </row>
    <row r="4817" spans="40:40" x14ac:dyDescent="0.25">
      <c r="AN4817" s="136"/>
    </row>
    <row r="4818" spans="40:40" x14ac:dyDescent="0.25">
      <c r="AN4818" s="136"/>
    </row>
    <row r="4819" spans="40:40" x14ac:dyDescent="0.25">
      <c r="AN4819" s="136"/>
    </row>
    <row r="4820" spans="40:40" x14ac:dyDescent="0.25">
      <c r="AN4820" s="136"/>
    </row>
    <row r="4821" spans="40:40" x14ac:dyDescent="0.25">
      <c r="AN4821" s="136"/>
    </row>
    <row r="4822" spans="40:40" x14ac:dyDescent="0.25">
      <c r="AN4822" s="136"/>
    </row>
    <row r="4823" spans="40:40" x14ac:dyDescent="0.25">
      <c r="AN4823" s="136"/>
    </row>
    <row r="4824" spans="40:40" x14ac:dyDescent="0.25">
      <c r="AN4824" s="136"/>
    </row>
    <row r="4825" spans="40:40" x14ac:dyDescent="0.25">
      <c r="AN4825" s="136"/>
    </row>
    <row r="4826" spans="40:40" x14ac:dyDescent="0.25">
      <c r="AN4826" s="136"/>
    </row>
    <row r="4827" spans="40:40" x14ac:dyDescent="0.25">
      <c r="AN4827" s="136"/>
    </row>
    <row r="4828" spans="40:40" x14ac:dyDescent="0.25">
      <c r="AN4828" s="136"/>
    </row>
    <row r="4829" spans="40:40" x14ac:dyDescent="0.25">
      <c r="AN4829" s="136"/>
    </row>
    <row r="4830" spans="40:40" x14ac:dyDescent="0.25">
      <c r="AN4830" s="136"/>
    </row>
    <row r="4831" spans="40:40" x14ac:dyDescent="0.25">
      <c r="AN4831" s="136"/>
    </row>
    <row r="4832" spans="40:40" x14ac:dyDescent="0.25">
      <c r="AN4832" s="136"/>
    </row>
    <row r="4833" spans="40:40" x14ac:dyDescent="0.25">
      <c r="AN4833" s="136"/>
    </row>
    <row r="4834" spans="40:40" x14ac:dyDescent="0.25">
      <c r="AN4834" s="136"/>
    </row>
    <row r="4835" spans="40:40" x14ac:dyDescent="0.25">
      <c r="AN4835" s="136"/>
    </row>
    <row r="4836" spans="40:40" x14ac:dyDescent="0.25">
      <c r="AN4836" s="136"/>
    </row>
    <row r="4837" spans="40:40" x14ac:dyDescent="0.25">
      <c r="AN4837" s="136"/>
    </row>
    <row r="4838" spans="40:40" x14ac:dyDescent="0.25">
      <c r="AN4838" s="136"/>
    </row>
    <row r="4839" spans="40:40" x14ac:dyDescent="0.25">
      <c r="AN4839" s="136"/>
    </row>
    <row r="4840" spans="40:40" x14ac:dyDescent="0.25">
      <c r="AN4840" s="136"/>
    </row>
    <row r="4841" spans="40:40" x14ac:dyDescent="0.25">
      <c r="AN4841" s="136"/>
    </row>
    <row r="4842" spans="40:40" x14ac:dyDescent="0.25">
      <c r="AN4842" s="136"/>
    </row>
    <row r="4843" spans="40:40" x14ac:dyDescent="0.25">
      <c r="AN4843" s="136"/>
    </row>
    <row r="4844" spans="40:40" x14ac:dyDescent="0.25">
      <c r="AN4844" s="136"/>
    </row>
    <row r="4845" spans="40:40" x14ac:dyDescent="0.25">
      <c r="AN4845" s="136"/>
    </row>
    <row r="4846" spans="40:40" x14ac:dyDescent="0.25">
      <c r="AN4846" s="136"/>
    </row>
    <row r="4847" spans="40:40" x14ac:dyDescent="0.25">
      <c r="AN4847" s="136"/>
    </row>
    <row r="4848" spans="40:40" x14ac:dyDescent="0.25">
      <c r="AN4848" s="136"/>
    </row>
    <row r="4849" spans="40:40" x14ac:dyDescent="0.25">
      <c r="AN4849" s="136"/>
    </row>
    <row r="4850" spans="40:40" x14ac:dyDescent="0.25">
      <c r="AN4850" s="136"/>
    </row>
    <row r="4851" spans="40:40" x14ac:dyDescent="0.25">
      <c r="AN4851" s="136"/>
    </row>
    <row r="4852" spans="40:40" x14ac:dyDescent="0.25">
      <c r="AN4852" s="136"/>
    </row>
    <row r="4853" spans="40:40" x14ac:dyDescent="0.25">
      <c r="AN4853" s="136"/>
    </row>
    <row r="4854" spans="40:40" x14ac:dyDescent="0.25">
      <c r="AN4854" s="136"/>
    </row>
    <row r="4855" spans="40:40" x14ac:dyDescent="0.25">
      <c r="AN4855" s="136"/>
    </row>
    <row r="4856" spans="40:40" x14ac:dyDescent="0.25">
      <c r="AN4856" s="136"/>
    </row>
    <row r="4857" spans="40:40" x14ac:dyDescent="0.25">
      <c r="AN4857" s="136"/>
    </row>
    <row r="4858" spans="40:40" x14ac:dyDescent="0.25">
      <c r="AN4858" s="136"/>
    </row>
    <row r="4859" spans="40:40" x14ac:dyDescent="0.25">
      <c r="AN4859" s="136"/>
    </row>
    <row r="4860" spans="40:40" x14ac:dyDescent="0.25">
      <c r="AN4860" s="136"/>
    </row>
    <row r="4861" spans="40:40" x14ac:dyDescent="0.25">
      <c r="AN4861" s="136"/>
    </row>
    <row r="4862" spans="40:40" x14ac:dyDescent="0.25">
      <c r="AN4862" s="136"/>
    </row>
    <row r="4863" spans="40:40" x14ac:dyDescent="0.25">
      <c r="AN4863" s="136"/>
    </row>
    <row r="4864" spans="40:40" x14ac:dyDescent="0.25">
      <c r="AN4864" s="136"/>
    </row>
    <row r="4865" spans="40:40" x14ac:dyDescent="0.25">
      <c r="AN4865" s="136"/>
    </row>
    <row r="4866" spans="40:40" x14ac:dyDescent="0.25">
      <c r="AN4866" s="136"/>
    </row>
    <row r="4867" spans="40:40" x14ac:dyDescent="0.25">
      <c r="AN4867" s="136"/>
    </row>
    <row r="4868" spans="40:40" x14ac:dyDescent="0.25">
      <c r="AN4868" s="136"/>
    </row>
    <row r="4869" spans="40:40" x14ac:dyDescent="0.25">
      <c r="AN4869" s="136"/>
    </row>
    <row r="4870" spans="40:40" x14ac:dyDescent="0.25">
      <c r="AN4870" s="136"/>
    </row>
    <row r="4871" spans="40:40" x14ac:dyDescent="0.25">
      <c r="AN4871" s="136"/>
    </row>
    <row r="4872" spans="40:40" x14ac:dyDescent="0.25">
      <c r="AN4872" s="136"/>
    </row>
    <row r="4873" spans="40:40" x14ac:dyDescent="0.25">
      <c r="AN4873" s="136"/>
    </row>
    <row r="4874" spans="40:40" x14ac:dyDescent="0.25">
      <c r="AN4874" s="136"/>
    </row>
    <row r="4875" spans="40:40" x14ac:dyDescent="0.25">
      <c r="AN4875" s="136"/>
    </row>
    <row r="4876" spans="40:40" x14ac:dyDescent="0.25">
      <c r="AN4876" s="136"/>
    </row>
    <row r="4877" spans="40:40" x14ac:dyDescent="0.25">
      <c r="AN4877" s="136"/>
    </row>
    <row r="4878" spans="40:40" x14ac:dyDescent="0.25">
      <c r="AN4878" s="136"/>
    </row>
    <row r="4879" spans="40:40" x14ac:dyDescent="0.25">
      <c r="AN4879" s="136"/>
    </row>
    <row r="4880" spans="40:40" x14ac:dyDescent="0.25">
      <c r="AN4880" s="136"/>
    </row>
    <row r="4881" spans="40:40" x14ac:dyDescent="0.25">
      <c r="AN4881" s="136"/>
    </row>
    <row r="4882" spans="40:40" x14ac:dyDescent="0.25">
      <c r="AN4882" s="136"/>
    </row>
    <row r="4883" spans="40:40" x14ac:dyDescent="0.25">
      <c r="AN4883" s="136"/>
    </row>
    <row r="4884" spans="40:40" x14ac:dyDescent="0.25">
      <c r="AN4884" s="136"/>
    </row>
    <row r="4885" spans="40:40" x14ac:dyDescent="0.25">
      <c r="AN4885" s="136"/>
    </row>
    <row r="4886" spans="40:40" x14ac:dyDescent="0.25">
      <c r="AN4886" s="136"/>
    </row>
    <row r="4887" spans="40:40" x14ac:dyDescent="0.25">
      <c r="AN4887" s="136"/>
    </row>
    <row r="4888" spans="40:40" x14ac:dyDescent="0.25">
      <c r="AN4888" s="136"/>
    </row>
    <row r="4889" spans="40:40" x14ac:dyDescent="0.25">
      <c r="AN4889" s="136"/>
    </row>
    <row r="4890" spans="40:40" x14ac:dyDescent="0.25">
      <c r="AN4890" s="136"/>
    </row>
    <row r="4891" spans="40:40" x14ac:dyDescent="0.25">
      <c r="AN4891" s="136"/>
    </row>
    <row r="4892" spans="40:40" x14ac:dyDescent="0.25">
      <c r="AN4892" s="136"/>
    </row>
    <row r="4893" spans="40:40" x14ac:dyDescent="0.25">
      <c r="AN4893" s="136"/>
    </row>
    <row r="4894" spans="40:40" x14ac:dyDescent="0.25">
      <c r="AN4894" s="136"/>
    </row>
    <row r="4895" spans="40:40" x14ac:dyDescent="0.25">
      <c r="AN4895" s="136"/>
    </row>
    <row r="4896" spans="40:40" x14ac:dyDescent="0.25">
      <c r="AN4896" s="136"/>
    </row>
    <row r="4897" spans="40:40" x14ac:dyDescent="0.25">
      <c r="AN4897" s="136"/>
    </row>
    <row r="4898" spans="40:40" x14ac:dyDescent="0.25">
      <c r="AN4898" s="136"/>
    </row>
    <row r="4899" spans="40:40" x14ac:dyDescent="0.25">
      <c r="AN4899" s="136"/>
    </row>
    <row r="4900" spans="40:40" x14ac:dyDescent="0.25">
      <c r="AN4900" s="136"/>
    </row>
    <row r="4901" spans="40:40" x14ac:dyDescent="0.25">
      <c r="AN4901" s="136"/>
    </row>
    <row r="4902" spans="40:40" x14ac:dyDescent="0.25">
      <c r="AN4902" s="136"/>
    </row>
    <row r="4903" spans="40:40" x14ac:dyDescent="0.25">
      <c r="AN4903" s="136"/>
    </row>
    <row r="4904" spans="40:40" x14ac:dyDescent="0.25">
      <c r="AN4904" s="136"/>
    </row>
    <row r="4905" spans="40:40" x14ac:dyDescent="0.25">
      <c r="AN4905" s="136"/>
    </row>
    <row r="4906" spans="40:40" x14ac:dyDescent="0.25">
      <c r="AN4906" s="136"/>
    </row>
    <row r="4907" spans="40:40" x14ac:dyDescent="0.25">
      <c r="AN4907" s="136"/>
    </row>
    <row r="4908" spans="40:40" x14ac:dyDescent="0.25">
      <c r="AN4908" s="136"/>
    </row>
    <row r="4909" spans="40:40" x14ac:dyDescent="0.25">
      <c r="AN4909" s="136"/>
    </row>
    <row r="4910" spans="40:40" x14ac:dyDescent="0.25">
      <c r="AN4910" s="136"/>
    </row>
    <row r="4911" spans="40:40" x14ac:dyDescent="0.25">
      <c r="AN4911" s="136"/>
    </row>
    <row r="4912" spans="40:40" x14ac:dyDescent="0.25">
      <c r="AN4912" s="136"/>
    </row>
    <row r="4913" spans="40:40" x14ac:dyDescent="0.25">
      <c r="AN4913" s="136"/>
    </row>
    <row r="4914" spans="40:40" x14ac:dyDescent="0.25">
      <c r="AN4914" s="136"/>
    </row>
    <row r="4915" spans="40:40" x14ac:dyDescent="0.25">
      <c r="AN4915" s="136"/>
    </row>
    <row r="4916" spans="40:40" x14ac:dyDescent="0.25">
      <c r="AN4916" s="136"/>
    </row>
    <row r="4917" spans="40:40" x14ac:dyDescent="0.25">
      <c r="AN4917" s="136"/>
    </row>
    <row r="4918" spans="40:40" x14ac:dyDescent="0.25">
      <c r="AN4918" s="136"/>
    </row>
    <row r="4919" spans="40:40" x14ac:dyDescent="0.25">
      <c r="AN4919" s="136"/>
    </row>
    <row r="4920" spans="40:40" x14ac:dyDescent="0.25">
      <c r="AN4920" s="136"/>
    </row>
    <row r="4921" spans="40:40" x14ac:dyDescent="0.25">
      <c r="AN4921" s="136"/>
    </row>
    <row r="4922" spans="40:40" x14ac:dyDescent="0.25">
      <c r="AN4922" s="136"/>
    </row>
    <row r="4923" spans="40:40" x14ac:dyDescent="0.25">
      <c r="AN4923" s="136"/>
    </row>
    <row r="4924" spans="40:40" x14ac:dyDescent="0.25">
      <c r="AN4924" s="136"/>
    </row>
    <row r="4925" spans="40:40" x14ac:dyDescent="0.25">
      <c r="AN4925" s="136"/>
    </row>
    <row r="4926" spans="40:40" x14ac:dyDescent="0.25">
      <c r="AN4926" s="136"/>
    </row>
    <row r="4927" spans="40:40" x14ac:dyDescent="0.25">
      <c r="AN4927" s="136"/>
    </row>
    <row r="4928" spans="40:40" x14ac:dyDescent="0.25">
      <c r="AN4928" s="136"/>
    </row>
    <row r="4929" spans="40:40" x14ac:dyDescent="0.25">
      <c r="AN4929" s="136"/>
    </row>
    <row r="4930" spans="40:40" x14ac:dyDescent="0.25">
      <c r="AN4930" s="136"/>
    </row>
    <row r="4931" spans="40:40" x14ac:dyDescent="0.25">
      <c r="AN4931" s="136"/>
    </row>
    <row r="4932" spans="40:40" x14ac:dyDescent="0.25">
      <c r="AN4932" s="136"/>
    </row>
    <row r="4933" spans="40:40" x14ac:dyDescent="0.25">
      <c r="AN4933" s="136"/>
    </row>
    <row r="4934" spans="40:40" x14ac:dyDescent="0.25">
      <c r="AN4934" s="136"/>
    </row>
    <row r="4935" spans="40:40" x14ac:dyDescent="0.25">
      <c r="AN4935" s="136"/>
    </row>
    <row r="4936" spans="40:40" x14ac:dyDescent="0.25">
      <c r="AN4936" s="136"/>
    </row>
    <row r="4937" spans="40:40" x14ac:dyDescent="0.25">
      <c r="AN4937" s="136"/>
    </row>
    <row r="4938" spans="40:40" x14ac:dyDescent="0.25">
      <c r="AN4938" s="136"/>
    </row>
    <row r="4939" spans="40:40" x14ac:dyDescent="0.25">
      <c r="AN4939" s="136"/>
    </row>
    <row r="4940" spans="40:40" x14ac:dyDescent="0.25">
      <c r="AN4940" s="136"/>
    </row>
    <row r="4941" spans="40:40" x14ac:dyDescent="0.25">
      <c r="AN4941" s="136"/>
    </row>
    <row r="4942" spans="40:40" x14ac:dyDescent="0.25">
      <c r="AN4942" s="136"/>
    </row>
    <row r="4943" spans="40:40" x14ac:dyDescent="0.25">
      <c r="AN4943" s="136"/>
    </row>
    <row r="4944" spans="40:40" x14ac:dyDescent="0.25">
      <c r="AN4944" s="136"/>
    </row>
    <row r="4945" spans="40:40" x14ac:dyDescent="0.25">
      <c r="AN4945" s="136"/>
    </row>
    <row r="4946" spans="40:40" x14ac:dyDescent="0.25">
      <c r="AN4946" s="136"/>
    </row>
    <row r="4947" spans="40:40" x14ac:dyDescent="0.25">
      <c r="AN4947" s="136"/>
    </row>
    <row r="4948" spans="40:40" x14ac:dyDescent="0.25">
      <c r="AN4948" s="136"/>
    </row>
    <row r="4949" spans="40:40" x14ac:dyDescent="0.25">
      <c r="AN4949" s="136"/>
    </row>
    <row r="4950" spans="40:40" x14ac:dyDescent="0.25">
      <c r="AN4950" s="136"/>
    </row>
    <row r="4951" spans="40:40" x14ac:dyDescent="0.25">
      <c r="AN4951" s="136"/>
    </row>
    <row r="4952" spans="40:40" x14ac:dyDescent="0.25">
      <c r="AN4952" s="136"/>
    </row>
    <row r="4953" spans="40:40" x14ac:dyDescent="0.25">
      <c r="AN4953" s="136"/>
    </row>
    <row r="4954" spans="40:40" x14ac:dyDescent="0.25">
      <c r="AN4954" s="136"/>
    </row>
    <row r="4955" spans="40:40" x14ac:dyDescent="0.25">
      <c r="AN4955" s="136"/>
    </row>
    <row r="4956" spans="40:40" x14ac:dyDescent="0.25">
      <c r="AN4956" s="136"/>
    </row>
    <row r="4957" spans="40:40" x14ac:dyDescent="0.25">
      <c r="AN4957" s="136"/>
    </row>
    <row r="4958" spans="40:40" x14ac:dyDescent="0.25">
      <c r="AN4958" s="136"/>
    </row>
    <row r="4959" spans="40:40" x14ac:dyDescent="0.25">
      <c r="AN4959" s="136"/>
    </row>
    <row r="4960" spans="40:40" x14ac:dyDescent="0.25">
      <c r="AN4960" s="136"/>
    </row>
    <row r="4961" spans="40:40" x14ac:dyDescent="0.25">
      <c r="AN4961" s="136"/>
    </row>
    <row r="4962" spans="40:40" x14ac:dyDescent="0.25">
      <c r="AN4962" s="136"/>
    </row>
    <row r="4963" spans="40:40" x14ac:dyDescent="0.25">
      <c r="AN4963" s="136"/>
    </row>
    <row r="4964" spans="40:40" x14ac:dyDescent="0.25">
      <c r="AN4964" s="136"/>
    </row>
    <row r="4965" spans="40:40" x14ac:dyDescent="0.25">
      <c r="AN4965" s="136"/>
    </row>
    <row r="4966" spans="40:40" x14ac:dyDescent="0.25">
      <c r="AN4966" s="136"/>
    </row>
    <row r="4967" spans="40:40" x14ac:dyDescent="0.25">
      <c r="AN4967" s="136"/>
    </row>
    <row r="4968" spans="40:40" x14ac:dyDescent="0.25">
      <c r="AN4968" s="136"/>
    </row>
    <row r="4969" spans="40:40" x14ac:dyDescent="0.25">
      <c r="AN4969" s="136"/>
    </row>
    <row r="4970" spans="40:40" x14ac:dyDescent="0.25">
      <c r="AN4970" s="136"/>
    </row>
    <row r="4971" spans="40:40" x14ac:dyDescent="0.25">
      <c r="AN4971" s="136"/>
    </row>
    <row r="4972" spans="40:40" x14ac:dyDescent="0.25">
      <c r="AN4972" s="136"/>
    </row>
    <row r="4973" spans="40:40" x14ac:dyDescent="0.25">
      <c r="AN4973" s="136"/>
    </row>
    <row r="4974" spans="40:40" x14ac:dyDescent="0.25">
      <c r="AN4974" s="136"/>
    </row>
    <row r="4975" spans="40:40" x14ac:dyDescent="0.25">
      <c r="AN4975" s="136"/>
    </row>
    <row r="4976" spans="40:40" x14ac:dyDescent="0.25">
      <c r="AN4976" s="136"/>
    </row>
    <row r="4977" spans="40:40" x14ac:dyDescent="0.25">
      <c r="AN4977" s="136"/>
    </row>
    <row r="4978" spans="40:40" x14ac:dyDescent="0.25">
      <c r="AN4978" s="136"/>
    </row>
    <row r="4979" spans="40:40" x14ac:dyDescent="0.25">
      <c r="AN4979" s="136"/>
    </row>
    <row r="4980" spans="40:40" x14ac:dyDescent="0.25">
      <c r="AN4980" s="136"/>
    </row>
    <row r="4981" spans="40:40" x14ac:dyDescent="0.25">
      <c r="AN4981" s="136"/>
    </row>
    <row r="4982" spans="40:40" x14ac:dyDescent="0.25">
      <c r="AN4982" s="136"/>
    </row>
    <row r="4983" spans="40:40" x14ac:dyDescent="0.25">
      <c r="AN4983" s="136"/>
    </row>
    <row r="4984" spans="40:40" x14ac:dyDescent="0.25">
      <c r="AN4984" s="136"/>
    </row>
    <row r="4985" spans="40:40" x14ac:dyDescent="0.25">
      <c r="AN4985" s="136"/>
    </row>
    <row r="4986" spans="40:40" x14ac:dyDescent="0.25">
      <c r="AN4986" s="136"/>
    </row>
    <row r="4987" spans="40:40" x14ac:dyDescent="0.25">
      <c r="AN4987" s="136"/>
    </row>
    <row r="4988" spans="40:40" x14ac:dyDescent="0.25">
      <c r="AN4988" s="136"/>
    </row>
    <row r="4989" spans="40:40" x14ac:dyDescent="0.25">
      <c r="AN4989" s="136"/>
    </row>
    <row r="4990" spans="40:40" x14ac:dyDescent="0.25">
      <c r="AN4990" s="136"/>
    </row>
    <row r="4991" spans="40:40" x14ac:dyDescent="0.25">
      <c r="AN4991" s="136"/>
    </row>
    <row r="4992" spans="40:40" x14ac:dyDescent="0.25">
      <c r="AN4992" s="136"/>
    </row>
    <row r="4993" spans="40:40" x14ac:dyDescent="0.25">
      <c r="AN4993" s="136"/>
    </row>
    <row r="4994" spans="40:40" x14ac:dyDescent="0.25">
      <c r="AN4994" s="136"/>
    </row>
    <row r="4995" spans="40:40" x14ac:dyDescent="0.25">
      <c r="AN4995" s="136"/>
    </row>
    <row r="4996" spans="40:40" x14ac:dyDescent="0.25">
      <c r="AN4996" s="136"/>
    </row>
    <row r="4997" spans="40:40" x14ac:dyDescent="0.25">
      <c r="AN4997" s="136"/>
    </row>
    <row r="4998" spans="40:40" x14ac:dyDescent="0.25">
      <c r="AN4998" s="136"/>
    </row>
    <row r="4999" spans="40:40" x14ac:dyDescent="0.25">
      <c r="AN4999" s="136"/>
    </row>
    <row r="5000" spans="40:40" x14ac:dyDescent="0.25">
      <c r="AN5000" s="136"/>
    </row>
    <row r="5001" spans="40:40" x14ac:dyDescent="0.25">
      <c r="AN5001" s="136"/>
    </row>
    <row r="5002" spans="40:40" x14ac:dyDescent="0.25">
      <c r="AN5002" s="136"/>
    </row>
    <row r="5003" spans="40:40" x14ac:dyDescent="0.25">
      <c r="AN5003" s="136"/>
    </row>
    <row r="5004" spans="40:40" x14ac:dyDescent="0.25">
      <c r="AN5004" s="136"/>
    </row>
    <row r="5005" spans="40:40" x14ac:dyDescent="0.25">
      <c r="AN5005" s="136"/>
    </row>
    <row r="5006" spans="40:40" x14ac:dyDescent="0.25">
      <c r="AN5006" s="136"/>
    </row>
    <row r="5007" spans="40:40" x14ac:dyDescent="0.25">
      <c r="AN5007" s="136"/>
    </row>
    <row r="5008" spans="40:40" x14ac:dyDescent="0.25">
      <c r="AN5008" s="136"/>
    </row>
    <row r="5009" spans="40:40" x14ac:dyDescent="0.25">
      <c r="AN5009" s="136"/>
    </row>
    <row r="5010" spans="40:40" x14ac:dyDescent="0.25">
      <c r="AN5010" s="136"/>
    </row>
    <row r="5011" spans="40:40" x14ac:dyDescent="0.25">
      <c r="AN5011" s="136"/>
    </row>
    <row r="5012" spans="40:40" x14ac:dyDescent="0.25">
      <c r="AN5012" s="136"/>
    </row>
    <row r="5013" spans="40:40" x14ac:dyDescent="0.25">
      <c r="AN5013" s="136"/>
    </row>
    <row r="5014" spans="40:40" x14ac:dyDescent="0.25">
      <c r="AN5014" s="136"/>
    </row>
    <row r="5015" spans="40:40" x14ac:dyDescent="0.25">
      <c r="AN5015" s="136"/>
    </row>
    <row r="5016" spans="40:40" x14ac:dyDescent="0.25">
      <c r="AN5016" s="136"/>
    </row>
    <row r="5017" spans="40:40" x14ac:dyDescent="0.25">
      <c r="AN5017" s="136"/>
    </row>
    <row r="5018" spans="40:40" x14ac:dyDescent="0.25">
      <c r="AN5018" s="136"/>
    </row>
    <row r="5019" spans="40:40" x14ac:dyDescent="0.25">
      <c r="AN5019" s="136"/>
    </row>
    <row r="5020" spans="40:40" x14ac:dyDescent="0.25">
      <c r="AN5020" s="136"/>
    </row>
    <row r="5021" spans="40:40" x14ac:dyDescent="0.25">
      <c r="AN5021" s="136"/>
    </row>
    <row r="5022" spans="40:40" x14ac:dyDescent="0.25">
      <c r="AN5022" s="136"/>
    </row>
    <row r="5023" spans="40:40" x14ac:dyDescent="0.25">
      <c r="AN5023" s="136"/>
    </row>
    <row r="5024" spans="40:40" x14ac:dyDescent="0.25">
      <c r="AN5024" s="136"/>
    </row>
    <row r="5025" spans="40:40" x14ac:dyDescent="0.25">
      <c r="AN5025" s="136"/>
    </row>
    <row r="5026" spans="40:40" x14ac:dyDescent="0.25">
      <c r="AN5026" s="136"/>
    </row>
    <row r="5027" spans="40:40" x14ac:dyDescent="0.25">
      <c r="AN5027" s="136"/>
    </row>
    <row r="5028" spans="40:40" x14ac:dyDescent="0.25">
      <c r="AN5028" s="136"/>
    </row>
    <row r="5029" spans="40:40" x14ac:dyDescent="0.25">
      <c r="AN5029" s="136"/>
    </row>
    <row r="5030" spans="40:40" x14ac:dyDescent="0.25">
      <c r="AN5030" s="136"/>
    </row>
    <row r="5031" spans="40:40" x14ac:dyDescent="0.25">
      <c r="AN5031" s="136"/>
    </row>
    <row r="5032" spans="40:40" x14ac:dyDescent="0.25">
      <c r="AN5032" s="136"/>
    </row>
    <row r="5033" spans="40:40" x14ac:dyDescent="0.25">
      <c r="AN5033" s="136"/>
    </row>
    <row r="5034" spans="40:40" x14ac:dyDescent="0.25">
      <c r="AN5034" s="136"/>
    </row>
    <row r="5035" spans="40:40" x14ac:dyDescent="0.25">
      <c r="AN5035" s="136"/>
    </row>
    <row r="5036" spans="40:40" x14ac:dyDescent="0.25">
      <c r="AN5036" s="136"/>
    </row>
    <row r="5037" spans="40:40" x14ac:dyDescent="0.25">
      <c r="AN5037" s="136"/>
    </row>
    <row r="5038" spans="40:40" x14ac:dyDescent="0.25">
      <c r="AN5038" s="136"/>
    </row>
    <row r="5039" spans="40:40" x14ac:dyDescent="0.25">
      <c r="AN5039" s="136"/>
    </row>
    <row r="5040" spans="40:40" x14ac:dyDescent="0.25">
      <c r="AN5040" s="136"/>
    </row>
    <row r="5041" spans="40:40" x14ac:dyDescent="0.25">
      <c r="AN5041" s="136"/>
    </row>
    <row r="5042" spans="40:40" x14ac:dyDescent="0.25">
      <c r="AN5042" s="136"/>
    </row>
    <row r="5043" spans="40:40" x14ac:dyDescent="0.25">
      <c r="AN5043" s="136"/>
    </row>
    <row r="5044" spans="40:40" x14ac:dyDescent="0.25">
      <c r="AN5044" s="136"/>
    </row>
    <row r="5045" spans="40:40" x14ac:dyDescent="0.25">
      <c r="AN5045" s="136"/>
    </row>
    <row r="5046" spans="40:40" x14ac:dyDescent="0.25">
      <c r="AN5046" s="136"/>
    </row>
    <row r="5047" spans="40:40" x14ac:dyDescent="0.25">
      <c r="AN5047" s="136"/>
    </row>
    <row r="5048" spans="40:40" x14ac:dyDescent="0.25">
      <c r="AN5048" s="136"/>
    </row>
    <row r="5049" spans="40:40" x14ac:dyDescent="0.25">
      <c r="AN5049" s="136"/>
    </row>
    <row r="5050" spans="40:40" x14ac:dyDescent="0.25">
      <c r="AN5050" s="136"/>
    </row>
    <row r="5051" spans="40:40" x14ac:dyDescent="0.25">
      <c r="AN5051" s="136"/>
    </row>
    <row r="5052" spans="40:40" x14ac:dyDescent="0.25">
      <c r="AN5052" s="136"/>
    </row>
    <row r="5053" spans="40:40" x14ac:dyDescent="0.25">
      <c r="AN5053" s="136"/>
    </row>
    <row r="5054" spans="40:40" x14ac:dyDescent="0.25">
      <c r="AN5054" s="136"/>
    </row>
    <row r="5055" spans="40:40" x14ac:dyDescent="0.25">
      <c r="AN5055" s="136"/>
    </row>
    <row r="5056" spans="40:40" x14ac:dyDescent="0.25">
      <c r="AN5056" s="136"/>
    </row>
    <row r="5057" spans="40:40" x14ac:dyDescent="0.25">
      <c r="AN5057" s="136"/>
    </row>
    <row r="5058" spans="40:40" x14ac:dyDescent="0.25">
      <c r="AN5058" s="136"/>
    </row>
    <row r="5059" spans="40:40" x14ac:dyDescent="0.25">
      <c r="AN5059" s="136"/>
    </row>
    <row r="5060" spans="40:40" x14ac:dyDescent="0.25">
      <c r="AN5060" s="136"/>
    </row>
    <row r="5061" spans="40:40" x14ac:dyDescent="0.25">
      <c r="AN5061" s="136"/>
    </row>
    <row r="5062" spans="40:40" x14ac:dyDescent="0.25">
      <c r="AN5062" s="136"/>
    </row>
    <row r="5063" spans="40:40" x14ac:dyDescent="0.25">
      <c r="AN5063" s="136"/>
    </row>
    <row r="5064" spans="40:40" x14ac:dyDescent="0.25">
      <c r="AN5064" s="136"/>
    </row>
    <row r="5065" spans="40:40" x14ac:dyDescent="0.25">
      <c r="AN5065" s="136"/>
    </row>
    <row r="5066" spans="40:40" x14ac:dyDescent="0.25">
      <c r="AN5066" s="136"/>
    </row>
    <row r="5067" spans="40:40" x14ac:dyDescent="0.25">
      <c r="AN5067" s="136"/>
    </row>
    <row r="5068" spans="40:40" x14ac:dyDescent="0.25">
      <c r="AN5068" s="136"/>
    </row>
    <row r="5069" spans="40:40" x14ac:dyDescent="0.25">
      <c r="AN5069" s="136"/>
    </row>
    <row r="5070" spans="40:40" x14ac:dyDescent="0.25">
      <c r="AN5070" s="136"/>
    </row>
    <row r="5071" spans="40:40" x14ac:dyDescent="0.25">
      <c r="AN5071" s="136"/>
    </row>
    <row r="5072" spans="40:40" x14ac:dyDescent="0.25">
      <c r="AN5072" s="136"/>
    </row>
    <row r="5073" spans="40:40" x14ac:dyDescent="0.25">
      <c r="AN5073" s="136"/>
    </row>
    <row r="5074" spans="40:40" x14ac:dyDescent="0.25">
      <c r="AN5074" s="136"/>
    </row>
    <row r="5075" spans="40:40" x14ac:dyDescent="0.25">
      <c r="AN5075" s="136"/>
    </row>
    <row r="5076" spans="40:40" x14ac:dyDescent="0.25">
      <c r="AN5076" s="136"/>
    </row>
    <row r="5077" spans="40:40" x14ac:dyDescent="0.25">
      <c r="AN5077" s="136"/>
    </row>
    <row r="5078" spans="40:40" x14ac:dyDescent="0.25">
      <c r="AN5078" s="136"/>
    </row>
    <row r="5079" spans="40:40" x14ac:dyDescent="0.25">
      <c r="AN5079" s="136"/>
    </row>
    <row r="5080" spans="40:40" x14ac:dyDescent="0.25">
      <c r="AN5080" s="136"/>
    </row>
    <row r="5081" spans="40:40" x14ac:dyDescent="0.25">
      <c r="AN5081" s="136"/>
    </row>
    <row r="5082" spans="40:40" x14ac:dyDescent="0.25">
      <c r="AN5082" s="136"/>
    </row>
    <row r="5083" spans="40:40" x14ac:dyDescent="0.25">
      <c r="AN5083" s="136"/>
    </row>
    <row r="5084" spans="40:40" x14ac:dyDescent="0.25">
      <c r="AN5084" s="136"/>
    </row>
    <row r="5085" spans="40:40" x14ac:dyDescent="0.25">
      <c r="AN5085" s="136"/>
    </row>
    <row r="5086" spans="40:40" x14ac:dyDescent="0.25">
      <c r="AN5086" s="136"/>
    </row>
    <row r="5087" spans="40:40" x14ac:dyDescent="0.25">
      <c r="AN5087" s="136"/>
    </row>
    <row r="5088" spans="40:40" x14ac:dyDescent="0.25">
      <c r="AN5088" s="136"/>
    </row>
    <row r="5089" spans="40:40" x14ac:dyDescent="0.25">
      <c r="AN5089" s="136"/>
    </row>
    <row r="5090" spans="40:40" x14ac:dyDescent="0.25">
      <c r="AN5090" s="136"/>
    </row>
    <row r="5091" spans="40:40" x14ac:dyDescent="0.25">
      <c r="AN5091" s="136"/>
    </row>
    <row r="5092" spans="40:40" x14ac:dyDescent="0.25">
      <c r="AN5092" s="136"/>
    </row>
    <row r="5093" spans="40:40" x14ac:dyDescent="0.25">
      <c r="AN5093" s="136"/>
    </row>
    <row r="5094" spans="40:40" x14ac:dyDescent="0.25">
      <c r="AN5094" s="136"/>
    </row>
    <row r="5095" spans="40:40" x14ac:dyDescent="0.25">
      <c r="AN5095" s="136"/>
    </row>
    <row r="5096" spans="40:40" x14ac:dyDescent="0.25">
      <c r="AN5096" s="136"/>
    </row>
    <row r="5097" spans="40:40" x14ac:dyDescent="0.25">
      <c r="AN5097" s="136"/>
    </row>
    <row r="5098" spans="40:40" x14ac:dyDescent="0.25">
      <c r="AN5098" s="136"/>
    </row>
    <row r="5099" spans="40:40" x14ac:dyDescent="0.25">
      <c r="AN5099" s="136"/>
    </row>
    <row r="5100" spans="40:40" x14ac:dyDescent="0.25">
      <c r="AN5100" s="136"/>
    </row>
    <row r="5101" spans="40:40" x14ac:dyDescent="0.25">
      <c r="AN5101" s="136"/>
    </row>
    <row r="5102" spans="40:40" x14ac:dyDescent="0.25">
      <c r="AN5102" s="136"/>
    </row>
    <row r="5103" spans="40:40" x14ac:dyDescent="0.25">
      <c r="AN5103" s="136"/>
    </row>
    <row r="5104" spans="40:40" x14ac:dyDescent="0.25">
      <c r="AN5104" s="136"/>
    </row>
    <row r="5105" spans="40:40" x14ac:dyDescent="0.25">
      <c r="AN5105" s="136"/>
    </row>
    <row r="5106" spans="40:40" x14ac:dyDescent="0.25">
      <c r="AN5106" s="136"/>
    </row>
    <row r="5107" spans="40:40" x14ac:dyDescent="0.25">
      <c r="AN5107" s="136"/>
    </row>
    <row r="5108" spans="40:40" x14ac:dyDescent="0.25">
      <c r="AN5108" s="136"/>
    </row>
    <row r="5109" spans="40:40" x14ac:dyDescent="0.25">
      <c r="AN5109" s="136"/>
    </row>
    <row r="5110" spans="40:40" x14ac:dyDescent="0.25">
      <c r="AN5110" s="136"/>
    </row>
    <row r="5111" spans="40:40" x14ac:dyDescent="0.25">
      <c r="AN5111" s="136"/>
    </row>
    <row r="5112" spans="40:40" x14ac:dyDescent="0.25">
      <c r="AN5112" s="136"/>
    </row>
    <row r="5113" spans="40:40" x14ac:dyDescent="0.25">
      <c r="AN5113" s="136"/>
    </row>
    <row r="5114" spans="40:40" x14ac:dyDescent="0.25">
      <c r="AN5114" s="136"/>
    </row>
    <row r="5115" spans="40:40" x14ac:dyDescent="0.25">
      <c r="AN5115" s="136"/>
    </row>
    <row r="5116" spans="40:40" x14ac:dyDescent="0.25">
      <c r="AN5116" s="136"/>
    </row>
    <row r="5117" spans="40:40" x14ac:dyDescent="0.25">
      <c r="AN5117" s="136"/>
    </row>
    <row r="5118" spans="40:40" x14ac:dyDescent="0.25">
      <c r="AN5118" s="136"/>
    </row>
    <row r="5119" spans="40:40" x14ac:dyDescent="0.25">
      <c r="AN5119" s="136"/>
    </row>
    <row r="5120" spans="40:40" x14ac:dyDescent="0.25">
      <c r="AN5120" s="136"/>
    </row>
    <row r="5121" spans="40:40" x14ac:dyDescent="0.25">
      <c r="AN5121" s="136"/>
    </row>
    <row r="5122" spans="40:40" x14ac:dyDescent="0.25">
      <c r="AN5122" s="136"/>
    </row>
    <row r="5123" spans="40:40" x14ac:dyDescent="0.25">
      <c r="AN5123" s="136"/>
    </row>
    <row r="5124" spans="40:40" x14ac:dyDescent="0.25">
      <c r="AN5124" s="136"/>
    </row>
    <row r="5125" spans="40:40" x14ac:dyDescent="0.25">
      <c r="AN5125" s="136"/>
    </row>
    <row r="5126" spans="40:40" x14ac:dyDescent="0.25">
      <c r="AN5126" s="136"/>
    </row>
    <row r="5127" spans="40:40" x14ac:dyDescent="0.25">
      <c r="AN5127" s="136"/>
    </row>
    <row r="5128" spans="40:40" x14ac:dyDescent="0.25">
      <c r="AN5128" s="136"/>
    </row>
    <row r="5129" spans="40:40" x14ac:dyDescent="0.25">
      <c r="AN5129" s="136"/>
    </row>
    <row r="5130" spans="40:40" x14ac:dyDescent="0.25">
      <c r="AN5130" s="136"/>
    </row>
    <row r="5131" spans="40:40" x14ac:dyDescent="0.25">
      <c r="AN5131" s="136"/>
    </row>
    <row r="5132" spans="40:40" x14ac:dyDescent="0.25">
      <c r="AN5132" s="136"/>
    </row>
    <row r="5133" spans="40:40" x14ac:dyDescent="0.25">
      <c r="AN5133" s="136"/>
    </row>
    <row r="5134" spans="40:40" x14ac:dyDescent="0.25">
      <c r="AN5134" s="136"/>
    </row>
    <row r="5135" spans="40:40" x14ac:dyDescent="0.25">
      <c r="AN5135" s="136"/>
    </row>
    <row r="5136" spans="40:40" x14ac:dyDescent="0.25">
      <c r="AN5136" s="136"/>
    </row>
    <row r="5137" spans="40:40" x14ac:dyDescent="0.25">
      <c r="AN5137" s="136"/>
    </row>
    <row r="5138" spans="40:40" x14ac:dyDescent="0.25">
      <c r="AN5138" s="136"/>
    </row>
    <row r="5139" spans="40:40" x14ac:dyDescent="0.25">
      <c r="AN5139" s="136"/>
    </row>
    <row r="5140" spans="40:40" x14ac:dyDescent="0.25">
      <c r="AN5140" s="136"/>
    </row>
    <row r="5141" spans="40:40" x14ac:dyDescent="0.25">
      <c r="AN5141" s="136"/>
    </row>
    <row r="5142" spans="40:40" x14ac:dyDescent="0.25">
      <c r="AN5142" s="136"/>
    </row>
    <row r="5143" spans="40:40" x14ac:dyDescent="0.25">
      <c r="AN5143" s="136"/>
    </row>
    <row r="5144" spans="40:40" x14ac:dyDescent="0.25">
      <c r="AN5144" s="136"/>
    </row>
    <row r="5145" spans="40:40" x14ac:dyDescent="0.25">
      <c r="AN5145" s="136"/>
    </row>
    <row r="5146" spans="40:40" x14ac:dyDescent="0.25">
      <c r="AN5146" s="136"/>
    </row>
    <row r="5147" spans="40:40" x14ac:dyDescent="0.25">
      <c r="AN5147" s="136"/>
    </row>
    <row r="5148" spans="40:40" x14ac:dyDescent="0.25">
      <c r="AN5148" s="136"/>
    </row>
    <row r="5149" spans="40:40" x14ac:dyDescent="0.25">
      <c r="AN5149" s="136"/>
    </row>
    <row r="5150" spans="40:40" x14ac:dyDescent="0.25">
      <c r="AN5150" s="136"/>
    </row>
    <row r="5151" spans="40:40" x14ac:dyDescent="0.25">
      <c r="AN5151" s="136"/>
    </row>
    <row r="5152" spans="40:40" x14ac:dyDescent="0.25">
      <c r="AN5152" s="136"/>
    </row>
    <row r="5153" spans="40:40" x14ac:dyDescent="0.25">
      <c r="AN5153" s="136"/>
    </row>
    <row r="5154" spans="40:40" x14ac:dyDescent="0.25">
      <c r="AN5154" s="136"/>
    </row>
    <row r="5155" spans="40:40" x14ac:dyDescent="0.25">
      <c r="AN5155" s="136"/>
    </row>
    <row r="5156" spans="40:40" x14ac:dyDescent="0.25">
      <c r="AN5156" s="136"/>
    </row>
    <row r="5157" spans="40:40" x14ac:dyDescent="0.25">
      <c r="AN5157" s="136"/>
    </row>
    <row r="5158" spans="40:40" x14ac:dyDescent="0.25">
      <c r="AN5158" s="136"/>
    </row>
    <row r="5159" spans="40:40" x14ac:dyDescent="0.25">
      <c r="AN5159" s="136"/>
    </row>
    <row r="5160" spans="40:40" x14ac:dyDescent="0.25">
      <c r="AN5160" s="136"/>
    </row>
    <row r="5161" spans="40:40" x14ac:dyDescent="0.25">
      <c r="AN5161" s="136"/>
    </row>
    <row r="5162" spans="40:40" x14ac:dyDescent="0.25">
      <c r="AN5162" s="136"/>
    </row>
    <row r="5163" spans="40:40" x14ac:dyDescent="0.25">
      <c r="AN5163" s="136"/>
    </row>
    <row r="5164" spans="40:40" x14ac:dyDescent="0.25">
      <c r="AN5164" s="136"/>
    </row>
    <row r="5165" spans="40:40" x14ac:dyDescent="0.25">
      <c r="AN5165" s="136"/>
    </row>
    <row r="5166" spans="40:40" x14ac:dyDescent="0.25">
      <c r="AN5166" s="136"/>
    </row>
    <row r="5167" spans="40:40" x14ac:dyDescent="0.25">
      <c r="AN5167" s="136"/>
    </row>
    <row r="5168" spans="40:40" x14ac:dyDescent="0.25">
      <c r="AN5168" s="136"/>
    </row>
    <row r="5169" spans="40:40" x14ac:dyDescent="0.25">
      <c r="AN5169" s="136"/>
    </row>
    <row r="5170" spans="40:40" x14ac:dyDescent="0.25">
      <c r="AN5170" s="136"/>
    </row>
    <row r="5171" spans="40:40" x14ac:dyDescent="0.25">
      <c r="AN5171" s="136"/>
    </row>
    <row r="5172" spans="40:40" x14ac:dyDescent="0.25">
      <c r="AN5172" s="136"/>
    </row>
    <row r="5173" spans="40:40" x14ac:dyDescent="0.25">
      <c r="AN5173" s="136"/>
    </row>
    <row r="5174" spans="40:40" x14ac:dyDescent="0.25">
      <c r="AN5174" s="136"/>
    </row>
    <row r="5175" spans="40:40" x14ac:dyDescent="0.25">
      <c r="AN5175" s="136"/>
    </row>
    <row r="5176" spans="40:40" x14ac:dyDescent="0.25">
      <c r="AN5176" s="136"/>
    </row>
    <row r="5177" spans="40:40" x14ac:dyDescent="0.25">
      <c r="AN5177" s="136"/>
    </row>
    <row r="5178" spans="40:40" x14ac:dyDescent="0.25">
      <c r="AN5178" s="136"/>
    </row>
    <row r="5179" spans="40:40" x14ac:dyDescent="0.25">
      <c r="AN5179" s="136"/>
    </row>
    <row r="5180" spans="40:40" x14ac:dyDescent="0.25">
      <c r="AN5180" s="136"/>
    </row>
    <row r="5181" spans="40:40" x14ac:dyDescent="0.25">
      <c r="AN5181" s="136"/>
    </row>
    <row r="5182" spans="40:40" x14ac:dyDescent="0.25">
      <c r="AN5182" s="136"/>
    </row>
    <row r="5183" spans="40:40" x14ac:dyDescent="0.25">
      <c r="AN5183" s="136"/>
    </row>
    <row r="5184" spans="40:40" x14ac:dyDescent="0.25">
      <c r="AN5184" s="136"/>
    </row>
    <row r="5185" spans="40:40" x14ac:dyDescent="0.25">
      <c r="AN5185" s="136"/>
    </row>
    <row r="5186" spans="40:40" x14ac:dyDescent="0.25">
      <c r="AN5186" s="136"/>
    </row>
    <row r="5187" spans="40:40" x14ac:dyDescent="0.25">
      <c r="AN5187" s="136"/>
    </row>
    <row r="5188" spans="40:40" x14ac:dyDescent="0.25">
      <c r="AN5188" s="136"/>
    </row>
    <row r="5189" spans="40:40" x14ac:dyDescent="0.25">
      <c r="AN5189" s="136"/>
    </row>
    <row r="5190" spans="40:40" x14ac:dyDescent="0.25">
      <c r="AN5190" s="136"/>
    </row>
    <row r="5191" spans="40:40" x14ac:dyDescent="0.25">
      <c r="AN5191" s="136"/>
    </row>
    <row r="5192" spans="40:40" x14ac:dyDescent="0.25">
      <c r="AN5192" s="136"/>
    </row>
    <row r="5193" spans="40:40" x14ac:dyDescent="0.25">
      <c r="AN5193" s="136"/>
    </row>
    <row r="5194" spans="40:40" x14ac:dyDescent="0.25">
      <c r="AN5194" s="136"/>
    </row>
    <row r="5195" spans="40:40" x14ac:dyDescent="0.25">
      <c r="AN5195" s="136"/>
    </row>
    <row r="5196" spans="40:40" x14ac:dyDescent="0.25">
      <c r="AN5196" s="136"/>
    </row>
    <row r="5197" spans="40:40" x14ac:dyDescent="0.25">
      <c r="AN5197" s="136"/>
    </row>
    <row r="5198" spans="40:40" x14ac:dyDescent="0.25">
      <c r="AN5198" s="136"/>
    </row>
    <row r="5199" spans="40:40" x14ac:dyDescent="0.25">
      <c r="AN5199" s="136"/>
    </row>
    <row r="5200" spans="40:40" x14ac:dyDescent="0.25">
      <c r="AN5200" s="136"/>
    </row>
    <row r="5201" spans="40:40" x14ac:dyDescent="0.25">
      <c r="AN5201" s="136"/>
    </row>
    <row r="5202" spans="40:40" x14ac:dyDescent="0.25">
      <c r="AN5202" s="136"/>
    </row>
    <row r="5203" spans="40:40" x14ac:dyDescent="0.25">
      <c r="AN5203" s="136"/>
    </row>
    <row r="5204" spans="40:40" x14ac:dyDescent="0.25">
      <c r="AN5204" s="136"/>
    </row>
    <row r="5205" spans="40:40" x14ac:dyDescent="0.25">
      <c r="AN5205" s="136"/>
    </row>
    <row r="5206" spans="40:40" x14ac:dyDescent="0.25">
      <c r="AN5206" s="136"/>
    </row>
    <row r="5207" spans="40:40" x14ac:dyDescent="0.25">
      <c r="AN5207" s="136"/>
    </row>
    <row r="5208" spans="40:40" x14ac:dyDescent="0.25">
      <c r="AN5208" s="136"/>
    </row>
    <row r="5209" spans="40:40" x14ac:dyDescent="0.25">
      <c r="AN5209" s="136"/>
    </row>
    <row r="5210" spans="40:40" x14ac:dyDescent="0.25">
      <c r="AN5210" s="136"/>
    </row>
    <row r="5211" spans="40:40" x14ac:dyDescent="0.25">
      <c r="AN5211" s="136"/>
    </row>
    <row r="5212" spans="40:40" x14ac:dyDescent="0.25">
      <c r="AN5212" s="136"/>
    </row>
    <row r="5213" spans="40:40" x14ac:dyDescent="0.25">
      <c r="AN5213" s="136"/>
    </row>
    <row r="5214" spans="40:40" x14ac:dyDescent="0.25">
      <c r="AN5214" s="136"/>
    </row>
    <row r="5215" spans="40:40" x14ac:dyDescent="0.25">
      <c r="AN5215" s="136"/>
    </row>
    <row r="5216" spans="40:40" x14ac:dyDescent="0.25">
      <c r="AN5216" s="136"/>
    </row>
    <row r="5217" spans="40:40" x14ac:dyDescent="0.25">
      <c r="AN5217" s="136"/>
    </row>
    <row r="5218" spans="40:40" x14ac:dyDescent="0.25">
      <c r="AN5218" s="136"/>
    </row>
    <row r="5219" spans="40:40" x14ac:dyDescent="0.25">
      <c r="AN5219" s="136"/>
    </row>
    <row r="5220" spans="40:40" x14ac:dyDescent="0.25">
      <c r="AN5220" s="136"/>
    </row>
    <row r="5221" spans="40:40" x14ac:dyDescent="0.25">
      <c r="AN5221" s="136"/>
    </row>
    <row r="5222" spans="40:40" x14ac:dyDescent="0.25">
      <c r="AN5222" s="136"/>
    </row>
    <row r="5223" spans="40:40" x14ac:dyDescent="0.25">
      <c r="AN5223" s="136"/>
    </row>
    <row r="5224" spans="40:40" x14ac:dyDescent="0.25">
      <c r="AN5224" s="136"/>
    </row>
    <row r="5225" spans="40:40" x14ac:dyDescent="0.25">
      <c r="AN5225" s="136"/>
    </row>
    <row r="5226" spans="40:40" x14ac:dyDescent="0.25">
      <c r="AN5226" s="136"/>
    </row>
    <row r="5227" spans="40:40" x14ac:dyDescent="0.25">
      <c r="AN5227" s="136"/>
    </row>
    <row r="5228" spans="40:40" x14ac:dyDescent="0.25">
      <c r="AN5228" s="136"/>
    </row>
    <row r="5229" spans="40:40" x14ac:dyDescent="0.25">
      <c r="AN5229" s="136"/>
    </row>
    <row r="5230" spans="40:40" x14ac:dyDescent="0.25">
      <c r="AN5230" s="136"/>
    </row>
    <row r="5231" spans="40:40" x14ac:dyDescent="0.25">
      <c r="AN5231" s="136"/>
    </row>
    <row r="5232" spans="40:40" x14ac:dyDescent="0.25">
      <c r="AN5232" s="136"/>
    </row>
    <row r="5233" spans="40:40" x14ac:dyDescent="0.25">
      <c r="AN5233" s="136"/>
    </row>
    <row r="5234" spans="40:40" x14ac:dyDescent="0.25">
      <c r="AN5234" s="136"/>
    </row>
    <row r="5235" spans="40:40" x14ac:dyDescent="0.25">
      <c r="AN5235" s="136"/>
    </row>
    <row r="5236" spans="40:40" x14ac:dyDescent="0.25">
      <c r="AN5236" s="136"/>
    </row>
    <row r="5237" spans="40:40" x14ac:dyDescent="0.25">
      <c r="AN5237" s="136"/>
    </row>
    <row r="5238" spans="40:40" x14ac:dyDescent="0.25">
      <c r="AN5238" s="136"/>
    </row>
    <row r="5239" spans="40:40" x14ac:dyDescent="0.25">
      <c r="AN5239" s="136"/>
    </row>
    <row r="5240" spans="40:40" x14ac:dyDescent="0.25">
      <c r="AN5240" s="136"/>
    </row>
    <row r="5241" spans="40:40" x14ac:dyDescent="0.25">
      <c r="AN5241" s="136"/>
    </row>
    <row r="5242" spans="40:40" x14ac:dyDescent="0.25">
      <c r="AN5242" s="136"/>
    </row>
    <row r="5243" spans="40:40" x14ac:dyDescent="0.25">
      <c r="AN5243" s="136"/>
    </row>
    <row r="5244" spans="40:40" x14ac:dyDescent="0.25">
      <c r="AN5244" s="136"/>
    </row>
    <row r="5245" spans="40:40" x14ac:dyDescent="0.25">
      <c r="AN5245" s="136"/>
    </row>
    <row r="5246" spans="40:40" x14ac:dyDescent="0.25">
      <c r="AN5246" s="136"/>
    </row>
    <row r="5247" spans="40:40" x14ac:dyDescent="0.25">
      <c r="AN5247" s="136"/>
    </row>
    <row r="5248" spans="40:40" x14ac:dyDescent="0.25">
      <c r="AN5248" s="136"/>
    </row>
    <row r="5249" spans="40:40" x14ac:dyDescent="0.25">
      <c r="AN5249" s="136"/>
    </row>
    <row r="5250" spans="40:40" x14ac:dyDescent="0.25">
      <c r="AN5250" s="136"/>
    </row>
    <row r="5251" spans="40:40" x14ac:dyDescent="0.25">
      <c r="AN5251" s="136"/>
    </row>
    <row r="5252" spans="40:40" x14ac:dyDescent="0.25">
      <c r="AN5252" s="136"/>
    </row>
    <row r="5253" spans="40:40" x14ac:dyDescent="0.25">
      <c r="AN5253" s="136"/>
    </row>
    <row r="5254" spans="40:40" x14ac:dyDescent="0.25">
      <c r="AN5254" s="136"/>
    </row>
    <row r="5255" spans="40:40" x14ac:dyDescent="0.25">
      <c r="AN5255" s="136"/>
    </row>
    <row r="5256" spans="40:40" x14ac:dyDescent="0.25">
      <c r="AN5256" s="136"/>
    </row>
    <row r="5257" spans="40:40" x14ac:dyDescent="0.25">
      <c r="AN5257" s="136"/>
    </row>
    <row r="5258" spans="40:40" x14ac:dyDescent="0.25">
      <c r="AN5258" s="136"/>
    </row>
    <row r="5259" spans="40:40" x14ac:dyDescent="0.25">
      <c r="AN5259" s="136"/>
    </row>
    <row r="5260" spans="40:40" x14ac:dyDescent="0.25">
      <c r="AN5260" s="136"/>
    </row>
    <row r="5261" spans="40:40" x14ac:dyDescent="0.25">
      <c r="AN5261" s="136"/>
    </row>
    <row r="5262" spans="40:40" x14ac:dyDescent="0.25">
      <c r="AN5262" s="136"/>
    </row>
    <row r="5263" spans="40:40" x14ac:dyDescent="0.25">
      <c r="AN5263" s="136"/>
    </row>
    <row r="5264" spans="40:40" x14ac:dyDescent="0.25">
      <c r="AN5264" s="136"/>
    </row>
    <row r="5265" spans="40:40" x14ac:dyDescent="0.25">
      <c r="AN5265" s="136"/>
    </row>
    <row r="5266" spans="40:40" x14ac:dyDescent="0.25">
      <c r="AN5266" s="136"/>
    </row>
    <row r="5267" spans="40:40" x14ac:dyDescent="0.25">
      <c r="AN5267" s="136"/>
    </row>
    <row r="5268" spans="40:40" x14ac:dyDescent="0.25">
      <c r="AN5268" s="136"/>
    </row>
    <row r="5269" spans="40:40" x14ac:dyDescent="0.25">
      <c r="AN5269" s="136"/>
    </row>
    <row r="5270" spans="40:40" x14ac:dyDescent="0.25">
      <c r="AN5270" s="136"/>
    </row>
    <row r="5271" spans="40:40" x14ac:dyDescent="0.25">
      <c r="AN5271" s="136"/>
    </row>
    <row r="5272" spans="40:40" x14ac:dyDescent="0.25">
      <c r="AN5272" s="136"/>
    </row>
    <row r="5273" spans="40:40" x14ac:dyDescent="0.25">
      <c r="AN5273" s="136"/>
    </row>
    <row r="5274" spans="40:40" x14ac:dyDescent="0.25">
      <c r="AN5274" s="136"/>
    </row>
    <row r="5275" spans="40:40" x14ac:dyDescent="0.25">
      <c r="AN5275" s="136"/>
    </row>
    <row r="5276" spans="40:40" x14ac:dyDescent="0.25">
      <c r="AN5276" s="136"/>
    </row>
    <row r="5277" spans="40:40" x14ac:dyDescent="0.25">
      <c r="AN5277" s="136"/>
    </row>
    <row r="5278" spans="40:40" x14ac:dyDescent="0.25">
      <c r="AN5278" s="136"/>
    </row>
    <row r="5279" spans="40:40" x14ac:dyDescent="0.25">
      <c r="AN5279" s="136"/>
    </row>
    <row r="5280" spans="40:40" x14ac:dyDescent="0.25">
      <c r="AN5280" s="136"/>
    </row>
    <row r="5281" spans="40:40" x14ac:dyDescent="0.25">
      <c r="AN5281" s="136"/>
    </row>
    <row r="5282" spans="40:40" x14ac:dyDescent="0.25">
      <c r="AN5282" s="136"/>
    </row>
    <row r="5283" spans="40:40" x14ac:dyDescent="0.25">
      <c r="AN5283" s="136"/>
    </row>
    <row r="5284" spans="40:40" x14ac:dyDescent="0.25">
      <c r="AN5284" s="136"/>
    </row>
    <row r="5285" spans="40:40" x14ac:dyDescent="0.25">
      <c r="AN5285" s="136"/>
    </row>
    <row r="5286" spans="40:40" x14ac:dyDescent="0.25">
      <c r="AN5286" s="136"/>
    </row>
    <row r="5287" spans="40:40" x14ac:dyDescent="0.25">
      <c r="AN5287" s="136"/>
    </row>
    <row r="5288" spans="40:40" x14ac:dyDescent="0.25">
      <c r="AN5288" s="136"/>
    </row>
    <row r="5289" spans="40:40" x14ac:dyDescent="0.25">
      <c r="AN5289" s="136"/>
    </row>
    <row r="5290" spans="40:40" x14ac:dyDescent="0.25">
      <c r="AN5290" s="136"/>
    </row>
    <row r="5291" spans="40:40" x14ac:dyDescent="0.25">
      <c r="AN5291" s="136"/>
    </row>
    <row r="5292" spans="40:40" x14ac:dyDescent="0.25">
      <c r="AN5292" s="136"/>
    </row>
    <row r="5293" spans="40:40" x14ac:dyDescent="0.25">
      <c r="AN5293" s="136"/>
    </row>
    <row r="5294" spans="40:40" x14ac:dyDescent="0.25">
      <c r="AN5294" s="136"/>
    </row>
    <row r="5295" spans="40:40" x14ac:dyDescent="0.25">
      <c r="AN5295" s="136"/>
    </row>
    <row r="5296" spans="40:40" x14ac:dyDescent="0.25">
      <c r="AN5296" s="136"/>
    </row>
    <row r="5297" spans="40:40" x14ac:dyDescent="0.25">
      <c r="AN5297" s="136"/>
    </row>
    <row r="5298" spans="40:40" x14ac:dyDescent="0.25">
      <c r="AN5298" s="136"/>
    </row>
    <row r="5299" spans="40:40" x14ac:dyDescent="0.25">
      <c r="AN5299" s="136"/>
    </row>
    <row r="5300" spans="40:40" x14ac:dyDescent="0.25">
      <c r="AN5300" s="136"/>
    </row>
    <row r="5301" spans="40:40" x14ac:dyDescent="0.25">
      <c r="AN5301" s="136"/>
    </row>
    <row r="5302" spans="40:40" x14ac:dyDescent="0.25">
      <c r="AN5302" s="136"/>
    </row>
    <row r="5303" spans="40:40" x14ac:dyDescent="0.25">
      <c r="AN5303" s="136"/>
    </row>
    <row r="5304" spans="40:40" x14ac:dyDescent="0.25">
      <c r="AN5304" s="136"/>
    </row>
    <row r="5305" spans="40:40" x14ac:dyDescent="0.25">
      <c r="AN5305" s="136"/>
    </row>
    <row r="5306" spans="40:40" x14ac:dyDescent="0.25">
      <c r="AN5306" s="136"/>
    </row>
    <row r="5307" spans="40:40" x14ac:dyDescent="0.25">
      <c r="AN5307" s="136"/>
    </row>
    <row r="5308" spans="40:40" x14ac:dyDescent="0.25">
      <c r="AN5308" s="136"/>
    </row>
    <row r="5309" spans="40:40" x14ac:dyDescent="0.25">
      <c r="AN5309" s="136"/>
    </row>
    <row r="5310" spans="40:40" x14ac:dyDescent="0.25">
      <c r="AN5310" s="136"/>
    </row>
    <row r="5311" spans="40:40" x14ac:dyDescent="0.25">
      <c r="AN5311" s="136"/>
    </row>
    <row r="5312" spans="40:40" x14ac:dyDescent="0.25">
      <c r="AN5312" s="136"/>
    </row>
    <row r="5313" spans="40:40" x14ac:dyDescent="0.25">
      <c r="AN5313" s="136"/>
    </row>
    <row r="5314" spans="40:40" x14ac:dyDescent="0.25">
      <c r="AN5314" s="136"/>
    </row>
    <row r="5315" spans="40:40" x14ac:dyDescent="0.25">
      <c r="AN5315" s="136"/>
    </row>
    <row r="5316" spans="40:40" x14ac:dyDescent="0.25">
      <c r="AN5316" s="136"/>
    </row>
    <row r="5317" spans="40:40" x14ac:dyDescent="0.25">
      <c r="AN5317" s="136"/>
    </row>
    <row r="5318" spans="40:40" x14ac:dyDescent="0.25">
      <c r="AN5318" s="136"/>
    </row>
    <row r="5319" spans="40:40" x14ac:dyDescent="0.25">
      <c r="AN5319" s="136"/>
    </row>
    <row r="5320" spans="40:40" x14ac:dyDescent="0.25">
      <c r="AN5320" s="136"/>
    </row>
    <row r="5321" spans="40:40" x14ac:dyDescent="0.25">
      <c r="AN5321" s="136"/>
    </row>
    <row r="5322" spans="40:40" x14ac:dyDescent="0.25">
      <c r="AN5322" s="136"/>
    </row>
    <row r="5323" spans="40:40" x14ac:dyDescent="0.25">
      <c r="AN5323" s="136"/>
    </row>
    <row r="5324" spans="40:40" x14ac:dyDescent="0.25">
      <c r="AN5324" s="136"/>
    </row>
    <row r="5325" spans="40:40" x14ac:dyDescent="0.25">
      <c r="AN5325" s="136"/>
    </row>
    <row r="5326" spans="40:40" x14ac:dyDescent="0.25">
      <c r="AN5326" s="136"/>
    </row>
    <row r="5327" spans="40:40" x14ac:dyDescent="0.25">
      <c r="AN5327" s="136"/>
    </row>
    <row r="5328" spans="40:40" x14ac:dyDescent="0.25">
      <c r="AN5328" s="136"/>
    </row>
    <row r="5329" spans="40:40" x14ac:dyDescent="0.25">
      <c r="AN5329" s="136"/>
    </row>
    <row r="5330" spans="40:40" x14ac:dyDescent="0.25">
      <c r="AN5330" s="136"/>
    </row>
    <row r="5331" spans="40:40" x14ac:dyDescent="0.25">
      <c r="AN5331" s="136"/>
    </row>
    <row r="5332" spans="40:40" x14ac:dyDescent="0.25">
      <c r="AN5332" s="136"/>
    </row>
    <row r="5333" spans="40:40" x14ac:dyDescent="0.25">
      <c r="AN5333" s="136"/>
    </row>
    <row r="5334" spans="40:40" x14ac:dyDescent="0.25">
      <c r="AN5334" s="136"/>
    </row>
    <row r="5335" spans="40:40" x14ac:dyDescent="0.25">
      <c r="AN5335" s="136"/>
    </row>
    <row r="5336" spans="40:40" x14ac:dyDescent="0.25">
      <c r="AN5336" s="136"/>
    </row>
    <row r="5337" spans="40:40" x14ac:dyDescent="0.25">
      <c r="AN5337" s="136"/>
    </row>
    <row r="5338" spans="40:40" x14ac:dyDescent="0.25">
      <c r="AN5338" s="136"/>
    </row>
    <row r="5339" spans="40:40" x14ac:dyDescent="0.25">
      <c r="AN5339" s="136"/>
    </row>
    <row r="5340" spans="40:40" x14ac:dyDescent="0.25">
      <c r="AN5340" s="136"/>
    </row>
    <row r="5341" spans="40:40" x14ac:dyDescent="0.25">
      <c r="AN5341" s="136"/>
    </row>
    <row r="5342" spans="40:40" x14ac:dyDescent="0.25">
      <c r="AN5342" s="136"/>
    </row>
    <row r="5343" spans="40:40" x14ac:dyDescent="0.25">
      <c r="AN5343" s="136"/>
    </row>
    <row r="5344" spans="40:40" x14ac:dyDescent="0.25">
      <c r="AN5344" s="136"/>
    </row>
    <row r="5345" spans="40:40" x14ac:dyDescent="0.25">
      <c r="AN5345" s="136"/>
    </row>
    <row r="5346" spans="40:40" x14ac:dyDescent="0.25">
      <c r="AN5346" s="136"/>
    </row>
    <row r="5347" spans="40:40" x14ac:dyDescent="0.25">
      <c r="AN5347" s="136"/>
    </row>
    <row r="5348" spans="40:40" x14ac:dyDescent="0.25">
      <c r="AN5348" s="136"/>
    </row>
    <row r="5349" spans="40:40" x14ac:dyDescent="0.25">
      <c r="AN5349" s="136"/>
    </row>
    <row r="5350" spans="40:40" x14ac:dyDescent="0.25">
      <c r="AN5350" s="136"/>
    </row>
    <row r="5351" spans="40:40" x14ac:dyDescent="0.25">
      <c r="AN5351" s="136"/>
    </row>
    <row r="5352" spans="40:40" x14ac:dyDescent="0.25">
      <c r="AN5352" s="136"/>
    </row>
    <row r="5353" spans="40:40" x14ac:dyDescent="0.25">
      <c r="AN5353" s="136"/>
    </row>
    <row r="5354" spans="40:40" x14ac:dyDescent="0.25">
      <c r="AN5354" s="136"/>
    </row>
    <row r="5355" spans="40:40" x14ac:dyDescent="0.25">
      <c r="AN5355" s="136"/>
    </row>
    <row r="5356" spans="40:40" x14ac:dyDescent="0.25">
      <c r="AN5356" s="136"/>
    </row>
    <row r="5357" spans="40:40" x14ac:dyDescent="0.25">
      <c r="AN5357" s="136"/>
    </row>
    <row r="5358" spans="40:40" x14ac:dyDescent="0.25">
      <c r="AN5358" s="136"/>
    </row>
    <row r="5359" spans="40:40" x14ac:dyDescent="0.25">
      <c r="AN5359" s="136"/>
    </row>
    <row r="5360" spans="40:40" x14ac:dyDescent="0.25">
      <c r="AN5360" s="136"/>
    </row>
    <row r="5361" spans="40:40" x14ac:dyDescent="0.25">
      <c r="AN5361" s="136"/>
    </row>
    <row r="5362" spans="40:40" x14ac:dyDescent="0.25">
      <c r="AN5362" s="136"/>
    </row>
    <row r="5363" spans="40:40" x14ac:dyDescent="0.25">
      <c r="AN5363" s="136"/>
    </row>
    <row r="5364" spans="40:40" x14ac:dyDescent="0.25">
      <c r="AN5364" s="136"/>
    </row>
    <row r="5365" spans="40:40" x14ac:dyDescent="0.25">
      <c r="AN5365" s="136"/>
    </row>
    <row r="5366" spans="40:40" x14ac:dyDescent="0.25">
      <c r="AN5366" s="136"/>
    </row>
    <row r="5367" spans="40:40" x14ac:dyDescent="0.25">
      <c r="AN5367" s="136"/>
    </row>
    <row r="5368" spans="40:40" x14ac:dyDescent="0.25">
      <c r="AN5368" s="136"/>
    </row>
    <row r="5369" spans="40:40" x14ac:dyDescent="0.25">
      <c r="AN5369" s="136"/>
    </row>
    <row r="5370" spans="40:40" x14ac:dyDescent="0.25">
      <c r="AN5370" s="136"/>
    </row>
    <row r="5371" spans="40:40" x14ac:dyDescent="0.25">
      <c r="AN5371" s="136"/>
    </row>
    <row r="5372" spans="40:40" x14ac:dyDescent="0.25">
      <c r="AN5372" s="136"/>
    </row>
    <row r="5373" spans="40:40" x14ac:dyDescent="0.25">
      <c r="AN5373" s="136"/>
    </row>
    <row r="5374" spans="40:40" x14ac:dyDescent="0.25">
      <c r="AN5374" s="136"/>
    </row>
    <row r="5375" spans="40:40" x14ac:dyDescent="0.25">
      <c r="AN5375" s="136"/>
    </row>
    <row r="5376" spans="40:40" x14ac:dyDescent="0.25">
      <c r="AN5376" s="136"/>
    </row>
    <row r="5377" spans="40:40" x14ac:dyDescent="0.25">
      <c r="AN5377" s="136"/>
    </row>
    <row r="5378" spans="40:40" x14ac:dyDescent="0.25">
      <c r="AN5378" s="136"/>
    </row>
    <row r="5379" spans="40:40" x14ac:dyDescent="0.25">
      <c r="AN5379" s="136"/>
    </row>
    <row r="5380" spans="40:40" x14ac:dyDescent="0.25">
      <c r="AN5380" s="136"/>
    </row>
    <row r="5381" spans="40:40" x14ac:dyDescent="0.25">
      <c r="AN5381" s="136"/>
    </row>
    <row r="5382" spans="40:40" x14ac:dyDescent="0.25">
      <c r="AN5382" s="136"/>
    </row>
    <row r="5383" spans="40:40" x14ac:dyDescent="0.25">
      <c r="AN5383" s="136"/>
    </row>
    <row r="5384" spans="40:40" x14ac:dyDescent="0.25">
      <c r="AN5384" s="136"/>
    </row>
    <row r="5385" spans="40:40" x14ac:dyDescent="0.25">
      <c r="AN5385" s="136"/>
    </row>
    <row r="5386" spans="40:40" x14ac:dyDescent="0.25">
      <c r="AN5386" s="136"/>
    </row>
    <row r="5387" spans="40:40" x14ac:dyDescent="0.25">
      <c r="AN5387" s="136"/>
    </row>
    <row r="5388" spans="40:40" x14ac:dyDescent="0.25">
      <c r="AN5388" s="136"/>
    </row>
    <row r="5389" spans="40:40" x14ac:dyDescent="0.25">
      <c r="AN5389" s="136"/>
    </row>
    <row r="5390" spans="40:40" x14ac:dyDescent="0.25">
      <c r="AN5390" s="136"/>
    </row>
    <row r="5391" spans="40:40" x14ac:dyDescent="0.25">
      <c r="AN5391" s="136"/>
    </row>
    <row r="5392" spans="40:40" x14ac:dyDescent="0.25">
      <c r="AN5392" s="136"/>
    </row>
    <row r="5393" spans="40:40" x14ac:dyDescent="0.25">
      <c r="AN5393" s="136"/>
    </row>
    <row r="5394" spans="40:40" x14ac:dyDescent="0.25">
      <c r="AN5394" s="136"/>
    </row>
    <row r="5395" spans="40:40" x14ac:dyDescent="0.25">
      <c r="AN5395" s="136"/>
    </row>
    <row r="5396" spans="40:40" x14ac:dyDescent="0.25">
      <c r="AN5396" s="136"/>
    </row>
    <row r="5397" spans="40:40" x14ac:dyDescent="0.25">
      <c r="AN5397" s="136"/>
    </row>
    <row r="5398" spans="40:40" x14ac:dyDescent="0.25">
      <c r="AN5398" s="136"/>
    </row>
    <row r="5399" spans="40:40" x14ac:dyDescent="0.25">
      <c r="AN5399" s="136"/>
    </row>
    <row r="5400" spans="40:40" x14ac:dyDescent="0.25">
      <c r="AN5400" s="136"/>
    </row>
    <row r="5401" spans="40:40" x14ac:dyDescent="0.25">
      <c r="AN5401" s="136"/>
    </row>
    <row r="5402" spans="40:40" x14ac:dyDescent="0.25">
      <c r="AN5402" s="136"/>
    </row>
    <row r="5403" spans="40:40" x14ac:dyDescent="0.25">
      <c r="AN5403" s="136"/>
    </row>
    <row r="5404" spans="40:40" x14ac:dyDescent="0.25">
      <c r="AN5404" s="136"/>
    </row>
    <row r="5405" spans="40:40" x14ac:dyDescent="0.25">
      <c r="AN5405" s="136"/>
    </row>
    <row r="5406" spans="40:40" x14ac:dyDescent="0.25">
      <c r="AN5406" s="136"/>
    </row>
    <row r="5407" spans="40:40" x14ac:dyDescent="0.25">
      <c r="AN5407" s="136"/>
    </row>
    <row r="5408" spans="40:40" x14ac:dyDescent="0.25">
      <c r="AN5408" s="136"/>
    </row>
    <row r="5409" spans="40:40" x14ac:dyDescent="0.25">
      <c r="AN5409" s="136"/>
    </row>
    <row r="5410" spans="40:40" x14ac:dyDescent="0.25">
      <c r="AN5410" s="136"/>
    </row>
    <row r="5411" spans="40:40" x14ac:dyDescent="0.25">
      <c r="AN5411" s="136"/>
    </row>
    <row r="5412" spans="40:40" x14ac:dyDescent="0.25">
      <c r="AN5412" s="136"/>
    </row>
    <row r="5413" spans="40:40" x14ac:dyDescent="0.25">
      <c r="AN5413" s="136"/>
    </row>
    <row r="5414" spans="40:40" x14ac:dyDescent="0.25">
      <c r="AN5414" s="136"/>
    </row>
    <row r="5415" spans="40:40" x14ac:dyDescent="0.25">
      <c r="AN5415" s="136"/>
    </row>
    <row r="5416" spans="40:40" x14ac:dyDescent="0.25">
      <c r="AN5416" s="136"/>
    </row>
    <row r="5417" spans="40:40" x14ac:dyDescent="0.25">
      <c r="AN5417" s="136"/>
    </row>
    <row r="5418" spans="40:40" x14ac:dyDescent="0.25">
      <c r="AN5418" s="136"/>
    </row>
    <row r="5419" spans="40:40" x14ac:dyDescent="0.25">
      <c r="AN5419" s="136"/>
    </row>
    <row r="5420" spans="40:40" x14ac:dyDescent="0.25">
      <c r="AN5420" s="136"/>
    </row>
    <row r="5421" spans="40:40" x14ac:dyDescent="0.25">
      <c r="AN5421" s="136"/>
    </row>
    <row r="5422" spans="40:40" x14ac:dyDescent="0.25">
      <c r="AN5422" s="136"/>
    </row>
    <row r="5423" spans="40:40" x14ac:dyDescent="0.25">
      <c r="AN5423" s="136"/>
    </row>
    <row r="5424" spans="40:40" x14ac:dyDescent="0.25">
      <c r="AN5424" s="136"/>
    </row>
    <row r="5425" spans="40:40" x14ac:dyDescent="0.25">
      <c r="AN5425" s="136"/>
    </row>
    <row r="5426" spans="40:40" x14ac:dyDescent="0.25">
      <c r="AN5426" s="136"/>
    </row>
    <row r="5427" spans="40:40" x14ac:dyDescent="0.25">
      <c r="AN5427" s="136"/>
    </row>
    <row r="5428" spans="40:40" x14ac:dyDescent="0.25">
      <c r="AN5428" s="136"/>
    </row>
    <row r="5429" spans="40:40" x14ac:dyDescent="0.25">
      <c r="AN5429" s="136"/>
    </row>
    <row r="5430" spans="40:40" x14ac:dyDescent="0.25">
      <c r="AN5430" s="136"/>
    </row>
    <row r="5431" spans="40:40" x14ac:dyDescent="0.25">
      <c r="AN5431" s="136"/>
    </row>
    <row r="5432" spans="40:40" x14ac:dyDescent="0.25">
      <c r="AN5432" s="136"/>
    </row>
    <row r="5433" spans="40:40" x14ac:dyDescent="0.25">
      <c r="AN5433" s="136"/>
    </row>
    <row r="5434" spans="40:40" x14ac:dyDescent="0.25">
      <c r="AN5434" s="136"/>
    </row>
    <row r="5435" spans="40:40" x14ac:dyDescent="0.25">
      <c r="AN5435" s="136"/>
    </row>
    <row r="5436" spans="40:40" x14ac:dyDescent="0.25">
      <c r="AN5436" s="136"/>
    </row>
    <row r="5437" spans="40:40" x14ac:dyDescent="0.25">
      <c r="AN5437" s="136"/>
    </row>
    <row r="5438" spans="40:40" x14ac:dyDescent="0.25">
      <c r="AN5438" s="136"/>
    </row>
    <row r="5439" spans="40:40" x14ac:dyDescent="0.25">
      <c r="AN5439" s="136"/>
    </row>
    <row r="5440" spans="40:40" x14ac:dyDescent="0.25">
      <c r="AN5440" s="136"/>
    </row>
    <row r="5441" spans="40:40" x14ac:dyDescent="0.25">
      <c r="AN5441" s="136"/>
    </row>
    <row r="5442" spans="40:40" x14ac:dyDescent="0.25">
      <c r="AN5442" s="136"/>
    </row>
    <row r="5443" spans="40:40" x14ac:dyDescent="0.25">
      <c r="AN5443" s="136"/>
    </row>
    <row r="5444" spans="40:40" x14ac:dyDescent="0.25">
      <c r="AN5444" s="136"/>
    </row>
    <row r="5445" spans="40:40" x14ac:dyDescent="0.25">
      <c r="AN5445" s="136"/>
    </row>
    <row r="5446" spans="40:40" x14ac:dyDescent="0.25">
      <c r="AN5446" s="136"/>
    </row>
    <row r="5447" spans="40:40" x14ac:dyDescent="0.25">
      <c r="AN5447" s="136"/>
    </row>
    <row r="5448" spans="40:40" x14ac:dyDescent="0.25">
      <c r="AN5448" s="136"/>
    </row>
    <row r="5449" spans="40:40" x14ac:dyDescent="0.25">
      <c r="AN5449" s="136"/>
    </row>
    <row r="5450" spans="40:40" x14ac:dyDescent="0.25">
      <c r="AN5450" s="136"/>
    </row>
    <row r="5451" spans="40:40" x14ac:dyDescent="0.25">
      <c r="AN5451" s="136"/>
    </row>
    <row r="5452" spans="40:40" x14ac:dyDescent="0.25">
      <c r="AN5452" s="136"/>
    </row>
    <row r="5453" spans="40:40" x14ac:dyDescent="0.25">
      <c r="AN5453" s="136"/>
    </row>
    <row r="5454" spans="40:40" x14ac:dyDescent="0.25">
      <c r="AN5454" s="136"/>
    </row>
    <row r="5455" spans="40:40" x14ac:dyDescent="0.25">
      <c r="AN5455" s="136"/>
    </row>
    <row r="5456" spans="40:40" x14ac:dyDescent="0.25">
      <c r="AN5456" s="136"/>
    </row>
    <row r="5457" spans="40:40" x14ac:dyDescent="0.25">
      <c r="AN5457" s="136"/>
    </row>
    <row r="5458" spans="40:40" x14ac:dyDescent="0.25">
      <c r="AN5458" s="136"/>
    </row>
    <row r="5459" spans="40:40" x14ac:dyDescent="0.25">
      <c r="AN5459" s="136"/>
    </row>
    <row r="5460" spans="40:40" x14ac:dyDescent="0.25">
      <c r="AN5460" s="136"/>
    </row>
    <row r="5461" spans="40:40" x14ac:dyDescent="0.25">
      <c r="AN5461" s="136"/>
    </row>
    <row r="5462" spans="40:40" x14ac:dyDescent="0.25">
      <c r="AN5462" s="136"/>
    </row>
    <row r="5463" spans="40:40" x14ac:dyDescent="0.25">
      <c r="AN5463" s="136"/>
    </row>
    <row r="5464" spans="40:40" x14ac:dyDescent="0.25">
      <c r="AN5464" s="136"/>
    </row>
    <row r="5465" spans="40:40" x14ac:dyDescent="0.25">
      <c r="AN5465" s="136"/>
    </row>
    <row r="5466" spans="40:40" x14ac:dyDescent="0.25">
      <c r="AN5466" s="136"/>
    </row>
    <row r="5467" spans="40:40" x14ac:dyDescent="0.25">
      <c r="AN5467" s="136"/>
    </row>
    <row r="5468" spans="40:40" x14ac:dyDescent="0.25">
      <c r="AN5468" s="136"/>
    </row>
    <row r="5469" spans="40:40" x14ac:dyDescent="0.25">
      <c r="AN5469" s="136"/>
    </row>
    <row r="5470" spans="40:40" x14ac:dyDescent="0.25">
      <c r="AN5470" s="136"/>
    </row>
    <row r="5471" spans="40:40" x14ac:dyDescent="0.25">
      <c r="AN5471" s="136"/>
    </row>
    <row r="5472" spans="40:40" x14ac:dyDescent="0.25">
      <c r="AN5472" s="136"/>
    </row>
    <row r="5473" spans="40:40" x14ac:dyDescent="0.25">
      <c r="AN5473" s="136"/>
    </row>
    <row r="5474" spans="40:40" x14ac:dyDescent="0.25">
      <c r="AN5474" s="136"/>
    </row>
    <row r="5475" spans="40:40" x14ac:dyDescent="0.25">
      <c r="AN5475" s="136"/>
    </row>
    <row r="5476" spans="40:40" x14ac:dyDescent="0.25">
      <c r="AN5476" s="136"/>
    </row>
    <row r="5477" spans="40:40" x14ac:dyDescent="0.25">
      <c r="AN5477" s="136"/>
    </row>
    <row r="5478" spans="40:40" x14ac:dyDescent="0.25">
      <c r="AN5478" s="136"/>
    </row>
    <row r="5479" spans="40:40" x14ac:dyDescent="0.25">
      <c r="AN5479" s="136"/>
    </row>
    <row r="5480" spans="40:40" x14ac:dyDescent="0.25">
      <c r="AN5480" s="136"/>
    </row>
    <row r="5481" spans="40:40" x14ac:dyDescent="0.25">
      <c r="AN5481" s="136"/>
    </row>
    <row r="5482" spans="40:40" x14ac:dyDescent="0.25">
      <c r="AN5482" s="136"/>
    </row>
    <row r="5483" spans="40:40" x14ac:dyDescent="0.25">
      <c r="AN5483" s="136"/>
    </row>
    <row r="5484" spans="40:40" x14ac:dyDescent="0.25">
      <c r="AN5484" s="136"/>
    </row>
    <row r="5485" spans="40:40" x14ac:dyDescent="0.25">
      <c r="AN5485" s="136"/>
    </row>
    <row r="5486" spans="40:40" x14ac:dyDescent="0.25">
      <c r="AN5486" s="136"/>
    </row>
    <row r="5487" spans="40:40" x14ac:dyDescent="0.25">
      <c r="AN5487" s="136"/>
    </row>
    <row r="5488" spans="40:40" x14ac:dyDescent="0.25">
      <c r="AN5488" s="136"/>
    </row>
    <row r="5489" spans="40:40" x14ac:dyDescent="0.25">
      <c r="AN5489" s="136"/>
    </row>
    <row r="5490" spans="40:40" x14ac:dyDescent="0.25">
      <c r="AN5490" s="136"/>
    </row>
    <row r="5491" spans="40:40" x14ac:dyDescent="0.25">
      <c r="AN5491" s="136"/>
    </row>
    <row r="5492" spans="40:40" x14ac:dyDescent="0.25">
      <c r="AN5492" s="136"/>
    </row>
    <row r="5493" spans="40:40" x14ac:dyDescent="0.25">
      <c r="AN5493" s="136"/>
    </row>
    <row r="5494" spans="40:40" x14ac:dyDescent="0.25">
      <c r="AN5494" s="136"/>
    </row>
    <row r="5495" spans="40:40" x14ac:dyDescent="0.25">
      <c r="AN5495" s="136"/>
    </row>
    <row r="5496" spans="40:40" x14ac:dyDescent="0.25">
      <c r="AN5496" s="136"/>
    </row>
    <row r="5497" spans="40:40" x14ac:dyDescent="0.25">
      <c r="AN5497" s="136"/>
    </row>
    <row r="5498" spans="40:40" x14ac:dyDescent="0.25">
      <c r="AN5498" s="136"/>
    </row>
    <row r="5499" spans="40:40" x14ac:dyDescent="0.25">
      <c r="AN5499" s="136"/>
    </row>
    <row r="5500" spans="40:40" x14ac:dyDescent="0.25">
      <c r="AN5500" s="136"/>
    </row>
    <row r="5501" spans="40:40" x14ac:dyDescent="0.25">
      <c r="AN5501" s="136"/>
    </row>
    <row r="5502" spans="40:40" x14ac:dyDescent="0.25">
      <c r="AN5502" s="136"/>
    </row>
    <row r="5503" spans="40:40" x14ac:dyDescent="0.25">
      <c r="AN5503" s="136"/>
    </row>
    <row r="5504" spans="40:40" x14ac:dyDescent="0.25">
      <c r="AN5504" s="136"/>
    </row>
    <row r="5505" spans="40:40" x14ac:dyDescent="0.25">
      <c r="AN5505" s="136"/>
    </row>
    <row r="5506" spans="40:40" x14ac:dyDescent="0.25">
      <c r="AN5506" s="136"/>
    </row>
    <row r="5507" spans="40:40" x14ac:dyDescent="0.25">
      <c r="AN5507" s="136"/>
    </row>
    <row r="5508" spans="40:40" x14ac:dyDescent="0.25">
      <c r="AN5508" s="136"/>
    </row>
    <row r="5509" spans="40:40" x14ac:dyDescent="0.25">
      <c r="AN5509" s="136"/>
    </row>
    <row r="5510" spans="40:40" x14ac:dyDescent="0.25">
      <c r="AN5510" s="136"/>
    </row>
    <row r="5511" spans="40:40" x14ac:dyDescent="0.25">
      <c r="AN5511" s="136"/>
    </row>
    <row r="5512" spans="40:40" x14ac:dyDescent="0.25">
      <c r="AN5512" s="136"/>
    </row>
    <row r="5513" spans="40:40" x14ac:dyDescent="0.25">
      <c r="AN5513" s="136"/>
    </row>
    <row r="5514" spans="40:40" x14ac:dyDescent="0.25">
      <c r="AN5514" s="136"/>
    </row>
    <row r="5515" spans="40:40" x14ac:dyDescent="0.25">
      <c r="AN5515" s="136"/>
    </row>
    <row r="5516" spans="40:40" x14ac:dyDescent="0.25">
      <c r="AN5516" s="136"/>
    </row>
    <row r="5517" spans="40:40" x14ac:dyDescent="0.25">
      <c r="AN5517" s="136"/>
    </row>
    <row r="5518" spans="40:40" x14ac:dyDescent="0.25">
      <c r="AN5518" s="136"/>
    </row>
    <row r="5519" spans="40:40" x14ac:dyDescent="0.25">
      <c r="AN5519" s="136"/>
    </row>
    <row r="5520" spans="40:40" x14ac:dyDescent="0.25">
      <c r="AN5520" s="136"/>
    </row>
    <row r="5521" spans="40:40" x14ac:dyDescent="0.25">
      <c r="AN5521" s="136"/>
    </row>
    <row r="5522" spans="40:40" x14ac:dyDescent="0.25">
      <c r="AN5522" s="136"/>
    </row>
    <row r="5523" spans="40:40" x14ac:dyDescent="0.25">
      <c r="AN5523" s="136"/>
    </row>
    <row r="5524" spans="40:40" x14ac:dyDescent="0.25">
      <c r="AN5524" s="136"/>
    </row>
    <row r="5525" spans="40:40" x14ac:dyDescent="0.25">
      <c r="AN5525" s="136"/>
    </row>
    <row r="5526" spans="40:40" x14ac:dyDescent="0.25">
      <c r="AN5526" s="136"/>
    </row>
    <row r="5527" spans="40:40" x14ac:dyDescent="0.25">
      <c r="AN5527" s="136"/>
    </row>
    <row r="5528" spans="40:40" x14ac:dyDescent="0.25">
      <c r="AN5528" s="136"/>
    </row>
    <row r="5529" spans="40:40" x14ac:dyDescent="0.25">
      <c r="AN5529" s="136"/>
    </row>
    <row r="5530" spans="40:40" x14ac:dyDescent="0.25">
      <c r="AN5530" s="136"/>
    </row>
    <row r="5531" spans="40:40" x14ac:dyDescent="0.25">
      <c r="AN5531" s="136"/>
    </row>
    <row r="5532" spans="40:40" x14ac:dyDescent="0.25">
      <c r="AN5532" s="136"/>
    </row>
    <row r="5533" spans="40:40" x14ac:dyDescent="0.25">
      <c r="AN5533" s="136"/>
    </row>
    <row r="5534" spans="40:40" x14ac:dyDescent="0.25">
      <c r="AN5534" s="136"/>
    </row>
    <row r="5535" spans="40:40" x14ac:dyDescent="0.25">
      <c r="AN5535" s="136"/>
    </row>
    <row r="5536" spans="40:40" x14ac:dyDescent="0.25">
      <c r="AN5536" s="136"/>
    </row>
    <row r="5537" spans="40:40" x14ac:dyDescent="0.25">
      <c r="AN5537" s="136"/>
    </row>
    <row r="5538" spans="40:40" x14ac:dyDescent="0.25">
      <c r="AN5538" s="136"/>
    </row>
    <row r="5539" spans="40:40" x14ac:dyDescent="0.25">
      <c r="AN5539" s="136"/>
    </row>
    <row r="5540" spans="40:40" x14ac:dyDescent="0.25">
      <c r="AN5540" s="136"/>
    </row>
    <row r="5541" spans="40:40" x14ac:dyDescent="0.25">
      <c r="AN5541" s="136"/>
    </row>
    <row r="5542" spans="40:40" x14ac:dyDescent="0.25">
      <c r="AN5542" s="136"/>
    </row>
    <row r="5543" spans="40:40" x14ac:dyDescent="0.25">
      <c r="AN5543" s="136"/>
    </row>
    <row r="5544" spans="40:40" x14ac:dyDescent="0.25">
      <c r="AN5544" s="136"/>
    </row>
    <row r="5545" spans="40:40" x14ac:dyDescent="0.25">
      <c r="AN5545" s="136"/>
    </row>
    <row r="5546" spans="40:40" x14ac:dyDescent="0.25">
      <c r="AN5546" s="136"/>
    </row>
    <row r="5547" spans="40:40" x14ac:dyDescent="0.25">
      <c r="AN5547" s="136"/>
    </row>
    <row r="5548" spans="40:40" x14ac:dyDescent="0.25">
      <c r="AN5548" s="136"/>
    </row>
    <row r="5549" spans="40:40" x14ac:dyDescent="0.25">
      <c r="AN5549" s="136"/>
    </row>
    <row r="5550" spans="40:40" x14ac:dyDescent="0.25">
      <c r="AN5550" s="136"/>
    </row>
    <row r="5551" spans="40:40" x14ac:dyDescent="0.25">
      <c r="AN5551" s="136"/>
    </row>
    <row r="5552" spans="40:40" x14ac:dyDescent="0.25">
      <c r="AN5552" s="136"/>
    </row>
    <row r="5553" spans="40:40" x14ac:dyDescent="0.25">
      <c r="AN5553" s="136"/>
    </row>
    <row r="5554" spans="40:40" x14ac:dyDescent="0.25">
      <c r="AN5554" s="136"/>
    </row>
    <row r="5555" spans="40:40" x14ac:dyDescent="0.25">
      <c r="AN5555" s="136"/>
    </row>
    <row r="5556" spans="40:40" x14ac:dyDescent="0.25">
      <c r="AN5556" s="136"/>
    </row>
    <row r="5557" spans="40:40" x14ac:dyDescent="0.25">
      <c r="AN5557" s="136"/>
    </row>
    <row r="5558" spans="40:40" x14ac:dyDescent="0.25">
      <c r="AN5558" s="136"/>
    </row>
    <row r="5559" spans="40:40" x14ac:dyDescent="0.25">
      <c r="AN5559" s="136"/>
    </row>
    <row r="5560" spans="40:40" x14ac:dyDescent="0.25">
      <c r="AN5560" s="136"/>
    </row>
    <row r="5561" spans="40:40" x14ac:dyDescent="0.25">
      <c r="AN5561" s="136"/>
    </row>
    <row r="5562" spans="40:40" x14ac:dyDescent="0.25">
      <c r="AN5562" s="136"/>
    </row>
    <row r="5563" spans="40:40" x14ac:dyDescent="0.25">
      <c r="AN5563" s="136"/>
    </row>
    <row r="5564" spans="40:40" x14ac:dyDescent="0.25">
      <c r="AN5564" s="136"/>
    </row>
    <row r="5565" spans="40:40" x14ac:dyDescent="0.25">
      <c r="AN5565" s="136"/>
    </row>
    <row r="5566" spans="40:40" x14ac:dyDescent="0.25">
      <c r="AN5566" s="136"/>
    </row>
    <row r="5567" spans="40:40" x14ac:dyDescent="0.25">
      <c r="AN5567" s="136"/>
    </row>
    <row r="5568" spans="40:40" x14ac:dyDescent="0.25">
      <c r="AN5568" s="136"/>
    </row>
    <row r="5569" spans="40:40" x14ac:dyDescent="0.25">
      <c r="AN5569" s="136"/>
    </row>
    <row r="5570" spans="40:40" x14ac:dyDescent="0.25">
      <c r="AN5570" s="136"/>
    </row>
    <row r="5571" spans="40:40" x14ac:dyDescent="0.25">
      <c r="AN5571" s="136"/>
    </row>
    <row r="5572" spans="40:40" x14ac:dyDescent="0.25">
      <c r="AN5572" s="136"/>
    </row>
    <row r="5573" spans="40:40" x14ac:dyDescent="0.25">
      <c r="AN5573" s="136"/>
    </row>
    <row r="5574" spans="40:40" x14ac:dyDescent="0.25">
      <c r="AN5574" s="136"/>
    </row>
    <row r="5575" spans="40:40" x14ac:dyDescent="0.25">
      <c r="AN5575" s="136"/>
    </row>
    <row r="5576" spans="40:40" x14ac:dyDescent="0.25">
      <c r="AN5576" s="136"/>
    </row>
    <row r="5577" spans="40:40" x14ac:dyDescent="0.25">
      <c r="AN5577" s="136"/>
    </row>
    <row r="5578" spans="40:40" x14ac:dyDescent="0.25">
      <c r="AN5578" s="136"/>
    </row>
    <row r="5579" spans="40:40" x14ac:dyDescent="0.25">
      <c r="AN5579" s="136"/>
    </row>
    <row r="5580" spans="40:40" x14ac:dyDescent="0.25">
      <c r="AN5580" s="136"/>
    </row>
    <row r="5581" spans="40:40" x14ac:dyDescent="0.25">
      <c r="AN5581" s="136"/>
    </row>
    <row r="5582" spans="40:40" x14ac:dyDescent="0.25">
      <c r="AN5582" s="136"/>
    </row>
    <row r="5583" spans="40:40" x14ac:dyDescent="0.25">
      <c r="AN5583" s="136"/>
    </row>
    <row r="5584" spans="40:40" x14ac:dyDescent="0.25">
      <c r="AN5584" s="136"/>
    </row>
    <row r="5585" spans="40:40" x14ac:dyDescent="0.25">
      <c r="AN5585" s="136"/>
    </row>
    <row r="5586" spans="40:40" x14ac:dyDescent="0.25">
      <c r="AN5586" s="136"/>
    </row>
    <row r="5587" spans="40:40" x14ac:dyDescent="0.25">
      <c r="AN5587" s="136"/>
    </row>
    <row r="5588" spans="40:40" x14ac:dyDescent="0.25">
      <c r="AN5588" s="136"/>
    </row>
    <row r="5589" spans="40:40" x14ac:dyDescent="0.25">
      <c r="AN5589" s="136"/>
    </row>
    <row r="5590" spans="40:40" x14ac:dyDescent="0.25">
      <c r="AN5590" s="136"/>
    </row>
    <row r="5591" spans="40:40" x14ac:dyDescent="0.25">
      <c r="AN5591" s="136"/>
    </row>
    <row r="5592" spans="40:40" x14ac:dyDescent="0.25">
      <c r="AN5592" s="136"/>
    </row>
    <row r="5593" spans="40:40" x14ac:dyDescent="0.25">
      <c r="AN5593" s="136"/>
    </row>
    <row r="5594" spans="40:40" x14ac:dyDescent="0.25">
      <c r="AN5594" s="136"/>
    </row>
    <row r="5595" spans="40:40" x14ac:dyDescent="0.25">
      <c r="AN5595" s="136"/>
    </row>
    <row r="5596" spans="40:40" x14ac:dyDescent="0.25">
      <c r="AN5596" s="136"/>
    </row>
    <row r="5597" spans="40:40" x14ac:dyDescent="0.25">
      <c r="AN5597" s="136"/>
    </row>
    <row r="5598" spans="40:40" x14ac:dyDescent="0.25">
      <c r="AN5598" s="136"/>
    </row>
    <row r="5599" spans="40:40" x14ac:dyDescent="0.25">
      <c r="AN5599" s="136"/>
    </row>
    <row r="5600" spans="40:40" x14ac:dyDescent="0.25">
      <c r="AN5600" s="136"/>
    </row>
    <row r="5601" spans="40:40" x14ac:dyDescent="0.25">
      <c r="AN5601" s="136"/>
    </row>
    <row r="5602" spans="40:40" x14ac:dyDescent="0.25">
      <c r="AN5602" s="136"/>
    </row>
    <row r="5603" spans="40:40" x14ac:dyDescent="0.25">
      <c r="AN5603" s="136"/>
    </row>
    <row r="5604" spans="40:40" x14ac:dyDescent="0.25">
      <c r="AN5604" s="136"/>
    </row>
    <row r="5605" spans="40:40" x14ac:dyDescent="0.25">
      <c r="AN5605" s="136"/>
    </row>
    <row r="5606" spans="40:40" x14ac:dyDescent="0.25">
      <c r="AN5606" s="136"/>
    </row>
    <row r="5607" spans="40:40" x14ac:dyDescent="0.25">
      <c r="AN5607" s="136"/>
    </row>
    <row r="5608" spans="40:40" x14ac:dyDescent="0.25">
      <c r="AN5608" s="136"/>
    </row>
    <row r="5609" spans="40:40" x14ac:dyDescent="0.25">
      <c r="AN5609" s="136"/>
    </row>
    <row r="5610" spans="40:40" x14ac:dyDescent="0.25">
      <c r="AN5610" s="136"/>
    </row>
    <row r="5611" spans="40:40" x14ac:dyDescent="0.25">
      <c r="AN5611" s="136"/>
    </row>
    <row r="5612" spans="40:40" x14ac:dyDescent="0.25">
      <c r="AN5612" s="136"/>
    </row>
    <row r="5613" spans="40:40" x14ac:dyDescent="0.25">
      <c r="AN5613" s="136"/>
    </row>
    <row r="5614" spans="40:40" x14ac:dyDescent="0.25">
      <c r="AN5614" s="136"/>
    </row>
    <row r="5615" spans="40:40" x14ac:dyDescent="0.25">
      <c r="AN5615" s="136"/>
    </row>
    <row r="5616" spans="40:40" x14ac:dyDescent="0.25">
      <c r="AN5616" s="136"/>
    </row>
    <row r="5617" spans="40:40" x14ac:dyDescent="0.25">
      <c r="AN5617" s="136"/>
    </row>
    <row r="5618" spans="40:40" x14ac:dyDescent="0.25">
      <c r="AN5618" s="136"/>
    </row>
    <row r="5619" spans="40:40" x14ac:dyDescent="0.25">
      <c r="AN5619" s="136"/>
    </row>
    <row r="5620" spans="40:40" x14ac:dyDescent="0.25">
      <c r="AN5620" s="136"/>
    </row>
    <row r="5621" spans="40:40" x14ac:dyDescent="0.25">
      <c r="AN5621" s="136"/>
    </row>
    <row r="5622" spans="40:40" x14ac:dyDescent="0.25">
      <c r="AN5622" s="136"/>
    </row>
    <row r="5623" spans="40:40" x14ac:dyDescent="0.25">
      <c r="AN5623" s="136"/>
    </row>
    <row r="5624" spans="40:40" x14ac:dyDescent="0.25">
      <c r="AN5624" s="136"/>
    </row>
    <row r="5625" spans="40:40" x14ac:dyDescent="0.25">
      <c r="AN5625" s="136"/>
    </row>
    <row r="5626" spans="40:40" x14ac:dyDescent="0.25">
      <c r="AN5626" s="136"/>
    </row>
    <row r="5627" spans="40:40" x14ac:dyDescent="0.25">
      <c r="AN5627" s="136"/>
    </row>
    <row r="5628" spans="40:40" x14ac:dyDescent="0.25">
      <c r="AN5628" s="136"/>
    </row>
    <row r="5629" spans="40:40" x14ac:dyDescent="0.25">
      <c r="AN5629" s="136"/>
    </row>
    <row r="5630" spans="40:40" x14ac:dyDescent="0.25">
      <c r="AN5630" s="136"/>
    </row>
    <row r="5631" spans="40:40" x14ac:dyDescent="0.25">
      <c r="AN5631" s="136"/>
    </row>
    <row r="5632" spans="40:40" x14ac:dyDescent="0.25">
      <c r="AN5632" s="136"/>
    </row>
    <row r="5633" spans="40:40" x14ac:dyDescent="0.25">
      <c r="AN5633" s="136"/>
    </row>
    <row r="5634" spans="40:40" x14ac:dyDescent="0.25">
      <c r="AN5634" s="136"/>
    </row>
    <row r="5635" spans="40:40" x14ac:dyDescent="0.25">
      <c r="AN5635" s="136"/>
    </row>
    <row r="5636" spans="40:40" x14ac:dyDescent="0.25">
      <c r="AN5636" s="136"/>
    </row>
    <row r="5637" spans="40:40" x14ac:dyDescent="0.25">
      <c r="AN5637" s="136"/>
    </row>
    <row r="5638" spans="40:40" x14ac:dyDescent="0.25">
      <c r="AN5638" s="136"/>
    </row>
    <row r="5639" spans="40:40" x14ac:dyDescent="0.25">
      <c r="AN5639" s="136"/>
    </row>
    <row r="5640" spans="40:40" x14ac:dyDescent="0.25">
      <c r="AN5640" s="136"/>
    </row>
    <row r="5641" spans="40:40" x14ac:dyDescent="0.25">
      <c r="AN5641" s="136"/>
    </row>
    <row r="5642" spans="40:40" x14ac:dyDescent="0.25">
      <c r="AN5642" s="136"/>
    </row>
    <row r="5643" spans="40:40" x14ac:dyDescent="0.25">
      <c r="AN5643" s="136"/>
    </row>
    <row r="5644" spans="40:40" x14ac:dyDescent="0.25">
      <c r="AN5644" s="136"/>
    </row>
    <row r="5645" spans="40:40" x14ac:dyDescent="0.25">
      <c r="AN5645" s="136"/>
    </row>
    <row r="5646" spans="40:40" x14ac:dyDescent="0.25">
      <c r="AN5646" s="136"/>
    </row>
    <row r="5647" spans="40:40" x14ac:dyDescent="0.25">
      <c r="AN5647" s="136"/>
    </row>
    <row r="5648" spans="40:40" x14ac:dyDescent="0.25">
      <c r="AN5648" s="136"/>
    </row>
    <row r="5649" spans="40:40" x14ac:dyDescent="0.25">
      <c r="AN5649" s="136"/>
    </row>
    <row r="5650" spans="40:40" x14ac:dyDescent="0.25">
      <c r="AN5650" s="136"/>
    </row>
    <row r="5651" spans="40:40" x14ac:dyDescent="0.25">
      <c r="AN5651" s="136"/>
    </row>
    <row r="5652" spans="40:40" x14ac:dyDescent="0.25">
      <c r="AN5652" s="136"/>
    </row>
    <row r="5653" spans="40:40" x14ac:dyDescent="0.25">
      <c r="AN5653" s="136"/>
    </row>
    <row r="5654" spans="40:40" x14ac:dyDescent="0.25">
      <c r="AN5654" s="136"/>
    </row>
    <row r="5655" spans="40:40" x14ac:dyDescent="0.25">
      <c r="AN5655" s="136"/>
    </row>
    <row r="5656" spans="40:40" x14ac:dyDescent="0.25">
      <c r="AN5656" s="136"/>
    </row>
    <row r="5657" spans="40:40" x14ac:dyDescent="0.25">
      <c r="AN5657" s="136"/>
    </row>
    <row r="5658" spans="40:40" x14ac:dyDescent="0.25">
      <c r="AN5658" s="136"/>
    </row>
    <row r="5659" spans="40:40" x14ac:dyDescent="0.25">
      <c r="AN5659" s="136"/>
    </row>
    <row r="5660" spans="40:40" x14ac:dyDescent="0.25">
      <c r="AN5660" s="136"/>
    </row>
    <row r="5661" spans="40:40" x14ac:dyDescent="0.25">
      <c r="AN5661" s="136"/>
    </row>
    <row r="5662" spans="40:40" x14ac:dyDescent="0.25">
      <c r="AN5662" s="136"/>
    </row>
    <row r="5663" spans="40:40" x14ac:dyDescent="0.25">
      <c r="AN5663" s="136"/>
    </row>
    <row r="5664" spans="40:40" x14ac:dyDescent="0.25">
      <c r="AN5664" s="136"/>
    </row>
    <row r="5665" spans="40:40" x14ac:dyDescent="0.25">
      <c r="AN5665" s="136"/>
    </row>
    <row r="5666" spans="40:40" x14ac:dyDescent="0.25">
      <c r="AN5666" s="136"/>
    </row>
    <row r="5667" spans="40:40" x14ac:dyDescent="0.25">
      <c r="AN5667" s="136"/>
    </row>
    <row r="5668" spans="40:40" x14ac:dyDescent="0.25">
      <c r="AN5668" s="136"/>
    </row>
    <row r="5669" spans="40:40" x14ac:dyDescent="0.25">
      <c r="AN5669" s="136"/>
    </row>
    <row r="5670" spans="40:40" x14ac:dyDescent="0.25">
      <c r="AN5670" s="136"/>
    </row>
    <row r="5671" spans="40:40" x14ac:dyDescent="0.25">
      <c r="AN5671" s="136"/>
    </row>
    <row r="5672" spans="40:40" x14ac:dyDescent="0.25">
      <c r="AN5672" s="136"/>
    </row>
    <row r="5673" spans="40:40" x14ac:dyDescent="0.25">
      <c r="AN5673" s="136"/>
    </row>
    <row r="5674" spans="40:40" x14ac:dyDescent="0.25">
      <c r="AN5674" s="136"/>
    </row>
    <row r="5675" spans="40:40" x14ac:dyDescent="0.25">
      <c r="AN5675" s="136"/>
    </row>
    <row r="5676" spans="40:40" x14ac:dyDescent="0.25">
      <c r="AN5676" s="136"/>
    </row>
    <row r="5677" spans="40:40" x14ac:dyDescent="0.25">
      <c r="AN5677" s="136"/>
    </row>
    <row r="5678" spans="40:40" x14ac:dyDescent="0.25">
      <c r="AN5678" s="136"/>
    </row>
    <row r="5679" spans="40:40" x14ac:dyDescent="0.25">
      <c r="AN5679" s="136"/>
    </row>
    <row r="5680" spans="40:40" x14ac:dyDescent="0.25">
      <c r="AN5680" s="136"/>
    </row>
    <row r="5681" spans="40:40" x14ac:dyDescent="0.25">
      <c r="AN5681" s="136"/>
    </row>
    <row r="5682" spans="40:40" x14ac:dyDescent="0.25">
      <c r="AN5682" s="136"/>
    </row>
    <row r="5683" spans="40:40" x14ac:dyDescent="0.25">
      <c r="AN5683" s="136"/>
    </row>
    <row r="5684" spans="40:40" x14ac:dyDescent="0.25">
      <c r="AN5684" s="136"/>
    </row>
    <row r="5685" spans="40:40" x14ac:dyDescent="0.25">
      <c r="AN5685" s="136"/>
    </row>
    <row r="5686" spans="40:40" x14ac:dyDescent="0.25">
      <c r="AN5686" s="136"/>
    </row>
    <row r="5687" spans="40:40" x14ac:dyDescent="0.25">
      <c r="AN5687" s="136"/>
    </row>
    <row r="5688" spans="40:40" x14ac:dyDescent="0.25">
      <c r="AN5688" s="136"/>
    </row>
    <row r="5689" spans="40:40" x14ac:dyDescent="0.25">
      <c r="AN5689" s="136"/>
    </row>
    <row r="5690" spans="40:40" x14ac:dyDescent="0.25">
      <c r="AN5690" s="136"/>
    </row>
    <row r="5691" spans="40:40" x14ac:dyDescent="0.25">
      <c r="AN5691" s="136"/>
    </row>
    <row r="5692" spans="40:40" x14ac:dyDescent="0.25">
      <c r="AN5692" s="136"/>
    </row>
    <row r="5693" spans="40:40" x14ac:dyDescent="0.25">
      <c r="AN5693" s="136"/>
    </row>
    <row r="5694" spans="40:40" x14ac:dyDescent="0.25">
      <c r="AN5694" s="136"/>
    </row>
    <row r="5695" spans="40:40" x14ac:dyDescent="0.25">
      <c r="AN5695" s="136"/>
    </row>
    <row r="5696" spans="40:40" x14ac:dyDescent="0.25">
      <c r="AN5696" s="136"/>
    </row>
    <row r="5697" spans="40:40" x14ac:dyDescent="0.25">
      <c r="AN5697" s="136"/>
    </row>
    <row r="5698" spans="40:40" x14ac:dyDescent="0.25">
      <c r="AN5698" s="136"/>
    </row>
    <row r="5699" spans="40:40" x14ac:dyDescent="0.25">
      <c r="AN5699" s="136"/>
    </row>
    <row r="5700" spans="40:40" x14ac:dyDescent="0.25">
      <c r="AN5700" s="136"/>
    </row>
    <row r="5701" spans="40:40" x14ac:dyDescent="0.25">
      <c r="AN5701" s="136"/>
    </row>
    <row r="5702" spans="40:40" x14ac:dyDescent="0.25">
      <c r="AN5702" s="136"/>
    </row>
    <row r="5703" spans="40:40" x14ac:dyDescent="0.25">
      <c r="AN5703" s="136"/>
    </row>
    <row r="5704" spans="40:40" x14ac:dyDescent="0.25">
      <c r="AN5704" s="136"/>
    </row>
    <row r="5705" spans="40:40" x14ac:dyDescent="0.25">
      <c r="AN5705" s="136"/>
    </row>
    <row r="5706" spans="40:40" x14ac:dyDescent="0.25">
      <c r="AN5706" s="136"/>
    </row>
    <row r="5707" spans="40:40" x14ac:dyDescent="0.25">
      <c r="AN5707" s="136"/>
    </row>
    <row r="5708" spans="40:40" x14ac:dyDescent="0.25">
      <c r="AN5708" s="136"/>
    </row>
    <row r="5709" spans="40:40" x14ac:dyDescent="0.25">
      <c r="AN5709" s="136"/>
    </row>
    <row r="5710" spans="40:40" x14ac:dyDescent="0.25">
      <c r="AN5710" s="136"/>
    </row>
    <row r="5711" spans="40:40" x14ac:dyDescent="0.25">
      <c r="AN5711" s="136"/>
    </row>
    <row r="5712" spans="40:40" x14ac:dyDescent="0.25">
      <c r="AN5712" s="136"/>
    </row>
    <row r="5713" spans="40:40" x14ac:dyDescent="0.25">
      <c r="AN5713" s="136"/>
    </row>
    <row r="5714" spans="40:40" x14ac:dyDescent="0.25">
      <c r="AN5714" s="136"/>
    </row>
    <row r="5715" spans="40:40" x14ac:dyDescent="0.25">
      <c r="AN5715" s="136"/>
    </row>
    <row r="5716" spans="40:40" x14ac:dyDescent="0.25">
      <c r="AN5716" s="136"/>
    </row>
    <row r="5717" spans="40:40" x14ac:dyDescent="0.25">
      <c r="AN5717" s="136"/>
    </row>
    <row r="5718" spans="40:40" x14ac:dyDescent="0.25">
      <c r="AN5718" s="136"/>
    </row>
    <row r="5719" spans="40:40" x14ac:dyDescent="0.25">
      <c r="AN5719" s="136"/>
    </row>
    <row r="5720" spans="40:40" x14ac:dyDescent="0.25">
      <c r="AN5720" s="136"/>
    </row>
    <row r="5721" spans="40:40" x14ac:dyDescent="0.25">
      <c r="AN5721" s="136"/>
    </row>
    <row r="5722" spans="40:40" x14ac:dyDescent="0.25">
      <c r="AN5722" s="136"/>
    </row>
    <row r="5723" spans="40:40" x14ac:dyDescent="0.25">
      <c r="AN5723" s="136"/>
    </row>
    <row r="5724" spans="40:40" x14ac:dyDescent="0.25">
      <c r="AN5724" s="136"/>
    </row>
    <row r="5725" spans="40:40" x14ac:dyDescent="0.25">
      <c r="AN5725" s="136"/>
    </row>
    <row r="5726" spans="40:40" x14ac:dyDescent="0.25">
      <c r="AN5726" s="136"/>
    </row>
    <row r="5727" spans="40:40" x14ac:dyDescent="0.25">
      <c r="AN5727" s="136"/>
    </row>
    <row r="5728" spans="40:40" x14ac:dyDescent="0.25">
      <c r="AN5728" s="136"/>
    </row>
    <row r="5729" spans="40:40" x14ac:dyDescent="0.25">
      <c r="AN5729" s="136"/>
    </row>
    <row r="5730" spans="40:40" x14ac:dyDescent="0.25">
      <c r="AN5730" s="136"/>
    </row>
    <row r="5731" spans="40:40" x14ac:dyDescent="0.25">
      <c r="AN5731" s="136"/>
    </row>
    <row r="5732" spans="40:40" x14ac:dyDescent="0.25">
      <c r="AN5732" s="136"/>
    </row>
    <row r="5733" spans="40:40" x14ac:dyDescent="0.25">
      <c r="AN5733" s="136"/>
    </row>
    <row r="5734" spans="40:40" x14ac:dyDescent="0.25">
      <c r="AN5734" s="136"/>
    </row>
    <row r="5735" spans="40:40" x14ac:dyDescent="0.25">
      <c r="AN5735" s="136"/>
    </row>
    <row r="5736" spans="40:40" x14ac:dyDescent="0.25">
      <c r="AN5736" s="136"/>
    </row>
    <row r="5737" spans="40:40" x14ac:dyDescent="0.25">
      <c r="AN5737" s="136"/>
    </row>
    <row r="5738" spans="40:40" x14ac:dyDescent="0.25">
      <c r="AN5738" s="136"/>
    </row>
    <row r="5739" spans="40:40" x14ac:dyDescent="0.25">
      <c r="AN5739" s="136"/>
    </row>
    <row r="5740" spans="40:40" x14ac:dyDescent="0.25">
      <c r="AN5740" s="136"/>
    </row>
    <row r="5741" spans="40:40" x14ac:dyDescent="0.25">
      <c r="AN5741" s="136"/>
    </row>
    <row r="5742" spans="40:40" x14ac:dyDescent="0.25">
      <c r="AN5742" s="136"/>
    </row>
    <row r="5743" spans="40:40" x14ac:dyDescent="0.25">
      <c r="AN5743" s="136"/>
    </row>
    <row r="5744" spans="40:40" x14ac:dyDescent="0.25">
      <c r="AN5744" s="136"/>
    </row>
    <row r="5745" spans="40:40" x14ac:dyDescent="0.25">
      <c r="AN5745" s="136"/>
    </row>
    <row r="5746" spans="40:40" x14ac:dyDescent="0.25">
      <c r="AN5746" s="136"/>
    </row>
    <row r="5747" spans="40:40" x14ac:dyDescent="0.25">
      <c r="AN5747" s="136"/>
    </row>
    <row r="5748" spans="40:40" x14ac:dyDescent="0.25">
      <c r="AN5748" s="136"/>
    </row>
    <row r="5749" spans="40:40" x14ac:dyDescent="0.25">
      <c r="AN5749" s="136"/>
    </row>
    <row r="5750" spans="40:40" x14ac:dyDescent="0.25">
      <c r="AN5750" s="136"/>
    </row>
    <row r="5751" spans="40:40" x14ac:dyDescent="0.25">
      <c r="AN5751" s="136"/>
    </row>
    <row r="5752" spans="40:40" x14ac:dyDescent="0.25">
      <c r="AN5752" s="136"/>
    </row>
    <row r="5753" spans="40:40" x14ac:dyDescent="0.25">
      <c r="AN5753" s="136"/>
    </row>
    <row r="5754" spans="40:40" x14ac:dyDescent="0.25">
      <c r="AN5754" s="136"/>
    </row>
    <row r="5755" spans="40:40" x14ac:dyDescent="0.25">
      <c r="AN5755" s="136"/>
    </row>
    <row r="5756" spans="40:40" x14ac:dyDescent="0.25">
      <c r="AN5756" s="136"/>
    </row>
    <row r="5757" spans="40:40" x14ac:dyDescent="0.25">
      <c r="AN5757" s="136"/>
    </row>
    <row r="5758" spans="40:40" x14ac:dyDescent="0.25">
      <c r="AN5758" s="136"/>
    </row>
    <row r="5759" spans="40:40" x14ac:dyDescent="0.25">
      <c r="AN5759" s="136"/>
    </row>
    <row r="5760" spans="40:40" x14ac:dyDescent="0.25">
      <c r="AN5760" s="136"/>
    </row>
    <row r="5761" spans="40:40" x14ac:dyDescent="0.25">
      <c r="AN5761" s="136"/>
    </row>
    <row r="5762" spans="40:40" x14ac:dyDescent="0.25">
      <c r="AN5762" s="136"/>
    </row>
    <row r="5763" spans="40:40" x14ac:dyDescent="0.25">
      <c r="AN5763" s="136"/>
    </row>
    <row r="5764" spans="40:40" x14ac:dyDescent="0.25">
      <c r="AN5764" s="136"/>
    </row>
    <row r="5765" spans="40:40" x14ac:dyDescent="0.25">
      <c r="AN5765" s="136"/>
    </row>
    <row r="5766" spans="40:40" x14ac:dyDescent="0.25">
      <c r="AN5766" s="136"/>
    </row>
    <row r="5767" spans="40:40" x14ac:dyDescent="0.25">
      <c r="AN5767" s="136"/>
    </row>
    <row r="5768" spans="40:40" x14ac:dyDescent="0.25">
      <c r="AN5768" s="136"/>
    </row>
    <row r="5769" spans="40:40" x14ac:dyDescent="0.25">
      <c r="AN5769" s="136"/>
    </row>
    <row r="5770" spans="40:40" x14ac:dyDescent="0.25">
      <c r="AN5770" s="136"/>
    </row>
    <row r="5771" spans="40:40" x14ac:dyDescent="0.25">
      <c r="AN5771" s="136"/>
    </row>
    <row r="5772" spans="40:40" x14ac:dyDescent="0.25">
      <c r="AN5772" s="136"/>
    </row>
    <row r="5773" spans="40:40" x14ac:dyDescent="0.25">
      <c r="AN5773" s="136"/>
    </row>
    <row r="5774" spans="40:40" x14ac:dyDescent="0.25">
      <c r="AN5774" s="136"/>
    </row>
    <row r="5775" spans="40:40" x14ac:dyDescent="0.25">
      <c r="AN5775" s="136"/>
    </row>
    <row r="5776" spans="40:40" x14ac:dyDescent="0.25">
      <c r="AN5776" s="136"/>
    </row>
    <row r="5777" spans="40:40" x14ac:dyDescent="0.25">
      <c r="AN5777" s="136"/>
    </row>
    <row r="5778" spans="40:40" x14ac:dyDescent="0.25">
      <c r="AN5778" s="136"/>
    </row>
    <row r="5779" spans="40:40" x14ac:dyDescent="0.25">
      <c r="AN5779" s="136"/>
    </row>
    <row r="5780" spans="40:40" x14ac:dyDescent="0.25">
      <c r="AN5780" s="136"/>
    </row>
    <row r="5781" spans="40:40" x14ac:dyDescent="0.25">
      <c r="AN5781" s="136"/>
    </row>
    <row r="5782" spans="40:40" x14ac:dyDescent="0.25">
      <c r="AN5782" s="136"/>
    </row>
    <row r="5783" spans="40:40" x14ac:dyDescent="0.25">
      <c r="AN5783" s="136"/>
    </row>
    <row r="5784" spans="40:40" x14ac:dyDescent="0.25">
      <c r="AN5784" s="136"/>
    </row>
    <row r="5785" spans="40:40" x14ac:dyDescent="0.25">
      <c r="AN5785" s="136"/>
    </row>
    <row r="5786" spans="40:40" x14ac:dyDescent="0.25">
      <c r="AN5786" s="136"/>
    </row>
    <row r="5787" spans="40:40" x14ac:dyDescent="0.25">
      <c r="AN5787" s="136"/>
    </row>
    <row r="5788" spans="40:40" x14ac:dyDescent="0.25">
      <c r="AN5788" s="136"/>
    </row>
    <row r="5789" spans="40:40" x14ac:dyDescent="0.25">
      <c r="AN5789" s="136"/>
    </row>
    <row r="5790" spans="40:40" x14ac:dyDescent="0.25">
      <c r="AN5790" s="136"/>
    </row>
    <row r="5791" spans="40:40" x14ac:dyDescent="0.25">
      <c r="AN5791" s="136"/>
    </row>
    <row r="5792" spans="40:40" x14ac:dyDescent="0.25">
      <c r="AN5792" s="136"/>
    </row>
    <row r="5793" spans="40:40" x14ac:dyDescent="0.25">
      <c r="AN5793" s="136"/>
    </row>
    <row r="5794" spans="40:40" x14ac:dyDescent="0.25">
      <c r="AN5794" s="136"/>
    </row>
    <row r="5795" spans="40:40" x14ac:dyDescent="0.25">
      <c r="AN5795" s="136"/>
    </row>
    <row r="5796" spans="40:40" x14ac:dyDescent="0.25">
      <c r="AN5796" s="136"/>
    </row>
    <row r="5797" spans="40:40" x14ac:dyDescent="0.25">
      <c r="AN5797" s="136"/>
    </row>
    <row r="5798" spans="40:40" x14ac:dyDescent="0.25">
      <c r="AN5798" s="136"/>
    </row>
    <row r="5799" spans="40:40" x14ac:dyDescent="0.25">
      <c r="AN5799" s="136"/>
    </row>
    <row r="5800" spans="40:40" x14ac:dyDescent="0.25">
      <c r="AN5800" s="136"/>
    </row>
    <row r="5801" spans="40:40" x14ac:dyDescent="0.25">
      <c r="AN5801" s="136"/>
    </row>
    <row r="5802" spans="40:40" x14ac:dyDescent="0.25">
      <c r="AN5802" s="136"/>
    </row>
    <row r="5803" spans="40:40" x14ac:dyDescent="0.25">
      <c r="AN5803" s="136"/>
    </row>
    <row r="5804" spans="40:40" x14ac:dyDescent="0.25">
      <c r="AN5804" s="136"/>
    </row>
    <row r="5805" spans="40:40" x14ac:dyDescent="0.25">
      <c r="AN5805" s="136"/>
    </row>
    <row r="5806" spans="40:40" x14ac:dyDescent="0.25">
      <c r="AN5806" s="136"/>
    </row>
    <row r="5807" spans="40:40" x14ac:dyDescent="0.25">
      <c r="AN5807" s="136"/>
    </row>
    <row r="5808" spans="40:40" x14ac:dyDescent="0.25">
      <c r="AN5808" s="136"/>
    </row>
    <row r="5809" spans="40:40" x14ac:dyDescent="0.25">
      <c r="AN5809" s="136"/>
    </row>
    <row r="5810" spans="40:40" x14ac:dyDescent="0.25">
      <c r="AN5810" s="136"/>
    </row>
    <row r="5811" spans="40:40" x14ac:dyDescent="0.25">
      <c r="AN5811" s="136"/>
    </row>
    <row r="5812" spans="40:40" x14ac:dyDescent="0.25">
      <c r="AN5812" s="136"/>
    </row>
    <row r="5813" spans="40:40" x14ac:dyDescent="0.25">
      <c r="AN5813" s="136"/>
    </row>
    <row r="5814" spans="40:40" x14ac:dyDescent="0.25">
      <c r="AN5814" s="136"/>
    </row>
    <row r="5815" spans="40:40" x14ac:dyDescent="0.25">
      <c r="AN5815" s="136"/>
    </row>
    <row r="5816" spans="40:40" x14ac:dyDescent="0.25">
      <c r="AN5816" s="136"/>
    </row>
    <row r="5817" spans="40:40" x14ac:dyDescent="0.25">
      <c r="AN5817" s="136"/>
    </row>
    <row r="5818" spans="40:40" x14ac:dyDescent="0.25">
      <c r="AN5818" s="136"/>
    </row>
    <row r="5819" spans="40:40" x14ac:dyDescent="0.25">
      <c r="AN5819" s="136"/>
    </row>
    <row r="5820" spans="40:40" x14ac:dyDescent="0.25">
      <c r="AN5820" s="136"/>
    </row>
    <row r="5821" spans="40:40" x14ac:dyDescent="0.25">
      <c r="AN5821" s="136"/>
    </row>
    <row r="5822" spans="40:40" x14ac:dyDescent="0.25">
      <c r="AN5822" s="136"/>
    </row>
    <row r="5823" spans="40:40" x14ac:dyDescent="0.25">
      <c r="AN5823" s="136"/>
    </row>
    <row r="5824" spans="40:40" x14ac:dyDescent="0.25">
      <c r="AN5824" s="136"/>
    </row>
    <row r="5825" spans="40:40" x14ac:dyDescent="0.25">
      <c r="AN5825" s="136"/>
    </row>
    <row r="5826" spans="40:40" x14ac:dyDescent="0.25">
      <c r="AN5826" s="136"/>
    </row>
    <row r="5827" spans="40:40" x14ac:dyDescent="0.25">
      <c r="AN5827" s="136"/>
    </row>
    <row r="5828" spans="40:40" x14ac:dyDescent="0.25">
      <c r="AN5828" s="136"/>
    </row>
    <row r="5829" spans="40:40" x14ac:dyDescent="0.25">
      <c r="AN5829" s="136"/>
    </row>
    <row r="5830" spans="40:40" x14ac:dyDescent="0.25">
      <c r="AN5830" s="136"/>
    </row>
    <row r="5831" spans="40:40" x14ac:dyDescent="0.25">
      <c r="AN5831" s="136"/>
    </row>
    <row r="5832" spans="40:40" x14ac:dyDescent="0.25">
      <c r="AN5832" s="136"/>
    </row>
    <row r="5833" spans="40:40" x14ac:dyDescent="0.25">
      <c r="AN5833" s="136"/>
    </row>
    <row r="5834" spans="40:40" x14ac:dyDescent="0.25">
      <c r="AN5834" s="136"/>
    </row>
    <row r="5835" spans="40:40" x14ac:dyDescent="0.25">
      <c r="AN5835" s="136"/>
    </row>
    <row r="5836" spans="40:40" x14ac:dyDescent="0.25">
      <c r="AN5836" s="136"/>
    </row>
    <row r="5837" spans="40:40" x14ac:dyDescent="0.25">
      <c r="AN5837" s="136"/>
    </row>
    <row r="5838" spans="40:40" x14ac:dyDescent="0.25">
      <c r="AN5838" s="136"/>
    </row>
    <row r="5839" spans="40:40" x14ac:dyDescent="0.25">
      <c r="AN5839" s="136"/>
    </row>
    <row r="5840" spans="40:40" x14ac:dyDescent="0.25">
      <c r="AN5840" s="136"/>
    </row>
    <row r="5841" spans="40:40" x14ac:dyDescent="0.25">
      <c r="AN5841" s="136"/>
    </row>
    <row r="5842" spans="40:40" x14ac:dyDescent="0.25">
      <c r="AN5842" s="136"/>
    </row>
    <row r="5843" spans="40:40" x14ac:dyDescent="0.25">
      <c r="AN5843" s="136"/>
    </row>
    <row r="5844" spans="40:40" x14ac:dyDescent="0.25">
      <c r="AN5844" s="136"/>
    </row>
    <row r="5845" spans="40:40" x14ac:dyDescent="0.25">
      <c r="AN5845" s="136"/>
    </row>
    <row r="5846" spans="40:40" x14ac:dyDescent="0.25">
      <c r="AN5846" s="136"/>
    </row>
    <row r="5847" spans="40:40" x14ac:dyDescent="0.25">
      <c r="AN5847" s="136"/>
    </row>
    <row r="5848" spans="40:40" x14ac:dyDescent="0.25">
      <c r="AN5848" s="136"/>
    </row>
    <row r="5849" spans="40:40" x14ac:dyDescent="0.25">
      <c r="AN5849" s="136"/>
    </row>
    <row r="5850" spans="40:40" x14ac:dyDescent="0.25">
      <c r="AN5850" s="136"/>
    </row>
    <row r="5851" spans="40:40" x14ac:dyDescent="0.25">
      <c r="AN5851" s="136"/>
    </row>
    <row r="5852" spans="40:40" x14ac:dyDescent="0.25">
      <c r="AN5852" s="136"/>
    </row>
    <row r="5853" spans="40:40" x14ac:dyDescent="0.25">
      <c r="AN5853" s="136"/>
    </row>
    <row r="5854" spans="40:40" x14ac:dyDescent="0.25">
      <c r="AN5854" s="136"/>
    </row>
    <row r="5855" spans="40:40" x14ac:dyDescent="0.25">
      <c r="AN5855" s="136"/>
    </row>
    <row r="5856" spans="40:40" x14ac:dyDescent="0.25">
      <c r="AN5856" s="136"/>
    </row>
    <row r="5857" spans="40:40" x14ac:dyDescent="0.25">
      <c r="AN5857" s="136"/>
    </row>
    <row r="5858" spans="40:40" x14ac:dyDescent="0.25">
      <c r="AN5858" s="136"/>
    </row>
    <row r="5859" spans="40:40" x14ac:dyDescent="0.25">
      <c r="AN5859" s="136"/>
    </row>
    <row r="5860" spans="40:40" x14ac:dyDescent="0.25">
      <c r="AN5860" s="136"/>
    </row>
    <row r="5861" spans="40:40" x14ac:dyDescent="0.25">
      <c r="AN5861" s="136"/>
    </row>
    <row r="5862" spans="40:40" x14ac:dyDescent="0.25">
      <c r="AN5862" s="136"/>
    </row>
    <row r="5863" spans="40:40" x14ac:dyDescent="0.25">
      <c r="AN5863" s="136"/>
    </row>
    <row r="5864" spans="40:40" x14ac:dyDescent="0.25">
      <c r="AN5864" s="136"/>
    </row>
    <row r="5865" spans="40:40" x14ac:dyDescent="0.25">
      <c r="AN5865" s="136"/>
    </row>
    <row r="5866" spans="40:40" x14ac:dyDescent="0.25">
      <c r="AN5866" s="136"/>
    </row>
    <row r="5867" spans="40:40" x14ac:dyDescent="0.25">
      <c r="AN5867" s="136"/>
    </row>
    <row r="5868" spans="40:40" x14ac:dyDescent="0.25">
      <c r="AN5868" s="136"/>
    </row>
    <row r="5869" spans="40:40" x14ac:dyDescent="0.25">
      <c r="AN5869" s="136"/>
    </row>
    <row r="5870" spans="40:40" x14ac:dyDescent="0.25">
      <c r="AN5870" s="136"/>
    </row>
    <row r="5871" spans="40:40" x14ac:dyDescent="0.25">
      <c r="AN5871" s="136"/>
    </row>
    <row r="5872" spans="40:40" x14ac:dyDescent="0.25">
      <c r="AN5872" s="136"/>
    </row>
    <row r="5873" spans="40:40" x14ac:dyDescent="0.25">
      <c r="AN5873" s="136"/>
    </row>
    <row r="5874" spans="40:40" x14ac:dyDescent="0.25">
      <c r="AN5874" s="136"/>
    </row>
    <row r="5875" spans="40:40" x14ac:dyDescent="0.25">
      <c r="AN5875" s="136"/>
    </row>
    <row r="5876" spans="40:40" x14ac:dyDescent="0.25">
      <c r="AN5876" s="136"/>
    </row>
    <row r="5877" spans="40:40" x14ac:dyDescent="0.25">
      <c r="AN5877" s="136"/>
    </row>
    <row r="5878" spans="40:40" x14ac:dyDescent="0.25">
      <c r="AN5878" s="136"/>
    </row>
    <row r="5879" spans="40:40" x14ac:dyDescent="0.25">
      <c r="AN5879" s="136"/>
    </row>
    <row r="5880" spans="40:40" x14ac:dyDescent="0.25">
      <c r="AN5880" s="136"/>
    </row>
    <row r="5881" spans="40:40" x14ac:dyDescent="0.25">
      <c r="AN5881" s="136"/>
    </row>
    <row r="5882" spans="40:40" x14ac:dyDescent="0.25">
      <c r="AN5882" s="136"/>
    </row>
    <row r="5883" spans="40:40" x14ac:dyDescent="0.25">
      <c r="AN5883" s="136"/>
    </row>
    <row r="5884" spans="40:40" x14ac:dyDescent="0.25">
      <c r="AN5884" s="136"/>
    </row>
    <row r="5885" spans="40:40" x14ac:dyDescent="0.25">
      <c r="AN5885" s="136"/>
    </row>
    <row r="5886" spans="40:40" x14ac:dyDescent="0.25">
      <c r="AN5886" s="136"/>
    </row>
    <row r="5887" spans="40:40" x14ac:dyDescent="0.25">
      <c r="AN5887" s="136"/>
    </row>
    <row r="5888" spans="40:40" x14ac:dyDescent="0.25">
      <c r="AN5888" s="136"/>
    </row>
    <row r="5889" spans="40:40" x14ac:dyDescent="0.25">
      <c r="AN5889" s="136"/>
    </row>
    <row r="5890" spans="40:40" x14ac:dyDescent="0.25">
      <c r="AN5890" s="136"/>
    </row>
    <row r="5891" spans="40:40" x14ac:dyDescent="0.25">
      <c r="AN5891" s="136"/>
    </row>
    <row r="5892" spans="40:40" x14ac:dyDescent="0.25">
      <c r="AN5892" s="136"/>
    </row>
    <row r="5893" spans="40:40" x14ac:dyDescent="0.25">
      <c r="AN5893" s="136"/>
    </row>
    <row r="5894" spans="40:40" x14ac:dyDescent="0.25">
      <c r="AN5894" s="136"/>
    </row>
    <row r="5895" spans="40:40" x14ac:dyDescent="0.25">
      <c r="AN5895" s="136"/>
    </row>
    <row r="5896" spans="40:40" x14ac:dyDescent="0.25">
      <c r="AN5896" s="136"/>
    </row>
    <row r="5897" spans="40:40" x14ac:dyDescent="0.25">
      <c r="AN5897" s="136"/>
    </row>
    <row r="5898" spans="40:40" x14ac:dyDescent="0.25">
      <c r="AN5898" s="136"/>
    </row>
    <row r="5899" spans="40:40" x14ac:dyDescent="0.25">
      <c r="AN5899" s="136"/>
    </row>
    <row r="5900" spans="40:40" x14ac:dyDescent="0.25">
      <c r="AN5900" s="136"/>
    </row>
    <row r="5901" spans="40:40" x14ac:dyDescent="0.25">
      <c r="AN5901" s="136"/>
    </row>
    <row r="5902" spans="40:40" x14ac:dyDescent="0.25">
      <c r="AN5902" s="136"/>
    </row>
    <row r="5903" spans="40:40" x14ac:dyDescent="0.25">
      <c r="AN5903" s="136"/>
    </row>
    <row r="5904" spans="40:40" x14ac:dyDescent="0.25">
      <c r="AN5904" s="136"/>
    </row>
    <row r="5905" spans="40:40" x14ac:dyDescent="0.25">
      <c r="AN5905" s="136"/>
    </row>
    <row r="5906" spans="40:40" x14ac:dyDescent="0.25">
      <c r="AN5906" s="136"/>
    </row>
    <row r="5907" spans="40:40" x14ac:dyDescent="0.25">
      <c r="AN5907" s="136"/>
    </row>
    <row r="5908" spans="40:40" x14ac:dyDescent="0.25">
      <c r="AN5908" s="136"/>
    </row>
    <row r="5909" spans="40:40" x14ac:dyDescent="0.25">
      <c r="AN5909" s="136"/>
    </row>
    <row r="5910" spans="40:40" x14ac:dyDescent="0.25">
      <c r="AN5910" s="136"/>
    </row>
    <row r="5911" spans="40:40" x14ac:dyDescent="0.25">
      <c r="AN5911" s="136"/>
    </row>
    <row r="5912" spans="40:40" x14ac:dyDescent="0.25">
      <c r="AN5912" s="136"/>
    </row>
    <row r="5913" spans="40:40" x14ac:dyDescent="0.25">
      <c r="AN5913" s="136"/>
    </row>
    <row r="5914" spans="40:40" x14ac:dyDescent="0.25">
      <c r="AN5914" s="136"/>
    </row>
    <row r="5915" spans="40:40" x14ac:dyDescent="0.25">
      <c r="AN5915" s="136"/>
    </row>
    <row r="5916" spans="40:40" x14ac:dyDescent="0.25">
      <c r="AN5916" s="136"/>
    </row>
    <row r="5917" spans="40:40" x14ac:dyDescent="0.25">
      <c r="AN5917" s="136"/>
    </row>
    <row r="5918" spans="40:40" x14ac:dyDescent="0.25">
      <c r="AN5918" s="136"/>
    </row>
    <row r="5919" spans="40:40" x14ac:dyDescent="0.25">
      <c r="AN5919" s="136"/>
    </row>
    <row r="5920" spans="40:40" x14ac:dyDescent="0.25">
      <c r="AN5920" s="136"/>
    </row>
    <row r="5921" spans="40:40" x14ac:dyDescent="0.25">
      <c r="AN5921" s="136"/>
    </row>
    <row r="5922" spans="40:40" x14ac:dyDescent="0.25">
      <c r="AN5922" s="136"/>
    </row>
    <row r="5923" spans="40:40" x14ac:dyDescent="0.25">
      <c r="AN5923" s="136"/>
    </row>
    <row r="5924" spans="40:40" x14ac:dyDescent="0.25">
      <c r="AN5924" s="136"/>
    </row>
    <row r="5925" spans="40:40" x14ac:dyDescent="0.25">
      <c r="AN5925" s="136"/>
    </row>
    <row r="5926" spans="40:40" x14ac:dyDescent="0.25">
      <c r="AN5926" s="136"/>
    </row>
    <row r="5927" spans="40:40" x14ac:dyDescent="0.25">
      <c r="AN5927" s="136"/>
    </row>
    <row r="5928" spans="40:40" x14ac:dyDescent="0.25">
      <c r="AN5928" s="136"/>
    </row>
    <row r="5929" spans="40:40" x14ac:dyDescent="0.25">
      <c r="AN5929" s="136"/>
    </row>
    <row r="5930" spans="40:40" x14ac:dyDescent="0.25">
      <c r="AN5930" s="136"/>
    </row>
    <row r="5931" spans="40:40" x14ac:dyDescent="0.25">
      <c r="AN5931" s="136"/>
    </row>
    <row r="5932" spans="40:40" x14ac:dyDescent="0.25">
      <c r="AN5932" s="136"/>
    </row>
    <row r="5933" spans="40:40" x14ac:dyDescent="0.25">
      <c r="AN5933" s="136"/>
    </row>
    <row r="5934" spans="40:40" x14ac:dyDescent="0.25">
      <c r="AN5934" s="136"/>
    </row>
    <row r="5935" spans="40:40" x14ac:dyDescent="0.25">
      <c r="AN5935" s="136"/>
    </row>
    <row r="5936" spans="40:40" x14ac:dyDescent="0.25">
      <c r="AN5936" s="136"/>
    </row>
    <row r="5937" spans="40:40" x14ac:dyDescent="0.25">
      <c r="AN5937" s="136"/>
    </row>
    <row r="5938" spans="40:40" x14ac:dyDescent="0.25">
      <c r="AN5938" s="136"/>
    </row>
    <row r="5939" spans="40:40" x14ac:dyDescent="0.25">
      <c r="AN5939" s="136"/>
    </row>
    <row r="5940" spans="40:40" x14ac:dyDescent="0.25">
      <c r="AN5940" s="136"/>
    </row>
    <row r="5941" spans="40:40" x14ac:dyDescent="0.25">
      <c r="AN5941" s="136"/>
    </row>
    <row r="5942" spans="40:40" x14ac:dyDescent="0.25">
      <c r="AN5942" s="136"/>
    </row>
    <row r="5943" spans="40:40" x14ac:dyDescent="0.25">
      <c r="AN5943" s="136"/>
    </row>
    <row r="5944" spans="40:40" x14ac:dyDescent="0.25">
      <c r="AN5944" s="136"/>
    </row>
    <row r="5945" spans="40:40" x14ac:dyDescent="0.25">
      <c r="AN5945" s="136"/>
    </row>
    <row r="5946" spans="40:40" x14ac:dyDescent="0.25">
      <c r="AN5946" s="136"/>
    </row>
    <row r="5947" spans="40:40" x14ac:dyDescent="0.25">
      <c r="AN5947" s="136"/>
    </row>
    <row r="5948" spans="40:40" x14ac:dyDescent="0.25">
      <c r="AN5948" s="136"/>
    </row>
    <row r="5949" spans="40:40" x14ac:dyDescent="0.25">
      <c r="AN5949" s="136"/>
    </row>
    <row r="5950" spans="40:40" x14ac:dyDescent="0.25">
      <c r="AN5950" s="136"/>
    </row>
    <row r="5951" spans="40:40" x14ac:dyDescent="0.25">
      <c r="AN5951" s="136"/>
    </row>
    <row r="5952" spans="40:40" x14ac:dyDescent="0.25">
      <c r="AN5952" s="136"/>
    </row>
    <row r="5953" spans="40:40" x14ac:dyDescent="0.25">
      <c r="AN5953" s="136"/>
    </row>
    <row r="5954" spans="40:40" x14ac:dyDescent="0.25">
      <c r="AN5954" s="136"/>
    </row>
    <row r="5955" spans="40:40" x14ac:dyDescent="0.25">
      <c r="AN5955" s="136"/>
    </row>
    <row r="5956" spans="40:40" x14ac:dyDescent="0.25">
      <c r="AN5956" s="136"/>
    </row>
    <row r="5957" spans="40:40" x14ac:dyDescent="0.25">
      <c r="AN5957" s="136"/>
    </row>
    <row r="5958" spans="40:40" x14ac:dyDescent="0.25">
      <c r="AN5958" s="136"/>
    </row>
    <row r="5959" spans="40:40" x14ac:dyDescent="0.25">
      <c r="AN5959" s="136"/>
    </row>
    <row r="5960" spans="40:40" x14ac:dyDescent="0.25">
      <c r="AN5960" s="136"/>
    </row>
    <row r="5961" spans="40:40" x14ac:dyDescent="0.25">
      <c r="AN5961" s="136"/>
    </row>
    <row r="5962" spans="40:40" x14ac:dyDescent="0.25">
      <c r="AN5962" s="136"/>
    </row>
    <row r="5963" spans="40:40" x14ac:dyDescent="0.25">
      <c r="AN5963" s="136"/>
    </row>
    <row r="5964" spans="40:40" x14ac:dyDescent="0.25">
      <c r="AN5964" s="136"/>
    </row>
    <row r="5965" spans="40:40" x14ac:dyDescent="0.25">
      <c r="AN5965" s="136"/>
    </row>
    <row r="5966" spans="40:40" x14ac:dyDescent="0.25">
      <c r="AN5966" s="136"/>
    </row>
    <row r="5967" spans="40:40" x14ac:dyDescent="0.25">
      <c r="AN5967" s="136"/>
    </row>
    <row r="5968" spans="40:40" x14ac:dyDescent="0.25">
      <c r="AN5968" s="136"/>
    </row>
    <row r="5969" spans="40:40" x14ac:dyDescent="0.25">
      <c r="AN5969" s="136"/>
    </row>
    <row r="5970" spans="40:40" x14ac:dyDescent="0.25">
      <c r="AN5970" s="136"/>
    </row>
    <row r="5971" spans="40:40" x14ac:dyDescent="0.25">
      <c r="AN5971" s="136"/>
    </row>
    <row r="5972" spans="40:40" x14ac:dyDescent="0.25">
      <c r="AN5972" s="136"/>
    </row>
    <row r="5973" spans="40:40" x14ac:dyDescent="0.25">
      <c r="AN5973" s="136"/>
    </row>
    <row r="5974" spans="40:40" x14ac:dyDescent="0.25">
      <c r="AN5974" s="136"/>
    </row>
    <row r="5975" spans="40:40" x14ac:dyDescent="0.25">
      <c r="AN5975" s="136"/>
    </row>
    <row r="5976" spans="40:40" x14ac:dyDescent="0.25">
      <c r="AN5976" s="136"/>
    </row>
    <row r="5977" spans="40:40" x14ac:dyDescent="0.25">
      <c r="AN5977" s="136"/>
    </row>
    <row r="5978" spans="40:40" x14ac:dyDescent="0.25">
      <c r="AN5978" s="136"/>
    </row>
    <row r="5979" spans="40:40" x14ac:dyDescent="0.25">
      <c r="AN5979" s="136"/>
    </row>
    <row r="5980" spans="40:40" x14ac:dyDescent="0.25">
      <c r="AN5980" s="136"/>
    </row>
    <row r="5981" spans="40:40" x14ac:dyDescent="0.25">
      <c r="AN5981" s="136"/>
    </row>
    <row r="5982" spans="40:40" x14ac:dyDescent="0.25">
      <c r="AN5982" s="136"/>
    </row>
    <row r="5983" spans="40:40" x14ac:dyDescent="0.25">
      <c r="AN5983" s="136"/>
    </row>
    <row r="5984" spans="40:40" x14ac:dyDescent="0.25">
      <c r="AN5984" s="136"/>
    </row>
    <row r="5985" spans="40:40" x14ac:dyDescent="0.25">
      <c r="AN5985" s="136"/>
    </row>
    <row r="5986" spans="40:40" x14ac:dyDescent="0.25">
      <c r="AN5986" s="136"/>
    </row>
    <row r="5987" spans="40:40" x14ac:dyDescent="0.25">
      <c r="AN5987" s="136"/>
    </row>
    <row r="5988" spans="40:40" x14ac:dyDescent="0.25">
      <c r="AN5988" s="136"/>
    </row>
    <row r="5989" spans="40:40" x14ac:dyDescent="0.25">
      <c r="AN5989" s="136"/>
    </row>
    <row r="5990" spans="40:40" x14ac:dyDescent="0.25">
      <c r="AN5990" s="136"/>
    </row>
    <row r="5991" spans="40:40" x14ac:dyDescent="0.25">
      <c r="AN5991" s="136"/>
    </row>
    <row r="5992" spans="40:40" x14ac:dyDescent="0.25">
      <c r="AN5992" s="136"/>
    </row>
    <row r="5993" spans="40:40" x14ac:dyDescent="0.25">
      <c r="AN5993" s="136"/>
    </row>
    <row r="5994" spans="40:40" x14ac:dyDescent="0.25">
      <c r="AN5994" s="136"/>
    </row>
    <row r="5995" spans="40:40" x14ac:dyDescent="0.25">
      <c r="AN5995" s="136"/>
    </row>
    <row r="5996" spans="40:40" x14ac:dyDescent="0.25">
      <c r="AN5996" s="136"/>
    </row>
    <row r="5997" spans="40:40" x14ac:dyDescent="0.25">
      <c r="AN5997" s="136"/>
    </row>
    <row r="5998" spans="40:40" x14ac:dyDescent="0.25">
      <c r="AN5998" s="136"/>
    </row>
    <row r="5999" spans="40:40" x14ac:dyDescent="0.25">
      <c r="AN5999" s="136"/>
    </row>
    <row r="6000" spans="40:40" x14ac:dyDescent="0.25">
      <c r="AN6000" s="136"/>
    </row>
    <row r="6001" spans="40:40" x14ac:dyDescent="0.25">
      <c r="AN6001" s="136"/>
    </row>
    <row r="6002" spans="40:40" x14ac:dyDescent="0.25">
      <c r="AN6002" s="136"/>
    </row>
    <row r="6003" spans="40:40" x14ac:dyDescent="0.25">
      <c r="AN6003" s="136"/>
    </row>
    <row r="6004" spans="40:40" x14ac:dyDescent="0.25">
      <c r="AN6004" s="136"/>
    </row>
    <row r="6005" spans="40:40" x14ac:dyDescent="0.25">
      <c r="AN6005" s="136"/>
    </row>
    <row r="6006" spans="40:40" x14ac:dyDescent="0.25">
      <c r="AN6006" s="136"/>
    </row>
    <row r="6007" spans="40:40" x14ac:dyDescent="0.25">
      <c r="AN6007" s="136"/>
    </row>
    <row r="6008" spans="40:40" x14ac:dyDescent="0.25">
      <c r="AN6008" s="136"/>
    </row>
    <row r="6009" spans="40:40" x14ac:dyDescent="0.25">
      <c r="AN6009" s="136"/>
    </row>
    <row r="6010" spans="40:40" x14ac:dyDescent="0.25">
      <c r="AN6010" s="136"/>
    </row>
    <row r="6011" spans="40:40" x14ac:dyDescent="0.25">
      <c r="AN6011" s="136"/>
    </row>
    <row r="6012" spans="40:40" x14ac:dyDescent="0.25">
      <c r="AN6012" s="136"/>
    </row>
    <row r="6013" spans="40:40" x14ac:dyDescent="0.25">
      <c r="AN6013" s="136"/>
    </row>
    <row r="6014" spans="40:40" x14ac:dyDescent="0.25">
      <c r="AN6014" s="136"/>
    </row>
    <row r="6015" spans="40:40" x14ac:dyDescent="0.25">
      <c r="AN6015" s="136"/>
    </row>
    <row r="6016" spans="40:40" x14ac:dyDescent="0.25">
      <c r="AN6016" s="136"/>
    </row>
    <row r="6017" spans="40:40" x14ac:dyDescent="0.25">
      <c r="AN6017" s="136"/>
    </row>
    <row r="6018" spans="40:40" x14ac:dyDescent="0.25">
      <c r="AN6018" s="136"/>
    </row>
    <row r="6019" spans="40:40" x14ac:dyDescent="0.25">
      <c r="AN6019" s="136"/>
    </row>
    <row r="6020" spans="40:40" x14ac:dyDescent="0.25">
      <c r="AN6020" s="136"/>
    </row>
    <row r="6021" spans="40:40" x14ac:dyDescent="0.25">
      <c r="AN6021" s="136"/>
    </row>
    <row r="6022" spans="40:40" x14ac:dyDescent="0.25">
      <c r="AN6022" s="136"/>
    </row>
    <row r="6023" spans="40:40" x14ac:dyDescent="0.25">
      <c r="AN6023" s="136"/>
    </row>
    <row r="6024" spans="40:40" x14ac:dyDescent="0.25">
      <c r="AN6024" s="136"/>
    </row>
    <row r="6025" spans="40:40" x14ac:dyDescent="0.25">
      <c r="AN6025" s="136"/>
    </row>
    <row r="6026" spans="40:40" x14ac:dyDescent="0.25">
      <c r="AN6026" s="136"/>
    </row>
    <row r="6027" spans="40:40" x14ac:dyDescent="0.25">
      <c r="AN6027" s="136"/>
    </row>
    <row r="6028" spans="40:40" x14ac:dyDescent="0.25">
      <c r="AN6028" s="136"/>
    </row>
    <row r="6029" spans="40:40" x14ac:dyDescent="0.25">
      <c r="AN6029" s="136"/>
    </row>
    <row r="6030" spans="40:40" x14ac:dyDescent="0.25">
      <c r="AN6030" s="136"/>
    </row>
    <row r="6031" spans="40:40" x14ac:dyDescent="0.25">
      <c r="AN6031" s="136"/>
    </row>
    <row r="6032" spans="40:40" x14ac:dyDescent="0.25">
      <c r="AN6032" s="136"/>
    </row>
    <row r="6033" spans="40:40" x14ac:dyDescent="0.25">
      <c r="AN6033" s="136"/>
    </row>
    <row r="6034" spans="40:40" x14ac:dyDescent="0.25">
      <c r="AN6034" s="136"/>
    </row>
    <row r="6035" spans="40:40" x14ac:dyDescent="0.25">
      <c r="AN6035" s="136"/>
    </row>
    <row r="6036" spans="40:40" x14ac:dyDescent="0.25">
      <c r="AN6036" s="136"/>
    </row>
    <row r="6037" spans="40:40" x14ac:dyDescent="0.25">
      <c r="AN6037" s="136"/>
    </row>
    <row r="6038" spans="40:40" x14ac:dyDescent="0.25">
      <c r="AN6038" s="136"/>
    </row>
    <row r="6039" spans="40:40" x14ac:dyDescent="0.25">
      <c r="AN6039" s="136"/>
    </row>
    <row r="6040" spans="40:40" x14ac:dyDescent="0.25">
      <c r="AN6040" s="136"/>
    </row>
    <row r="6041" spans="40:40" x14ac:dyDescent="0.25">
      <c r="AN6041" s="136"/>
    </row>
    <row r="6042" spans="40:40" x14ac:dyDescent="0.25">
      <c r="AN6042" s="136"/>
    </row>
    <row r="6043" spans="40:40" x14ac:dyDescent="0.25">
      <c r="AN6043" s="136"/>
    </row>
    <row r="6044" spans="40:40" x14ac:dyDescent="0.25">
      <c r="AN6044" s="136"/>
    </row>
    <row r="6045" spans="40:40" x14ac:dyDescent="0.25">
      <c r="AN6045" s="136"/>
    </row>
    <row r="6046" spans="40:40" x14ac:dyDescent="0.25">
      <c r="AN6046" s="136"/>
    </row>
    <row r="6047" spans="40:40" x14ac:dyDescent="0.25">
      <c r="AN6047" s="136"/>
    </row>
    <row r="6048" spans="40:40" x14ac:dyDescent="0.25">
      <c r="AN6048" s="136"/>
    </row>
    <row r="6049" spans="40:40" x14ac:dyDescent="0.25">
      <c r="AN6049" s="136"/>
    </row>
    <row r="6050" spans="40:40" x14ac:dyDescent="0.25">
      <c r="AN6050" s="136"/>
    </row>
    <row r="6051" spans="40:40" x14ac:dyDescent="0.25">
      <c r="AN6051" s="136"/>
    </row>
    <row r="6052" spans="40:40" x14ac:dyDescent="0.25">
      <c r="AN6052" s="136"/>
    </row>
    <row r="6053" spans="40:40" x14ac:dyDescent="0.25">
      <c r="AN6053" s="136"/>
    </row>
    <row r="6054" spans="40:40" x14ac:dyDescent="0.25">
      <c r="AN6054" s="136"/>
    </row>
    <row r="6055" spans="40:40" x14ac:dyDescent="0.25">
      <c r="AN6055" s="136"/>
    </row>
    <row r="6056" spans="40:40" x14ac:dyDescent="0.25">
      <c r="AN6056" s="136"/>
    </row>
    <row r="6057" spans="40:40" x14ac:dyDescent="0.25">
      <c r="AN6057" s="136"/>
    </row>
    <row r="6058" spans="40:40" x14ac:dyDescent="0.25">
      <c r="AN6058" s="136"/>
    </row>
    <row r="6059" spans="40:40" x14ac:dyDescent="0.25">
      <c r="AN6059" s="136"/>
    </row>
    <row r="6060" spans="40:40" x14ac:dyDescent="0.25">
      <c r="AN6060" s="136"/>
    </row>
    <row r="6061" spans="40:40" x14ac:dyDescent="0.25">
      <c r="AN6061" s="136"/>
    </row>
    <row r="6062" spans="40:40" x14ac:dyDescent="0.25">
      <c r="AN6062" s="136"/>
    </row>
    <row r="6063" spans="40:40" x14ac:dyDescent="0.25">
      <c r="AN6063" s="136"/>
    </row>
    <row r="6064" spans="40:40" x14ac:dyDescent="0.25">
      <c r="AN6064" s="136"/>
    </row>
    <row r="6065" spans="40:40" x14ac:dyDescent="0.25">
      <c r="AN6065" s="136"/>
    </row>
    <row r="6066" spans="40:40" x14ac:dyDescent="0.25">
      <c r="AN6066" s="136"/>
    </row>
    <row r="6067" spans="40:40" x14ac:dyDescent="0.25">
      <c r="AN6067" s="136"/>
    </row>
    <row r="6068" spans="40:40" x14ac:dyDescent="0.25">
      <c r="AN6068" s="136"/>
    </row>
    <row r="6069" spans="40:40" x14ac:dyDescent="0.25">
      <c r="AN6069" s="136"/>
    </row>
    <row r="6070" spans="40:40" x14ac:dyDescent="0.25">
      <c r="AN6070" s="136"/>
    </row>
    <row r="6071" spans="40:40" x14ac:dyDescent="0.25">
      <c r="AN6071" s="136"/>
    </row>
    <row r="6072" spans="40:40" x14ac:dyDescent="0.25">
      <c r="AN6072" s="136"/>
    </row>
    <row r="6073" spans="40:40" x14ac:dyDescent="0.25">
      <c r="AN6073" s="136"/>
    </row>
    <row r="6074" spans="40:40" x14ac:dyDescent="0.25">
      <c r="AN6074" s="136"/>
    </row>
    <row r="6075" spans="40:40" x14ac:dyDescent="0.25">
      <c r="AN6075" s="136"/>
    </row>
    <row r="6076" spans="40:40" x14ac:dyDescent="0.25">
      <c r="AN6076" s="136"/>
    </row>
    <row r="6077" spans="40:40" x14ac:dyDescent="0.25">
      <c r="AN6077" s="136"/>
    </row>
    <row r="6078" spans="40:40" x14ac:dyDescent="0.25">
      <c r="AN6078" s="136"/>
    </row>
    <row r="6079" spans="40:40" x14ac:dyDescent="0.25">
      <c r="AN6079" s="136"/>
    </row>
    <row r="6080" spans="40:40" x14ac:dyDescent="0.25">
      <c r="AN6080" s="136"/>
    </row>
    <row r="6081" spans="40:40" x14ac:dyDescent="0.25">
      <c r="AN6081" s="136"/>
    </row>
    <row r="6082" spans="40:40" x14ac:dyDescent="0.25">
      <c r="AN6082" s="136"/>
    </row>
    <row r="6083" spans="40:40" x14ac:dyDescent="0.25">
      <c r="AN6083" s="136"/>
    </row>
    <row r="6084" spans="40:40" x14ac:dyDescent="0.25">
      <c r="AN6084" s="136"/>
    </row>
    <row r="6085" spans="40:40" x14ac:dyDescent="0.25">
      <c r="AN6085" s="136"/>
    </row>
    <row r="6086" spans="40:40" x14ac:dyDescent="0.25">
      <c r="AN6086" s="136"/>
    </row>
    <row r="6087" spans="40:40" x14ac:dyDescent="0.25">
      <c r="AN6087" s="136"/>
    </row>
    <row r="6088" spans="40:40" x14ac:dyDescent="0.25">
      <c r="AN6088" s="136"/>
    </row>
    <row r="6089" spans="40:40" x14ac:dyDescent="0.25">
      <c r="AN6089" s="136"/>
    </row>
    <row r="6090" spans="40:40" x14ac:dyDescent="0.25">
      <c r="AN6090" s="136"/>
    </row>
    <row r="6091" spans="40:40" x14ac:dyDescent="0.25">
      <c r="AN6091" s="136"/>
    </row>
    <row r="6092" spans="40:40" x14ac:dyDescent="0.25">
      <c r="AN6092" s="136"/>
    </row>
    <row r="6093" spans="40:40" x14ac:dyDescent="0.25">
      <c r="AN6093" s="136"/>
    </row>
    <row r="6094" spans="40:40" x14ac:dyDescent="0.25">
      <c r="AN6094" s="136"/>
    </row>
    <row r="6095" spans="40:40" x14ac:dyDescent="0.25">
      <c r="AN6095" s="136"/>
    </row>
    <row r="6096" spans="40:40" x14ac:dyDescent="0.25">
      <c r="AN6096" s="136"/>
    </row>
    <row r="6097" spans="40:40" x14ac:dyDescent="0.25">
      <c r="AN6097" s="136"/>
    </row>
    <row r="6098" spans="40:40" x14ac:dyDescent="0.25">
      <c r="AN6098" s="136"/>
    </row>
    <row r="6099" spans="40:40" x14ac:dyDescent="0.25">
      <c r="AN6099" s="136"/>
    </row>
    <row r="6100" spans="40:40" x14ac:dyDescent="0.25">
      <c r="AN6100" s="136"/>
    </row>
    <row r="6101" spans="40:40" x14ac:dyDescent="0.25">
      <c r="AN6101" s="136"/>
    </row>
    <row r="6102" spans="40:40" x14ac:dyDescent="0.25">
      <c r="AN6102" s="136"/>
    </row>
    <row r="6103" spans="40:40" x14ac:dyDescent="0.25">
      <c r="AN6103" s="136"/>
    </row>
    <row r="6104" spans="40:40" x14ac:dyDescent="0.25">
      <c r="AN6104" s="136"/>
    </row>
    <row r="6105" spans="40:40" x14ac:dyDescent="0.25">
      <c r="AN6105" s="136"/>
    </row>
    <row r="6106" spans="40:40" x14ac:dyDescent="0.25">
      <c r="AN6106" s="136"/>
    </row>
    <row r="6107" spans="40:40" x14ac:dyDescent="0.25">
      <c r="AN6107" s="136"/>
    </row>
    <row r="6108" spans="40:40" x14ac:dyDescent="0.25">
      <c r="AN6108" s="136"/>
    </row>
    <row r="6109" spans="40:40" x14ac:dyDescent="0.25">
      <c r="AN6109" s="136"/>
    </row>
    <row r="6110" spans="40:40" x14ac:dyDescent="0.25">
      <c r="AN6110" s="136"/>
    </row>
    <row r="6111" spans="40:40" x14ac:dyDescent="0.25">
      <c r="AN6111" s="136"/>
    </row>
    <row r="6112" spans="40:40" x14ac:dyDescent="0.25">
      <c r="AN6112" s="136"/>
    </row>
    <row r="6113" spans="40:40" x14ac:dyDescent="0.25">
      <c r="AN6113" s="136"/>
    </row>
    <row r="6114" spans="40:40" x14ac:dyDescent="0.25">
      <c r="AN6114" s="136"/>
    </row>
    <row r="6115" spans="40:40" x14ac:dyDescent="0.25">
      <c r="AN6115" s="136"/>
    </row>
    <row r="6116" spans="40:40" x14ac:dyDescent="0.25">
      <c r="AN6116" s="136"/>
    </row>
    <row r="6117" spans="40:40" x14ac:dyDescent="0.25">
      <c r="AN6117" s="136"/>
    </row>
    <row r="6118" spans="40:40" x14ac:dyDescent="0.25">
      <c r="AN6118" s="136"/>
    </row>
    <row r="6119" spans="40:40" x14ac:dyDescent="0.25">
      <c r="AN6119" s="136"/>
    </row>
    <row r="6120" spans="40:40" x14ac:dyDescent="0.25">
      <c r="AN6120" s="136"/>
    </row>
    <row r="6121" spans="40:40" x14ac:dyDescent="0.25">
      <c r="AN6121" s="136"/>
    </row>
    <row r="6122" spans="40:40" x14ac:dyDescent="0.25">
      <c r="AN6122" s="136"/>
    </row>
    <row r="6123" spans="40:40" x14ac:dyDescent="0.25">
      <c r="AN6123" s="136"/>
    </row>
    <row r="6124" spans="40:40" x14ac:dyDescent="0.25">
      <c r="AN6124" s="136"/>
    </row>
    <row r="6125" spans="40:40" x14ac:dyDescent="0.25">
      <c r="AN6125" s="136"/>
    </row>
    <row r="6126" spans="40:40" x14ac:dyDescent="0.25">
      <c r="AN6126" s="136"/>
    </row>
    <row r="6127" spans="40:40" x14ac:dyDescent="0.25">
      <c r="AN6127" s="136"/>
    </row>
    <row r="6128" spans="40:40" x14ac:dyDescent="0.25">
      <c r="AN6128" s="136"/>
    </row>
    <row r="6129" spans="40:40" x14ac:dyDescent="0.25">
      <c r="AN6129" s="136"/>
    </row>
    <row r="6130" spans="40:40" x14ac:dyDescent="0.25">
      <c r="AN6130" s="136"/>
    </row>
    <row r="6131" spans="40:40" x14ac:dyDescent="0.25">
      <c r="AN6131" s="136"/>
    </row>
    <row r="6132" spans="40:40" x14ac:dyDescent="0.25">
      <c r="AN6132" s="136"/>
    </row>
    <row r="6133" spans="40:40" x14ac:dyDescent="0.25">
      <c r="AN6133" s="136"/>
    </row>
    <row r="6134" spans="40:40" x14ac:dyDescent="0.25">
      <c r="AN6134" s="136"/>
    </row>
    <row r="6135" spans="40:40" x14ac:dyDescent="0.25">
      <c r="AN6135" s="136"/>
    </row>
    <row r="6136" spans="40:40" x14ac:dyDescent="0.25">
      <c r="AN6136" s="136"/>
    </row>
    <row r="6137" spans="40:40" x14ac:dyDescent="0.25">
      <c r="AN6137" s="136"/>
    </row>
    <row r="6138" spans="40:40" x14ac:dyDescent="0.25">
      <c r="AN6138" s="136"/>
    </row>
    <row r="6139" spans="40:40" x14ac:dyDescent="0.25">
      <c r="AN6139" s="136"/>
    </row>
    <row r="6140" spans="40:40" x14ac:dyDescent="0.25">
      <c r="AN6140" s="136"/>
    </row>
    <row r="6141" spans="40:40" x14ac:dyDescent="0.25">
      <c r="AN6141" s="136"/>
    </row>
    <row r="6142" spans="40:40" x14ac:dyDescent="0.25">
      <c r="AN6142" s="136"/>
    </row>
    <row r="6143" spans="40:40" x14ac:dyDescent="0.25">
      <c r="AN6143" s="136"/>
    </row>
    <row r="6144" spans="40:40" x14ac:dyDescent="0.25">
      <c r="AN6144" s="136"/>
    </row>
    <row r="6145" spans="40:40" x14ac:dyDescent="0.25">
      <c r="AN6145" s="136"/>
    </row>
    <row r="6146" spans="40:40" x14ac:dyDescent="0.25">
      <c r="AN6146" s="136"/>
    </row>
    <row r="6147" spans="40:40" x14ac:dyDescent="0.25">
      <c r="AN6147" s="136"/>
    </row>
    <row r="6148" spans="40:40" x14ac:dyDescent="0.25">
      <c r="AN6148" s="136"/>
    </row>
    <row r="6149" spans="40:40" x14ac:dyDescent="0.25">
      <c r="AN6149" s="136"/>
    </row>
    <row r="6150" spans="40:40" x14ac:dyDescent="0.25">
      <c r="AN6150" s="136"/>
    </row>
    <row r="6151" spans="40:40" x14ac:dyDescent="0.25">
      <c r="AN6151" s="136"/>
    </row>
    <row r="6152" spans="40:40" x14ac:dyDescent="0.25">
      <c r="AN6152" s="136"/>
    </row>
    <row r="6153" spans="40:40" x14ac:dyDescent="0.25">
      <c r="AN6153" s="136"/>
    </row>
    <row r="6154" spans="40:40" x14ac:dyDescent="0.25">
      <c r="AN6154" s="136"/>
    </row>
    <row r="6155" spans="40:40" x14ac:dyDescent="0.25">
      <c r="AN6155" s="136"/>
    </row>
    <row r="6156" spans="40:40" x14ac:dyDescent="0.25">
      <c r="AN6156" s="136"/>
    </row>
    <row r="6157" spans="40:40" x14ac:dyDescent="0.25">
      <c r="AN6157" s="136"/>
    </row>
    <row r="6158" spans="40:40" x14ac:dyDescent="0.25">
      <c r="AN6158" s="136"/>
    </row>
    <row r="6159" spans="40:40" x14ac:dyDescent="0.25">
      <c r="AN6159" s="136"/>
    </row>
    <row r="6160" spans="40:40" x14ac:dyDescent="0.25">
      <c r="AN6160" s="136"/>
    </row>
    <row r="6161" spans="40:40" x14ac:dyDescent="0.25">
      <c r="AN6161" s="136"/>
    </row>
    <row r="6162" spans="40:40" x14ac:dyDescent="0.25">
      <c r="AN6162" s="136"/>
    </row>
    <row r="6163" spans="40:40" x14ac:dyDescent="0.25">
      <c r="AN6163" s="136"/>
    </row>
    <row r="6164" spans="40:40" x14ac:dyDescent="0.25">
      <c r="AN6164" s="136"/>
    </row>
    <row r="6165" spans="40:40" x14ac:dyDescent="0.25">
      <c r="AN6165" s="136"/>
    </row>
    <row r="6166" spans="40:40" x14ac:dyDescent="0.25">
      <c r="AN6166" s="136"/>
    </row>
    <row r="6167" spans="40:40" x14ac:dyDescent="0.25">
      <c r="AN6167" s="136"/>
    </row>
    <row r="6168" spans="40:40" x14ac:dyDescent="0.25">
      <c r="AN6168" s="136"/>
    </row>
    <row r="6169" spans="40:40" x14ac:dyDescent="0.25">
      <c r="AN6169" s="136"/>
    </row>
    <row r="6170" spans="40:40" x14ac:dyDescent="0.25">
      <c r="AN6170" s="136"/>
    </row>
    <row r="6171" spans="40:40" x14ac:dyDescent="0.25">
      <c r="AN6171" s="136"/>
    </row>
    <row r="6172" spans="40:40" x14ac:dyDescent="0.25">
      <c r="AN6172" s="136"/>
    </row>
    <row r="6173" spans="40:40" x14ac:dyDescent="0.25">
      <c r="AN6173" s="136"/>
    </row>
    <row r="6174" spans="40:40" x14ac:dyDescent="0.25">
      <c r="AN6174" s="136"/>
    </row>
    <row r="6175" spans="40:40" x14ac:dyDescent="0.25">
      <c r="AN6175" s="136"/>
    </row>
    <row r="6176" spans="40:40" x14ac:dyDescent="0.25">
      <c r="AN6176" s="136"/>
    </row>
    <row r="6177" spans="40:40" x14ac:dyDescent="0.25">
      <c r="AN6177" s="136"/>
    </row>
    <row r="6178" spans="40:40" x14ac:dyDescent="0.25">
      <c r="AN6178" s="136"/>
    </row>
    <row r="6179" spans="40:40" x14ac:dyDescent="0.25">
      <c r="AN6179" s="136"/>
    </row>
    <row r="6180" spans="40:40" x14ac:dyDescent="0.25">
      <c r="AN6180" s="136"/>
    </row>
    <row r="6181" spans="40:40" x14ac:dyDescent="0.25">
      <c r="AN6181" s="136"/>
    </row>
    <row r="6182" spans="40:40" x14ac:dyDescent="0.25">
      <c r="AN6182" s="136"/>
    </row>
    <row r="6183" spans="40:40" x14ac:dyDescent="0.25">
      <c r="AN6183" s="136"/>
    </row>
    <row r="6184" spans="40:40" x14ac:dyDescent="0.25">
      <c r="AN6184" s="136"/>
    </row>
    <row r="6185" spans="40:40" x14ac:dyDescent="0.25">
      <c r="AN6185" s="136"/>
    </row>
    <row r="6186" spans="40:40" x14ac:dyDescent="0.25">
      <c r="AN6186" s="136"/>
    </row>
    <row r="6187" spans="40:40" x14ac:dyDescent="0.25">
      <c r="AN6187" s="136"/>
    </row>
    <row r="6188" spans="40:40" x14ac:dyDescent="0.25">
      <c r="AN6188" s="136"/>
    </row>
    <row r="6189" spans="40:40" x14ac:dyDescent="0.25">
      <c r="AN6189" s="136"/>
    </row>
    <row r="6190" spans="40:40" x14ac:dyDescent="0.25">
      <c r="AN6190" s="136"/>
    </row>
    <row r="6191" spans="40:40" x14ac:dyDescent="0.25">
      <c r="AN6191" s="136"/>
    </row>
    <row r="6192" spans="40:40" x14ac:dyDescent="0.25">
      <c r="AN6192" s="136"/>
    </row>
    <row r="6193" spans="40:40" x14ac:dyDescent="0.25">
      <c r="AN6193" s="136"/>
    </row>
    <row r="6194" spans="40:40" x14ac:dyDescent="0.25">
      <c r="AN6194" s="136"/>
    </row>
    <row r="6195" spans="40:40" x14ac:dyDescent="0.25">
      <c r="AN6195" s="136"/>
    </row>
    <row r="6196" spans="40:40" x14ac:dyDescent="0.25">
      <c r="AN6196" s="136"/>
    </row>
    <row r="6197" spans="40:40" x14ac:dyDescent="0.25">
      <c r="AN6197" s="136"/>
    </row>
    <row r="6198" spans="40:40" x14ac:dyDescent="0.25">
      <c r="AN6198" s="136"/>
    </row>
    <row r="6199" spans="40:40" x14ac:dyDescent="0.25">
      <c r="AN6199" s="136"/>
    </row>
    <row r="6200" spans="40:40" x14ac:dyDescent="0.25">
      <c r="AN6200" s="136"/>
    </row>
    <row r="6201" spans="40:40" x14ac:dyDescent="0.25">
      <c r="AN6201" s="136"/>
    </row>
    <row r="6202" spans="40:40" x14ac:dyDescent="0.25">
      <c r="AN6202" s="136"/>
    </row>
    <row r="6203" spans="40:40" x14ac:dyDescent="0.25">
      <c r="AN6203" s="136"/>
    </row>
    <row r="6204" spans="40:40" x14ac:dyDescent="0.25">
      <c r="AN6204" s="136"/>
    </row>
    <row r="6205" spans="40:40" x14ac:dyDescent="0.25">
      <c r="AN6205" s="136"/>
    </row>
    <row r="6206" spans="40:40" x14ac:dyDescent="0.25">
      <c r="AN6206" s="136"/>
    </row>
    <row r="6207" spans="40:40" x14ac:dyDescent="0.25">
      <c r="AN6207" s="136"/>
    </row>
    <row r="6208" spans="40:40" x14ac:dyDescent="0.25">
      <c r="AN6208" s="136"/>
    </row>
    <row r="6209" spans="40:40" x14ac:dyDescent="0.25">
      <c r="AN6209" s="136"/>
    </row>
    <row r="6210" spans="40:40" x14ac:dyDescent="0.25">
      <c r="AN6210" s="136"/>
    </row>
    <row r="6211" spans="40:40" x14ac:dyDescent="0.25">
      <c r="AN6211" s="136"/>
    </row>
    <row r="6212" spans="40:40" x14ac:dyDescent="0.25">
      <c r="AN6212" s="136"/>
    </row>
    <row r="6213" spans="40:40" x14ac:dyDescent="0.25">
      <c r="AN6213" s="136"/>
    </row>
    <row r="6214" spans="40:40" x14ac:dyDescent="0.25">
      <c r="AN6214" s="136"/>
    </row>
    <row r="6215" spans="40:40" x14ac:dyDescent="0.25">
      <c r="AN6215" s="136"/>
    </row>
    <row r="6216" spans="40:40" x14ac:dyDescent="0.25">
      <c r="AN6216" s="136"/>
    </row>
    <row r="6217" spans="40:40" x14ac:dyDescent="0.25">
      <c r="AN6217" s="136"/>
    </row>
    <row r="6218" spans="40:40" x14ac:dyDescent="0.25">
      <c r="AN6218" s="136"/>
    </row>
    <row r="6219" spans="40:40" x14ac:dyDescent="0.25">
      <c r="AN6219" s="136"/>
    </row>
    <row r="6220" spans="40:40" x14ac:dyDescent="0.25">
      <c r="AN6220" s="136"/>
    </row>
    <row r="6221" spans="40:40" x14ac:dyDescent="0.25">
      <c r="AN6221" s="136"/>
    </row>
    <row r="6222" spans="40:40" x14ac:dyDescent="0.25">
      <c r="AN6222" s="136"/>
    </row>
    <row r="6223" spans="40:40" x14ac:dyDescent="0.25">
      <c r="AN6223" s="136"/>
    </row>
    <row r="6224" spans="40:40" x14ac:dyDescent="0.25">
      <c r="AN6224" s="136"/>
    </row>
    <row r="6225" spans="40:40" x14ac:dyDescent="0.25">
      <c r="AN6225" s="136"/>
    </row>
    <row r="6226" spans="40:40" x14ac:dyDescent="0.25">
      <c r="AN6226" s="136"/>
    </row>
    <row r="6227" spans="40:40" x14ac:dyDescent="0.25">
      <c r="AN6227" s="136"/>
    </row>
    <row r="6228" spans="40:40" x14ac:dyDescent="0.25">
      <c r="AN6228" s="136"/>
    </row>
    <row r="6229" spans="40:40" x14ac:dyDescent="0.25">
      <c r="AN6229" s="136"/>
    </row>
    <row r="6230" spans="40:40" x14ac:dyDescent="0.25">
      <c r="AN6230" s="136"/>
    </row>
    <row r="6231" spans="40:40" x14ac:dyDescent="0.25">
      <c r="AN6231" s="136"/>
    </row>
    <row r="6232" spans="40:40" x14ac:dyDescent="0.25">
      <c r="AN6232" s="136"/>
    </row>
    <row r="6233" spans="40:40" x14ac:dyDescent="0.25">
      <c r="AN6233" s="136"/>
    </row>
    <row r="6234" spans="40:40" x14ac:dyDescent="0.25">
      <c r="AN6234" s="136"/>
    </row>
    <row r="6235" spans="40:40" x14ac:dyDescent="0.25">
      <c r="AN6235" s="136"/>
    </row>
    <row r="6236" spans="40:40" x14ac:dyDescent="0.25">
      <c r="AN6236" s="136"/>
    </row>
    <row r="6237" spans="40:40" x14ac:dyDescent="0.25">
      <c r="AN6237" s="136"/>
    </row>
    <row r="6238" spans="40:40" x14ac:dyDescent="0.25">
      <c r="AN6238" s="136"/>
    </row>
    <row r="6239" spans="40:40" x14ac:dyDescent="0.25">
      <c r="AN6239" s="136"/>
    </row>
    <row r="6240" spans="40:40" x14ac:dyDescent="0.25">
      <c r="AN6240" s="136"/>
    </row>
    <row r="6241" spans="40:40" x14ac:dyDescent="0.25">
      <c r="AN6241" s="136"/>
    </row>
    <row r="6242" spans="40:40" x14ac:dyDescent="0.25">
      <c r="AN6242" s="136"/>
    </row>
    <row r="6243" spans="40:40" x14ac:dyDescent="0.25">
      <c r="AN6243" s="136"/>
    </row>
    <row r="6244" spans="40:40" x14ac:dyDescent="0.25">
      <c r="AN6244" s="136"/>
    </row>
    <row r="6245" spans="40:40" x14ac:dyDescent="0.25">
      <c r="AN6245" s="136"/>
    </row>
    <row r="6246" spans="40:40" x14ac:dyDescent="0.25">
      <c r="AN6246" s="136"/>
    </row>
    <row r="6247" spans="40:40" x14ac:dyDescent="0.25">
      <c r="AN6247" s="136"/>
    </row>
    <row r="6248" spans="40:40" x14ac:dyDescent="0.25">
      <c r="AN6248" s="136"/>
    </row>
    <row r="6249" spans="40:40" x14ac:dyDescent="0.25">
      <c r="AN6249" s="136"/>
    </row>
    <row r="6250" spans="40:40" x14ac:dyDescent="0.25">
      <c r="AN6250" s="136"/>
    </row>
    <row r="6251" spans="40:40" x14ac:dyDescent="0.25">
      <c r="AN6251" s="136"/>
    </row>
    <row r="6252" spans="40:40" x14ac:dyDescent="0.25">
      <c r="AN6252" s="136"/>
    </row>
    <row r="6253" spans="40:40" x14ac:dyDescent="0.25">
      <c r="AN6253" s="136"/>
    </row>
    <row r="6254" spans="40:40" x14ac:dyDescent="0.25">
      <c r="AN6254" s="136"/>
    </row>
    <row r="6255" spans="40:40" x14ac:dyDescent="0.25">
      <c r="AN6255" s="136"/>
    </row>
    <row r="6256" spans="40:40" x14ac:dyDescent="0.25">
      <c r="AN6256" s="136"/>
    </row>
    <row r="6257" spans="40:40" x14ac:dyDescent="0.25">
      <c r="AN6257" s="136"/>
    </row>
    <row r="6258" spans="40:40" x14ac:dyDescent="0.25">
      <c r="AN6258" s="136"/>
    </row>
    <row r="6259" spans="40:40" x14ac:dyDescent="0.25">
      <c r="AN6259" s="136"/>
    </row>
    <row r="6260" spans="40:40" x14ac:dyDescent="0.25">
      <c r="AN6260" s="136"/>
    </row>
    <row r="6261" spans="40:40" x14ac:dyDescent="0.25">
      <c r="AN6261" s="136"/>
    </row>
    <row r="6262" spans="40:40" x14ac:dyDescent="0.25">
      <c r="AN6262" s="136"/>
    </row>
    <row r="6263" spans="40:40" x14ac:dyDescent="0.25">
      <c r="AN6263" s="136"/>
    </row>
    <row r="6264" spans="40:40" x14ac:dyDescent="0.25">
      <c r="AN6264" s="136"/>
    </row>
    <row r="6265" spans="40:40" x14ac:dyDescent="0.25">
      <c r="AN6265" s="136"/>
    </row>
    <row r="6266" spans="40:40" x14ac:dyDescent="0.25">
      <c r="AN6266" s="136"/>
    </row>
    <row r="6267" spans="40:40" x14ac:dyDescent="0.25">
      <c r="AN6267" s="136"/>
    </row>
    <row r="6268" spans="40:40" x14ac:dyDescent="0.25">
      <c r="AN6268" s="136"/>
    </row>
    <row r="6269" spans="40:40" x14ac:dyDescent="0.25">
      <c r="AN6269" s="136"/>
    </row>
    <row r="6270" spans="40:40" x14ac:dyDescent="0.25">
      <c r="AN6270" s="136"/>
    </row>
    <row r="6271" spans="40:40" x14ac:dyDescent="0.25">
      <c r="AN6271" s="136"/>
    </row>
    <row r="6272" spans="40:40" x14ac:dyDescent="0.25">
      <c r="AN6272" s="136"/>
    </row>
    <row r="6273" spans="40:40" x14ac:dyDescent="0.25">
      <c r="AN6273" s="136"/>
    </row>
    <row r="6274" spans="40:40" x14ac:dyDescent="0.25">
      <c r="AN6274" s="136"/>
    </row>
    <row r="6275" spans="40:40" x14ac:dyDescent="0.25">
      <c r="AN6275" s="136"/>
    </row>
    <row r="6276" spans="40:40" x14ac:dyDescent="0.25">
      <c r="AN6276" s="136"/>
    </row>
    <row r="6277" spans="40:40" x14ac:dyDescent="0.25">
      <c r="AN6277" s="136"/>
    </row>
    <row r="6278" spans="40:40" x14ac:dyDescent="0.25">
      <c r="AN6278" s="136"/>
    </row>
    <row r="6279" spans="40:40" x14ac:dyDescent="0.25">
      <c r="AN6279" s="136"/>
    </row>
    <row r="6280" spans="40:40" x14ac:dyDescent="0.25">
      <c r="AN6280" s="136"/>
    </row>
    <row r="6281" spans="40:40" x14ac:dyDescent="0.25">
      <c r="AN6281" s="136"/>
    </row>
    <row r="6282" spans="40:40" x14ac:dyDescent="0.25">
      <c r="AN6282" s="136"/>
    </row>
    <row r="6283" spans="40:40" x14ac:dyDescent="0.25">
      <c r="AN6283" s="136"/>
    </row>
    <row r="6284" spans="40:40" x14ac:dyDescent="0.25">
      <c r="AN6284" s="136"/>
    </row>
    <row r="6285" spans="40:40" x14ac:dyDescent="0.25">
      <c r="AN6285" s="136"/>
    </row>
    <row r="6286" spans="40:40" x14ac:dyDescent="0.25">
      <c r="AN6286" s="136"/>
    </row>
    <row r="6287" spans="40:40" x14ac:dyDescent="0.25">
      <c r="AN6287" s="136"/>
    </row>
    <row r="6288" spans="40:40" x14ac:dyDescent="0.25">
      <c r="AN6288" s="136"/>
    </row>
    <row r="6289" spans="40:40" x14ac:dyDescent="0.25">
      <c r="AN6289" s="136"/>
    </row>
    <row r="6290" spans="40:40" x14ac:dyDescent="0.25">
      <c r="AN6290" s="136"/>
    </row>
    <row r="6291" spans="40:40" x14ac:dyDescent="0.25">
      <c r="AN6291" s="136"/>
    </row>
    <row r="6292" spans="40:40" x14ac:dyDescent="0.25">
      <c r="AN6292" s="136"/>
    </row>
    <row r="6293" spans="40:40" x14ac:dyDescent="0.25">
      <c r="AN6293" s="136"/>
    </row>
    <row r="6294" spans="40:40" x14ac:dyDescent="0.25">
      <c r="AN6294" s="136"/>
    </row>
    <row r="6295" spans="40:40" x14ac:dyDescent="0.25">
      <c r="AN6295" s="136"/>
    </row>
    <row r="6296" spans="40:40" x14ac:dyDescent="0.25">
      <c r="AN6296" s="136"/>
    </row>
    <row r="6297" spans="40:40" x14ac:dyDescent="0.25">
      <c r="AN6297" s="136"/>
    </row>
    <row r="6298" spans="40:40" x14ac:dyDescent="0.25">
      <c r="AN6298" s="136"/>
    </row>
    <row r="6299" spans="40:40" x14ac:dyDescent="0.25">
      <c r="AN6299" s="136"/>
    </row>
    <row r="6300" spans="40:40" x14ac:dyDescent="0.25">
      <c r="AN6300" s="136"/>
    </row>
    <row r="6301" spans="40:40" x14ac:dyDescent="0.25">
      <c r="AN6301" s="136"/>
    </row>
    <row r="6302" spans="40:40" x14ac:dyDescent="0.25">
      <c r="AN6302" s="136"/>
    </row>
    <row r="6303" spans="40:40" x14ac:dyDescent="0.25">
      <c r="AN6303" s="136"/>
    </row>
    <row r="6304" spans="40:40" x14ac:dyDescent="0.25">
      <c r="AN6304" s="136"/>
    </row>
    <row r="6305" spans="40:40" x14ac:dyDescent="0.25">
      <c r="AN6305" s="136"/>
    </row>
    <row r="6306" spans="40:40" x14ac:dyDescent="0.25">
      <c r="AN6306" s="136"/>
    </row>
    <row r="6307" spans="40:40" x14ac:dyDescent="0.25">
      <c r="AN6307" s="136"/>
    </row>
    <row r="6308" spans="40:40" x14ac:dyDescent="0.25">
      <c r="AN6308" s="136"/>
    </row>
    <row r="6309" spans="40:40" x14ac:dyDescent="0.25">
      <c r="AN6309" s="136"/>
    </row>
    <row r="6310" spans="40:40" x14ac:dyDescent="0.25">
      <c r="AN6310" s="136"/>
    </row>
    <row r="6311" spans="40:40" x14ac:dyDescent="0.25">
      <c r="AN6311" s="136"/>
    </row>
    <row r="6312" spans="40:40" x14ac:dyDescent="0.25">
      <c r="AN6312" s="136"/>
    </row>
    <row r="6313" spans="40:40" x14ac:dyDescent="0.25">
      <c r="AN6313" s="136"/>
    </row>
    <row r="6314" spans="40:40" x14ac:dyDescent="0.25">
      <c r="AN6314" s="136"/>
    </row>
    <row r="6315" spans="40:40" x14ac:dyDescent="0.25">
      <c r="AN6315" s="136"/>
    </row>
    <row r="6316" spans="40:40" x14ac:dyDescent="0.25">
      <c r="AN6316" s="136"/>
    </row>
    <row r="6317" spans="40:40" x14ac:dyDescent="0.25">
      <c r="AN6317" s="136"/>
    </row>
    <row r="6318" spans="40:40" x14ac:dyDescent="0.25">
      <c r="AN6318" s="136"/>
    </row>
    <row r="6319" spans="40:40" x14ac:dyDescent="0.25">
      <c r="AN6319" s="136"/>
    </row>
    <row r="6320" spans="40:40" x14ac:dyDescent="0.25">
      <c r="AN6320" s="136"/>
    </row>
    <row r="6321" spans="40:40" x14ac:dyDescent="0.25">
      <c r="AN6321" s="136"/>
    </row>
    <row r="6322" spans="40:40" x14ac:dyDescent="0.25">
      <c r="AN6322" s="136"/>
    </row>
    <row r="6323" spans="40:40" x14ac:dyDescent="0.25">
      <c r="AN6323" s="136"/>
    </row>
    <row r="6324" spans="40:40" x14ac:dyDescent="0.25">
      <c r="AN6324" s="136"/>
    </row>
    <row r="6325" spans="40:40" x14ac:dyDescent="0.25">
      <c r="AN6325" s="136"/>
    </row>
    <row r="6326" spans="40:40" x14ac:dyDescent="0.25">
      <c r="AN6326" s="136"/>
    </row>
    <row r="6327" spans="40:40" x14ac:dyDescent="0.25">
      <c r="AN6327" s="136"/>
    </row>
    <row r="6328" spans="40:40" x14ac:dyDescent="0.25">
      <c r="AN6328" s="136"/>
    </row>
    <row r="6329" spans="40:40" x14ac:dyDescent="0.25">
      <c r="AN6329" s="136"/>
    </row>
    <row r="6330" spans="40:40" x14ac:dyDescent="0.25">
      <c r="AN6330" s="136"/>
    </row>
    <row r="6331" spans="40:40" x14ac:dyDescent="0.25">
      <c r="AN6331" s="136"/>
    </row>
    <row r="6332" spans="40:40" x14ac:dyDescent="0.25">
      <c r="AN6332" s="136"/>
    </row>
    <row r="6333" spans="40:40" x14ac:dyDescent="0.25">
      <c r="AN6333" s="136"/>
    </row>
    <row r="6334" spans="40:40" x14ac:dyDescent="0.25">
      <c r="AN6334" s="136"/>
    </row>
    <row r="6335" spans="40:40" x14ac:dyDescent="0.25">
      <c r="AN6335" s="136"/>
    </row>
    <row r="6336" spans="40:40" x14ac:dyDescent="0.25">
      <c r="AN6336" s="136"/>
    </row>
    <row r="6337" spans="40:40" x14ac:dyDescent="0.25">
      <c r="AN6337" s="136"/>
    </row>
    <row r="6338" spans="40:40" x14ac:dyDescent="0.25">
      <c r="AN6338" s="136"/>
    </row>
    <row r="6339" spans="40:40" x14ac:dyDescent="0.25">
      <c r="AN6339" s="136"/>
    </row>
    <row r="6340" spans="40:40" x14ac:dyDescent="0.25">
      <c r="AN6340" s="136"/>
    </row>
    <row r="6341" spans="40:40" x14ac:dyDescent="0.25">
      <c r="AN6341" s="136"/>
    </row>
    <row r="6342" spans="40:40" x14ac:dyDescent="0.25">
      <c r="AN6342" s="136"/>
    </row>
    <row r="6343" spans="40:40" x14ac:dyDescent="0.25">
      <c r="AN6343" s="136"/>
    </row>
    <row r="6344" spans="40:40" x14ac:dyDescent="0.25">
      <c r="AN6344" s="136"/>
    </row>
    <row r="6345" spans="40:40" x14ac:dyDescent="0.25">
      <c r="AN6345" s="136"/>
    </row>
    <row r="6346" spans="40:40" x14ac:dyDescent="0.25">
      <c r="AN6346" s="136"/>
    </row>
    <row r="6347" spans="40:40" x14ac:dyDescent="0.25">
      <c r="AN6347" s="136"/>
    </row>
    <row r="6348" spans="40:40" x14ac:dyDescent="0.25">
      <c r="AN6348" s="136"/>
    </row>
    <row r="6349" spans="40:40" x14ac:dyDescent="0.25">
      <c r="AN6349" s="136"/>
    </row>
    <row r="6350" spans="40:40" x14ac:dyDescent="0.25">
      <c r="AN6350" s="136"/>
    </row>
    <row r="6351" spans="40:40" x14ac:dyDescent="0.25">
      <c r="AN6351" s="136"/>
    </row>
    <row r="6352" spans="40:40" x14ac:dyDescent="0.25">
      <c r="AN6352" s="136"/>
    </row>
    <row r="6353" spans="40:40" x14ac:dyDescent="0.25">
      <c r="AN6353" s="136"/>
    </row>
    <row r="6354" spans="40:40" x14ac:dyDescent="0.25">
      <c r="AN6354" s="136"/>
    </row>
    <row r="6355" spans="40:40" x14ac:dyDescent="0.25">
      <c r="AN6355" s="136"/>
    </row>
    <row r="6356" spans="40:40" x14ac:dyDescent="0.25">
      <c r="AN6356" s="136"/>
    </row>
    <row r="6357" spans="40:40" x14ac:dyDescent="0.25">
      <c r="AN6357" s="136"/>
    </row>
    <row r="6358" spans="40:40" x14ac:dyDescent="0.25">
      <c r="AN6358" s="136"/>
    </row>
    <row r="6359" spans="40:40" x14ac:dyDescent="0.25">
      <c r="AN6359" s="136"/>
    </row>
    <row r="6360" spans="40:40" x14ac:dyDescent="0.25">
      <c r="AN6360" s="136"/>
    </row>
    <row r="6361" spans="40:40" x14ac:dyDescent="0.25">
      <c r="AN6361" s="136"/>
    </row>
    <row r="6362" spans="40:40" x14ac:dyDescent="0.25">
      <c r="AN6362" s="136"/>
    </row>
    <row r="6363" spans="40:40" x14ac:dyDescent="0.25">
      <c r="AN6363" s="136"/>
    </row>
    <row r="6364" spans="40:40" x14ac:dyDescent="0.25">
      <c r="AN6364" s="136"/>
    </row>
    <row r="6365" spans="40:40" x14ac:dyDescent="0.25">
      <c r="AN6365" s="136"/>
    </row>
    <row r="6366" spans="40:40" x14ac:dyDescent="0.25">
      <c r="AN6366" s="136"/>
    </row>
    <row r="6367" spans="40:40" x14ac:dyDescent="0.25">
      <c r="AN6367" s="136"/>
    </row>
    <row r="6368" spans="40:40" x14ac:dyDescent="0.25">
      <c r="AN6368" s="136"/>
    </row>
    <row r="6369" spans="40:40" x14ac:dyDescent="0.25">
      <c r="AN6369" s="136"/>
    </row>
    <row r="6370" spans="40:40" x14ac:dyDescent="0.25">
      <c r="AN6370" s="136"/>
    </row>
    <row r="6371" spans="40:40" x14ac:dyDescent="0.25">
      <c r="AN6371" s="136"/>
    </row>
    <row r="6372" spans="40:40" x14ac:dyDescent="0.25">
      <c r="AN6372" s="136"/>
    </row>
    <row r="6373" spans="40:40" x14ac:dyDescent="0.25">
      <c r="AN6373" s="136"/>
    </row>
    <row r="6374" spans="40:40" x14ac:dyDescent="0.25">
      <c r="AN6374" s="136"/>
    </row>
    <row r="6375" spans="40:40" x14ac:dyDescent="0.25">
      <c r="AN6375" s="136"/>
    </row>
    <row r="6376" spans="40:40" x14ac:dyDescent="0.25">
      <c r="AN6376" s="136"/>
    </row>
    <row r="6377" spans="40:40" x14ac:dyDescent="0.25">
      <c r="AN6377" s="136"/>
    </row>
    <row r="6378" spans="40:40" x14ac:dyDescent="0.25">
      <c r="AN6378" s="136"/>
    </row>
    <row r="6379" spans="40:40" x14ac:dyDescent="0.25">
      <c r="AN6379" s="136"/>
    </row>
    <row r="6380" spans="40:40" x14ac:dyDescent="0.25">
      <c r="AN6380" s="136"/>
    </row>
    <row r="6381" spans="40:40" x14ac:dyDescent="0.25">
      <c r="AN6381" s="136"/>
    </row>
    <row r="6382" spans="40:40" x14ac:dyDescent="0.25">
      <c r="AN6382" s="136"/>
    </row>
    <row r="6383" spans="40:40" x14ac:dyDescent="0.25">
      <c r="AN6383" s="136"/>
    </row>
    <row r="6384" spans="40:40" x14ac:dyDescent="0.25">
      <c r="AN6384" s="136"/>
    </row>
    <row r="6385" spans="40:40" x14ac:dyDescent="0.25">
      <c r="AN6385" s="136"/>
    </row>
    <row r="6386" spans="40:40" x14ac:dyDescent="0.25">
      <c r="AN6386" s="136"/>
    </row>
    <row r="6387" spans="40:40" x14ac:dyDescent="0.25">
      <c r="AN6387" s="136"/>
    </row>
    <row r="6388" spans="40:40" x14ac:dyDescent="0.25">
      <c r="AN6388" s="136"/>
    </row>
    <row r="6389" spans="40:40" x14ac:dyDescent="0.25">
      <c r="AN6389" s="136"/>
    </row>
    <row r="6390" spans="40:40" x14ac:dyDescent="0.25">
      <c r="AN6390" s="136"/>
    </row>
    <row r="6391" spans="40:40" x14ac:dyDescent="0.25">
      <c r="AN6391" s="136"/>
    </row>
    <row r="6392" spans="40:40" x14ac:dyDescent="0.25">
      <c r="AN6392" s="136"/>
    </row>
    <row r="6393" spans="40:40" x14ac:dyDescent="0.25">
      <c r="AN6393" s="136"/>
    </row>
    <row r="6394" spans="40:40" x14ac:dyDescent="0.25">
      <c r="AN6394" s="136"/>
    </row>
    <row r="6395" spans="40:40" x14ac:dyDescent="0.25">
      <c r="AN6395" s="136"/>
    </row>
    <row r="6396" spans="40:40" x14ac:dyDescent="0.25">
      <c r="AN6396" s="136"/>
    </row>
    <row r="6397" spans="40:40" x14ac:dyDescent="0.25">
      <c r="AN6397" s="136"/>
    </row>
    <row r="6398" spans="40:40" x14ac:dyDescent="0.25">
      <c r="AN6398" s="136"/>
    </row>
    <row r="6399" spans="40:40" x14ac:dyDescent="0.25">
      <c r="AN6399" s="136"/>
    </row>
    <row r="6400" spans="40:40" x14ac:dyDescent="0.25">
      <c r="AN6400" s="136"/>
    </row>
    <row r="6401" spans="40:40" x14ac:dyDescent="0.25">
      <c r="AN6401" s="136"/>
    </row>
    <row r="6402" spans="40:40" x14ac:dyDescent="0.25">
      <c r="AN6402" s="136"/>
    </row>
    <row r="6403" spans="40:40" x14ac:dyDescent="0.25">
      <c r="AN6403" s="136"/>
    </row>
    <row r="6404" spans="40:40" x14ac:dyDescent="0.25">
      <c r="AN6404" s="136"/>
    </row>
    <row r="6405" spans="40:40" x14ac:dyDescent="0.25">
      <c r="AN6405" s="136"/>
    </row>
    <row r="6406" spans="40:40" x14ac:dyDescent="0.25">
      <c r="AN6406" s="136"/>
    </row>
    <row r="6407" spans="40:40" x14ac:dyDescent="0.25">
      <c r="AN6407" s="136"/>
    </row>
    <row r="6408" spans="40:40" x14ac:dyDescent="0.25">
      <c r="AN6408" s="136"/>
    </row>
    <row r="6409" spans="40:40" x14ac:dyDescent="0.25">
      <c r="AN6409" s="136"/>
    </row>
    <row r="6410" spans="40:40" x14ac:dyDescent="0.25">
      <c r="AN6410" s="136"/>
    </row>
    <row r="6411" spans="40:40" x14ac:dyDescent="0.25">
      <c r="AN6411" s="136"/>
    </row>
    <row r="6412" spans="40:40" x14ac:dyDescent="0.25">
      <c r="AN6412" s="136"/>
    </row>
    <row r="6413" spans="40:40" x14ac:dyDescent="0.25">
      <c r="AN6413" s="136"/>
    </row>
    <row r="6414" spans="40:40" x14ac:dyDescent="0.25">
      <c r="AN6414" s="136"/>
    </row>
    <row r="6415" spans="40:40" x14ac:dyDescent="0.25">
      <c r="AN6415" s="136"/>
    </row>
    <row r="6416" spans="40:40" x14ac:dyDescent="0.25">
      <c r="AN6416" s="136"/>
    </row>
    <row r="6417" spans="40:40" x14ac:dyDescent="0.25">
      <c r="AN6417" s="136"/>
    </row>
    <row r="6418" spans="40:40" x14ac:dyDescent="0.25">
      <c r="AN6418" s="136"/>
    </row>
    <row r="6419" spans="40:40" x14ac:dyDescent="0.25">
      <c r="AN6419" s="136"/>
    </row>
    <row r="6420" spans="40:40" x14ac:dyDescent="0.25">
      <c r="AN6420" s="136"/>
    </row>
    <row r="6421" spans="40:40" x14ac:dyDescent="0.25">
      <c r="AN6421" s="136"/>
    </row>
    <row r="6422" spans="40:40" x14ac:dyDescent="0.25">
      <c r="AN6422" s="136"/>
    </row>
    <row r="6423" spans="40:40" x14ac:dyDescent="0.25">
      <c r="AN6423" s="136"/>
    </row>
    <row r="6424" spans="40:40" x14ac:dyDescent="0.25">
      <c r="AN6424" s="136"/>
    </row>
    <row r="6425" spans="40:40" x14ac:dyDescent="0.25">
      <c r="AN6425" s="136"/>
    </row>
    <row r="6426" spans="40:40" x14ac:dyDescent="0.25">
      <c r="AN6426" s="136"/>
    </row>
    <row r="6427" spans="40:40" x14ac:dyDescent="0.25">
      <c r="AN6427" s="136"/>
    </row>
    <row r="6428" spans="40:40" x14ac:dyDescent="0.25">
      <c r="AN6428" s="136"/>
    </row>
    <row r="6429" spans="40:40" x14ac:dyDescent="0.25">
      <c r="AN6429" s="136"/>
    </row>
    <row r="6430" spans="40:40" x14ac:dyDescent="0.25">
      <c r="AN6430" s="136"/>
    </row>
    <row r="6431" spans="40:40" x14ac:dyDescent="0.25">
      <c r="AN6431" s="136"/>
    </row>
    <row r="6432" spans="40:40" x14ac:dyDescent="0.25">
      <c r="AN6432" s="136"/>
    </row>
    <row r="6433" spans="40:40" x14ac:dyDescent="0.25">
      <c r="AN6433" s="136"/>
    </row>
    <row r="6434" spans="40:40" x14ac:dyDescent="0.25">
      <c r="AN6434" s="136"/>
    </row>
    <row r="6435" spans="40:40" x14ac:dyDescent="0.25">
      <c r="AN6435" s="136"/>
    </row>
    <row r="6436" spans="40:40" x14ac:dyDescent="0.25">
      <c r="AN6436" s="136"/>
    </row>
    <row r="6437" spans="40:40" x14ac:dyDescent="0.25">
      <c r="AN6437" s="136"/>
    </row>
    <row r="6438" spans="40:40" x14ac:dyDescent="0.25">
      <c r="AN6438" s="136"/>
    </row>
    <row r="6439" spans="40:40" x14ac:dyDescent="0.25">
      <c r="AN6439" s="136"/>
    </row>
    <row r="6440" spans="40:40" x14ac:dyDescent="0.25">
      <c r="AN6440" s="136"/>
    </row>
    <row r="6441" spans="40:40" x14ac:dyDescent="0.25">
      <c r="AN6441" s="136"/>
    </row>
    <row r="6442" spans="40:40" x14ac:dyDescent="0.25">
      <c r="AN6442" s="136"/>
    </row>
    <row r="6443" spans="40:40" x14ac:dyDescent="0.25">
      <c r="AN6443" s="136"/>
    </row>
    <row r="6444" spans="40:40" x14ac:dyDescent="0.25">
      <c r="AN6444" s="136"/>
    </row>
    <row r="6445" spans="40:40" x14ac:dyDescent="0.25">
      <c r="AN6445" s="136"/>
    </row>
    <row r="6446" spans="40:40" x14ac:dyDescent="0.25">
      <c r="AN6446" s="136"/>
    </row>
    <row r="6447" spans="40:40" x14ac:dyDescent="0.25">
      <c r="AN6447" s="136"/>
    </row>
    <row r="6448" spans="40:40" x14ac:dyDescent="0.25">
      <c r="AN6448" s="136"/>
    </row>
    <row r="6449" spans="40:40" x14ac:dyDescent="0.25">
      <c r="AN6449" s="136"/>
    </row>
    <row r="6450" spans="40:40" x14ac:dyDescent="0.25">
      <c r="AN6450" s="136"/>
    </row>
    <row r="6451" spans="40:40" x14ac:dyDescent="0.25">
      <c r="AN6451" s="136"/>
    </row>
    <row r="6452" spans="40:40" x14ac:dyDescent="0.25">
      <c r="AN6452" s="136"/>
    </row>
    <row r="6453" spans="40:40" x14ac:dyDescent="0.25">
      <c r="AN6453" s="136"/>
    </row>
    <row r="6454" spans="40:40" x14ac:dyDescent="0.25">
      <c r="AN6454" s="136"/>
    </row>
    <row r="6455" spans="40:40" x14ac:dyDescent="0.25">
      <c r="AN6455" s="136"/>
    </row>
    <row r="6456" spans="40:40" x14ac:dyDescent="0.25">
      <c r="AN6456" s="136"/>
    </row>
    <row r="6457" spans="40:40" x14ac:dyDescent="0.25">
      <c r="AN6457" s="136"/>
    </row>
    <row r="6458" spans="40:40" x14ac:dyDescent="0.25">
      <c r="AN6458" s="136"/>
    </row>
    <row r="6459" spans="40:40" x14ac:dyDescent="0.25">
      <c r="AN6459" s="136"/>
    </row>
    <row r="6460" spans="40:40" x14ac:dyDescent="0.25">
      <c r="AN6460" s="136"/>
    </row>
    <row r="6461" spans="40:40" x14ac:dyDescent="0.25">
      <c r="AN6461" s="136"/>
    </row>
    <row r="6462" spans="40:40" x14ac:dyDescent="0.25">
      <c r="AN6462" s="136"/>
    </row>
    <row r="6463" spans="40:40" x14ac:dyDescent="0.25">
      <c r="AN6463" s="136"/>
    </row>
    <row r="6464" spans="40:40" x14ac:dyDescent="0.25">
      <c r="AN6464" s="136"/>
    </row>
    <row r="6465" spans="40:40" x14ac:dyDescent="0.25">
      <c r="AN6465" s="136"/>
    </row>
    <row r="6466" spans="40:40" x14ac:dyDescent="0.25">
      <c r="AN6466" s="136"/>
    </row>
    <row r="6467" spans="40:40" x14ac:dyDescent="0.25">
      <c r="AN6467" s="136"/>
    </row>
    <row r="6468" spans="40:40" x14ac:dyDescent="0.25">
      <c r="AN6468" s="136"/>
    </row>
    <row r="6469" spans="40:40" x14ac:dyDescent="0.25">
      <c r="AN6469" s="136"/>
    </row>
    <row r="6470" spans="40:40" x14ac:dyDescent="0.25">
      <c r="AN6470" s="136"/>
    </row>
    <row r="6471" spans="40:40" x14ac:dyDescent="0.25">
      <c r="AN6471" s="136"/>
    </row>
    <row r="6472" spans="40:40" x14ac:dyDescent="0.25">
      <c r="AN6472" s="136"/>
    </row>
    <row r="6473" spans="40:40" x14ac:dyDescent="0.25">
      <c r="AN6473" s="136"/>
    </row>
    <row r="6474" spans="40:40" x14ac:dyDescent="0.25">
      <c r="AN6474" s="136"/>
    </row>
    <row r="6475" spans="40:40" x14ac:dyDescent="0.25">
      <c r="AN6475" s="136"/>
    </row>
    <row r="6476" spans="40:40" x14ac:dyDescent="0.25">
      <c r="AN6476" s="136"/>
    </row>
    <row r="6477" spans="40:40" x14ac:dyDescent="0.25">
      <c r="AN6477" s="136"/>
    </row>
    <row r="6478" spans="40:40" x14ac:dyDescent="0.25">
      <c r="AN6478" s="136"/>
    </row>
    <row r="6479" spans="40:40" x14ac:dyDescent="0.25">
      <c r="AN6479" s="136"/>
    </row>
    <row r="6480" spans="40:40" x14ac:dyDescent="0.25">
      <c r="AN6480" s="136"/>
    </row>
    <row r="6481" spans="40:40" x14ac:dyDescent="0.25">
      <c r="AN6481" s="136"/>
    </row>
    <row r="6482" spans="40:40" x14ac:dyDescent="0.25">
      <c r="AN6482" s="136"/>
    </row>
    <row r="6483" spans="40:40" x14ac:dyDescent="0.25">
      <c r="AN6483" s="136"/>
    </row>
    <row r="6484" spans="40:40" x14ac:dyDescent="0.25">
      <c r="AN6484" s="136"/>
    </row>
    <row r="6485" spans="40:40" x14ac:dyDescent="0.25">
      <c r="AN6485" s="136"/>
    </row>
    <row r="6486" spans="40:40" x14ac:dyDescent="0.25">
      <c r="AN6486" s="136"/>
    </row>
    <row r="6487" spans="40:40" x14ac:dyDescent="0.25">
      <c r="AN6487" s="136"/>
    </row>
    <row r="6488" spans="40:40" x14ac:dyDescent="0.25">
      <c r="AN6488" s="136"/>
    </row>
    <row r="6489" spans="40:40" x14ac:dyDescent="0.25">
      <c r="AN6489" s="136"/>
    </row>
    <row r="6490" spans="40:40" x14ac:dyDescent="0.25">
      <c r="AN6490" s="136"/>
    </row>
    <row r="6491" spans="40:40" x14ac:dyDescent="0.25">
      <c r="AN6491" s="136"/>
    </row>
    <row r="6492" spans="40:40" x14ac:dyDescent="0.25">
      <c r="AN6492" s="136"/>
    </row>
    <row r="6493" spans="40:40" x14ac:dyDescent="0.25">
      <c r="AN6493" s="136"/>
    </row>
    <row r="6494" spans="40:40" x14ac:dyDescent="0.25">
      <c r="AN6494" s="136"/>
    </row>
    <row r="6495" spans="40:40" x14ac:dyDescent="0.25">
      <c r="AN6495" s="136"/>
    </row>
    <row r="6496" spans="40:40" x14ac:dyDescent="0.25">
      <c r="AN6496" s="136"/>
    </row>
    <row r="6497" spans="40:40" x14ac:dyDescent="0.25">
      <c r="AN6497" s="136"/>
    </row>
    <row r="6498" spans="40:40" x14ac:dyDescent="0.25">
      <c r="AN6498" s="136"/>
    </row>
    <row r="6499" spans="40:40" x14ac:dyDescent="0.25">
      <c r="AN6499" s="136"/>
    </row>
    <row r="6500" spans="40:40" x14ac:dyDescent="0.25">
      <c r="AN6500" s="136"/>
    </row>
    <row r="6501" spans="40:40" x14ac:dyDescent="0.25">
      <c r="AN6501" s="136"/>
    </row>
    <row r="6502" spans="40:40" x14ac:dyDescent="0.25">
      <c r="AN6502" s="136"/>
    </row>
    <row r="6503" spans="40:40" x14ac:dyDescent="0.25">
      <c r="AN6503" s="136"/>
    </row>
    <row r="6504" spans="40:40" x14ac:dyDescent="0.25">
      <c r="AN6504" s="136"/>
    </row>
    <row r="6505" spans="40:40" x14ac:dyDescent="0.25">
      <c r="AN6505" s="136"/>
    </row>
    <row r="6506" spans="40:40" x14ac:dyDescent="0.25">
      <c r="AN6506" s="136"/>
    </row>
    <row r="6507" spans="40:40" x14ac:dyDescent="0.25">
      <c r="AN6507" s="136"/>
    </row>
    <row r="6508" spans="40:40" x14ac:dyDescent="0.25">
      <c r="AN6508" s="136"/>
    </row>
    <row r="6509" spans="40:40" x14ac:dyDescent="0.25">
      <c r="AN6509" s="136"/>
    </row>
    <row r="6510" spans="40:40" x14ac:dyDescent="0.25">
      <c r="AN6510" s="136"/>
    </row>
    <row r="6511" spans="40:40" x14ac:dyDescent="0.25">
      <c r="AN6511" s="136"/>
    </row>
    <row r="6512" spans="40:40" x14ac:dyDescent="0.25">
      <c r="AN6512" s="136"/>
    </row>
    <row r="6513" spans="40:40" x14ac:dyDescent="0.25">
      <c r="AN6513" s="136"/>
    </row>
    <row r="6514" spans="40:40" x14ac:dyDescent="0.25">
      <c r="AN6514" s="136"/>
    </row>
    <row r="6515" spans="40:40" x14ac:dyDescent="0.25">
      <c r="AN6515" s="136"/>
    </row>
    <row r="6516" spans="40:40" x14ac:dyDescent="0.25">
      <c r="AN6516" s="136"/>
    </row>
    <row r="6517" spans="40:40" x14ac:dyDescent="0.25">
      <c r="AN6517" s="136"/>
    </row>
    <row r="6518" spans="40:40" x14ac:dyDescent="0.25">
      <c r="AN6518" s="136"/>
    </row>
    <row r="6519" spans="40:40" x14ac:dyDescent="0.25">
      <c r="AN6519" s="136"/>
    </row>
    <row r="6520" spans="40:40" x14ac:dyDescent="0.25">
      <c r="AN6520" s="136"/>
    </row>
    <row r="6521" spans="40:40" x14ac:dyDescent="0.25">
      <c r="AN6521" s="136"/>
    </row>
    <row r="6522" spans="40:40" x14ac:dyDescent="0.25">
      <c r="AN6522" s="136"/>
    </row>
    <row r="6523" spans="40:40" x14ac:dyDescent="0.25">
      <c r="AN6523" s="136"/>
    </row>
    <row r="6524" spans="40:40" x14ac:dyDescent="0.25">
      <c r="AN6524" s="136"/>
    </row>
    <row r="6525" spans="40:40" x14ac:dyDescent="0.25">
      <c r="AN6525" s="136"/>
    </row>
    <row r="6526" spans="40:40" x14ac:dyDescent="0.25">
      <c r="AN6526" s="136"/>
    </row>
    <row r="6527" spans="40:40" x14ac:dyDescent="0.25">
      <c r="AN6527" s="136"/>
    </row>
    <row r="6528" spans="40:40" x14ac:dyDescent="0.25">
      <c r="AN6528" s="136"/>
    </row>
    <row r="6529" spans="40:40" x14ac:dyDescent="0.25">
      <c r="AN6529" s="136"/>
    </row>
    <row r="6530" spans="40:40" x14ac:dyDescent="0.25">
      <c r="AN6530" s="136"/>
    </row>
    <row r="6531" spans="40:40" x14ac:dyDescent="0.25">
      <c r="AN6531" s="136"/>
    </row>
    <row r="6532" spans="40:40" x14ac:dyDescent="0.25">
      <c r="AN6532" s="136"/>
    </row>
    <row r="6533" spans="40:40" x14ac:dyDescent="0.25">
      <c r="AN6533" s="136"/>
    </row>
    <row r="6534" spans="40:40" x14ac:dyDescent="0.25">
      <c r="AN6534" s="136"/>
    </row>
    <row r="6535" spans="40:40" x14ac:dyDescent="0.25">
      <c r="AN6535" s="136"/>
    </row>
    <row r="6536" spans="40:40" x14ac:dyDescent="0.25">
      <c r="AN6536" s="136"/>
    </row>
    <row r="6537" spans="40:40" x14ac:dyDescent="0.25">
      <c r="AN6537" s="136"/>
    </row>
    <row r="6538" spans="40:40" x14ac:dyDescent="0.25">
      <c r="AN6538" s="136"/>
    </row>
    <row r="6539" spans="40:40" x14ac:dyDescent="0.25">
      <c r="AN6539" s="136"/>
    </row>
    <row r="6540" spans="40:40" x14ac:dyDescent="0.25">
      <c r="AN6540" s="136"/>
    </row>
    <row r="6541" spans="40:40" x14ac:dyDescent="0.25">
      <c r="AN6541" s="136"/>
    </row>
    <row r="6542" spans="40:40" x14ac:dyDescent="0.25">
      <c r="AN6542" s="136"/>
    </row>
    <row r="6543" spans="40:40" x14ac:dyDescent="0.25">
      <c r="AN6543" s="136"/>
    </row>
    <row r="6544" spans="40:40" x14ac:dyDescent="0.25">
      <c r="AN6544" s="136"/>
    </row>
    <row r="6545" spans="40:40" x14ac:dyDescent="0.25">
      <c r="AN6545" s="136"/>
    </row>
    <row r="6546" spans="40:40" x14ac:dyDescent="0.25">
      <c r="AN6546" s="136"/>
    </row>
    <row r="6547" spans="40:40" x14ac:dyDescent="0.25">
      <c r="AN6547" s="136"/>
    </row>
    <row r="6548" spans="40:40" x14ac:dyDescent="0.25">
      <c r="AN6548" s="136"/>
    </row>
    <row r="6549" spans="40:40" x14ac:dyDescent="0.25">
      <c r="AN6549" s="136"/>
    </row>
    <row r="6550" spans="40:40" x14ac:dyDescent="0.25">
      <c r="AN6550" s="136"/>
    </row>
    <row r="6551" spans="40:40" x14ac:dyDescent="0.25">
      <c r="AN6551" s="136"/>
    </row>
    <row r="6552" spans="40:40" x14ac:dyDescent="0.25">
      <c r="AN6552" s="136"/>
    </row>
    <row r="6553" spans="40:40" x14ac:dyDescent="0.25">
      <c r="AN6553" s="136"/>
    </row>
    <row r="6554" spans="40:40" x14ac:dyDescent="0.25">
      <c r="AN6554" s="136"/>
    </row>
    <row r="6555" spans="40:40" x14ac:dyDescent="0.25">
      <c r="AN6555" s="136"/>
    </row>
    <row r="6556" spans="40:40" x14ac:dyDescent="0.25">
      <c r="AN6556" s="136"/>
    </row>
    <row r="6557" spans="40:40" x14ac:dyDescent="0.25">
      <c r="AN6557" s="136"/>
    </row>
    <row r="6558" spans="40:40" x14ac:dyDescent="0.25">
      <c r="AN6558" s="136"/>
    </row>
    <row r="6559" spans="40:40" x14ac:dyDescent="0.25">
      <c r="AN6559" s="136"/>
    </row>
    <row r="6560" spans="40:40" x14ac:dyDescent="0.25">
      <c r="AN6560" s="136"/>
    </row>
    <row r="6561" spans="40:40" x14ac:dyDescent="0.25">
      <c r="AN6561" s="136"/>
    </row>
    <row r="6562" spans="40:40" x14ac:dyDescent="0.25">
      <c r="AN6562" s="136"/>
    </row>
    <row r="6563" spans="40:40" x14ac:dyDescent="0.25">
      <c r="AN6563" s="136"/>
    </row>
    <row r="6564" spans="40:40" x14ac:dyDescent="0.25">
      <c r="AN6564" s="136"/>
    </row>
    <row r="6565" spans="40:40" x14ac:dyDescent="0.25">
      <c r="AN6565" s="136"/>
    </row>
    <row r="6566" spans="40:40" x14ac:dyDescent="0.25">
      <c r="AN6566" s="136"/>
    </row>
    <row r="6567" spans="40:40" x14ac:dyDescent="0.25">
      <c r="AN6567" s="136"/>
    </row>
    <row r="6568" spans="40:40" x14ac:dyDescent="0.25">
      <c r="AN6568" s="136"/>
    </row>
    <row r="6569" spans="40:40" x14ac:dyDescent="0.25">
      <c r="AN6569" s="136"/>
    </row>
    <row r="6570" spans="40:40" x14ac:dyDescent="0.25">
      <c r="AN6570" s="136"/>
    </row>
    <row r="6571" spans="40:40" x14ac:dyDescent="0.25">
      <c r="AN6571" s="136"/>
    </row>
    <row r="6572" spans="40:40" x14ac:dyDescent="0.25">
      <c r="AN6572" s="136"/>
    </row>
    <row r="6573" spans="40:40" x14ac:dyDescent="0.25">
      <c r="AN6573" s="136"/>
    </row>
    <row r="6574" spans="40:40" x14ac:dyDescent="0.25">
      <c r="AN6574" s="136"/>
    </row>
    <row r="6575" spans="40:40" x14ac:dyDescent="0.25">
      <c r="AN6575" s="136"/>
    </row>
    <row r="6576" spans="40:40" x14ac:dyDescent="0.25">
      <c r="AN6576" s="136"/>
    </row>
    <row r="6577" spans="40:40" x14ac:dyDescent="0.25">
      <c r="AN6577" s="136"/>
    </row>
    <row r="6578" spans="40:40" x14ac:dyDescent="0.25">
      <c r="AN6578" s="136"/>
    </row>
    <row r="6579" spans="40:40" x14ac:dyDescent="0.25">
      <c r="AN6579" s="136"/>
    </row>
    <row r="6580" spans="40:40" x14ac:dyDescent="0.25">
      <c r="AN6580" s="136"/>
    </row>
    <row r="6581" spans="40:40" x14ac:dyDescent="0.25">
      <c r="AN6581" s="136"/>
    </row>
    <row r="6582" spans="40:40" x14ac:dyDescent="0.25">
      <c r="AN6582" s="136"/>
    </row>
    <row r="6583" spans="40:40" x14ac:dyDescent="0.25">
      <c r="AN6583" s="136"/>
    </row>
    <row r="6584" spans="40:40" x14ac:dyDescent="0.25">
      <c r="AN6584" s="136"/>
    </row>
    <row r="6585" spans="40:40" x14ac:dyDescent="0.25">
      <c r="AN6585" s="136"/>
    </row>
    <row r="6586" spans="40:40" x14ac:dyDescent="0.25">
      <c r="AN6586" s="136"/>
    </row>
    <row r="6587" spans="40:40" x14ac:dyDescent="0.25">
      <c r="AN6587" s="136"/>
    </row>
    <row r="6588" spans="40:40" x14ac:dyDescent="0.25">
      <c r="AN6588" s="136"/>
    </row>
    <row r="6589" spans="40:40" x14ac:dyDescent="0.25">
      <c r="AN6589" s="136"/>
    </row>
    <row r="6590" spans="40:40" x14ac:dyDescent="0.25">
      <c r="AN6590" s="136"/>
    </row>
    <row r="6591" spans="40:40" x14ac:dyDescent="0.25">
      <c r="AN6591" s="136"/>
    </row>
    <row r="6592" spans="40:40" x14ac:dyDescent="0.25">
      <c r="AN6592" s="136"/>
    </row>
    <row r="6593" spans="40:40" x14ac:dyDescent="0.25">
      <c r="AN6593" s="136"/>
    </row>
    <row r="6594" spans="40:40" x14ac:dyDescent="0.25">
      <c r="AN6594" s="136"/>
    </row>
    <row r="6595" spans="40:40" x14ac:dyDescent="0.25">
      <c r="AN6595" s="136"/>
    </row>
    <row r="6596" spans="40:40" x14ac:dyDescent="0.25">
      <c r="AN6596" s="136"/>
    </row>
    <row r="6597" spans="40:40" x14ac:dyDescent="0.25">
      <c r="AN6597" s="136"/>
    </row>
    <row r="6598" spans="40:40" x14ac:dyDescent="0.25">
      <c r="AN6598" s="136"/>
    </row>
    <row r="6599" spans="40:40" x14ac:dyDescent="0.25">
      <c r="AN6599" s="136"/>
    </row>
    <row r="6600" spans="40:40" x14ac:dyDescent="0.25">
      <c r="AN6600" s="136"/>
    </row>
    <row r="6601" spans="40:40" x14ac:dyDescent="0.25">
      <c r="AN6601" s="136"/>
    </row>
    <row r="6602" spans="40:40" x14ac:dyDescent="0.25">
      <c r="AN6602" s="136"/>
    </row>
    <row r="6603" spans="40:40" x14ac:dyDescent="0.25">
      <c r="AN6603" s="136"/>
    </row>
    <row r="6604" spans="40:40" x14ac:dyDescent="0.25">
      <c r="AN6604" s="136"/>
    </row>
    <row r="6605" spans="40:40" x14ac:dyDescent="0.25">
      <c r="AN6605" s="136"/>
    </row>
    <row r="6606" spans="40:40" x14ac:dyDescent="0.25">
      <c r="AN6606" s="136"/>
    </row>
    <row r="6607" spans="40:40" x14ac:dyDescent="0.25">
      <c r="AN6607" s="136"/>
    </row>
    <row r="6608" spans="40:40" x14ac:dyDescent="0.25">
      <c r="AN6608" s="136"/>
    </row>
    <row r="6609" spans="40:40" x14ac:dyDescent="0.25">
      <c r="AN6609" s="136"/>
    </row>
    <row r="6610" spans="40:40" x14ac:dyDescent="0.25">
      <c r="AN6610" s="136"/>
    </row>
    <row r="6611" spans="40:40" x14ac:dyDescent="0.25">
      <c r="AN6611" s="136"/>
    </row>
    <row r="6612" spans="40:40" x14ac:dyDescent="0.25">
      <c r="AN6612" s="136"/>
    </row>
    <row r="6613" spans="40:40" x14ac:dyDescent="0.25">
      <c r="AN6613" s="136"/>
    </row>
    <row r="6614" spans="40:40" x14ac:dyDescent="0.25">
      <c r="AN6614" s="136"/>
    </row>
    <row r="6615" spans="40:40" x14ac:dyDescent="0.25">
      <c r="AN6615" s="136"/>
    </row>
    <row r="6616" spans="40:40" x14ac:dyDescent="0.25">
      <c r="AN6616" s="136"/>
    </row>
    <row r="6617" spans="40:40" x14ac:dyDescent="0.25">
      <c r="AN6617" s="136"/>
    </row>
    <row r="6618" spans="40:40" x14ac:dyDescent="0.25">
      <c r="AN6618" s="136"/>
    </row>
    <row r="6619" spans="40:40" x14ac:dyDescent="0.25">
      <c r="AN6619" s="136"/>
    </row>
    <row r="6620" spans="40:40" x14ac:dyDescent="0.25">
      <c r="AN6620" s="136"/>
    </row>
    <row r="6621" spans="40:40" x14ac:dyDescent="0.25">
      <c r="AN6621" s="136"/>
    </row>
    <row r="6622" spans="40:40" x14ac:dyDescent="0.25">
      <c r="AN6622" s="136"/>
    </row>
    <row r="6623" spans="40:40" x14ac:dyDescent="0.25">
      <c r="AN6623" s="136"/>
    </row>
    <row r="6624" spans="40:40" x14ac:dyDescent="0.25">
      <c r="AN6624" s="136"/>
    </row>
    <row r="6625" spans="40:40" x14ac:dyDescent="0.25">
      <c r="AN6625" s="136"/>
    </row>
    <row r="6626" spans="40:40" x14ac:dyDescent="0.25">
      <c r="AN6626" s="136"/>
    </row>
    <row r="6627" spans="40:40" x14ac:dyDescent="0.25">
      <c r="AN6627" s="136"/>
    </row>
    <row r="6628" spans="40:40" x14ac:dyDescent="0.25">
      <c r="AN6628" s="136"/>
    </row>
    <row r="6629" spans="40:40" x14ac:dyDescent="0.25">
      <c r="AN6629" s="136"/>
    </row>
    <row r="6630" spans="40:40" x14ac:dyDescent="0.25">
      <c r="AN6630" s="136"/>
    </row>
    <row r="6631" spans="40:40" x14ac:dyDescent="0.25">
      <c r="AN6631" s="136"/>
    </row>
    <row r="6632" spans="40:40" x14ac:dyDescent="0.25">
      <c r="AN6632" s="136"/>
    </row>
    <row r="6633" spans="40:40" x14ac:dyDescent="0.25">
      <c r="AN6633" s="136"/>
    </row>
    <row r="6634" spans="40:40" x14ac:dyDescent="0.25">
      <c r="AN6634" s="136"/>
    </row>
    <row r="6635" spans="40:40" x14ac:dyDescent="0.25">
      <c r="AN6635" s="136"/>
    </row>
    <row r="6636" spans="40:40" x14ac:dyDescent="0.25">
      <c r="AN6636" s="136"/>
    </row>
    <row r="6637" spans="40:40" x14ac:dyDescent="0.25">
      <c r="AN6637" s="136"/>
    </row>
    <row r="6638" spans="40:40" x14ac:dyDescent="0.25">
      <c r="AN6638" s="136"/>
    </row>
    <row r="6639" spans="40:40" x14ac:dyDescent="0.25">
      <c r="AN6639" s="136"/>
    </row>
    <row r="6640" spans="40:40" x14ac:dyDescent="0.25">
      <c r="AN6640" s="136"/>
    </row>
    <row r="6641" spans="40:40" x14ac:dyDescent="0.25">
      <c r="AN6641" s="136"/>
    </row>
    <row r="6642" spans="40:40" x14ac:dyDescent="0.25">
      <c r="AN6642" s="136"/>
    </row>
    <row r="6643" spans="40:40" x14ac:dyDescent="0.25">
      <c r="AN6643" s="136"/>
    </row>
    <row r="6644" spans="40:40" x14ac:dyDescent="0.25">
      <c r="AN6644" s="136"/>
    </row>
    <row r="6645" spans="40:40" x14ac:dyDescent="0.25">
      <c r="AN6645" s="136"/>
    </row>
    <row r="6646" spans="40:40" x14ac:dyDescent="0.25">
      <c r="AN6646" s="136"/>
    </row>
    <row r="6647" spans="40:40" x14ac:dyDescent="0.25">
      <c r="AN6647" s="136"/>
    </row>
    <row r="6648" spans="40:40" x14ac:dyDescent="0.25">
      <c r="AN6648" s="136"/>
    </row>
    <row r="6649" spans="40:40" x14ac:dyDescent="0.25">
      <c r="AN6649" s="136"/>
    </row>
    <row r="6650" spans="40:40" x14ac:dyDescent="0.25">
      <c r="AN6650" s="136"/>
    </row>
    <row r="6651" spans="40:40" x14ac:dyDescent="0.25">
      <c r="AN6651" s="136"/>
    </row>
    <row r="6652" spans="40:40" x14ac:dyDescent="0.25">
      <c r="AN6652" s="136"/>
    </row>
    <row r="6653" spans="40:40" x14ac:dyDescent="0.25">
      <c r="AN6653" s="136"/>
    </row>
    <row r="6654" spans="40:40" x14ac:dyDescent="0.25">
      <c r="AN6654" s="136"/>
    </row>
    <row r="6655" spans="40:40" x14ac:dyDescent="0.25">
      <c r="AN6655" s="136"/>
    </row>
    <row r="6656" spans="40:40" x14ac:dyDescent="0.25">
      <c r="AN6656" s="136"/>
    </row>
    <row r="6657" spans="40:40" x14ac:dyDescent="0.25">
      <c r="AN6657" s="136"/>
    </row>
    <row r="6658" spans="40:40" x14ac:dyDescent="0.25">
      <c r="AN6658" s="136"/>
    </row>
    <row r="6659" spans="40:40" x14ac:dyDescent="0.25">
      <c r="AN6659" s="136"/>
    </row>
    <row r="6660" spans="40:40" x14ac:dyDescent="0.25">
      <c r="AN6660" s="136"/>
    </row>
    <row r="6661" spans="40:40" x14ac:dyDescent="0.25">
      <c r="AN6661" s="136"/>
    </row>
    <row r="6662" spans="40:40" x14ac:dyDescent="0.25">
      <c r="AN6662" s="136"/>
    </row>
    <row r="6663" spans="40:40" x14ac:dyDescent="0.25">
      <c r="AN6663" s="136"/>
    </row>
    <row r="6664" spans="40:40" x14ac:dyDescent="0.25">
      <c r="AN6664" s="136"/>
    </row>
    <row r="6665" spans="40:40" x14ac:dyDescent="0.25">
      <c r="AN6665" s="136"/>
    </row>
    <row r="6666" spans="40:40" x14ac:dyDescent="0.25">
      <c r="AN6666" s="136"/>
    </row>
    <row r="6667" spans="40:40" x14ac:dyDescent="0.25">
      <c r="AN6667" s="136"/>
    </row>
    <row r="6668" spans="40:40" x14ac:dyDescent="0.25">
      <c r="AN6668" s="136"/>
    </row>
    <row r="6669" spans="40:40" x14ac:dyDescent="0.25">
      <c r="AN6669" s="136"/>
    </row>
    <row r="6670" spans="40:40" x14ac:dyDescent="0.25">
      <c r="AN6670" s="136"/>
    </row>
    <row r="6671" spans="40:40" x14ac:dyDescent="0.25">
      <c r="AN6671" s="136"/>
    </row>
    <row r="6672" spans="40:40" x14ac:dyDescent="0.25">
      <c r="AN6672" s="136"/>
    </row>
    <row r="6673" spans="40:40" x14ac:dyDescent="0.25">
      <c r="AN6673" s="136"/>
    </row>
    <row r="6674" spans="40:40" x14ac:dyDescent="0.25">
      <c r="AN6674" s="136"/>
    </row>
    <row r="6675" spans="40:40" x14ac:dyDescent="0.25">
      <c r="AN6675" s="136"/>
    </row>
    <row r="6676" spans="40:40" x14ac:dyDescent="0.25">
      <c r="AN6676" s="136"/>
    </row>
    <row r="6677" spans="40:40" x14ac:dyDescent="0.25">
      <c r="AN6677" s="136"/>
    </row>
    <row r="6678" spans="40:40" x14ac:dyDescent="0.25">
      <c r="AN6678" s="136"/>
    </row>
    <row r="6679" spans="40:40" x14ac:dyDescent="0.25">
      <c r="AN6679" s="136"/>
    </row>
    <row r="6680" spans="40:40" x14ac:dyDescent="0.25">
      <c r="AN6680" s="136"/>
    </row>
    <row r="6681" spans="40:40" x14ac:dyDescent="0.25">
      <c r="AN6681" s="136"/>
    </row>
    <row r="6682" spans="40:40" x14ac:dyDescent="0.25">
      <c r="AN6682" s="136"/>
    </row>
    <row r="6683" spans="40:40" x14ac:dyDescent="0.25">
      <c r="AN6683" s="136"/>
    </row>
    <row r="6684" spans="40:40" x14ac:dyDescent="0.25">
      <c r="AN6684" s="136"/>
    </row>
    <row r="6685" spans="40:40" x14ac:dyDescent="0.25">
      <c r="AN6685" s="136"/>
    </row>
    <row r="6686" spans="40:40" x14ac:dyDescent="0.25">
      <c r="AN6686" s="136"/>
    </row>
    <row r="6687" spans="40:40" x14ac:dyDescent="0.25">
      <c r="AN6687" s="136"/>
    </row>
    <row r="6688" spans="40:40" x14ac:dyDescent="0.25">
      <c r="AN6688" s="136"/>
    </row>
    <row r="6689" spans="40:40" x14ac:dyDescent="0.25">
      <c r="AN6689" s="136"/>
    </row>
    <row r="6690" spans="40:40" x14ac:dyDescent="0.25">
      <c r="AN6690" s="136"/>
    </row>
    <row r="6691" spans="40:40" x14ac:dyDescent="0.25">
      <c r="AN6691" s="136"/>
    </row>
    <row r="6692" spans="40:40" x14ac:dyDescent="0.25">
      <c r="AN6692" s="136"/>
    </row>
    <row r="6693" spans="40:40" x14ac:dyDescent="0.25">
      <c r="AN6693" s="136"/>
    </row>
    <row r="6694" spans="40:40" x14ac:dyDescent="0.25">
      <c r="AN6694" s="136"/>
    </row>
    <row r="6695" spans="40:40" x14ac:dyDescent="0.25">
      <c r="AN6695" s="136"/>
    </row>
    <row r="6696" spans="40:40" x14ac:dyDescent="0.25">
      <c r="AN6696" s="136"/>
    </row>
    <row r="6697" spans="40:40" x14ac:dyDescent="0.25">
      <c r="AN6697" s="136"/>
    </row>
    <row r="6698" spans="40:40" x14ac:dyDescent="0.25">
      <c r="AN6698" s="136"/>
    </row>
    <row r="6699" spans="40:40" x14ac:dyDescent="0.25">
      <c r="AN6699" s="136"/>
    </row>
    <row r="6700" spans="40:40" x14ac:dyDescent="0.25">
      <c r="AN6700" s="136"/>
    </row>
    <row r="6701" spans="40:40" x14ac:dyDescent="0.25">
      <c r="AN6701" s="136"/>
    </row>
    <row r="6702" spans="40:40" x14ac:dyDescent="0.25">
      <c r="AN6702" s="136"/>
    </row>
    <row r="6703" spans="40:40" x14ac:dyDescent="0.25">
      <c r="AN6703" s="136"/>
    </row>
    <row r="6704" spans="40:40" x14ac:dyDescent="0.25">
      <c r="AN6704" s="136"/>
    </row>
    <row r="6705" spans="40:40" x14ac:dyDescent="0.25">
      <c r="AN6705" s="136"/>
    </row>
    <row r="6706" spans="40:40" x14ac:dyDescent="0.25">
      <c r="AN6706" s="136"/>
    </row>
    <row r="6707" spans="40:40" x14ac:dyDescent="0.25">
      <c r="AN6707" s="136"/>
    </row>
    <row r="6708" spans="40:40" x14ac:dyDescent="0.25">
      <c r="AN6708" s="136"/>
    </row>
    <row r="6709" spans="40:40" x14ac:dyDescent="0.25">
      <c r="AN6709" s="136"/>
    </row>
    <row r="6710" spans="40:40" x14ac:dyDescent="0.25">
      <c r="AN6710" s="136"/>
    </row>
    <row r="6711" spans="40:40" x14ac:dyDescent="0.25">
      <c r="AN6711" s="136"/>
    </row>
    <row r="6712" spans="40:40" x14ac:dyDescent="0.25">
      <c r="AN6712" s="136"/>
    </row>
    <row r="6713" spans="40:40" x14ac:dyDescent="0.25">
      <c r="AN6713" s="136"/>
    </row>
    <row r="6714" spans="40:40" x14ac:dyDescent="0.25">
      <c r="AN6714" s="136"/>
    </row>
    <row r="6715" spans="40:40" x14ac:dyDescent="0.25">
      <c r="AN6715" s="136"/>
    </row>
    <row r="6716" spans="40:40" x14ac:dyDescent="0.25">
      <c r="AN6716" s="136"/>
    </row>
    <row r="6717" spans="40:40" x14ac:dyDescent="0.25">
      <c r="AN6717" s="136"/>
    </row>
    <row r="6718" spans="40:40" x14ac:dyDescent="0.25">
      <c r="AN6718" s="136"/>
    </row>
    <row r="6719" spans="40:40" x14ac:dyDescent="0.25">
      <c r="AN6719" s="136"/>
    </row>
    <row r="6720" spans="40:40" x14ac:dyDescent="0.25">
      <c r="AN6720" s="136"/>
    </row>
    <row r="6721" spans="40:40" x14ac:dyDescent="0.25">
      <c r="AN6721" s="136"/>
    </row>
    <row r="6722" spans="40:40" x14ac:dyDescent="0.25">
      <c r="AN6722" s="136"/>
    </row>
    <row r="6723" spans="40:40" x14ac:dyDescent="0.25">
      <c r="AN6723" s="136"/>
    </row>
    <row r="6724" spans="40:40" x14ac:dyDescent="0.25">
      <c r="AN6724" s="136"/>
    </row>
    <row r="6725" spans="40:40" x14ac:dyDescent="0.25">
      <c r="AN6725" s="136"/>
    </row>
    <row r="6726" spans="40:40" x14ac:dyDescent="0.25">
      <c r="AN6726" s="136"/>
    </row>
    <row r="6727" spans="40:40" x14ac:dyDescent="0.25">
      <c r="AN6727" s="136"/>
    </row>
    <row r="6728" spans="40:40" x14ac:dyDescent="0.25">
      <c r="AN6728" s="136"/>
    </row>
    <row r="6729" spans="40:40" x14ac:dyDescent="0.25">
      <c r="AN6729" s="136"/>
    </row>
    <row r="6730" spans="40:40" x14ac:dyDescent="0.25">
      <c r="AN6730" s="136"/>
    </row>
    <row r="6731" spans="40:40" x14ac:dyDescent="0.25">
      <c r="AN6731" s="136"/>
    </row>
    <row r="6732" spans="40:40" x14ac:dyDescent="0.25">
      <c r="AN6732" s="136"/>
    </row>
    <row r="6733" spans="40:40" x14ac:dyDescent="0.25">
      <c r="AN6733" s="136"/>
    </row>
    <row r="6734" spans="40:40" x14ac:dyDescent="0.25">
      <c r="AN6734" s="136"/>
    </row>
    <row r="6735" spans="40:40" x14ac:dyDescent="0.25">
      <c r="AN6735" s="136"/>
    </row>
    <row r="6736" spans="40:40" x14ac:dyDescent="0.25">
      <c r="AN6736" s="136"/>
    </row>
    <row r="6737" spans="40:40" x14ac:dyDescent="0.25">
      <c r="AN6737" s="136"/>
    </row>
    <row r="6738" spans="40:40" x14ac:dyDescent="0.25">
      <c r="AN6738" s="136"/>
    </row>
    <row r="6739" spans="40:40" x14ac:dyDescent="0.25">
      <c r="AN6739" s="136"/>
    </row>
    <row r="6740" spans="40:40" x14ac:dyDescent="0.25">
      <c r="AN6740" s="136"/>
    </row>
    <row r="6741" spans="40:40" x14ac:dyDescent="0.25">
      <c r="AN6741" s="136"/>
    </row>
    <row r="6742" spans="40:40" x14ac:dyDescent="0.25">
      <c r="AN6742" s="136"/>
    </row>
    <row r="6743" spans="40:40" x14ac:dyDescent="0.25">
      <c r="AN6743" s="136"/>
    </row>
    <row r="6744" spans="40:40" x14ac:dyDescent="0.25">
      <c r="AN6744" s="136"/>
    </row>
    <row r="6745" spans="40:40" x14ac:dyDescent="0.25">
      <c r="AN6745" s="136"/>
    </row>
    <row r="6746" spans="40:40" x14ac:dyDescent="0.25">
      <c r="AN6746" s="136"/>
    </row>
    <row r="6747" spans="40:40" x14ac:dyDescent="0.25">
      <c r="AN6747" s="136"/>
    </row>
    <row r="6748" spans="40:40" x14ac:dyDescent="0.25">
      <c r="AN6748" s="136"/>
    </row>
    <row r="6749" spans="40:40" x14ac:dyDescent="0.25">
      <c r="AN6749" s="136"/>
    </row>
    <row r="6750" spans="40:40" x14ac:dyDescent="0.25">
      <c r="AN6750" s="136"/>
    </row>
    <row r="6751" spans="40:40" x14ac:dyDescent="0.25">
      <c r="AN6751" s="136"/>
    </row>
    <row r="6752" spans="40:40" x14ac:dyDescent="0.25">
      <c r="AN6752" s="136"/>
    </row>
    <row r="6753" spans="40:40" x14ac:dyDescent="0.25">
      <c r="AN6753" s="136"/>
    </row>
    <row r="6754" spans="40:40" x14ac:dyDescent="0.25">
      <c r="AN6754" s="136"/>
    </row>
    <row r="6755" spans="40:40" x14ac:dyDescent="0.25">
      <c r="AN6755" s="136"/>
    </row>
    <row r="6756" spans="40:40" x14ac:dyDescent="0.25">
      <c r="AN6756" s="136"/>
    </row>
    <row r="6757" spans="40:40" x14ac:dyDescent="0.25">
      <c r="AN6757" s="136"/>
    </row>
    <row r="6758" spans="40:40" x14ac:dyDescent="0.25">
      <c r="AN6758" s="136"/>
    </row>
    <row r="6759" spans="40:40" x14ac:dyDescent="0.25">
      <c r="AN6759" s="136"/>
    </row>
    <row r="6760" spans="40:40" x14ac:dyDescent="0.25">
      <c r="AN6760" s="136"/>
    </row>
    <row r="6761" spans="40:40" x14ac:dyDescent="0.25">
      <c r="AN6761" s="136"/>
    </row>
    <row r="6762" spans="40:40" x14ac:dyDescent="0.25">
      <c r="AN6762" s="136"/>
    </row>
    <row r="6763" spans="40:40" x14ac:dyDescent="0.25">
      <c r="AN6763" s="136"/>
    </row>
    <row r="6764" spans="40:40" x14ac:dyDescent="0.25">
      <c r="AN6764" s="136"/>
    </row>
    <row r="6765" spans="40:40" x14ac:dyDescent="0.25">
      <c r="AN6765" s="136"/>
    </row>
    <row r="6766" spans="40:40" x14ac:dyDescent="0.25">
      <c r="AN6766" s="136"/>
    </row>
    <row r="6767" spans="40:40" x14ac:dyDescent="0.25">
      <c r="AN6767" s="136"/>
    </row>
    <row r="6768" spans="40:40" x14ac:dyDescent="0.25">
      <c r="AN6768" s="136"/>
    </row>
    <row r="6769" spans="40:40" x14ac:dyDescent="0.25">
      <c r="AN6769" s="136"/>
    </row>
    <row r="6770" spans="40:40" x14ac:dyDescent="0.25">
      <c r="AN6770" s="136"/>
    </row>
    <row r="6771" spans="40:40" x14ac:dyDescent="0.25">
      <c r="AN6771" s="136"/>
    </row>
    <row r="6772" spans="40:40" x14ac:dyDescent="0.25">
      <c r="AN6772" s="136"/>
    </row>
    <row r="6773" spans="40:40" x14ac:dyDescent="0.25">
      <c r="AN6773" s="136"/>
    </row>
    <row r="6774" spans="40:40" x14ac:dyDescent="0.25">
      <c r="AN6774" s="136"/>
    </row>
    <row r="6775" spans="40:40" x14ac:dyDescent="0.25">
      <c r="AN6775" s="136"/>
    </row>
    <row r="6776" spans="40:40" x14ac:dyDescent="0.25">
      <c r="AN6776" s="136"/>
    </row>
    <row r="6777" spans="40:40" x14ac:dyDescent="0.25">
      <c r="AN6777" s="136"/>
    </row>
    <row r="6778" spans="40:40" x14ac:dyDescent="0.25">
      <c r="AN6778" s="136"/>
    </row>
    <row r="6779" spans="40:40" x14ac:dyDescent="0.25">
      <c r="AN6779" s="136"/>
    </row>
    <row r="6780" spans="40:40" x14ac:dyDescent="0.25">
      <c r="AN6780" s="136"/>
    </row>
    <row r="6781" spans="40:40" x14ac:dyDescent="0.25">
      <c r="AN6781" s="136"/>
    </row>
    <row r="6782" spans="40:40" x14ac:dyDescent="0.25">
      <c r="AN6782" s="136"/>
    </row>
    <row r="6783" spans="40:40" x14ac:dyDescent="0.25">
      <c r="AN6783" s="136"/>
    </row>
    <row r="6784" spans="40:40" x14ac:dyDescent="0.25">
      <c r="AN6784" s="136"/>
    </row>
    <row r="6785" spans="40:40" x14ac:dyDescent="0.25">
      <c r="AN6785" s="136"/>
    </row>
    <row r="6786" spans="40:40" x14ac:dyDescent="0.25">
      <c r="AN6786" s="136"/>
    </row>
    <row r="6787" spans="40:40" x14ac:dyDescent="0.25">
      <c r="AN6787" s="136"/>
    </row>
    <row r="6788" spans="40:40" x14ac:dyDescent="0.25">
      <c r="AN6788" s="136"/>
    </row>
    <row r="6789" spans="40:40" x14ac:dyDescent="0.25">
      <c r="AN6789" s="136"/>
    </row>
    <row r="6790" spans="40:40" x14ac:dyDescent="0.25">
      <c r="AN6790" s="136"/>
    </row>
    <row r="6791" spans="40:40" x14ac:dyDescent="0.25">
      <c r="AN6791" s="136"/>
    </row>
    <row r="6792" spans="40:40" x14ac:dyDescent="0.25">
      <c r="AN6792" s="136"/>
    </row>
    <row r="6793" spans="40:40" x14ac:dyDescent="0.25">
      <c r="AN6793" s="136"/>
    </row>
    <row r="6794" spans="40:40" x14ac:dyDescent="0.25">
      <c r="AN6794" s="136"/>
    </row>
    <row r="6795" spans="40:40" x14ac:dyDescent="0.25">
      <c r="AN6795" s="136"/>
    </row>
    <row r="6796" spans="40:40" x14ac:dyDescent="0.25">
      <c r="AN6796" s="136"/>
    </row>
    <row r="6797" spans="40:40" x14ac:dyDescent="0.25">
      <c r="AN6797" s="136"/>
    </row>
    <row r="6798" spans="40:40" x14ac:dyDescent="0.25">
      <c r="AN6798" s="136"/>
    </row>
    <row r="6799" spans="40:40" x14ac:dyDescent="0.25">
      <c r="AN6799" s="136"/>
    </row>
    <row r="6800" spans="40:40" x14ac:dyDescent="0.25">
      <c r="AN6800" s="136"/>
    </row>
    <row r="6801" spans="40:40" x14ac:dyDescent="0.25">
      <c r="AN6801" s="136"/>
    </row>
    <row r="6802" spans="40:40" x14ac:dyDescent="0.25">
      <c r="AN6802" s="136"/>
    </row>
    <row r="6803" spans="40:40" x14ac:dyDescent="0.25">
      <c r="AN6803" s="136"/>
    </row>
    <row r="6804" spans="40:40" x14ac:dyDescent="0.25">
      <c r="AN6804" s="136"/>
    </row>
    <row r="6805" spans="40:40" x14ac:dyDescent="0.25">
      <c r="AN6805" s="136"/>
    </row>
    <row r="6806" spans="40:40" x14ac:dyDescent="0.25">
      <c r="AN6806" s="136"/>
    </row>
    <row r="6807" spans="40:40" x14ac:dyDescent="0.25">
      <c r="AN6807" s="136"/>
    </row>
    <row r="6808" spans="40:40" x14ac:dyDescent="0.25">
      <c r="AN6808" s="136"/>
    </row>
    <row r="6809" spans="40:40" x14ac:dyDescent="0.25">
      <c r="AN6809" s="136"/>
    </row>
    <row r="6810" spans="40:40" x14ac:dyDescent="0.25">
      <c r="AN6810" s="136"/>
    </row>
    <row r="6811" spans="40:40" x14ac:dyDescent="0.25">
      <c r="AN6811" s="136"/>
    </row>
    <row r="6812" spans="40:40" x14ac:dyDescent="0.25">
      <c r="AN6812" s="136"/>
    </row>
    <row r="6813" spans="40:40" x14ac:dyDescent="0.25">
      <c r="AN6813" s="136"/>
    </row>
    <row r="6814" spans="40:40" x14ac:dyDescent="0.25">
      <c r="AN6814" s="136"/>
    </row>
    <row r="6815" spans="40:40" x14ac:dyDescent="0.25">
      <c r="AN6815" s="136"/>
    </row>
    <row r="6816" spans="40:40" x14ac:dyDescent="0.25">
      <c r="AN6816" s="136"/>
    </row>
    <row r="6817" spans="40:40" x14ac:dyDescent="0.25">
      <c r="AN6817" s="136"/>
    </row>
    <row r="6818" spans="40:40" x14ac:dyDescent="0.25">
      <c r="AN6818" s="136"/>
    </row>
    <row r="6819" spans="40:40" x14ac:dyDescent="0.25">
      <c r="AN6819" s="136"/>
    </row>
    <row r="6820" spans="40:40" x14ac:dyDescent="0.25">
      <c r="AN6820" s="136"/>
    </row>
    <row r="6821" spans="40:40" x14ac:dyDescent="0.25">
      <c r="AN6821" s="136"/>
    </row>
    <row r="6822" spans="40:40" x14ac:dyDescent="0.25">
      <c r="AN6822" s="136"/>
    </row>
    <row r="6823" spans="40:40" x14ac:dyDescent="0.25">
      <c r="AN6823" s="136"/>
    </row>
    <row r="6824" spans="40:40" x14ac:dyDescent="0.25">
      <c r="AN6824" s="136"/>
    </row>
    <row r="6825" spans="40:40" x14ac:dyDescent="0.25">
      <c r="AN6825" s="136"/>
    </row>
    <row r="6826" spans="40:40" x14ac:dyDescent="0.25">
      <c r="AN6826" s="136"/>
    </row>
    <row r="6827" spans="40:40" x14ac:dyDescent="0.25">
      <c r="AN6827" s="136"/>
    </row>
    <row r="6828" spans="40:40" x14ac:dyDescent="0.25">
      <c r="AN6828" s="136"/>
    </row>
    <row r="6829" spans="40:40" x14ac:dyDescent="0.25">
      <c r="AN6829" s="136"/>
    </row>
    <row r="6830" spans="40:40" x14ac:dyDescent="0.25">
      <c r="AN6830" s="136"/>
    </row>
    <row r="6831" spans="40:40" x14ac:dyDescent="0.25">
      <c r="AN6831" s="136"/>
    </row>
    <row r="6832" spans="40:40" x14ac:dyDescent="0.25">
      <c r="AN6832" s="136"/>
    </row>
    <row r="6833" spans="40:40" x14ac:dyDescent="0.25">
      <c r="AN6833" s="136"/>
    </row>
    <row r="6834" spans="40:40" x14ac:dyDescent="0.25">
      <c r="AN6834" s="136"/>
    </row>
    <row r="6835" spans="40:40" x14ac:dyDescent="0.25">
      <c r="AN6835" s="136"/>
    </row>
    <row r="6836" spans="40:40" x14ac:dyDescent="0.25">
      <c r="AN6836" s="136"/>
    </row>
    <row r="6837" spans="40:40" x14ac:dyDescent="0.25">
      <c r="AN6837" s="136"/>
    </row>
    <row r="6838" spans="40:40" x14ac:dyDescent="0.25">
      <c r="AN6838" s="136"/>
    </row>
    <row r="6839" spans="40:40" x14ac:dyDescent="0.25">
      <c r="AN6839" s="136"/>
    </row>
    <row r="6840" spans="40:40" x14ac:dyDescent="0.25">
      <c r="AN6840" s="136"/>
    </row>
    <row r="6841" spans="40:40" x14ac:dyDescent="0.25">
      <c r="AN6841" s="136"/>
    </row>
    <row r="6842" spans="40:40" x14ac:dyDescent="0.25">
      <c r="AN6842" s="136"/>
    </row>
    <row r="6843" spans="40:40" x14ac:dyDescent="0.25">
      <c r="AN6843" s="136"/>
    </row>
    <row r="6844" spans="40:40" x14ac:dyDescent="0.25">
      <c r="AN6844" s="136"/>
    </row>
    <row r="6845" spans="40:40" x14ac:dyDescent="0.25">
      <c r="AN6845" s="136"/>
    </row>
    <row r="6846" spans="40:40" x14ac:dyDescent="0.25">
      <c r="AN6846" s="136"/>
    </row>
    <row r="6847" spans="40:40" x14ac:dyDescent="0.25">
      <c r="AN6847" s="136"/>
    </row>
    <row r="6848" spans="40:40" x14ac:dyDescent="0.25">
      <c r="AN6848" s="136"/>
    </row>
    <row r="6849" spans="40:40" x14ac:dyDescent="0.25">
      <c r="AN6849" s="136"/>
    </row>
    <row r="6850" spans="40:40" x14ac:dyDescent="0.25">
      <c r="AN6850" s="136"/>
    </row>
    <row r="6851" spans="40:40" x14ac:dyDescent="0.25">
      <c r="AN6851" s="136"/>
    </row>
    <row r="6852" spans="40:40" x14ac:dyDescent="0.25">
      <c r="AN6852" s="136"/>
    </row>
    <row r="6853" spans="40:40" x14ac:dyDescent="0.25">
      <c r="AN6853" s="136"/>
    </row>
    <row r="6854" spans="40:40" x14ac:dyDescent="0.25">
      <c r="AN6854" s="136"/>
    </row>
    <row r="6855" spans="40:40" x14ac:dyDescent="0.25">
      <c r="AN6855" s="136"/>
    </row>
    <row r="6856" spans="40:40" x14ac:dyDescent="0.25">
      <c r="AN6856" s="136"/>
    </row>
    <row r="6857" spans="40:40" x14ac:dyDescent="0.25">
      <c r="AN6857" s="136"/>
    </row>
    <row r="6858" spans="40:40" x14ac:dyDescent="0.25">
      <c r="AN6858" s="136"/>
    </row>
    <row r="6859" spans="40:40" x14ac:dyDescent="0.25">
      <c r="AN6859" s="136"/>
    </row>
    <row r="6860" spans="40:40" x14ac:dyDescent="0.25">
      <c r="AN6860" s="136"/>
    </row>
    <row r="6861" spans="40:40" x14ac:dyDescent="0.25">
      <c r="AN6861" s="136"/>
    </row>
    <row r="6862" spans="40:40" x14ac:dyDescent="0.25">
      <c r="AN6862" s="136"/>
    </row>
    <row r="6863" spans="40:40" x14ac:dyDescent="0.25">
      <c r="AN6863" s="136"/>
    </row>
    <row r="6864" spans="40:40" x14ac:dyDescent="0.25">
      <c r="AN6864" s="136"/>
    </row>
    <row r="6865" spans="40:40" x14ac:dyDescent="0.25">
      <c r="AN6865" s="136"/>
    </row>
    <row r="6866" spans="40:40" x14ac:dyDescent="0.25">
      <c r="AN6866" s="136"/>
    </row>
    <row r="6867" spans="40:40" x14ac:dyDescent="0.25">
      <c r="AN6867" s="136"/>
    </row>
  </sheetData>
  <pageMargins left="0.75" right="0.75" top="1" bottom="1" header="0.5" footer="0.5"/>
  <pageSetup scale="64" orientation="landscape" r:id="rId1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131">
    <pageSetUpPr fitToPage="1"/>
  </sheetPr>
  <dimension ref="A1:AR1699"/>
  <sheetViews>
    <sheetView workbookViewId="0">
      <pane xSplit="1" ySplit="6" topLeftCell="B7" activePane="bottomRight" state="frozen"/>
      <selection sqref="A1:A65536"/>
      <selection pane="topRight" sqref="A1:A65536"/>
      <selection pane="bottomLeft" sqref="A1:A65536"/>
      <selection pane="bottomRight" activeCell="AI7" sqref="AI7:AJ161"/>
    </sheetView>
  </sheetViews>
  <sheetFormatPr defaultColWidth="9.125" defaultRowHeight="13.2" x14ac:dyDescent="0.25"/>
  <cols>
    <col min="1" max="1" width="10.875" style="40" customWidth="1"/>
    <col min="2" max="3" width="9.125" style="40"/>
    <col min="4" max="4" width="9.625" style="40" bestFit="1" customWidth="1"/>
    <col min="5" max="5" width="9.625" style="40" customWidth="1"/>
    <col min="6" max="7" width="9.125" style="40"/>
    <col min="8" max="8" width="15.25" style="40" hidden="1" customWidth="1"/>
    <col min="9" max="9" width="9.125" style="40"/>
    <col min="10" max="12" width="0" style="40" hidden="1" customWidth="1"/>
    <col min="13" max="13" width="10.375" style="40" hidden="1" customWidth="1"/>
    <col min="14" max="15" width="8.25" style="40" hidden="1" customWidth="1"/>
    <col min="16" max="16" width="3.625" style="40" hidden="1" customWidth="1"/>
    <col min="17" max="17" width="9.125" style="40"/>
    <col min="18" max="18" width="13.375" style="40" customWidth="1"/>
    <col min="19" max="19" width="9.125" style="40"/>
    <col min="20" max="21" width="0" style="40" hidden="1" customWidth="1"/>
    <col min="22" max="22" width="9.75" style="40" hidden="1" customWidth="1"/>
    <col min="23" max="26" width="0" style="40" hidden="1" customWidth="1"/>
    <col min="27" max="27" width="3" style="40" hidden="1" customWidth="1"/>
    <col min="28" max="31" width="0" style="40" hidden="1" customWidth="1"/>
    <col min="32" max="32" width="10.25" style="40" hidden="1" customWidth="1"/>
    <col min="33" max="33" width="0" style="40" hidden="1" customWidth="1"/>
    <col min="34" max="34" width="9" style="40" hidden="1" customWidth="1"/>
    <col min="35" max="36" width="0" style="40" hidden="1" customWidth="1"/>
    <col min="37" max="37" width="9.125" style="40"/>
    <col min="38" max="38" width="10.125" style="40" bestFit="1" customWidth="1"/>
    <col min="39" max="40" width="9.125" style="40"/>
    <col min="41" max="41" width="12.125" style="40" customWidth="1"/>
    <col min="42" max="42" width="9.125" style="40"/>
    <col min="43" max="43" width="12.25" style="40" customWidth="1"/>
    <col min="44" max="44" width="12.625" style="40" customWidth="1"/>
    <col min="45" max="16384" width="9.125" style="40"/>
  </cols>
  <sheetData>
    <row r="1" spans="1:44" x14ac:dyDescent="0.25">
      <c r="B1" s="40" t="s">
        <v>128</v>
      </c>
      <c r="C1" s="40" t="s">
        <v>129</v>
      </c>
      <c r="D1" s="40" t="s">
        <v>130</v>
      </c>
      <c r="E1" s="40" t="s">
        <v>131</v>
      </c>
      <c r="F1" s="40" t="s">
        <v>132</v>
      </c>
      <c r="G1" s="40" t="s">
        <v>133</v>
      </c>
      <c r="I1" s="40" t="s">
        <v>134</v>
      </c>
      <c r="R1" s="40" t="s">
        <v>135</v>
      </c>
    </row>
    <row r="2" spans="1:44" x14ac:dyDescent="0.25">
      <c r="A2" s="40">
        <v>1</v>
      </c>
      <c r="B2" s="40">
        <v>2</v>
      </c>
      <c r="C2" s="40">
        <v>3</v>
      </c>
      <c r="D2" s="40">
        <v>4</v>
      </c>
      <c r="E2" s="40">
        <v>5</v>
      </c>
      <c r="F2" s="40">
        <v>6</v>
      </c>
      <c r="G2" s="40">
        <v>7</v>
      </c>
      <c r="I2" s="40">
        <v>9</v>
      </c>
      <c r="R2" s="40">
        <v>18</v>
      </c>
    </row>
    <row r="4" spans="1:44" ht="16.2" thickBot="1" x14ac:dyDescent="0.35">
      <c r="B4" s="41" t="s">
        <v>137</v>
      </c>
      <c r="C4" s="41"/>
      <c r="D4" s="41"/>
      <c r="E4" s="41"/>
      <c r="F4" s="41"/>
      <c r="G4" s="41"/>
      <c r="H4" s="41"/>
      <c r="I4" s="41"/>
      <c r="J4" s="41"/>
      <c r="K4" s="41"/>
      <c r="L4" s="41"/>
      <c r="M4" s="41"/>
      <c r="N4" s="41"/>
      <c r="O4" s="41"/>
      <c r="Q4" s="42"/>
      <c r="R4" s="42" t="s">
        <v>138</v>
      </c>
      <c r="S4" s="42"/>
      <c r="T4" s="42"/>
      <c r="U4" s="42"/>
      <c r="V4" s="42"/>
      <c r="W4" s="42"/>
      <c r="X4" s="42"/>
      <c r="Y4" s="42"/>
      <c r="Z4" s="42"/>
      <c r="AB4" s="42"/>
      <c r="AC4" s="42"/>
      <c r="AD4" s="42"/>
      <c r="AE4" s="42"/>
      <c r="AF4" s="42"/>
      <c r="AG4" s="42"/>
      <c r="AJ4" s="42"/>
      <c r="AM4" s="81"/>
    </row>
    <row r="5" spans="1:44" ht="15.75" customHeight="1" x14ac:dyDescent="0.25">
      <c r="B5" s="43"/>
      <c r="C5" s="43"/>
      <c r="D5" s="44"/>
      <c r="E5" s="43"/>
      <c r="F5" s="43"/>
      <c r="G5" s="43"/>
      <c r="H5" s="43"/>
      <c r="I5" s="43"/>
      <c r="J5" s="43"/>
      <c r="K5" s="43"/>
      <c r="L5" s="44"/>
      <c r="M5" s="45"/>
      <c r="N5" s="45"/>
      <c r="O5" s="45"/>
      <c r="Q5" s="45"/>
      <c r="R5" s="45"/>
      <c r="S5" s="45"/>
      <c r="T5" s="45"/>
      <c r="U5" s="45"/>
      <c r="V5" s="45"/>
      <c r="W5" s="46"/>
      <c r="X5" s="47"/>
      <c r="Y5" s="46"/>
      <c r="Z5" s="48"/>
      <c r="AB5" s="45"/>
      <c r="AC5" s="45"/>
      <c r="AD5" s="46"/>
      <c r="AE5" s="47"/>
      <c r="AF5" s="46"/>
      <c r="AG5" s="48"/>
      <c r="AM5" s="80"/>
      <c r="AN5" s="80"/>
    </row>
    <row r="6" spans="1:44" s="49" customFormat="1" ht="24.75" customHeight="1" x14ac:dyDescent="0.25">
      <c r="B6" s="49" t="s">
        <v>141</v>
      </c>
      <c r="C6" s="49" t="s">
        <v>140</v>
      </c>
      <c r="D6" s="49" t="s">
        <v>139</v>
      </c>
      <c r="E6" s="49" t="s">
        <v>142</v>
      </c>
      <c r="F6" s="49" t="s">
        <v>143</v>
      </c>
      <c r="G6" s="49" t="s">
        <v>145</v>
      </c>
      <c r="I6" s="49" t="s">
        <v>144</v>
      </c>
      <c r="R6" s="69" t="s">
        <v>138</v>
      </c>
      <c r="AJ6" s="69"/>
      <c r="AM6" s="69"/>
      <c r="AN6" s="69"/>
      <c r="AO6" s="69"/>
      <c r="AP6" s="69"/>
      <c r="AQ6" s="69"/>
      <c r="AR6" s="69"/>
    </row>
    <row r="7" spans="1:44" x14ac:dyDescent="0.25">
      <c r="A7" s="50">
        <f>[5]Tregion!$J7</f>
        <v>37135</v>
      </c>
      <c r="B7" s="51">
        <f>[5]Tregion!$L7</f>
        <v>20.3</v>
      </c>
      <c r="C7" s="52">
        <f>[6]Tregion!$L7</f>
        <v>19.75</v>
      </c>
      <c r="D7" s="51">
        <f>[7]Tregion!$L7</f>
        <v>18.5</v>
      </c>
      <c r="E7" s="52">
        <f>[8]Tregion!$L7</f>
        <v>21.5</v>
      </c>
      <c r="F7" s="51">
        <f>[9]Tregion!$L7</f>
        <v>20.48</v>
      </c>
      <c r="G7" s="51">
        <f>[5]Tregion!$L7</f>
        <v>20.3</v>
      </c>
      <c r="H7" s="51"/>
      <c r="I7" s="52">
        <f>[11]Tregion!$L7</f>
        <v>20.48</v>
      </c>
      <c r="J7" s="51"/>
      <c r="K7" s="52"/>
      <c r="L7" s="51"/>
      <c r="M7" s="52"/>
      <c r="N7" s="51"/>
      <c r="O7" s="52"/>
      <c r="Q7" s="51"/>
      <c r="R7" s="52">
        <f>[12]Tregion!$L7</f>
        <v>0</v>
      </c>
      <c r="S7" s="53"/>
      <c r="T7" s="52"/>
      <c r="U7" s="54"/>
      <c r="V7" s="55"/>
      <c r="W7" s="54"/>
      <c r="X7" s="52"/>
      <c r="Y7" s="53"/>
      <c r="Z7" s="56"/>
      <c r="AB7" s="53"/>
      <c r="AC7" s="52"/>
      <c r="AD7" s="53"/>
      <c r="AE7" s="52"/>
      <c r="AF7" s="53"/>
      <c r="AG7" s="52"/>
      <c r="AI7" s="50"/>
      <c r="AJ7" s="70"/>
      <c r="AL7" s="50"/>
    </row>
    <row r="8" spans="1:44" x14ac:dyDescent="0.25">
      <c r="A8" s="50">
        <f>[5]Tregion!$J8</f>
        <v>37165</v>
      </c>
      <c r="B8" s="57">
        <f>[5]Tregion!$L8</f>
        <v>28.25</v>
      </c>
      <c r="C8" s="58">
        <f>[6]Tregion!$L8</f>
        <v>28</v>
      </c>
      <c r="D8" s="57">
        <f>[7]Tregion!$L8</f>
        <v>28</v>
      </c>
      <c r="E8" s="58">
        <f>[8]Tregion!$L8</f>
        <v>28</v>
      </c>
      <c r="F8" s="57">
        <f>[9]Tregion!$L8</f>
        <v>28</v>
      </c>
      <c r="G8" s="57">
        <f>[5]Tregion!$L8</f>
        <v>28.25</v>
      </c>
      <c r="H8" s="57"/>
      <c r="I8" s="58">
        <f>[11]Tregion!$L8</f>
        <v>25.1</v>
      </c>
      <c r="J8" s="57"/>
      <c r="K8" s="58"/>
      <c r="L8" s="57"/>
      <c r="M8" s="58"/>
      <c r="N8" s="57"/>
      <c r="O8" s="58"/>
      <c r="Q8" s="57"/>
      <c r="R8" s="58">
        <f>[12]Tregion!$L8</f>
        <v>0</v>
      </c>
      <c r="S8" s="59"/>
      <c r="T8" s="58"/>
      <c r="U8" s="60"/>
      <c r="V8" s="61"/>
      <c r="W8" s="60"/>
      <c r="X8" s="58"/>
      <c r="Y8" s="59"/>
      <c r="Z8" s="62"/>
      <c r="AB8" s="59"/>
      <c r="AC8" s="58"/>
      <c r="AD8" s="59"/>
      <c r="AE8" s="58"/>
      <c r="AF8" s="59"/>
      <c r="AG8" s="58"/>
      <c r="AI8" s="50"/>
      <c r="AJ8" s="70"/>
      <c r="AL8" s="50"/>
    </row>
    <row r="9" spans="1:44" x14ac:dyDescent="0.25">
      <c r="A9" s="50">
        <f>[5]Tregion!$J9</f>
        <v>37196</v>
      </c>
      <c r="B9" s="57">
        <f>[5]Tregion!$L9</f>
        <v>28</v>
      </c>
      <c r="C9" s="58">
        <f>[6]Tregion!$L9</f>
        <v>29.75</v>
      </c>
      <c r="D9" s="57">
        <f>[7]Tregion!$L9</f>
        <v>29</v>
      </c>
      <c r="E9" s="58">
        <f>[8]Tregion!$L9</f>
        <v>30</v>
      </c>
      <c r="F9" s="57">
        <f>[9]Tregion!$L9</f>
        <v>29</v>
      </c>
      <c r="G9" s="57">
        <f>[5]Tregion!$L9</f>
        <v>28</v>
      </c>
      <c r="H9" s="57"/>
      <c r="I9" s="58">
        <f>[11]Tregion!$L9</f>
        <v>26</v>
      </c>
      <c r="J9" s="57"/>
      <c r="K9" s="58"/>
      <c r="L9" s="57"/>
      <c r="M9" s="58"/>
      <c r="N9" s="57"/>
      <c r="O9" s="58"/>
      <c r="Q9" s="57"/>
      <c r="R9" s="58">
        <f>[12]Tregion!$L9</f>
        <v>46.598466530000046</v>
      </c>
      <c r="S9" s="59"/>
      <c r="T9" s="58"/>
      <c r="U9" s="60"/>
      <c r="V9" s="61"/>
      <c r="W9" s="60"/>
      <c r="X9" s="58"/>
      <c r="Y9" s="59"/>
      <c r="Z9" s="62"/>
      <c r="AB9" s="59"/>
      <c r="AC9" s="58"/>
      <c r="AD9" s="59"/>
      <c r="AE9" s="58"/>
      <c r="AF9" s="59"/>
      <c r="AG9" s="58"/>
      <c r="AH9" s="137"/>
      <c r="AI9" s="50"/>
      <c r="AJ9" s="70"/>
      <c r="AL9" s="50"/>
    </row>
    <row r="10" spans="1:44" x14ac:dyDescent="0.25">
      <c r="A10" s="50">
        <f>[5]Tregion!$J10</f>
        <v>37226</v>
      </c>
      <c r="B10" s="57">
        <f>[5]Tregion!$L10</f>
        <v>33</v>
      </c>
      <c r="C10" s="58">
        <f>[6]Tregion!$L10</f>
        <v>38</v>
      </c>
      <c r="D10" s="57">
        <f>[7]Tregion!$L10</f>
        <v>37.75</v>
      </c>
      <c r="E10" s="58">
        <f>[8]Tregion!$L10</f>
        <v>38</v>
      </c>
      <c r="F10" s="57">
        <f>[9]Tregion!$L10</f>
        <v>34.75</v>
      </c>
      <c r="G10" s="57">
        <f>[5]Tregion!$L10</f>
        <v>33</v>
      </c>
      <c r="H10" s="57"/>
      <c r="I10" s="58">
        <f>[11]Tregion!$L10</f>
        <v>34.75</v>
      </c>
      <c r="J10" s="57"/>
      <c r="K10" s="58"/>
      <c r="L10" s="57"/>
      <c r="M10" s="58"/>
      <c r="N10" s="57"/>
      <c r="O10" s="58"/>
      <c r="Q10" s="57"/>
      <c r="R10" s="58">
        <f>[12]Tregion!$L10</f>
        <v>45.251552544731481</v>
      </c>
      <c r="S10" s="59"/>
      <c r="T10" s="58"/>
      <c r="U10" s="60"/>
      <c r="V10" s="61"/>
      <c r="W10" s="60"/>
      <c r="X10" s="58"/>
      <c r="Y10" s="59"/>
      <c r="Z10" s="62"/>
      <c r="AB10" s="59"/>
      <c r="AC10" s="58"/>
      <c r="AD10" s="59"/>
      <c r="AE10" s="58"/>
      <c r="AF10" s="59"/>
      <c r="AG10" s="58"/>
      <c r="AH10" s="137"/>
      <c r="AI10" s="50"/>
      <c r="AJ10" s="70"/>
      <c r="AL10" s="50"/>
    </row>
    <row r="11" spans="1:44" x14ac:dyDescent="0.25">
      <c r="A11" s="50">
        <f>[5]Tregion!$J11</f>
        <v>37257</v>
      </c>
      <c r="B11" s="57">
        <f>[5]Tregion!$L11</f>
        <v>33.25</v>
      </c>
      <c r="C11" s="58">
        <f>[6]Tregion!$L11</f>
        <v>37.75</v>
      </c>
      <c r="D11" s="57">
        <f>[7]Tregion!$L11</f>
        <v>37.75</v>
      </c>
      <c r="E11" s="58">
        <f>[8]Tregion!$L11</f>
        <v>37.5</v>
      </c>
      <c r="F11" s="57">
        <f>[9]Tregion!$L11</f>
        <v>35</v>
      </c>
      <c r="G11" s="57">
        <f>[5]Tregion!$L11</f>
        <v>33.25</v>
      </c>
      <c r="H11" s="57"/>
      <c r="I11" s="58">
        <f>[11]Tregion!$L11</f>
        <v>35</v>
      </c>
      <c r="J11" s="57"/>
      <c r="K11" s="58"/>
      <c r="L11" s="57"/>
      <c r="M11" s="58"/>
      <c r="N11" s="57"/>
      <c r="O11" s="58"/>
      <c r="Q11" s="57"/>
      <c r="R11" s="58">
        <f>[12]Tregion!$L11</f>
        <v>52.524019051426379</v>
      </c>
      <c r="S11" s="59"/>
      <c r="T11" s="58"/>
      <c r="U11" s="60"/>
      <c r="V11" s="61"/>
      <c r="W11" s="60"/>
      <c r="X11" s="58"/>
      <c r="Y11" s="59"/>
      <c r="Z11" s="62"/>
      <c r="AB11" s="59"/>
      <c r="AC11" s="58"/>
      <c r="AD11" s="59"/>
      <c r="AE11" s="58"/>
      <c r="AF11" s="59"/>
      <c r="AG11" s="58"/>
      <c r="AH11" s="137"/>
      <c r="AI11" s="50"/>
      <c r="AJ11" s="70"/>
      <c r="AL11" s="50"/>
    </row>
    <row r="12" spans="1:44" x14ac:dyDescent="0.25">
      <c r="A12" s="50">
        <f>[5]Tregion!$J12</f>
        <v>37288</v>
      </c>
      <c r="B12" s="57">
        <f>[5]Tregion!$L12</f>
        <v>32.75</v>
      </c>
      <c r="C12" s="58">
        <f>[6]Tregion!$L12</f>
        <v>35.65</v>
      </c>
      <c r="D12" s="57">
        <f>[7]Tregion!$L12</f>
        <v>35.75</v>
      </c>
      <c r="E12" s="58">
        <f>[8]Tregion!$L12</f>
        <v>36.25</v>
      </c>
      <c r="F12" s="57">
        <f>[9]Tregion!$L12</f>
        <v>34.25</v>
      </c>
      <c r="G12" s="57">
        <f>[5]Tregion!$L12</f>
        <v>32.75</v>
      </c>
      <c r="H12" s="57"/>
      <c r="I12" s="58">
        <f>[11]Tregion!$L12</f>
        <v>34.25</v>
      </c>
      <c r="J12" s="57"/>
      <c r="K12" s="58"/>
      <c r="L12" s="57"/>
      <c r="M12" s="58"/>
      <c r="N12" s="57"/>
      <c r="O12" s="58"/>
      <c r="Q12" s="57"/>
      <c r="R12" s="58">
        <f>[12]Tregion!$L12</f>
        <v>52.279349692999411</v>
      </c>
      <c r="S12" s="59"/>
      <c r="T12" s="58"/>
      <c r="U12" s="60"/>
      <c r="V12" s="61"/>
      <c r="W12" s="60"/>
      <c r="X12" s="58"/>
      <c r="Y12" s="59"/>
      <c r="Z12" s="62"/>
      <c r="AB12" s="59"/>
      <c r="AC12" s="58"/>
      <c r="AD12" s="59"/>
      <c r="AE12" s="58"/>
      <c r="AF12" s="59"/>
      <c r="AG12" s="58"/>
      <c r="AH12" s="137"/>
      <c r="AI12" s="50"/>
      <c r="AJ12" s="70"/>
      <c r="AL12" s="50"/>
    </row>
    <row r="13" spans="1:44" x14ac:dyDescent="0.25">
      <c r="A13" s="50">
        <f>[5]Tregion!$J13</f>
        <v>37316</v>
      </c>
      <c r="B13" s="57">
        <f>[5]Tregion!$L13</f>
        <v>32</v>
      </c>
      <c r="C13" s="58">
        <f>[6]Tregion!$L13</f>
        <v>32.75</v>
      </c>
      <c r="D13" s="57">
        <f>[7]Tregion!$L13</f>
        <v>32.75</v>
      </c>
      <c r="E13" s="58">
        <f>[8]Tregion!$L13</f>
        <v>35</v>
      </c>
      <c r="F13" s="57">
        <f>[9]Tregion!$L13</f>
        <v>33.5</v>
      </c>
      <c r="G13" s="57">
        <f>[5]Tregion!$L13</f>
        <v>32</v>
      </c>
      <c r="H13" s="57"/>
      <c r="I13" s="58">
        <f>[11]Tregion!$L13</f>
        <v>33.5</v>
      </c>
      <c r="J13" s="57"/>
      <c r="K13" s="58"/>
      <c r="L13" s="57"/>
      <c r="M13" s="58"/>
      <c r="N13" s="57"/>
      <c r="O13" s="58"/>
      <c r="Q13" s="57"/>
      <c r="R13" s="58">
        <f>[12]Tregion!$L13</f>
        <v>51.064288494432169</v>
      </c>
      <c r="S13" s="59"/>
      <c r="T13" s="58"/>
      <c r="U13" s="60"/>
      <c r="V13" s="61"/>
      <c r="W13" s="60"/>
      <c r="X13" s="58"/>
      <c r="Y13" s="59"/>
      <c r="Z13" s="62"/>
      <c r="AB13" s="59"/>
      <c r="AC13" s="58"/>
      <c r="AD13" s="59"/>
      <c r="AE13" s="58"/>
      <c r="AF13" s="59"/>
      <c r="AG13" s="58"/>
      <c r="AH13" s="137"/>
      <c r="AI13" s="50"/>
      <c r="AJ13" s="70"/>
      <c r="AL13" s="50"/>
    </row>
    <row r="14" spans="1:44" x14ac:dyDescent="0.25">
      <c r="A14" s="50">
        <f>[5]Tregion!$J14</f>
        <v>37347</v>
      </c>
      <c r="B14" s="57">
        <f>[5]Tregion!$L14</f>
        <v>30.5</v>
      </c>
      <c r="C14" s="58">
        <f>[6]Tregion!$L14</f>
        <v>32.5</v>
      </c>
      <c r="D14" s="57">
        <f>[7]Tregion!$L14</f>
        <v>30.5</v>
      </c>
      <c r="E14" s="58">
        <f>[8]Tregion!$L14</f>
        <v>32.75</v>
      </c>
      <c r="F14" s="57">
        <f>[9]Tregion!$L14</f>
        <v>32.25</v>
      </c>
      <c r="G14" s="57">
        <f>[5]Tregion!$L14</f>
        <v>30.5</v>
      </c>
      <c r="H14" s="57"/>
      <c r="I14" s="58">
        <f>[11]Tregion!$L14</f>
        <v>32.25</v>
      </c>
      <c r="J14" s="57"/>
      <c r="K14" s="58"/>
      <c r="L14" s="57"/>
      <c r="M14" s="58"/>
      <c r="N14" s="57"/>
      <c r="O14" s="58"/>
      <c r="Q14" s="57"/>
      <c r="R14" s="58">
        <f>[12]Tregion!$L14</f>
        <v>47.018147272636199</v>
      </c>
      <c r="S14" s="59"/>
      <c r="T14" s="58"/>
      <c r="U14" s="60"/>
      <c r="V14" s="61"/>
      <c r="W14" s="60"/>
      <c r="X14" s="58"/>
      <c r="Y14" s="59"/>
      <c r="Z14" s="62"/>
      <c r="AB14" s="59"/>
      <c r="AC14" s="58"/>
      <c r="AD14" s="59"/>
      <c r="AE14" s="58"/>
      <c r="AF14" s="59"/>
      <c r="AG14" s="58"/>
      <c r="AH14" s="137"/>
      <c r="AI14" s="50"/>
      <c r="AJ14" s="70"/>
      <c r="AL14" s="50"/>
    </row>
    <row r="15" spans="1:44" x14ac:dyDescent="0.25">
      <c r="A15" s="50">
        <f>[5]Tregion!$J15</f>
        <v>37377</v>
      </c>
      <c r="B15" s="57">
        <f>[5]Tregion!$L15</f>
        <v>35.5</v>
      </c>
      <c r="C15" s="58">
        <f>[6]Tregion!$L15</f>
        <v>31</v>
      </c>
      <c r="D15" s="57">
        <f>[7]Tregion!$L15</f>
        <v>28.5</v>
      </c>
      <c r="E15" s="58">
        <f>[8]Tregion!$L15</f>
        <v>32.5</v>
      </c>
      <c r="F15" s="57">
        <f>[9]Tregion!$L15</f>
        <v>33.75</v>
      </c>
      <c r="G15" s="57">
        <f>[5]Tregion!$L15</f>
        <v>35.5</v>
      </c>
      <c r="H15" s="57"/>
      <c r="I15" s="58">
        <f>[11]Tregion!$L15</f>
        <v>32.5</v>
      </c>
      <c r="J15" s="57"/>
      <c r="K15" s="58"/>
      <c r="L15" s="57"/>
      <c r="M15" s="58"/>
      <c r="N15" s="57"/>
      <c r="O15" s="58"/>
      <c r="Q15" s="57"/>
      <c r="R15" s="58">
        <f>[12]Tregion!$L15</f>
        <v>47.601572505482622</v>
      </c>
      <c r="S15" s="59"/>
      <c r="T15" s="58"/>
      <c r="U15" s="60"/>
      <c r="V15" s="61"/>
      <c r="W15" s="60"/>
      <c r="X15" s="58"/>
      <c r="Y15" s="59"/>
      <c r="Z15" s="62"/>
      <c r="AB15" s="59"/>
      <c r="AC15" s="58"/>
      <c r="AD15" s="59"/>
      <c r="AE15" s="58"/>
      <c r="AF15" s="59"/>
      <c r="AG15" s="58"/>
      <c r="AH15" s="137"/>
      <c r="AI15" s="50"/>
      <c r="AJ15" s="70"/>
      <c r="AL15" s="50"/>
    </row>
    <row r="16" spans="1:44" x14ac:dyDescent="0.25">
      <c r="A16" s="50">
        <f>[5]Tregion!$J16</f>
        <v>37408</v>
      </c>
      <c r="B16" s="57">
        <f>[5]Tregion!$L16</f>
        <v>43.5</v>
      </c>
      <c r="C16" s="58">
        <f>[6]Tregion!$L16</f>
        <v>32</v>
      </c>
      <c r="D16" s="57">
        <f>[7]Tregion!$L16</f>
        <v>29.5</v>
      </c>
      <c r="E16" s="58">
        <f>[8]Tregion!$L16</f>
        <v>39</v>
      </c>
      <c r="F16" s="57">
        <f>[9]Tregion!$L16</f>
        <v>39.75</v>
      </c>
      <c r="G16" s="57">
        <f>[5]Tregion!$L16</f>
        <v>43.5</v>
      </c>
      <c r="H16" s="57"/>
      <c r="I16" s="58">
        <f>[11]Tregion!$L16</f>
        <v>39</v>
      </c>
      <c r="J16" s="57"/>
      <c r="K16" s="58"/>
      <c r="L16" s="57"/>
      <c r="M16" s="58"/>
      <c r="N16" s="57"/>
      <c r="O16" s="58"/>
      <c r="Q16" s="57"/>
      <c r="R16" s="58">
        <f>[12]Tregion!$L16</f>
        <v>48.538463455774803</v>
      </c>
      <c r="S16" s="59"/>
      <c r="T16" s="58"/>
      <c r="U16" s="60"/>
      <c r="V16" s="61"/>
      <c r="W16" s="60"/>
      <c r="X16" s="58"/>
      <c r="Y16" s="59"/>
      <c r="Z16" s="62"/>
      <c r="AB16" s="59"/>
      <c r="AC16" s="58"/>
      <c r="AD16" s="59"/>
      <c r="AE16" s="58"/>
      <c r="AF16" s="59"/>
      <c r="AG16" s="58"/>
      <c r="AH16" s="137"/>
      <c r="AI16" s="50"/>
      <c r="AJ16" s="70"/>
      <c r="AL16" s="50"/>
    </row>
    <row r="17" spans="1:38" x14ac:dyDescent="0.25">
      <c r="A17" s="50">
        <f>[5]Tregion!$J17</f>
        <v>37438</v>
      </c>
      <c r="B17" s="57">
        <f>[5]Tregion!$L17</f>
        <v>52</v>
      </c>
      <c r="C17" s="58">
        <f>[6]Tregion!$L17</f>
        <v>45.5</v>
      </c>
      <c r="D17" s="57">
        <f>[7]Tregion!$L17</f>
        <v>42.5</v>
      </c>
      <c r="E17" s="58">
        <f>[8]Tregion!$L17</f>
        <v>48</v>
      </c>
      <c r="F17" s="57">
        <f>[9]Tregion!$L17</f>
        <v>49</v>
      </c>
      <c r="G17" s="57">
        <f>[5]Tregion!$L17</f>
        <v>52</v>
      </c>
      <c r="H17" s="57"/>
      <c r="I17" s="58">
        <f>[11]Tregion!$L17</f>
        <v>48</v>
      </c>
      <c r="J17" s="57"/>
      <c r="K17" s="58"/>
      <c r="L17" s="57"/>
      <c r="M17" s="58"/>
      <c r="N17" s="57"/>
      <c r="O17" s="58"/>
      <c r="Q17" s="57"/>
      <c r="R17" s="58">
        <f>[12]Tregion!$L17</f>
        <v>47.316589403857101</v>
      </c>
      <c r="S17" s="59"/>
      <c r="T17" s="58"/>
      <c r="U17" s="60"/>
      <c r="V17" s="61"/>
      <c r="W17" s="60"/>
      <c r="X17" s="58"/>
      <c r="Y17" s="59"/>
      <c r="Z17" s="62"/>
      <c r="AB17" s="59"/>
      <c r="AC17" s="58"/>
      <c r="AD17" s="59"/>
      <c r="AE17" s="58"/>
      <c r="AF17" s="59"/>
      <c r="AG17" s="58"/>
      <c r="AH17" s="137"/>
      <c r="AI17" s="50"/>
      <c r="AJ17" s="70"/>
      <c r="AL17" s="50"/>
    </row>
    <row r="18" spans="1:38" x14ac:dyDescent="0.25">
      <c r="A18" s="50">
        <f>[5]Tregion!$J18</f>
        <v>37469</v>
      </c>
      <c r="B18" s="57">
        <f>[5]Tregion!$L18</f>
        <v>61</v>
      </c>
      <c r="C18" s="58">
        <f>[6]Tregion!$L18</f>
        <v>52</v>
      </c>
      <c r="D18" s="57">
        <f>[7]Tregion!$L18</f>
        <v>49.5</v>
      </c>
      <c r="E18" s="58">
        <f>[8]Tregion!$L18</f>
        <v>54.25</v>
      </c>
      <c r="F18" s="57">
        <f>[9]Tregion!$L18</f>
        <v>54.75</v>
      </c>
      <c r="G18" s="57">
        <f>[5]Tregion!$L18</f>
        <v>61</v>
      </c>
      <c r="H18" s="57"/>
      <c r="I18" s="58">
        <f>[11]Tregion!$L18</f>
        <v>54.25</v>
      </c>
      <c r="J18" s="57"/>
      <c r="K18" s="58"/>
      <c r="L18" s="57"/>
      <c r="M18" s="58"/>
      <c r="N18" s="57"/>
      <c r="O18" s="58"/>
      <c r="Q18" s="57"/>
      <c r="R18" s="58">
        <f>[12]Tregion!$L18</f>
        <v>48.070209187643542</v>
      </c>
      <c r="S18" s="59"/>
      <c r="T18" s="58"/>
      <c r="U18" s="60"/>
      <c r="V18" s="61"/>
      <c r="W18" s="60"/>
      <c r="X18" s="58"/>
      <c r="Y18" s="59"/>
      <c r="Z18" s="62"/>
      <c r="AB18" s="59"/>
      <c r="AC18" s="58"/>
      <c r="AD18" s="59"/>
      <c r="AE18" s="58"/>
      <c r="AF18" s="59"/>
      <c r="AG18" s="58"/>
      <c r="AH18" s="137"/>
      <c r="AI18" s="50"/>
      <c r="AJ18" s="70"/>
      <c r="AL18" s="50"/>
    </row>
    <row r="19" spans="1:38" x14ac:dyDescent="0.25">
      <c r="A19" s="50">
        <f>[5]Tregion!$J19</f>
        <v>37500</v>
      </c>
      <c r="B19" s="57">
        <f>[5]Tregion!$L19</f>
        <v>50</v>
      </c>
      <c r="C19" s="58">
        <f>[6]Tregion!$L19</f>
        <v>45.5</v>
      </c>
      <c r="D19" s="57">
        <f>[7]Tregion!$L19</f>
        <v>42</v>
      </c>
      <c r="E19" s="58">
        <f>[8]Tregion!$L19</f>
        <v>47</v>
      </c>
      <c r="F19" s="57">
        <f>[9]Tregion!$L19</f>
        <v>46.25</v>
      </c>
      <c r="G19" s="57">
        <f>[5]Tregion!$L19</f>
        <v>50</v>
      </c>
      <c r="H19" s="57"/>
      <c r="I19" s="58">
        <f>[11]Tregion!$L19</f>
        <v>46.25</v>
      </c>
      <c r="J19" s="57"/>
      <c r="K19" s="58"/>
      <c r="L19" s="57"/>
      <c r="M19" s="58"/>
      <c r="N19" s="57"/>
      <c r="O19" s="58"/>
      <c r="Q19" s="57"/>
      <c r="R19" s="58">
        <f>[12]Tregion!$L19</f>
        <v>48.070620185653397</v>
      </c>
      <c r="S19" s="59"/>
      <c r="T19" s="58"/>
      <c r="U19" s="60"/>
      <c r="V19" s="61"/>
      <c r="W19" s="60"/>
      <c r="X19" s="58"/>
      <c r="Y19" s="59"/>
      <c r="Z19" s="62"/>
      <c r="AB19" s="59"/>
      <c r="AC19" s="58"/>
      <c r="AD19" s="59"/>
      <c r="AE19" s="58"/>
      <c r="AF19" s="59"/>
      <c r="AG19" s="58"/>
      <c r="AH19" s="137"/>
      <c r="AI19" s="50"/>
      <c r="AJ19" s="70"/>
      <c r="AL19" s="50"/>
    </row>
    <row r="20" spans="1:38" x14ac:dyDescent="0.25">
      <c r="A20" s="50">
        <f>[5]Tregion!$J20</f>
        <v>37530</v>
      </c>
      <c r="B20" s="57">
        <f>[5]Tregion!$L20</f>
        <v>37</v>
      </c>
      <c r="C20" s="58">
        <f>[6]Tregion!$L20</f>
        <v>38.75</v>
      </c>
      <c r="D20" s="57">
        <f>[7]Tregion!$L20</f>
        <v>38.75</v>
      </c>
      <c r="E20" s="58">
        <f>[8]Tregion!$L20</f>
        <v>39.5</v>
      </c>
      <c r="F20" s="57">
        <f>[9]Tregion!$L20</f>
        <v>38.5</v>
      </c>
      <c r="G20" s="57">
        <f>[5]Tregion!$L20</f>
        <v>37</v>
      </c>
      <c r="H20" s="57"/>
      <c r="I20" s="58">
        <f>[11]Tregion!$L20</f>
        <v>38.5</v>
      </c>
      <c r="J20" s="57"/>
      <c r="K20" s="58"/>
      <c r="L20" s="57"/>
      <c r="M20" s="58"/>
      <c r="N20" s="57"/>
      <c r="O20" s="58"/>
      <c r="Q20" s="57"/>
      <c r="R20" s="58">
        <f>[12]Tregion!$L20</f>
        <v>49.620397031321744</v>
      </c>
      <c r="S20" s="59"/>
      <c r="T20" s="58"/>
      <c r="U20" s="60"/>
      <c r="V20" s="61"/>
      <c r="W20" s="60"/>
      <c r="X20" s="58"/>
      <c r="Y20" s="59"/>
      <c r="Z20" s="62"/>
      <c r="AB20" s="59"/>
      <c r="AC20" s="58"/>
      <c r="AD20" s="59"/>
      <c r="AE20" s="58"/>
      <c r="AF20" s="59"/>
      <c r="AG20" s="58"/>
      <c r="AH20" s="137"/>
      <c r="AI20" s="50"/>
      <c r="AJ20" s="70"/>
      <c r="AL20" s="50"/>
    </row>
    <row r="21" spans="1:38" x14ac:dyDescent="0.25">
      <c r="A21" s="50">
        <f>[5]Tregion!$J21</f>
        <v>37561</v>
      </c>
      <c r="B21" s="57">
        <f>[5]Tregion!$L21</f>
        <v>35</v>
      </c>
      <c r="C21" s="58">
        <f>[6]Tregion!$L21</f>
        <v>35.5</v>
      </c>
      <c r="D21" s="57">
        <f>[7]Tregion!$L21</f>
        <v>35.5</v>
      </c>
      <c r="E21" s="58">
        <f>[8]Tregion!$L21</f>
        <v>38.5</v>
      </c>
      <c r="F21" s="57">
        <f>[9]Tregion!$L21</f>
        <v>37.5</v>
      </c>
      <c r="G21" s="57">
        <f>[5]Tregion!$L21</f>
        <v>35</v>
      </c>
      <c r="H21" s="57"/>
      <c r="I21" s="58">
        <f>[11]Tregion!$L21</f>
        <v>37.5</v>
      </c>
      <c r="J21" s="57"/>
      <c r="K21" s="58"/>
      <c r="L21" s="57"/>
      <c r="M21" s="58"/>
      <c r="N21" s="57"/>
      <c r="O21" s="58"/>
      <c r="Q21" s="57"/>
      <c r="R21" s="58">
        <f>[12]Tregion!$L21</f>
        <v>54.370773286919651</v>
      </c>
      <c r="S21" s="59"/>
      <c r="T21" s="58"/>
      <c r="U21" s="60"/>
      <c r="V21" s="61"/>
      <c r="W21" s="60"/>
      <c r="X21" s="58"/>
      <c r="Y21" s="59"/>
      <c r="Z21" s="62"/>
      <c r="AB21" s="59"/>
      <c r="AC21" s="58"/>
      <c r="AD21" s="59"/>
      <c r="AE21" s="58"/>
      <c r="AF21" s="59"/>
      <c r="AG21" s="58"/>
      <c r="AH21" s="137"/>
      <c r="AI21" s="50"/>
      <c r="AJ21" s="70"/>
      <c r="AL21" s="50"/>
    </row>
    <row r="22" spans="1:38" x14ac:dyDescent="0.25">
      <c r="A22" s="50">
        <f>[5]Tregion!$J22</f>
        <v>37591</v>
      </c>
      <c r="B22" s="57">
        <f>[5]Tregion!$L22</f>
        <v>36</v>
      </c>
      <c r="C22" s="58">
        <f>[6]Tregion!$L22</f>
        <v>37</v>
      </c>
      <c r="D22" s="57">
        <f>[7]Tregion!$L22</f>
        <v>37</v>
      </c>
      <c r="E22" s="58">
        <f>[8]Tregion!$L22</f>
        <v>40.5</v>
      </c>
      <c r="F22" s="57">
        <f>[9]Tregion!$L22</f>
        <v>39.5</v>
      </c>
      <c r="G22" s="57">
        <f>[5]Tregion!$L22</f>
        <v>36</v>
      </c>
      <c r="H22" s="57"/>
      <c r="I22" s="58">
        <f>[11]Tregion!$L22</f>
        <v>39.5</v>
      </c>
      <c r="J22" s="57"/>
      <c r="K22" s="58"/>
      <c r="L22" s="57"/>
      <c r="M22" s="58"/>
      <c r="N22" s="57"/>
      <c r="O22" s="58"/>
      <c r="Q22" s="57"/>
      <c r="R22" s="58">
        <f>[12]Tregion!$L22</f>
        <v>58.205821059339009</v>
      </c>
      <c r="S22" s="59"/>
      <c r="T22" s="58"/>
      <c r="U22" s="60"/>
      <c r="V22" s="61"/>
      <c r="W22" s="60"/>
      <c r="X22" s="58"/>
      <c r="Y22" s="59"/>
      <c r="Z22" s="62"/>
      <c r="AB22" s="59"/>
      <c r="AC22" s="58"/>
      <c r="AD22" s="59"/>
      <c r="AE22" s="58"/>
      <c r="AF22" s="59"/>
      <c r="AG22" s="58"/>
      <c r="AH22" s="137"/>
      <c r="AI22" s="50"/>
      <c r="AJ22" s="70"/>
      <c r="AL22" s="50"/>
    </row>
    <row r="23" spans="1:38" x14ac:dyDescent="0.25">
      <c r="A23" s="50">
        <f>[5]Tregion!$J23</f>
        <v>37622</v>
      </c>
      <c r="B23" s="57">
        <f>[5]Tregion!$L23</f>
        <v>36</v>
      </c>
      <c r="C23" s="58">
        <f>[6]Tregion!$L23</f>
        <v>42</v>
      </c>
      <c r="D23" s="57">
        <f>[7]Tregion!$L23</f>
        <v>41.75</v>
      </c>
      <c r="E23" s="58">
        <f>[8]Tregion!$L23</f>
        <v>43.25</v>
      </c>
      <c r="F23" s="57">
        <f>[9]Tregion!$L23</f>
        <v>40.75</v>
      </c>
      <c r="G23" s="57">
        <f>[5]Tregion!$L23</f>
        <v>36</v>
      </c>
      <c r="H23" s="57"/>
      <c r="I23" s="58">
        <f>[11]Tregion!$L23</f>
        <v>30.75</v>
      </c>
      <c r="J23" s="57"/>
      <c r="K23" s="58"/>
      <c r="L23" s="57"/>
      <c r="M23" s="58"/>
      <c r="N23" s="57"/>
      <c r="O23" s="58"/>
      <c r="Q23" s="57"/>
      <c r="R23" s="58">
        <f>[12]Tregion!$L23</f>
        <v>50.612978056546396</v>
      </c>
      <c r="S23" s="59"/>
      <c r="T23" s="58"/>
      <c r="U23" s="60"/>
      <c r="V23" s="61"/>
      <c r="W23" s="60"/>
      <c r="X23" s="58"/>
      <c r="Y23" s="59"/>
      <c r="Z23" s="62"/>
      <c r="AB23" s="59"/>
      <c r="AC23" s="58"/>
      <c r="AD23" s="59"/>
      <c r="AE23" s="58"/>
      <c r="AF23" s="59"/>
      <c r="AG23" s="58"/>
      <c r="AH23" s="137"/>
      <c r="AI23" s="50"/>
      <c r="AJ23" s="70"/>
      <c r="AL23" s="50"/>
    </row>
    <row r="24" spans="1:38" x14ac:dyDescent="0.25">
      <c r="A24" s="50">
        <f>[5]Tregion!$J24</f>
        <v>37653</v>
      </c>
      <c r="B24" s="57">
        <f>[5]Tregion!$L24</f>
        <v>36</v>
      </c>
      <c r="C24" s="58">
        <f>[6]Tregion!$L24</f>
        <v>41.25</v>
      </c>
      <c r="D24" s="57">
        <f>[7]Tregion!$L24</f>
        <v>40.75</v>
      </c>
      <c r="E24" s="58">
        <f>[8]Tregion!$L24</f>
        <v>41.25</v>
      </c>
      <c r="F24" s="57">
        <f>[9]Tregion!$L24</f>
        <v>39.25</v>
      </c>
      <c r="G24" s="57">
        <f>[5]Tregion!$L24</f>
        <v>36</v>
      </c>
      <c r="H24" s="57"/>
      <c r="I24" s="58">
        <f>[11]Tregion!$L24</f>
        <v>29.25</v>
      </c>
      <c r="J24" s="57"/>
      <c r="K24" s="58"/>
      <c r="L24" s="57"/>
      <c r="M24" s="58"/>
      <c r="N24" s="57"/>
      <c r="O24" s="58"/>
      <c r="Q24" s="57"/>
      <c r="R24" s="58">
        <f>[12]Tregion!$L24</f>
        <v>49.358612584358944</v>
      </c>
      <c r="S24" s="59"/>
      <c r="T24" s="58"/>
      <c r="U24" s="60"/>
      <c r="V24" s="61"/>
      <c r="W24" s="60"/>
      <c r="X24" s="58"/>
      <c r="Y24" s="59"/>
      <c r="Z24" s="62"/>
      <c r="AB24" s="59"/>
      <c r="AC24" s="58"/>
      <c r="AD24" s="59"/>
      <c r="AE24" s="58"/>
      <c r="AF24" s="59"/>
      <c r="AG24" s="58"/>
      <c r="AH24" s="137"/>
      <c r="AI24" s="50"/>
      <c r="AJ24" s="70"/>
      <c r="AL24" s="50"/>
    </row>
    <row r="25" spans="1:38" x14ac:dyDescent="0.25">
      <c r="A25" s="50">
        <f>[5]Tregion!$J25</f>
        <v>37681</v>
      </c>
      <c r="B25" s="57">
        <f>[5]Tregion!$L25</f>
        <v>35.5</v>
      </c>
      <c r="C25" s="58">
        <f>[6]Tregion!$L25</f>
        <v>35.75</v>
      </c>
      <c r="D25" s="57">
        <f>[7]Tregion!$L25</f>
        <v>35</v>
      </c>
      <c r="E25" s="58">
        <f>[8]Tregion!$L25</f>
        <v>39.25</v>
      </c>
      <c r="F25" s="57">
        <f>[9]Tregion!$L25</f>
        <v>38.5</v>
      </c>
      <c r="G25" s="57">
        <f>[5]Tregion!$L25</f>
        <v>35.5</v>
      </c>
      <c r="H25" s="57"/>
      <c r="I25" s="58">
        <f>[11]Tregion!$L25</f>
        <v>28.5</v>
      </c>
      <c r="J25" s="57"/>
      <c r="K25" s="58"/>
      <c r="L25" s="57"/>
      <c r="M25" s="58"/>
      <c r="N25" s="57"/>
      <c r="O25" s="58"/>
      <c r="Q25" s="57"/>
      <c r="R25" s="58">
        <f>[12]Tregion!$L25</f>
        <v>47.905009716114833</v>
      </c>
      <c r="S25" s="59"/>
      <c r="T25" s="58"/>
      <c r="U25" s="60"/>
      <c r="V25" s="61"/>
      <c r="W25" s="60"/>
      <c r="X25" s="58"/>
      <c r="Y25" s="59"/>
      <c r="Z25" s="62"/>
      <c r="AB25" s="59"/>
      <c r="AC25" s="58"/>
      <c r="AD25" s="59"/>
      <c r="AE25" s="58"/>
      <c r="AF25" s="59"/>
      <c r="AG25" s="58"/>
      <c r="AH25" s="137"/>
      <c r="AI25" s="50"/>
      <c r="AJ25" s="70"/>
      <c r="AL25" s="50"/>
    </row>
    <row r="26" spans="1:38" x14ac:dyDescent="0.25">
      <c r="A26" s="50">
        <f>[5]Tregion!$J26</f>
        <v>37712</v>
      </c>
      <c r="B26" s="57">
        <f>[5]Tregion!$L26</f>
        <v>35</v>
      </c>
      <c r="C26" s="58">
        <f>[6]Tregion!$L26</f>
        <v>35.5</v>
      </c>
      <c r="D26" s="57">
        <f>[7]Tregion!$L26</f>
        <v>32</v>
      </c>
      <c r="E26" s="58">
        <f>[8]Tregion!$L26</f>
        <v>35.5</v>
      </c>
      <c r="F26" s="57">
        <f>[9]Tregion!$L26</f>
        <v>37.25</v>
      </c>
      <c r="G26" s="57">
        <f>[5]Tregion!$L26</f>
        <v>35</v>
      </c>
      <c r="H26" s="57"/>
      <c r="I26" s="58">
        <f>[11]Tregion!$L26</f>
        <v>25.5</v>
      </c>
      <c r="J26" s="57"/>
      <c r="K26" s="58"/>
      <c r="L26" s="57"/>
      <c r="M26" s="58"/>
      <c r="N26" s="57"/>
      <c r="O26" s="58"/>
      <c r="Q26" s="57"/>
      <c r="R26" s="58">
        <f>[12]Tregion!$L26</f>
        <v>45.533561704411667</v>
      </c>
      <c r="S26" s="59"/>
      <c r="T26" s="58"/>
      <c r="U26" s="60"/>
      <c r="V26" s="61"/>
      <c r="W26" s="60"/>
      <c r="X26" s="58"/>
      <c r="Y26" s="59"/>
      <c r="Z26" s="62"/>
      <c r="AB26" s="59"/>
      <c r="AC26" s="58"/>
      <c r="AD26" s="59"/>
      <c r="AE26" s="58"/>
      <c r="AF26" s="59"/>
      <c r="AG26" s="58"/>
      <c r="AH26" s="137"/>
      <c r="AI26" s="50"/>
      <c r="AJ26" s="70"/>
      <c r="AL26" s="50"/>
    </row>
    <row r="27" spans="1:38" x14ac:dyDescent="0.25">
      <c r="A27" s="50">
        <f>[5]Tregion!$J27</f>
        <v>37742</v>
      </c>
      <c r="B27" s="57">
        <f>[5]Tregion!$L27</f>
        <v>36</v>
      </c>
      <c r="C27" s="58">
        <f>[6]Tregion!$L27</f>
        <v>32</v>
      </c>
      <c r="D27" s="57">
        <f>[7]Tregion!$L27</f>
        <v>28.5</v>
      </c>
      <c r="E27" s="58">
        <f>[8]Tregion!$L27</f>
        <v>36</v>
      </c>
      <c r="F27" s="57">
        <f>[9]Tregion!$L27</f>
        <v>38</v>
      </c>
      <c r="G27" s="57">
        <f>[5]Tregion!$L27</f>
        <v>36</v>
      </c>
      <c r="H27" s="57"/>
      <c r="I27" s="58">
        <f>[11]Tregion!$L27</f>
        <v>26</v>
      </c>
      <c r="J27" s="57"/>
      <c r="K27" s="58"/>
      <c r="L27" s="57"/>
      <c r="M27" s="58"/>
      <c r="N27" s="57"/>
      <c r="O27" s="58"/>
      <c r="Q27" s="57"/>
      <c r="R27" s="58">
        <f>[12]Tregion!$L27</f>
        <v>45.532432851175464</v>
      </c>
      <c r="S27" s="59"/>
      <c r="T27" s="58"/>
      <c r="U27" s="60"/>
      <c r="V27" s="61"/>
      <c r="W27" s="60"/>
      <c r="X27" s="58"/>
      <c r="Y27" s="59"/>
      <c r="Z27" s="62"/>
      <c r="AB27" s="59"/>
      <c r="AC27" s="58"/>
      <c r="AD27" s="59"/>
      <c r="AE27" s="58"/>
      <c r="AF27" s="59"/>
      <c r="AG27" s="58"/>
      <c r="AH27" s="137"/>
      <c r="AI27" s="50"/>
      <c r="AJ27" s="70"/>
      <c r="AL27" s="50"/>
    </row>
    <row r="28" spans="1:38" x14ac:dyDescent="0.25">
      <c r="A28" s="50">
        <f>[5]Tregion!$J28</f>
        <v>37773</v>
      </c>
      <c r="B28" s="57">
        <f>[5]Tregion!$L28</f>
        <v>43</v>
      </c>
      <c r="C28" s="58">
        <f>[6]Tregion!$L28</f>
        <v>30.25</v>
      </c>
      <c r="D28" s="57">
        <f>[7]Tregion!$L28</f>
        <v>29.5</v>
      </c>
      <c r="E28" s="58">
        <f>[8]Tregion!$L28</f>
        <v>41</v>
      </c>
      <c r="F28" s="57">
        <f>[9]Tregion!$L28</f>
        <v>42.5</v>
      </c>
      <c r="G28" s="57">
        <f>[5]Tregion!$L28</f>
        <v>43</v>
      </c>
      <c r="H28" s="57"/>
      <c r="I28" s="58">
        <f>[11]Tregion!$L28</f>
        <v>31</v>
      </c>
      <c r="J28" s="57"/>
      <c r="K28" s="58"/>
      <c r="L28" s="57"/>
      <c r="M28" s="58"/>
      <c r="N28" s="57"/>
      <c r="O28" s="58"/>
      <c r="Q28" s="57"/>
      <c r="R28" s="58">
        <f>[12]Tregion!$L28</f>
        <v>45.867155663497499</v>
      </c>
      <c r="S28" s="59"/>
      <c r="T28" s="58"/>
      <c r="U28" s="60"/>
      <c r="V28" s="61"/>
      <c r="W28" s="60"/>
      <c r="X28" s="58"/>
      <c r="Y28" s="59"/>
      <c r="Z28" s="62"/>
      <c r="AB28" s="59"/>
      <c r="AC28" s="58"/>
      <c r="AD28" s="59"/>
      <c r="AE28" s="58"/>
      <c r="AF28" s="59"/>
      <c r="AG28" s="58"/>
      <c r="AH28" s="137"/>
      <c r="AI28" s="50"/>
      <c r="AJ28" s="70"/>
      <c r="AL28" s="50"/>
    </row>
    <row r="29" spans="1:38" x14ac:dyDescent="0.25">
      <c r="A29" s="50">
        <f>[5]Tregion!$J29</f>
        <v>37803</v>
      </c>
      <c r="B29" s="57">
        <f>[5]Tregion!$L29</f>
        <v>53</v>
      </c>
      <c r="C29" s="58">
        <f>[6]Tregion!$L29</f>
        <v>52.5</v>
      </c>
      <c r="D29" s="57">
        <f>[7]Tregion!$L29</f>
        <v>48</v>
      </c>
      <c r="E29" s="58">
        <f>[8]Tregion!$L29</f>
        <v>51.25</v>
      </c>
      <c r="F29" s="57">
        <f>[9]Tregion!$L29</f>
        <v>57</v>
      </c>
      <c r="G29" s="57">
        <f>[5]Tregion!$L29</f>
        <v>53</v>
      </c>
      <c r="H29" s="57"/>
      <c r="I29" s="58">
        <f>[11]Tregion!$L29</f>
        <v>41.25</v>
      </c>
      <c r="J29" s="57"/>
      <c r="K29" s="58"/>
      <c r="L29" s="57"/>
      <c r="M29" s="58"/>
      <c r="N29" s="57"/>
      <c r="O29" s="58"/>
      <c r="Q29" s="57"/>
      <c r="R29" s="58">
        <f>[12]Tregion!$L29</f>
        <v>46.247243836412579</v>
      </c>
      <c r="S29" s="59"/>
      <c r="T29" s="58"/>
      <c r="U29" s="60"/>
      <c r="V29" s="61"/>
      <c r="W29" s="60"/>
      <c r="X29" s="58"/>
      <c r="Y29" s="59"/>
      <c r="Z29" s="62"/>
      <c r="AB29" s="59"/>
      <c r="AC29" s="58"/>
      <c r="AD29" s="59"/>
      <c r="AE29" s="58"/>
      <c r="AF29" s="59"/>
      <c r="AG29" s="58"/>
      <c r="AH29" s="137"/>
      <c r="AI29" s="50"/>
      <c r="AJ29" s="70"/>
      <c r="AL29" s="50"/>
    </row>
    <row r="30" spans="1:38" x14ac:dyDescent="0.25">
      <c r="A30" s="50">
        <f>[5]Tregion!$J30</f>
        <v>37834</v>
      </c>
      <c r="B30" s="57">
        <f>[5]Tregion!$L30</f>
        <v>61</v>
      </c>
      <c r="C30" s="58">
        <f>[6]Tregion!$L30</f>
        <v>59.5</v>
      </c>
      <c r="D30" s="57">
        <f>[7]Tregion!$L30</f>
        <v>56</v>
      </c>
      <c r="E30" s="58">
        <f>[8]Tregion!$L30</f>
        <v>59.75</v>
      </c>
      <c r="F30" s="57">
        <f>[9]Tregion!$L30</f>
        <v>62.75</v>
      </c>
      <c r="G30" s="57">
        <f>[5]Tregion!$L30</f>
        <v>61</v>
      </c>
      <c r="H30" s="57"/>
      <c r="I30" s="58">
        <f>[11]Tregion!$L30</f>
        <v>49.75</v>
      </c>
      <c r="J30" s="57"/>
      <c r="K30" s="58"/>
      <c r="L30" s="57"/>
      <c r="M30" s="58"/>
      <c r="N30" s="57"/>
      <c r="O30" s="58"/>
      <c r="Q30" s="57"/>
      <c r="R30" s="58">
        <f>[12]Tregion!$L30</f>
        <v>46.733645390584307</v>
      </c>
      <c r="S30" s="59"/>
      <c r="T30" s="58"/>
      <c r="U30" s="60"/>
      <c r="V30" s="61"/>
      <c r="W30" s="60"/>
      <c r="X30" s="58"/>
      <c r="Y30" s="59"/>
      <c r="Z30" s="62"/>
      <c r="AB30" s="59"/>
      <c r="AC30" s="58"/>
      <c r="AD30" s="59"/>
      <c r="AE30" s="58"/>
      <c r="AF30" s="59"/>
      <c r="AG30" s="58"/>
      <c r="AH30" s="137"/>
      <c r="AI30" s="50"/>
      <c r="AJ30" s="70"/>
      <c r="AL30" s="50"/>
    </row>
    <row r="31" spans="1:38" x14ac:dyDescent="0.25">
      <c r="A31" s="50">
        <f>[5]Tregion!$J31</f>
        <v>37865</v>
      </c>
      <c r="B31" s="57">
        <f>[5]Tregion!$L31</f>
        <v>50.5</v>
      </c>
      <c r="C31" s="58">
        <f>[6]Tregion!$L31</f>
        <v>49.75</v>
      </c>
      <c r="D31" s="57">
        <f>[7]Tregion!$L31</f>
        <v>46.25</v>
      </c>
      <c r="E31" s="58">
        <f>[8]Tregion!$L31</f>
        <v>54.75</v>
      </c>
      <c r="F31" s="57">
        <f>[9]Tregion!$L31</f>
        <v>49.75</v>
      </c>
      <c r="G31" s="57">
        <f>[5]Tregion!$L31</f>
        <v>50.5</v>
      </c>
      <c r="H31" s="57"/>
      <c r="I31" s="58">
        <f>[11]Tregion!$L31</f>
        <v>39.75</v>
      </c>
      <c r="J31" s="57"/>
      <c r="K31" s="58"/>
      <c r="L31" s="57"/>
      <c r="M31" s="58"/>
      <c r="N31" s="57"/>
      <c r="O31" s="58"/>
      <c r="Q31" s="57"/>
      <c r="R31" s="58">
        <f>[12]Tregion!$L31</f>
        <v>46.730314145878509</v>
      </c>
      <c r="S31" s="59"/>
      <c r="T31" s="58"/>
      <c r="U31" s="60"/>
      <c r="V31" s="61"/>
      <c r="W31" s="60"/>
      <c r="X31" s="58"/>
      <c r="Y31" s="59"/>
      <c r="Z31" s="62"/>
      <c r="AB31" s="59"/>
      <c r="AC31" s="58"/>
      <c r="AD31" s="59"/>
      <c r="AE31" s="58"/>
      <c r="AF31" s="59"/>
      <c r="AG31" s="58"/>
      <c r="AH31" s="137"/>
      <c r="AI31" s="50"/>
      <c r="AJ31" s="70"/>
      <c r="AL31" s="50"/>
    </row>
    <row r="32" spans="1:38" x14ac:dyDescent="0.25">
      <c r="A32" s="50">
        <f>[5]Tregion!$J32</f>
        <v>37895</v>
      </c>
      <c r="B32" s="57">
        <f>[5]Tregion!$L32</f>
        <v>38</v>
      </c>
      <c r="C32" s="58">
        <f>[6]Tregion!$L32</f>
        <v>40.75</v>
      </c>
      <c r="D32" s="57">
        <f>[7]Tregion!$L32</f>
        <v>40.25</v>
      </c>
      <c r="E32" s="58">
        <f>[8]Tregion!$L32</f>
        <v>40</v>
      </c>
      <c r="F32" s="57">
        <f>[9]Tregion!$L32</f>
        <v>39.5</v>
      </c>
      <c r="G32" s="57">
        <f>[5]Tregion!$L32</f>
        <v>38</v>
      </c>
      <c r="H32" s="57"/>
      <c r="I32" s="58">
        <f>[11]Tregion!$L32</f>
        <v>29.5</v>
      </c>
      <c r="J32" s="57"/>
      <c r="K32" s="58"/>
      <c r="L32" s="57"/>
      <c r="M32" s="58"/>
      <c r="N32" s="57"/>
      <c r="O32" s="58"/>
      <c r="Q32" s="57"/>
      <c r="R32" s="58">
        <f>[12]Tregion!$L32</f>
        <v>46.956768886170657</v>
      </c>
      <c r="S32" s="59"/>
      <c r="T32" s="58"/>
      <c r="U32" s="60"/>
      <c r="V32" s="61"/>
      <c r="W32" s="60"/>
      <c r="X32" s="58"/>
      <c r="Y32" s="59"/>
      <c r="Z32" s="62"/>
      <c r="AB32" s="59"/>
      <c r="AC32" s="58"/>
      <c r="AD32" s="59"/>
      <c r="AE32" s="58"/>
      <c r="AF32" s="59"/>
      <c r="AG32" s="58"/>
      <c r="AH32" s="137"/>
      <c r="AI32" s="50"/>
      <c r="AJ32" s="70"/>
      <c r="AL32" s="50"/>
    </row>
    <row r="33" spans="1:38" x14ac:dyDescent="0.25">
      <c r="A33" s="50">
        <f>[5]Tregion!$J33</f>
        <v>37926</v>
      </c>
      <c r="B33" s="57">
        <f>[5]Tregion!$L33</f>
        <v>37</v>
      </c>
      <c r="C33" s="58">
        <f>[6]Tregion!$L33</f>
        <v>36.5</v>
      </c>
      <c r="D33" s="57">
        <f>[7]Tregion!$L33</f>
        <v>36</v>
      </c>
      <c r="E33" s="58">
        <f>[8]Tregion!$L33</f>
        <v>40</v>
      </c>
      <c r="F33" s="57">
        <f>[9]Tregion!$L33</f>
        <v>39.25</v>
      </c>
      <c r="G33" s="57">
        <f>[5]Tregion!$L33</f>
        <v>37</v>
      </c>
      <c r="H33" s="57"/>
      <c r="I33" s="58">
        <f>[11]Tregion!$L33</f>
        <v>29.25</v>
      </c>
      <c r="J33" s="57"/>
      <c r="K33" s="58"/>
      <c r="L33" s="57"/>
      <c r="M33" s="58"/>
      <c r="N33" s="57"/>
      <c r="O33" s="58"/>
      <c r="Q33" s="57"/>
      <c r="R33" s="58">
        <f>[12]Tregion!$L33</f>
        <v>49.825708320194359</v>
      </c>
      <c r="S33" s="59"/>
      <c r="T33" s="58"/>
      <c r="U33" s="60"/>
      <c r="V33" s="61"/>
      <c r="W33" s="60"/>
      <c r="X33" s="58"/>
      <c r="Y33" s="59"/>
      <c r="Z33" s="62"/>
      <c r="AB33" s="59"/>
      <c r="AC33" s="58"/>
      <c r="AD33" s="59"/>
      <c r="AE33" s="58"/>
      <c r="AF33" s="59"/>
      <c r="AG33" s="58"/>
      <c r="AH33" s="137"/>
      <c r="AI33" s="50"/>
      <c r="AJ33" s="70"/>
      <c r="AL33" s="50"/>
    </row>
    <row r="34" spans="1:38" x14ac:dyDescent="0.25">
      <c r="A34" s="50">
        <f>[5]Tregion!$J34</f>
        <v>37956</v>
      </c>
      <c r="B34" s="57">
        <f>[5]Tregion!$L34</f>
        <v>36.5</v>
      </c>
      <c r="C34" s="58">
        <f>[6]Tregion!$L34</f>
        <v>37.75</v>
      </c>
      <c r="D34" s="57">
        <f>[7]Tregion!$L34</f>
        <v>37.5</v>
      </c>
      <c r="E34" s="58">
        <f>[8]Tregion!$L34</f>
        <v>43</v>
      </c>
      <c r="F34" s="57">
        <f>[9]Tregion!$L34</f>
        <v>40.5</v>
      </c>
      <c r="G34" s="57">
        <f>[5]Tregion!$L34</f>
        <v>36.5</v>
      </c>
      <c r="H34" s="57"/>
      <c r="I34" s="58">
        <f>[11]Tregion!$L34</f>
        <v>30.5</v>
      </c>
      <c r="J34" s="57"/>
      <c r="K34" s="58"/>
      <c r="L34" s="57"/>
      <c r="M34" s="58"/>
      <c r="N34" s="57"/>
      <c r="O34" s="58"/>
      <c r="Q34" s="57"/>
      <c r="R34" s="58">
        <f>[12]Tregion!$L34</f>
        <v>52.06101447868437</v>
      </c>
      <c r="S34" s="59"/>
      <c r="T34" s="58"/>
      <c r="U34" s="60"/>
      <c r="V34" s="61"/>
      <c r="W34" s="60"/>
      <c r="X34" s="58"/>
      <c r="Y34" s="59"/>
      <c r="Z34" s="62"/>
      <c r="AB34" s="59"/>
      <c r="AC34" s="58"/>
      <c r="AD34" s="59"/>
      <c r="AE34" s="58"/>
      <c r="AF34" s="59"/>
      <c r="AG34" s="58"/>
      <c r="AH34" s="137"/>
      <c r="AI34" s="50"/>
      <c r="AJ34" s="70"/>
      <c r="AL34" s="50"/>
    </row>
    <row r="35" spans="1:38" x14ac:dyDescent="0.25">
      <c r="A35" s="50">
        <f>[5]Tregion!$J35</f>
        <v>37987</v>
      </c>
      <c r="B35" s="57">
        <f>[5]Tregion!$L35</f>
        <v>36.700000000000003</v>
      </c>
      <c r="C35" s="58">
        <f>[6]Tregion!$L35</f>
        <v>42.27</v>
      </c>
      <c r="D35" s="57">
        <f>[7]Tregion!$L35</f>
        <v>41.81</v>
      </c>
      <c r="E35" s="58">
        <f>[8]Tregion!$L35</f>
        <v>43.73</v>
      </c>
      <c r="F35" s="57">
        <f>[9]Tregion!$L35</f>
        <v>41.25</v>
      </c>
      <c r="G35" s="57">
        <f>[5]Tregion!$L35</f>
        <v>36.700000000000003</v>
      </c>
      <c r="H35" s="57"/>
      <c r="I35" s="58">
        <f>[11]Tregion!$L35</f>
        <v>21.5</v>
      </c>
      <c r="J35" s="57"/>
      <c r="K35" s="58"/>
      <c r="L35" s="57"/>
      <c r="M35" s="58"/>
      <c r="N35" s="57"/>
      <c r="O35" s="58"/>
      <c r="Q35" s="57"/>
      <c r="R35" s="58">
        <f>[12]Tregion!$L35</f>
        <v>47.522338154322092</v>
      </c>
      <c r="S35" s="59"/>
      <c r="T35" s="58"/>
      <c r="U35" s="60"/>
      <c r="V35" s="61"/>
      <c r="W35" s="60"/>
      <c r="X35" s="58"/>
      <c r="Y35" s="59"/>
      <c r="Z35" s="62"/>
      <c r="AB35" s="59"/>
      <c r="AC35" s="58"/>
      <c r="AD35" s="59"/>
      <c r="AE35" s="58"/>
      <c r="AF35" s="59"/>
      <c r="AG35" s="58"/>
      <c r="AH35" s="137"/>
      <c r="AI35" s="50"/>
      <c r="AJ35" s="70"/>
      <c r="AL35" s="50"/>
    </row>
    <row r="36" spans="1:38" x14ac:dyDescent="0.25">
      <c r="A36" s="50">
        <f>[5]Tregion!$J36</f>
        <v>38018</v>
      </c>
      <c r="B36" s="57">
        <f>[5]Tregion!$L36</f>
        <v>36.700000000000003</v>
      </c>
      <c r="C36" s="58">
        <f>[6]Tregion!$L36</f>
        <v>41.63</v>
      </c>
      <c r="D36" s="57">
        <f>[7]Tregion!$L36</f>
        <v>40.950000000000003</v>
      </c>
      <c r="E36" s="58">
        <f>[8]Tregion!$L36</f>
        <v>42.02</v>
      </c>
      <c r="F36" s="57">
        <f>[9]Tregion!$L36</f>
        <v>39.86</v>
      </c>
      <c r="G36" s="57">
        <f>[5]Tregion!$L36</f>
        <v>36.700000000000003</v>
      </c>
      <c r="H36" s="57"/>
      <c r="I36" s="58">
        <f>[11]Tregion!$L36</f>
        <v>23.25</v>
      </c>
      <c r="J36" s="57"/>
      <c r="K36" s="58"/>
      <c r="L36" s="57"/>
      <c r="M36" s="58"/>
      <c r="N36" s="57"/>
      <c r="O36" s="58"/>
      <c r="Q36" s="57"/>
      <c r="R36" s="58">
        <f>[12]Tregion!$L36</f>
        <v>46.311790228054591</v>
      </c>
      <c r="S36" s="59"/>
      <c r="T36" s="58"/>
      <c r="U36" s="60"/>
      <c r="V36" s="61"/>
      <c r="W36" s="60"/>
      <c r="X36" s="58"/>
      <c r="Y36" s="59"/>
      <c r="Z36" s="62"/>
      <c r="AB36" s="59"/>
      <c r="AC36" s="58"/>
      <c r="AD36" s="59"/>
      <c r="AE36" s="58"/>
      <c r="AF36" s="59"/>
      <c r="AG36" s="58"/>
      <c r="AH36" s="137"/>
      <c r="AI36" s="50"/>
      <c r="AJ36" s="70"/>
      <c r="AL36" s="50"/>
    </row>
    <row r="37" spans="1:38" x14ac:dyDescent="0.25">
      <c r="A37" s="50">
        <f>[5]Tregion!$J37</f>
        <v>38047</v>
      </c>
      <c r="B37" s="57">
        <f>[5]Tregion!$L37</f>
        <v>36.24</v>
      </c>
      <c r="C37" s="58">
        <f>[6]Tregion!$L37</f>
        <v>36.909999999999997</v>
      </c>
      <c r="D37" s="57">
        <f>[7]Tregion!$L37</f>
        <v>36.01</v>
      </c>
      <c r="E37" s="58">
        <f>[8]Tregion!$L37</f>
        <v>40.299999999999997</v>
      </c>
      <c r="F37" s="57">
        <f>[9]Tregion!$L37</f>
        <v>39.229999999999997</v>
      </c>
      <c r="G37" s="57">
        <f>[5]Tregion!$L37</f>
        <v>36.24</v>
      </c>
      <c r="H37" s="57"/>
      <c r="I37" s="58">
        <f>[11]Tregion!$L37</f>
        <v>22</v>
      </c>
      <c r="J37" s="57"/>
      <c r="K37" s="58"/>
      <c r="L37" s="57"/>
      <c r="M37" s="58"/>
      <c r="N37" s="57"/>
      <c r="O37" s="58"/>
      <c r="Q37" s="57"/>
      <c r="R37" s="58">
        <f>[12]Tregion!$L37</f>
        <v>44.385198891500337</v>
      </c>
      <c r="S37" s="59"/>
      <c r="T37" s="58"/>
      <c r="U37" s="60"/>
      <c r="V37" s="61"/>
      <c r="W37" s="60"/>
      <c r="X37" s="58"/>
      <c r="Y37" s="59"/>
      <c r="Z37" s="62"/>
      <c r="AB37" s="59"/>
      <c r="AC37" s="58"/>
      <c r="AD37" s="59"/>
      <c r="AE37" s="58"/>
      <c r="AF37" s="59"/>
      <c r="AG37" s="58"/>
      <c r="AH37" s="137"/>
      <c r="AI37" s="50"/>
      <c r="AJ37" s="70"/>
      <c r="AL37" s="50"/>
    </row>
    <row r="38" spans="1:38" x14ac:dyDescent="0.25">
      <c r="A38" s="50">
        <f>[5]Tregion!$J38</f>
        <v>38078</v>
      </c>
      <c r="B38" s="57">
        <f>[5]Tregion!$L38</f>
        <v>35.78</v>
      </c>
      <c r="C38" s="58">
        <f>[6]Tregion!$L38</f>
        <v>36.700000000000003</v>
      </c>
      <c r="D38" s="57">
        <f>[7]Tregion!$L38</f>
        <v>33.43</v>
      </c>
      <c r="E38" s="58">
        <f>[8]Tregion!$L38</f>
        <v>37.049999999999997</v>
      </c>
      <c r="F38" s="57">
        <f>[9]Tregion!$L38</f>
        <v>38.01</v>
      </c>
      <c r="G38" s="57">
        <f>[5]Tregion!$L38</f>
        <v>35.78</v>
      </c>
      <c r="H38" s="57"/>
      <c r="I38" s="58">
        <f>[11]Tregion!$L38</f>
        <v>28.5</v>
      </c>
      <c r="J38" s="57"/>
      <c r="K38" s="58"/>
      <c r="L38" s="57"/>
      <c r="M38" s="58"/>
      <c r="N38" s="57"/>
      <c r="O38" s="58"/>
      <c r="Q38" s="57"/>
      <c r="R38" s="58">
        <f>[12]Tregion!$L38</f>
        <v>41.910440760621682</v>
      </c>
      <c r="S38" s="59"/>
      <c r="T38" s="58"/>
      <c r="U38" s="60"/>
      <c r="V38" s="61"/>
      <c r="W38" s="60"/>
      <c r="X38" s="58"/>
      <c r="Y38" s="59"/>
      <c r="Z38" s="62"/>
      <c r="AB38" s="59"/>
      <c r="AC38" s="58"/>
      <c r="AD38" s="59"/>
      <c r="AE38" s="58"/>
      <c r="AF38" s="59"/>
      <c r="AG38" s="58"/>
      <c r="AH38" s="137"/>
      <c r="AI38" s="50"/>
      <c r="AJ38" s="70"/>
      <c r="AL38" s="50"/>
    </row>
    <row r="39" spans="1:38" x14ac:dyDescent="0.25">
      <c r="A39" s="50">
        <f>[5]Tregion!$J39</f>
        <v>38108</v>
      </c>
      <c r="B39" s="57">
        <f>[5]Tregion!$L39</f>
        <v>36.700000000000003</v>
      </c>
      <c r="C39" s="58">
        <f>[6]Tregion!$L39</f>
        <v>33.69</v>
      </c>
      <c r="D39" s="57">
        <f>[7]Tregion!$L39</f>
        <v>30.43</v>
      </c>
      <c r="E39" s="58">
        <f>[8]Tregion!$L39</f>
        <v>37.51</v>
      </c>
      <c r="F39" s="57">
        <f>[9]Tregion!$L39</f>
        <v>38.729999999999997</v>
      </c>
      <c r="G39" s="57">
        <f>[5]Tregion!$L39</f>
        <v>36.700000000000003</v>
      </c>
      <c r="H39" s="57"/>
      <c r="I39" s="58">
        <f>[11]Tregion!$L39</f>
        <v>28</v>
      </c>
      <c r="J39" s="57"/>
      <c r="K39" s="58"/>
      <c r="L39" s="57"/>
      <c r="M39" s="58"/>
      <c r="N39" s="57"/>
      <c r="O39" s="58"/>
      <c r="Q39" s="57"/>
      <c r="R39" s="58">
        <f>[12]Tregion!$L39</f>
        <v>41.974569751777324</v>
      </c>
      <c r="S39" s="59"/>
      <c r="T39" s="58"/>
      <c r="U39" s="60"/>
      <c r="V39" s="61"/>
      <c r="W39" s="60"/>
      <c r="X39" s="58"/>
      <c r="Y39" s="59"/>
      <c r="Z39" s="62"/>
      <c r="AB39" s="59"/>
      <c r="AC39" s="58"/>
      <c r="AD39" s="59"/>
      <c r="AE39" s="58"/>
      <c r="AF39" s="59"/>
      <c r="AG39" s="58"/>
      <c r="AH39" s="137"/>
      <c r="AI39" s="50"/>
      <c r="AJ39" s="70"/>
      <c r="AL39" s="50"/>
    </row>
    <row r="40" spans="1:38" x14ac:dyDescent="0.25">
      <c r="A40" s="50">
        <f>[5]Tregion!$J40</f>
        <v>38139</v>
      </c>
      <c r="B40" s="57">
        <f>[5]Tregion!$L40</f>
        <v>43.19</v>
      </c>
      <c r="C40" s="58">
        <f>[6]Tregion!$L40</f>
        <v>32.19</v>
      </c>
      <c r="D40" s="57">
        <f>[7]Tregion!$L40</f>
        <v>31.29</v>
      </c>
      <c r="E40" s="58">
        <f>[8]Tregion!$L40</f>
        <v>41.8</v>
      </c>
      <c r="F40" s="57">
        <f>[9]Tregion!$L40</f>
        <v>42.9</v>
      </c>
      <c r="G40" s="57">
        <f>[5]Tregion!$L40</f>
        <v>43.19</v>
      </c>
      <c r="H40" s="57"/>
      <c r="I40" s="58">
        <f>[11]Tregion!$L40</f>
        <v>35</v>
      </c>
      <c r="J40" s="57"/>
      <c r="K40" s="58"/>
      <c r="L40" s="57"/>
      <c r="M40" s="58"/>
      <c r="N40" s="57"/>
      <c r="O40" s="58"/>
      <c r="Q40" s="57"/>
      <c r="R40" s="58">
        <f>[12]Tregion!$L40</f>
        <v>42.492777614831581</v>
      </c>
      <c r="S40" s="59"/>
      <c r="T40" s="58"/>
      <c r="U40" s="60"/>
      <c r="V40" s="61"/>
      <c r="W40" s="60"/>
      <c r="X40" s="58"/>
      <c r="Y40" s="59"/>
      <c r="Z40" s="62"/>
      <c r="AB40" s="59"/>
      <c r="AC40" s="58"/>
      <c r="AD40" s="59"/>
      <c r="AE40" s="58"/>
      <c r="AF40" s="59"/>
      <c r="AG40" s="58"/>
      <c r="AH40" s="137"/>
      <c r="AI40" s="50"/>
      <c r="AJ40" s="70"/>
      <c r="AL40" s="50"/>
    </row>
    <row r="41" spans="1:38" x14ac:dyDescent="0.25">
      <c r="A41" s="50">
        <f>[5]Tregion!$J41</f>
        <v>38169</v>
      </c>
      <c r="B41" s="57">
        <f>[5]Tregion!$L41</f>
        <v>52.46</v>
      </c>
      <c r="C41" s="58">
        <f>[6]Tregion!$L41</f>
        <v>51.29</v>
      </c>
      <c r="D41" s="57">
        <f>[7]Tregion!$L41</f>
        <v>47.17</v>
      </c>
      <c r="E41" s="58">
        <f>[8]Tregion!$L41</f>
        <v>50.6</v>
      </c>
      <c r="F41" s="57">
        <f>[9]Tregion!$L41</f>
        <v>56.37</v>
      </c>
      <c r="G41" s="57">
        <f>[5]Tregion!$L41</f>
        <v>52.46</v>
      </c>
      <c r="H41" s="57"/>
      <c r="I41" s="58">
        <f>[11]Tregion!$L41</f>
        <v>39</v>
      </c>
      <c r="J41" s="57"/>
      <c r="K41" s="58"/>
      <c r="L41" s="57"/>
      <c r="M41" s="58"/>
      <c r="N41" s="57"/>
      <c r="O41" s="58"/>
      <c r="Q41" s="57"/>
      <c r="R41" s="58">
        <f>[12]Tregion!$L41</f>
        <v>43.109292025747422</v>
      </c>
      <c r="S41" s="59"/>
      <c r="T41" s="58"/>
      <c r="U41" s="60"/>
      <c r="V41" s="61"/>
      <c r="W41" s="60"/>
      <c r="X41" s="58"/>
      <c r="Y41" s="59"/>
      <c r="Z41" s="62"/>
      <c r="AB41" s="59"/>
      <c r="AC41" s="58"/>
      <c r="AD41" s="59"/>
      <c r="AE41" s="58"/>
      <c r="AF41" s="59"/>
      <c r="AG41" s="58"/>
      <c r="AH41" s="137"/>
      <c r="AI41" s="50"/>
      <c r="AJ41" s="70"/>
      <c r="AL41" s="50"/>
    </row>
    <row r="42" spans="1:38" x14ac:dyDescent="0.25">
      <c r="A42" s="50">
        <f>[5]Tregion!$J42</f>
        <v>38200</v>
      </c>
      <c r="B42" s="57">
        <f>[5]Tregion!$L42</f>
        <v>59.87</v>
      </c>
      <c r="C42" s="58">
        <f>[6]Tregion!$L42</f>
        <v>57.31</v>
      </c>
      <c r="D42" s="57">
        <f>[7]Tregion!$L42</f>
        <v>54.04</v>
      </c>
      <c r="E42" s="58">
        <f>[8]Tregion!$L42</f>
        <v>57.89</v>
      </c>
      <c r="F42" s="57">
        <f>[9]Tregion!$L42</f>
        <v>61.66</v>
      </c>
      <c r="G42" s="57">
        <f>[5]Tregion!$L42</f>
        <v>59.87</v>
      </c>
      <c r="H42" s="57"/>
      <c r="I42" s="58">
        <f>[11]Tregion!$L42</f>
        <v>47.75</v>
      </c>
      <c r="J42" s="57"/>
      <c r="K42" s="58"/>
      <c r="L42" s="57"/>
      <c r="M42" s="58"/>
      <c r="N42" s="57"/>
      <c r="O42" s="58"/>
      <c r="Q42" s="57"/>
      <c r="R42" s="58">
        <f>[12]Tregion!$L42</f>
        <v>43.63149027817547</v>
      </c>
      <c r="S42" s="59"/>
      <c r="T42" s="58"/>
      <c r="U42" s="60"/>
      <c r="V42" s="61"/>
      <c r="W42" s="60"/>
      <c r="X42" s="58"/>
      <c r="Y42" s="59"/>
      <c r="Z42" s="62"/>
      <c r="AB42" s="59"/>
      <c r="AC42" s="58"/>
      <c r="AD42" s="59"/>
      <c r="AE42" s="58"/>
      <c r="AF42" s="59"/>
      <c r="AG42" s="58"/>
      <c r="AH42" s="137"/>
      <c r="AI42" s="50"/>
      <c r="AJ42" s="70"/>
      <c r="AL42" s="50"/>
    </row>
    <row r="43" spans="1:38" x14ac:dyDescent="0.25">
      <c r="A43" s="50">
        <f>[5]Tregion!$J43</f>
        <v>38231</v>
      </c>
      <c r="B43" s="57">
        <f>[5]Tregion!$L43</f>
        <v>50.14</v>
      </c>
      <c r="C43" s="58">
        <f>[6]Tregion!$L43</f>
        <v>48.94</v>
      </c>
      <c r="D43" s="57">
        <f>[7]Tregion!$L43</f>
        <v>45.67</v>
      </c>
      <c r="E43" s="58">
        <f>[8]Tregion!$L43</f>
        <v>53.56</v>
      </c>
      <c r="F43" s="57">
        <f>[9]Tregion!$L43</f>
        <v>49.61</v>
      </c>
      <c r="G43" s="57">
        <f>[5]Tregion!$L43</f>
        <v>50.14</v>
      </c>
      <c r="H43" s="57"/>
      <c r="I43" s="58">
        <f>[11]Tregion!$L43</f>
        <v>31.5</v>
      </c>
      <c r="J43" s="57"/>
      <c r="K43" s="58"/>
      <c r="L43" s="57"/>
      <c r="M43" s="58"/>
      <c r="N43" s="57"/>
      <c r="O43" s="58"/>
      <c r="Q43" s="57"/>
      <c r="R43" s="58">
        <f>[12]Tregion!$L43</f>
        <v>43.547668847332922</v>
      </c>
      <c r="S43" s="59"/>
      <c r="T43" s="58"/>
      <c r="U43" s="60"/>
      <c r="V43" s="61"/>
      <c r="W43" s="60"/>
      <c r="X43" s="58"/>
      <c r="Y43" s="59"/>
      <c r="Z43" s="62"/>
      <c r="AB43" s="59"/>
      <c r="AC43" s="58"/>
      <c r="AD43" s="59"/>
      <c r="AE43" s="58"/>
      <c r="AF43" s="59"/>
      <c r="AG43" s="58"/>
      <c r="AH43" s="137"/>
      <c r="AI43" s="50"/>
      <c r="AJ43" s="70"/>
      <c r="AL43" s="50"/>
    </row>
    <row r="44" spans="1:38" x14ac:dyDescent="0.25">
      <c r="A44" s="50">
        <f>[5]Tregion!$J44</f>
        <v>38261</v>
      </c>
      <c r="B44" s="57">
        <f>[5]Tregion!$L44</f>
        <v>38.56</v>
      </c>
      <c r="C44" s="58">
        <f>[6]Tregion!$L44</f>
        <v>41.21</v>
      </c>
      <c r="D44" s="57">
        <f>[7]Tregion!$L44</f>
        <v>40.520000000000003</v>
      </c>
      <c r="E44" s="58">
        <f>[8]Tregion!$L44</f>
        <v>40.659999999999997</v>
      </c>
      <c r="F44" s="57">
        <f>[9]Tregion!$L44</f>
        <v>40.119999999999997</v>
      </c>
      <c r="G44" s="57">
        <f>[5]Tregion!$L44</f>
        <v>38.56</v>
      </c>
      <c r="H44" s="57"/>
      <c r="I44" s="58">
        <f>[11]Tregion!$L44</f>
        <v>32</v>
      </c>
      <c r="J44" s="57"/>
      <c r="K44" s="58"/>
      <c r="L44" s="57"/>
      <c r="M44" s="58"/>
      <c r="N44" s="57"/>
      <c r="O44" s="58"/>
      <c r="Q44" s="57"/>
      <c r="R44" s="58">
        <f>[12]Tregion!$L44</f>
        <v>43.548857359154056</v>
      </c>
      <c r="S44" s="59"/>
      <c r="T44" s="58"/>
      <c r="U44" s="60"/>
      <c r="V44" s="61"/>
      <c r="W44" s="60"/>
      <c r="X44" s="58"/>
      <c r="Y44" s="59"/>
      <c r="Z44" s="62"/>
      <c r="AB44" s="59"/>
      <c r="AC44" s="58"/>
      <c r="AD44" s="59"/>
      <c r="AE44" s="58"/>
      <c r="AF44" s="59"/>
      <c r="AG44" s="58"/>
      <c r="AH44" s="137"/>
      <c r="AI44" s="50"/>
      <c r="AJ44" s="70"/>
      <c r="AL44" s="50"/>
    </row>
    <row r="45" spans="1:38" x14ac:dyDescent="0.25">
      <c r="A45" s="50">
        <f>[5]Tregion!$J45</f>
        <v>38292</v>
      </c>
      <c r="B45" s="57">
        <f>[5]Tregion!$L45</f>
        <v>37.630000000000003</v>
      </c>
      <c r="C45" s="58">
        <f>[6]Tregion!$L45</f>
        <v>37.57</v>
      </c>
      <c r="D45" s="57">
        <f>[7]Tregion!$L45</f>
        <v>36.869999999999997</v>
      </c>
      <c r="E45" s="58">
        <f>[8]Tregion!$L45</f>
        <v>40.909999999999997</v>
      </c>
      <c r="F45" s="57">
        <f>[9]Tregion!$L45</f>
        <v>39.85</v>
      </c>
      <c r="G45" s="57">
        <f>[5]Tregion!$L45</f>
        <v>37.630000000000003</v>
      </c>
      <c r="H45" s="57"/>
      <c r="I45" s="58">
        <f>[11]Tregion!$L45</f>
        <v>29.75</v>
      </c>
      <c r="J45" s="57"/>
      <c r="K45" s="58"/>
      <c r="L45" s="57"/>
      <c r="M45" s="58"/>
      <c r="N45" s="57"/>
      <c r="O45" s="58"/>
      <c r="Q45" s="57"/>
      <c r="R45" s="58">
        <f>[12]Tregion!$L45</f>
        <v>45.931373833424885</v>
      </c>
      <c r="S45" s="59"/>
      <c r="T45" s="58"/>
      <c r="U45" s="60"/>
      <c r="V45" s="61"/>
      <c r="W45" s="60"/>
      <c r="X45" s="58"/>
      <c r="Y45" s="59"/>
      <c r="Z45" s="62"/>
      <c r="AB45" s="59"/>
      <c r="AC45" s="58"/>
      <c r="AD45" s="59"/>
      <c r="AE45" s="58"/>
      <c r="AF45" s="59"/>
      <c r="AG45" s="58"/>
      <c r="AH45" s="137"/>
      <c r="AI45" s="50"/>
      <c r="AJ45" s="70"/>
      <c r="AL45" s="50"/>
    </row>
    <row r="46" spans="1:38" x14ac:dyDescent="0.25">
      <c r="A46" s="50">
        <f>[5]Tregion!$J46</f>
        <v>38322</v>
      </c>
      <c r="B46" s="57">
        <f>[5]Tregion!$L46</f>
        <v>37.17</v>
      </c>
      <c r="C46" s="58">
        <f>[6]Tregion!$L46</f>
        <v>38.64</v>
      </c>
      <c r="D46" s="57">
        <f>[7]Tregion!$L46</f>
        <v>38.159999999999997</v>
      </c>
      <c r="E46" s="58">
        <f>[8]Tregion!$L46</f>
        <v>43.8</v>
      </c>
      <c r="F46" s="57">
        <f>[9]Tregion!$L46</f>
        <v>41.04</v>
      </c>
      <c r="G46" s="57">
        <f>[5]Tregion!$L46</f>
        <v>37.17</v>
      </c>
      <c r="H46" s="57"/>
      <c r="I46" s="58">
        <f>[11]Tregion!$L46</f>
        <v>30.25</v>
      </c>
      <c r="J46" s="57"/>
      <c r="K46" s="58"/>
      <c r="L46" s="57"/>
      <c r="M46" s="58"/>
      <c r="N46" s="57"/>
      <c r="O46" s="58"/>
      <c r="Q46" s="57"/>
      <c r="R46" s="58">
        <f>[12]Tregion!$L46</f>
        <v>48.01040765107733</v>
      </c>
      <c r="S46" s="59"/>
      <c r="T46" s="58"/>
      <c r="U46" s="60"/>
      <c r="V46" s="61"/>
      <c r="W46" s="60"/>
      <c r="X46" s="58"/>
      <c r="Y46" s="59"/>
      <c r="Z46" s="62"/>
      <c r="AB46" s="59"/>
      <c r="AC46" s="58"/>
      <c r="AD46" s="59"/>
      <c r="AE46" s="58"/>
      <c r="AF46" s="59"/>
      <c r="AG46" s="58"/>
      <c r="AH46" s="137"/>
      <c r="AI46" s="50"/>
      <c r="AJ46" s="70"/>
      <c r="AL46" s="50"/>
    </row>
    <row r="47" spans="1:38" x14ac:dyDescent="0.25">
      <c r="A47" s="50">
        <f>[5]Tregion!$J47</f>
        <v>38353</v>
      </c>
      <c r="B47" s="57">
        <f>[5]Tregion!$L47</f>
        <v>36.96</v>
      </c>
      <c r="C47" s="58">
        <f>[6]Tregion!$L47</f>
        <v>42.64</v>
      </c>
      <c r="D47" s="57">
        <f>[7]Tregion!$L47</f>
        <v>41.85</v>
      </c>
      <c r="E47" s="58">
        <f>[8]Tregion!$L47</f>
        <v>44.15</v>
      </c>
      <c r="F47" s="57">
        <f>[9]Tregion!$L47</f>
        <v>41.54</v>
      </c>
      <c r="G47" s="57">
        <f>[5]Tregion!$L47</f>
        <v>36.96</v>
      </c>
      <c r="H47" s="57"/>
      <c r="I47" s="58">
        <f>[11]Tregion!$L47</f>
        <v>21.5</v>
      </c>
      <c r="J47" s="57"/>
      <c r="K47" s="58"/>
      <c r="L47" s="57"/>
      <c r="M47" s="58"/>
      <c r="N47" s="57"/>
      <c r="O47" s="58"/>
      <c r="Q47" s="57"/>
      <c r="R47" s="58">
        <f>[12]Tregion!$L47</f>
        <v>46.183355902659841</v>
      </c>
      <c r="S47" s="59"/>
      <c r="T47" s="58"/>
      <c r="U47" s="60"/>
      <c r="V47" s="61"/>
      <c r="W47" s="60"/>
      <c r="X47" s="58"/>
      <c r="Y47" s="59"/>
      <c r="Z47" s="62"/>
      <c r="AB47" s="59"/>
      <c r="AC47" s="58"/>
      <c r="AD47" s="59"/>
      <c r="AE47" s="58"/>
      <c r="AF47" s="59"/>
      <c r="AG47" s="58"/>
      <c r="AH47" s="137"/>
      <c r="AI47" s="50"/>
      <c r="AJ47" s="70"/>
      <c r="AL47" s="50"/>
    </row>
    <row r="48" spans="1:38" x14ac:dyDescent="0.25">
      <c r="A48" s="50">
        <f>[5]Tregion!$J48</f>
        <v>38384</v>
      </c>
      <c r="B48" s="57">
        <f>[5]Tregion!$L48</f>
        <v>36.97</v>
      </c>
      <c r="C48" s="58">
        <f>[6]Tregion!$L48</f>
        <v>42.09</v>
      </c>
      <c r="D48" s="57">
        <f>[7]Tregion!$L48</f>
        <v>41.11</v>
      </c>
      <c r="E48" s="58">
        <f>[8]Tregion!$L48</f>
        <v>42.68</v>
      </c>
      <c r="F48" s="57">
        <f>[9]Tregion!$L48</f>
        <v>40.14</v>
      </c>
      <c r="G48" s="57">
        <f>[5]Tregion!$L48</f>
        <v>36.97</v>
      </c>
      <c r="H48" s="57"/>
      <c r="I48" s="58">
        <f>[11]Tregion!$L48</f>
        <v>23.25</v>
      </c>
      <c r="J48" s="57"/>
      <c r="K48" s="58"/>
      <c r="L48" s="57"/>
      <c r="M48" s="58"/>
      <c r="N48" s="57"/>
      <c r="O48" s="58"/>
      <c r="Q48" s="57"/>
      <c r="R48" s="58">
        <f>[12]Tregion!$L48</f>
        <v>45.038326082842772</v>
      </c>
      <c r="S48" s="59"/>
      <c r="T48" s="58"/>
      <c r="U48" s="60"/>
      <c r="V48" s="61"/>
      <c r="W48" s="60"/>
      <c r="X48" s="58"/>
      <c r="Y48" s="59"/>
      <c r="Z48" s="62"/>
      <c r="AB48" s="59"/>
      <c r="AC48" s="58"/>
      <c r="AD48" s="59"/>
      <c r="AE48" s="58"/>
      <c r="AF48" s="59"/>
      <c r="AG48" s="58"/>
      <c r="AH48" s="137"/>
      <c r="AI48" s="50"/>
      <c r="AJ48" s="70"/>
      <c r="AL48" s="50"/>
    </row>
    <row r="49" spans="1:38" x14ac:dyDescent="0.25">
      <c r="A49" s="50">
        <f>[5]Tregion!$J49</f>
        <v>38412</v>
      </c>
      <c r="B49" s="57">
        <f>[5]Tregion!$L49</f>
        <v>36.5</v>
      </c>
      <c r="C49" s="58">
        <f>[6]Tregion!$L49</f>
        <v>38.04</v>
      </c>
      <c r="D49" s="57">
        <f>[7]Tregion!$L49</f>
        <v>36.880000000000003</v>
      </c>
      <c r="E49" s="58">
        <f>[8]Tregion!$L49</f>
        <v>41.21</v>
      </c>
      <c r="F49" s="57">
        <f>[9]Tregion!$L49</f>
        <v>39.49</v>
      </c>
      <c r="G49" s="57">
        <f>[5]Tregion!$L49</f>
        <v>36.5</v>
      </c>
      <c r="H49" s="57"/>
      <c r="I49" s="58">
        <f>[11]Tregion!$L49</f>
        <v>22</v>
      </c>
      <c r="J49" s="57"/>
      <c r="K49" s="58"/>
      <c r="L49" s="57"/>
      <c r="M49" s="58"/>
      <c r="N49" s="57"/>
      <c r="O49" s="58"/>
      <c r="Q49" s="57"/>
      <c r="R49" s="58">
        <f>[12]Tregion!$L49</f>
        <v>43.21790728221734</v>
      </c>
      <c r="S49" s="59"/>
      <c r="T49" s="58"/>
      <c r="U49" s="60"/>
      <c r="V49" s="61"/>
      <c r="W49" s="60"/>
      <c r="X49" s="58"/>
      <c r="Y49" s="59"/>
      <c r="Z49" s="62"/>
      <c r="AB49" s="59"/>
      <c r="AC49" s="58"/>
      <c r="AD49" s="59"/>
      <c r="AE49" s="58"/>
      <c r="AF49" s="59"/>
      <c r="AG49" s="58"/>
      <c r="AH49" s="137"/>
      <c r="AI49" s="50"/>
      <c r="AJ49" s="70"/>
      <c r="AL49" s="50"/>
    </row>
    <row r="50" spans="1:38" x14ac:dyDescent="0.25">
      <c r="A50" s="50">
        <f>[5]Tregion!$J50</f>
        <v>38443</v>
      </c>
      <c r="B50" s="57">
        <f>[5]Tregion!$L50</f>
        <v>36.03</v>
      </c>
      <c r="C50" s="58">
        <f>[6]Tregion!$L50</f>
        <v>37.86</v>
      </c>
      <c r="D50" s="57">
        <f>[7]Tregion!$L50</f>
        <v>34.67</v>
      </c>
      <c r="E50" s="58">
        <f>[8]Tregion!$L50</f>
        <v>38.39</v>
      </c>
      <c r="F50" s="57">
        <f>[9]Tregion!$L50</f>
        <v>38.270000000000003</v>
      </c>
      <c r="G50" s="57">
        <f>[5]Tregion!$L50</f>
        <v>36.03</v>
      </c>
      <c r="H50" s="57"/>
      <c r="I50" s="58">
        <f>[11]Tregion!$L50</f>
        <v>27.5</v>
      </c>
      <c r="J50" s="57"/>
      <c r="K50" s="58"/>
      <c r="L50" s="57"/>
      <c r="M50" s="58"/>
      <c r="N50" s="57"/>
      <c r="O50" s="58"/>
      <c r="Q50" s="57"/>
      <c r="R50" s="58">
        <f>[12]Tregion!$L50</f>
        <v>40.685243775751637</v>
      </c>
      <c r="S50" s="59"/>
      <c r="T50" s="58"/>
      <c r="U50" s="60"/>
      <c r="V50" s="61"/>
      <c r="W50" s="60"/>
      <c r="X50" s="58"/>
      <c r="Y50" s="59"/>
      <c r="Z50" s="62"/>
      <c r="AB50" s="59"/>
      <c r="AC50" s="58"/>
      <c r="AD50" s="59"/>
      <c r="AE50" s="58"/>
      <c r="AF50" s="59"/>
      <c r="AG50" s="58"/>
      <c r="AH50" s="137"/>
      <c r="AI50" s="50"/>
      <c r="AJ50" s="70"/>
      <c r="AL50" s="50"/>
    </row>
    <row r="51" spans="1:38" x14ac:dyDescent="0.25">
      <c r="A51" s="50">
        <f>[5]Tregion!$J51</f>
        <v>38473</v>
      </c>
      <c r="B51" s="57">
        <f>[5]Tregion!$L51</f>
        <v>36.97</v>
      </c>
      <c r="C51" s="58">
        <f>[6]Tregion!$L51</f>
        <v>35.28</v>
      </c>
      <c r="D51" s="57">
        <f>[7]Tregion!$L51</f>
        <v>32.1</v>
      </c>
      <c r="E51" s="58">
        <f>[8]Tregion!$L51</f>
        <v>38.82</v>
      </c>
      <c r="F51" s="57">
        <f>[9]Tregion!$L51</f>
        <v>38.99</v>
      </c>
      <c r="G51" s="57">
        <f>[5]Tregion!$L51</f>
        <v>36.97</v>
      </c>
      <c r="H51" s="57"/>
      <c r="I51" s="58">
        <f>[11]Tregion!$L51</f>
        <v>27</v>
      </c>
      <c r="J51" s="57"/>
      <c r="K51" s="58"/>
      <c r="L51" s="57"/>
      <c r="M51" s="58"/>
      <c r="N51" s="57"/>
      <c r="O51" s="58"/>
      <c r="Q51" s="57"/>
      <c r="R51" s="58">
        <f>[12]Tregion!$L51</f>
        <v>40.745766875794772</v>
      </c>
      <c r="S51" s="59"/>
      <c r="T51" s="58"/>
      <c r="U51" s="60"/>
      <c r="V51" s="61"/>
      <c r="W51" s="60"/>
      <c r="X51" s="58"/>
      <c r="Y51" s="59"/>
      <c r="Z51" s="62"/>
      <c r="AB51" s="59"/>
      <c r="AC51" s="58"/>
      <c r="AD51" s="59"/>
      <c r="AE51" s="58"/>
      <c r="AF51" s="59"/>
      <c r="AG51" s="58"/>
      <c r="AH51" s="137"/>
      <c r="AI51" s="50"/>
      <c r="AJ51" s="70"/>
      <c r="AL51" s="50"/>
    </row>
    <row r="52" spans="1:38" x14ac:dyDescent="0.25">
      <c r="A52" s="50">
        <f>[5]Tregion!$J52</f>
        <v>38504</v>
      </c>
      <c r="B52" s="57">
        <f>[5]Tregion!$L52</f>
        <v>43.5</v>
      </c>
      <c r="C52" s="58">
        <f>[6]Tregion!$L52</f>
        <v>34</v>
      </c>
      <c r="D52" s="57">
        <f>[7]Tregion!$L52</f>
        <v>32.83</v>
      </c>
      <c r="E52" s="58">
        <f>[8]Tregion!$L52</f>
        <v>42.5</v>
      </c>
      <c r="F52" s="57">
        <f>[9]Tregion!$L52</f>
        <v>43.19</v>
      </c>
      <c r="G52" s="57">
        <f>[5]Tregion!$L52</f>
        <v>43.5</v>
      </c>
      <c r="H52" s="57"/>
      <c r="I52" s="58">
        <f>[11]Tregion!$L52</f>
        <v>33</v>
      </c>
      <c r="J52" s="57"/>
      <c r="K52" s="58"/>
      <c r="L52" s="57"/>
      <c r="M52" s="58"/>
      <c r="N52" s="57"/>
      <c r="O52" s="58"/>
      <c r="Q52" s="57"/>
      <c r="R52" s="58">
        <f>[12]Tregion!$L52</f>
        <v>41.235262609922785</v>
      </c>
      <c r="S52" s="59"/>
      <c r="T52" s="58"/>
      <c r="U52" s="60"/>
      <c r="V52" s="61"/>
      <c r="W52" s="60"/>
      <c r="X52" s="58"/>
      <c r="Y52" s="59"/>
      <c r="Z52" s="62"/>
      <c r="AB52" s="59"/>
      <c r="AC52" s="58"/>
      <c r="AD52" s="59"/>
      <c r="AE52" s="58"/>
      <c r="AF52" s="59"/>
      <c r="AG52" s="58"/>
      <c r="AH52" s="137"/>
      <c r="AI52" s="50"/>
      <c r="AJ52" s="70"/>
      <c r="AL52" s="50"/>
    </row>
    <row r="53" spans="1:38" x14ac:dyDescent="0.25">
      <c r="A53" s="50">
        <f>[5]Tregion!$J53</f>
        <v>38534</v>
      </c>
      <c r="B53" s="57">
        <f>[5]Tregion!$L53</f>
        <v>52.83</v>
      </c>
      <c r="C53" s="58">
        <f>[6]Tregion!$L53</f>
        <v>50.43</v>
      </c>
      <c r="D53" s="57">
        <f>[7]Tregion!$L53</f>
        <v>46.46</v>
      </c>
      <c r="E53" s="58">
        <f>[8]Tregion!$L53</f>
        <v>50.03</v>
      </c>
      <c r="F53" s="57">
        <f>[9]Tregion!$L53</f>
        <v>56.75</v>
      </c>
      <c r="G53" s="57">
        <f>[5]Tregion!$L53</f>
        <v>52.83</v>
      </c>
      <c r="H53" s="57"/>
      <c r="I53" s="58">
        <f>[11]Tregion!$L53</f>
        <v>30</v>
      </c>
      <c r="J53" s="57"/>
      <c r="K53" s="58"/>
      <c r="L53" s="57"/>
      <c r="M53" s="58"/>
      <c r="N53" s="57"/>
      <c r="O53" s="58"/>
      <c r="Q53" s="57"/>
      <c r="R53" s="58">
        <f>[12]Tregion!$L53</f>
        <v>41.817805428399915</v>
      </c>
      <c r="S53" s="59"/>
      <c r="T53" s="58"/>
      <c r="U53" s="60"/>
      <c r="V53" s="61"/>
      <c r="W53" s="60"/>
      <c r="X53" s="58"/>
      <c r="Y53" s="59"/>
      <c r="Z53" s="62"/>
      <c r="AB53" s="59"/>
      <c r="AC53" s="58"/>
      <c r="AD53" s="59"/>
      <c r="AE53" s="58"/>
      <c r="AF53" s="59"/>
      <c r="AG53" s="58"/>
      <c r="AH53" s="137"/>
      <c r="AI53" s="50"/>
      <c r="AJ53" s="70"/>
      <c r="AL53" s="50"/>
    </row>
    <row r="54" spans="1:38" x14ac:dyDescent="0.25">
      <c r="A54" s="50">
        <f>[5]Tregion!$J54</f>
        <v>38565</v>
      </c>
      <c r="B54" s="57">
        <f>[5]Tregion!$L54</f>
        <v>60.3</v>
      </c>
      <c r="C54" s="58">
        <f>[6]Tregion!$L54</f>
        <v>55.61</v>
      </c>
      <c r="D54" s="57">
        <f>[7]Tregion!$L54</f>
        <v>52.35</v>
      </c>
      <c r="E54" s="58">
        <f>[8]Tregion!$L54</f>
        <v>56.28</v>
      </c>
      <c r="F54" s="57">
        <f>[9]Tregion!$L54</f>
        <v>62.08</v>
      </c>
      <c r="G54" s="57">
        <f>[5]Tregion!$L54</f>
        <v>60.3</v>
      </c>
      <c r="H54" s="57"/>
      <c r="I54" s="58">
        <f>[11]Tregion!$L54</f>
        <v>38.75</v>
      </c>
      <c r="J54" s="57"/>
      <c r="K54" s="58"/>
      <c r="L54" s="57"/>
      <c r="M54" s="58"/>
      <c r="N54" s="57"/>
      <c r="O54" s="58"/>
      <c r="Q54" s="57"/>
      <c r="R54" s="58">
        <f>[12]Tregion!$L54</f>
        <v>42.311173680516546</v>
      </c>
      <c r="S54" s="59"/>
      <c r="T54" s="58"/>
      <c r="U54" s="60"/>
      <c r="V54" s="61"/>
      <c r="W54" s="60"/>
      <c r="X54" s="58"/>
      <c r="Y54" s="59"/>
      <c r="Z54" s="62"/>
      <c r="AB54" s="59"/>
      <c r="AC54" s="58"/>
      <c r="AD54" s="59"/>
      <c r="AE54" s="58"/>
      <c r="AF54" s="59"/>
      <c r="AG54" s="58"/>
      <c r="AH54" s="137"/>
      <c r="AI54" s="50"/>
      <c r="AJ54" s="70"/>
      <c r="AL54" s="50"/>
    </row>
    <row r="55" spans="1:38" x14ac:dyDescent="0.25">
      <c r="A55" s="50">
        <f>[5]Tregion!$J55</f>
        <v>38596</v>
      </c>
      <c r="B55" s="57">
        <f>[5]Tregion!$L55</f>
        <v>50.5</v>
      </c>
      <c r="C55" s="58">
        <f>[6]Tregion!$L55</f>
        <v>48.42</v>
      </c>
      <c r="D55" s="57">
        <f>[7]Tregion!$L55</f>
        <v>45.17</v>
      </c>
      <c r="E55" s="58">
        <f>[8]Tregion!$L55</f>
        <v>52.54</v>
      </c>
      <c r="F55" s="57">
        <f>[9]Tregion!$L55</f>
        <v>49.95</v>
      </c>
      <c r="G55" s="57">
        <f>[5]Tregion!$L55</f>
        <v>50.5</v>
      </c>
      <c r="H55" s="57"/>
      <c r="I55" s="58">
        <f>[11]Tregion!$L55</f>
        <v>25.5</v>
      </c>
      <c r="J55" s="57"/>
      <c r="K55" s="58"/>
      <c r="L55" s="57"/>
      <c r="M55" s="58"/>
      <c r="N55" s="57"/>
      <c r="O55" s="58"/>
      <c r="Q55" s="57"/>
      <c r="R55" s="58">
        <f>[12]Tregion!$L55</f>
        <v>42.23229339560848</v>
      </c>
      <c r="S55" s="59"/>
      <c r="T55" s="58"/>
      <c r="U55" s="60"/>
      <c r="V55" s="61"/>
      <c r="W55" s="60"/>
      <c r="X55" s="58"/>
      <c r="Y55" s="59"/>
      <c r="Z55" s="62"/>
      <c r="AB55" s="59"/>
      <c r="AC55" s="58"/>
      <c r="AD55" s="59"/>
      <c r="AE55" s="58"/>
      <c r="AF55" s="59"/>
      <c r="AG55" s="58"/>
      <c r="AH55" s="137"/>
      <c r="AI55" s="50"/>
      <c r="AJ55" s="70"/>
      <c r="AL55" s="50"/>
    </row>
    <row r="56" spans="1:38" x14ac:dyDescent="0.25">
      <c r="A56" s="50">
        <f>[5]Tregion!$J56</f>
        <v>38626</v>
      </c>
      <c r="B56" s="57">
        <f>[5]Tregion!$L56</f>
        <v>38.83</v>
      </c>
      <c r="C56" s="58">
        <f>[6]Tregion!$L56</f>
        <v>41.78</v>
      </c>
      <c r="D56" s="57">
        <f>[7]Tregion!$L56</f>
        <v>40.76</v>
      </c>
      <c r="E56" s="58">
        <f>[8]Tregion!$L56</f>
        <v>41.23</v>
      </c>
      <c r="F56" s="57">
        <f>[9]Tregion!$L56</f>
        <v>40.39</v>
      </c>
      <c r="G56" s="57">
        <f>[5]Tregion!$L56</f>
        <v>38.83</v>
      </c>
      <c r="H56" s="57"/>
      <c r="I56" s="58">
        <f>[11]Tregion!$L56</f>
        <v>29</v>
      </c>
      <c r="J56" s="57"/>
      <c r="K56" s="58"/>
      <c r="L56" s="57"/>
      <c r="M56" s="58"/>
      <c r="N56" s="57"/>
      <c r="O56" s="58"/>
      <c r="Q56" s="57"/>
      <c r="R56" s="58">
        <f>[12]Tregion!$L56</f>
        <v>42.232946262686426</v>
      </c>
      <c r="S56" s="59"/>
      <c r="T56" s="58"/>
      <c r="U56" s="60"/>
      <c r="V56" s="61"/>
      <c r="W56" s="60"/>
      <c r="X56" s="58"/>
      <c r="Y56" s="59"/>
      <c r="Z56" s="62"/>
      <c r="AB56" s="59"/>
      <c r="AC56" s="58"/>
      <c r="AD56" s="59"/>
      <c r="AE56" s="58"/>
      <c r="AF56" s="59"/>
      <c r="AG56" s="58"/>
      <c r="AH56" s="137"/>
      <c r="AI56" s="50"/>
      <c r="AJ56" s="70"/>
      <c r="AL56" s="50"/>
    </row>
    <row r="57" spans="1:38" x14ac:dyDescent="0.25">
      <c r="A57" s="50">
        <f>[5]Tregion!$J57</f>
        <v>38657</v>
      </c>
      <c r="B57" s="57">
        <f>[5]Tregion!$L57</f>
        <v>37.9</v>
      </c>
      <c r="C57" s="58">
        <f>[6]Tregion!$L57</f>
        <v>38.64</v>
      </c>
      <c r="D57" s="57">
        <f>[7]Tregion!$L57</f>
        <v>37.630000000000003</v>
      </c>
      <c r="E57" s="58">
        <f>[8]Tregion!$L57</f>
        <v>41.7</v>
      </c>
      <c r="F57" s="57">
        <f>[9]Tregion!$L57</f>
        <v>40.119999999999997</v>
      </c>
      <c r="G57" s="57">
        <f>[5]Tregion!$L57</f>
        <v>37.9</v>
      </c>
      <c r="H57" s="57"/>
      <c r="I57" s="58">
        <f>[11]Tregion!$L57</f>
        <v>27.25</v>
      </c>
      <c r="J57" s="57"/>
      <c r="K57" s="58"/>
      <c r="L57" s="57"/>
      <c r="M57" s="58"/>
      <c r="N57" s="57"/>
      <c r="O57" s="58"/>
      <c r="Q57" s="57"/>
      <c r="R57" s="58">
        <f>[12]Tregion!$L57</f>
        <v>44.617385519200937</v>
      </c>
      <c r="S57" s="59"/>
      <c r="T57" s="58"/>
      <c r="U57" s="60"/>
      <c r="V57" s="61"/>
      <c r="W57" s="60"/>
      <c r="X57" s="58"/>
      <c r="Y57" s="59"/>
      <c r="Z57" s="62"/>
      <c r="AB57" s="59"/>
      <c r="AC57" s="58"/>
      <c r="AD57" s="59"/>
      <c r="AE57" s="58"/>
      <c r="AF57" s="59"/>
      <c r="AG57" s="58"/>
      <c r="AH57" s="137"/>
      <c r="AI57" s="50"/>
      <c r="AJ57" s="70"/>
      <c r="AL57" s="50"/>
    </row>
    <row r="58" spans="1:38" x14ac:dyDescent="0.25">
      <c r="A58" s="50">
        <f>[5]Tregion!$J58</f>
        <v>38687</v>
      </c>
      <c r="B58" s="57">
        <f>[5]Tregion!$L58</f>
        <v>37.43</v>
      </c>
      <c r="C58" s="58">
        <f>[6]Tregion!$L58</f>
        <v>39.57</v>
      </c>
      <c r="D58" s="57">
        <f>[7]Tregion!$L58</f>
        <v>38.729999999999997</v>
      </c>
      <c r="E58" s="58">
        <f>[8]Tregion!$L58</f>
        <v>44.5</v>
      </c>
      <c r="F58" s="57">
        <f>[9]Tregion!$L58</f>
        <v>41.32</v>
      </c>
      <c r="G58" s="57">
        <f>[5]Tregion!$L58</f>
        <v>37.43</v>
      </c>
      <c r="H58" s="57"/>
      <c r="I58" s="58">
        <f>[11]Tregion!$L58</f>
        <v>27.75</v>
      </c>
      <c r="J58" s="57"/>
      <c r="K58" s="58"/>
      <c r="L58" s="57"/>
      <c r="M58" s="58"/>
      <c r="N58" s="57"/>
      <c r="O58" s="58"/>
      <c r="Q58" s="57"/>
      <c r="R58" s="58">
        <f>[12]Tregion!$L58</f>
        <v>46.599114954788845</v>
      </c>
      <c r="S58" s="59"/>
      <c r="T58" s="58"/>
      <c r="U58" s="60"/>
      <c r="V58" s="61"/>
      <c r="W58" s="60"/>
      <c r="X58" s="58"/>
      <c r="Y58" s="59"/>
      <c r="Z58" s="62"/>
      <c r="AB58" s="59"/>
      <c r="AC58" s="58"/>
      <c r="AD58" s="59"/>
      <c r="AE58" s="58"/>
      <c r="AF58" s="59"/>
      <c r="AG58" s="58"/>
      <c r="AH58" s="137"/>
      <c r="AI58" s="50"/>
      <c r="AJ58" s="70"/>
      <c r="AL58" s="50"/>
    </row>
    <row r="59" spans="1:38" x14ac:dyDescent="0.25">
      <c r="A59" s="50">
        <f>[5]Tregion!$J59</f>
        <v>38718</v>
      </c>
      <c r="B59" s="57">
        <f>[5]Tregion!$L59</f>
        <v>37.229999999999997</v>
      </c>
      <c r="C59" s="58">
        <f>[6]Tregion!$L59</f>
        <v>43.34</v>
      </c>
      <c r="D59" s="57">
        <f>[7]Tregion!$L59</f>
        <v>42.08</v>
      </c>
      <c r="E59" s="58">
        <f>[8]Tregion!$L59</f>
        <v>44.49</v>
      </c>
      <c r="F59" s="57">
        <f>[9]Tregion!$L59</f>
        <v>41.82</v>
      </c>
      <c r="G59" s="57">
        <f>[5]Tregion!$L59</f>
        <v>37.229999999999997</v>
      </c>
      <c r="H59" s="57"/>
      <c r="I59" s="58">
        <f>[11]Tregion!$L59</f>
        <v>21.75</v>
      </c>
      <c r="J59" s="57"/>
      <c r="K59" s="58"/>
      <c r="L59" s="57"/>
      <c r="M59" s="58"/>
      <c r="N59" s="57"/>
      <c r="O59" s="58"/>
      <c r="Q59" s="57"/>
      <c r="R59" s="58">
        <f>[12]Tregion!$L59</f>
        <v>43.356261970274261</v>
      </c>
      <c r="S59" s="59"/>
      <c r="T59" s="58"/>
      <c r="U59" s="60"/>
      <c r="V59" s="61"/>
      <c r="W59" s="60"/>
      <c r="X59" s="58"/>
      <c r="Y59" s="59"/>
      <c r="Z59" s="62"/>
      <c r="AB59" s="59"/>
      <c r="AC59" s="58"/>
      <c r="AD59" s="59"/>
      <c r="AE59" s="58"/>
      <c r="AF59" s="59"/>
      <c r="AG59" s="58"/>
      <c r="AH59" s="137"/>
      <c r="AI59" s="50"/>
      <c r="AJ59" s="70"/>
      <c r="AL59" s="50"/>
    </row>
    <row r="60" spans="1:38" x14ac:dyDescent="0.25">
      <c r="A60" s="50">
        <f>[5]Tregion!$J60</f>
        <v>38749</v>
      </c>
      <c r="B60" s="57">
        <f>[5]Tregion!$L60</f>
        <v>37.229999999999997</v>
      </c>
      <c r="C60" s="58">
        <f>[6]Tregion!$L60</f>
        <v>42.84</v>
      </c>
      <c r="D60" s="57">
        <f>[7]Tregion!$L60</f>
        <v>41.41</v>
      </c>
      <c r="E60" s="58">
        <f>[8]Tregion!$L60</f>
        <v>43.16</v>
      </c>
      <c r="F60" s="57">
        <f>[9]Tregion!$L60</f>
        <v>40.409999999999997</v>
      </c>
      <c r="G60" s="57">
        <f>[5]Tregion!$L60</f>
        <v>37.229999999999997</v>
      </c>
      <c r="H60" s="57"/>
      <c r="I60" s="58">
        <f>[11]Tregion!$L60</f>
        <v>23.5</v>
      </c>
      <c r="J60" s="57"/>
      <c r="K60" s="58"/>
      <c r="L60" s="57"/>
      <c r="M60" s="58"/>
      <c r="N60" s="57"/>
      <c r="O60" s="58"/>
      <c r="Q60" s="57"/>
      <c r="R60" s="58">
        <f>[12]Tregion!$L60</f>
        <v>42.33555716746362</v>
      </c>
      <c r="S60" s="59"/>
      <c r="T60" s="58"/>
      <c r="U60" s="60"/>
      <c r="V60" s="61"/>
      <c r="W60" s="60"/>
      <c r="X60" s="58"/>
      <c r="Y60" s="59"/>
      <c r="Z60" s="62"/>
      <c r="AB60" s="59"/>
      <c r="AC60" s="58"/>
      <c r="AD60" s="59"/>
      <c r="AE60" s="58"/>
      <c r="AF60" s="59"/>
      <c r="AG60" s="58"/>
      <c r="AH60" s="137"/>
      <c r="AI60" s="50"/>
      <c r="AJ60" s="70"/>
      <c r="AL60" s="50"/>
    </row>
    <row r="61" spans="1:38" x14ac:dyDescent="0.25">
      <c r="A61" s="50">
        <f>[5]Tregion!$J61</f>
        <v>38777</v>
      </c>
      <c r="B61" s="57">
        <f>[5]Tregion!$L61</f>
        <v>36.76</v>
      </c>
      <c r="C61" s="58">
        <f>[6]Tregion!$L61</f>
        <v>39.119999999999997</v>
      </c>
      <c r="D61" s="57">
        <f>[7]Tregion!$L61</f>
        <v>37.57</v>
      </c>
      <c r="E61" s="58">
        <f>[8]Tregion!$L61</f>
        <v>41.82</v>
      </c>
      <c r="F61" s="57">
        <f>[9]Tregion!$L61</f>
        <v>39.75</v>
      </c>
      <c r="G61" s="57">
        <f>[5]Tregion!$L61</f>
        <v>36.76</v>
      </c>
      <c r="H61" s="57"/>
      <c r="I61" s="58">
        <f>[11]Tregion!$L61</f>
        <v>22.25</v>
      </c>
      <c r="J61" s="57"/>
      <c r="K61" s="58"/>
      <c r="L61" s="57"/>
      <c r="M61" s="58"/>
      <c r="N61" s="57"/>
      <c r="O61" s="58"/>
      <c r="Q61" s="57"/>
      <c r="R61" s="58">
        <f>[12]Tregion!$L61</f>
        <v>40.694321917504112</v>
      </c>
      <c r="S61" s="59"/>
      <c r="T61" s="58"/>
      <c r="U61" s="60"/>
      <c r="V61" s="61"/>
      <c r="W61" s="60"/>
      <c r="X61" s="58"/>
      <c r="Y61" s="59"/>
      <c r="Z61" s="62"/>
      <c r="AB61" s="59"/>
      <c r="AC61" s="58"/>
      <c r="AD61" s="59"/>
      <c r="AE61" s="58"/>
      <c r="AF61" s="59"/>
      <c r="AG61" s="58"/>
      <c r="AH61" s="137"/>
      <c r="AI61" s="50"/>
      <c r="AJ61" s="70"/>
      <c r="AL61" s="50"/>
    </row>
    <row r="62" spans="1:38" x14ac:dyDescent="0.25">
      <c r="A62" s="50">
        <f>[5]Tregion!$J62</f>
        <v>38808</v>
      </c>
      <c r="B62" s="57">
        <f>[5]Tregion!$L62</f>
        <v>36.29</v>
      </c>
      <c r="C62" s="58">
        <f>[6]Tregion!$L62</f>
        <v>38.96</v>
      </c>
      <c r="D62" s="57">
        <f>[7]Tregion!$L62</f>
        <v>35.56</v>
      </c>
      <c r="E62" s="58">
        <f>[8]Tregion!$L62</f>
        <v>39.24</v>
      </c>
      <c r="F62" s="57">
        <f>[9]Tregion!$L62</f>
        <v>38.53</v>
      </c>
      <c r="G62" s="57">
        <f>[5]Tregion!$L62</f>
        <v>36.29</v>
      </c>
      <c r="H62" s="57"/>
      <c r="I62" s="58">
        <f>[11]Tregion!$L62</f>
        <v>27.75</v>
      </c>
      <c r="J62" s="57"/>
      <c r="K62" s="58"/>
      <c r="L62" s="57"/>
      <c r="M62" s="58"/>
      <c r="N62" s="57"/>
      <c r="O62" s="58"/>
      <c r="Q62" s="57"/>
      <c r="R62" s="58">
        <f>[12]Tregion!$L62</f>
        <v>38.339410300132919</v>
      </c>
      <c r="S62" s="59"/>
      <c r="T62" s="58"/>
      <c r="U62" s="60"/>
      <c r="V62" s="61"/>
      <c r="W62" s="60"/>
      <c r="X62" s="58"/>
      <c r="Y62" s="59"/>
      <c r="Z62" s="62"/>
      <c r="AB62" s="59"/>
      <c r="AC62" s="58"/>
      <c r="AD62" s="59"/>
      <c r="AE62" s="58"/>
      <c r="AF62" s="59"/>
      <c r="AG62" s="58"/>
      <c r="AH62" s="137"/>
      <c r="AI62" s="50"/>
      <c r="AJ62" s="70"/>
      <c r="AL62" s="50"/>
    </row>
    <row r="63" spans="1:38" x14ac:dyDescent="0.25">
      <c r="A63" s="50">
        <f>[5]Tregion!$J63</f>
        <v>38838</v>
      </c>
      <c r="B63" s="57">
        <f>[5]Tregion!$L63</f>
        <v>37.229999999999997</v>
      </c>
      <c r="C63" s="58">
        <f>[6]Tregion!$L63</f>
        <v>36.6</v>
      </c>
      <c r="D63" s="57">
        <f>[7]Tregion!$L63</f>
        <v>33.22</v>
      </c>
      <c r="E63" s="58">
        <f>[8]Tregion!$L63</f>
        <v>39.659999999999997</v>
      </c>
      <c r="F63" s="57">
        <f>[9]Tregion!$L63</f>
        <v>39.25</v>
      </c>
      <c r="G63" s="57">
        <f>[5]Tregion!$L63</f>
        <v>37.229999999999997</v>
      </c>
      <c r="H63" s="57"/>
      <c r="I63" s="58">
        <f>[11]Tregion!$L63</f>
        <v>27.25</v>
      </c>
      <c r="J63" s="57"/>
      <c r="K63" s="58"/>
      <c r="L63" s="57"/>
      <c r="M63" s="58"/>
      <c r="N63" s="57"/>
      <c r="O63" s="58"/>
      <c r="Q63" s="57"/>
      <c r="R63" s="58">
        <f>[12]Tregion!$L63</f>
        <v>38.413082787065989</v>
      </c>
      <c r="S63" s="59"/>
      <c r="T63" s="58"/>
      <c r="U63" s="60"/>
      <c r="V63" s="61"/>
      <c r="W63" s="60"/>
      <c r="X63" s="58"/>
      <c r="Y63" s="59"/>
      <c r="Z63" s="62"/>
      <c r="AB63" s="59"/>
      <c r="AC63" s="58"/>
      <c r="AD63" s="59"/>
      <c r="AE63" s="58"/>
      <c r="AF63" s="59"/>
      <c r="AG63" s="58"/>
      <c r="AH63" s="137"/>
      <c r="AI63" s="50"/>
      <c r="AJ63" s="70"/>
      <c r="AL63" s="50"/>
    </row>
    <row r="64" spans="1:38" x14ac:dyDescent="0.25">
      <c r="A64" s="50">
        <f>[5]Tregion!$J64</f>
        <v>38869</v>
      </c>
      <c r="B64" s="57">
        <f>[5]Tregion!$L64</f>
        <v>43.81</v>
      </c>
      <c r="C64" s="58">
        <f>[6]Tregion!$L64</f>
        <v>35.42</v>
      </c>
      <c r="D64" s="57">
        <f>[7]Tregion!$L64</f>
        <v>33.89</v>
      </c>
      <c r="E64" s="58">
        <f>[8]Tregion!$L64</f>
        <v>42.99</v>
      </c>
      <c r="F64" s="57">
        <f>[9]Tregion!$L64</f>
        <v>43.48</v>
      </c>
      <c r="G64" s="57">
        <f>[5]Tregion!$L64</f>
        <v>43.81</v>
      </c>
      <c r="H64" s="57"/>
      <c r="I64" s="58">
        <f>[11]Tregion!$L64</f>
        <v>33.25</v>
      </c>
      <c r="J64" s="57"/>
      <c r="K64" s="58"/>
      <c r="L64" s="57"/>
      <c r="M64" s="58"/>
      <c r="N64" s="57"/>
      <c r="O64" s="58"/>
      <c r="Q64" s="57"/>
      <c r="R64" s="58">
        <f>[12]Tregion!$L64</f>
        <v>38.881118227221208</v>
      </c>
      <c r="S64" s="59"/>
      <c r="T64" s="58"/>
      <c r="U64" s="60"/>
      <c r="V64" s="61"/>
      <c r="W64" s="60"/>
      <c r="X64" s="58"/>
      <c r="Y64" s="59"/>
      <c r="Z64" s="62"/>
      <c r="AB64" s="59"/>
      <c r="AC64" s="58"/>
      <c r="AD64" s="59"/>
      <c r="AE64" s="58"/>
      <c r="AF64" s="59"/>
      <c r="AG64" s="58"/>
      <c r="AH64" s="137"/>
      <c r="AI64" s="50"/>
      <c r="AJ64" s="70"/>
      <c r="AL64" s="50"/>
    </row>
    <row r="65" spans="1:38" x14ac:dyDescent="0.25">
      <c r="A65" s="50">
        <f>[5]Tregion!$J65</f>
        <v>38899</v>
      </c>
      <c r="B65" s="57">
        <f>[5]Tregion!$L65</f>
        <v>53.21</v>
      </c>
      <c r="C65" s="58">
        <f>[6]Tregion!$L65</f>
        <v>50.48</v>
      </c>
      <c r="D65" s="57">
        <f>[7]Tregion!$L65</f>
        <v>46.27</v>
      </c>
      <c r="E65" s="58">
        <f>[8]Tregion!$L65</f>
        <v>49.82</v>
      </c>
      <c r="F65" s="57">
        <f>[9]Tregion!$L65</f>
        <v>57.13</v>
      </c>
      <c r="G65" s="57">
        <f>[5]Tregion!$L65</f>
        <v>53.21</v>
      </c>
      <c r="H65" s="57"/>
      <c r="I65" s="58">
        <f>[11]Tregion!$L65</f>
        <v>30.25</v>
      </c>
      <c r="J65" s="57"/>
      <c r="K65" s="58"/>
      <c r="L65" s="57"/>
      <c r="M65" s="58"/>
      <c r="N65" s="57"/>
      <c r="O65" s="58"/>
      <c r="Q65" s="57"/>
      <c r="R65" s="58">
        <f>[12]Tregion!$L65</f>
        <v>39.433027795741481</v>
      </c>
      <c r="S65" s="59"/>
      <c r="T65" s="58"/>
      <c r="U65" s="60"/>
      <c r="V65" s="61"/>
      <c r="W65" s="60"/>
      <c r="X65" s="58"/>
      <c r="Y65" s="59"/>
      <c r="Z65" s="62"/>
      <c r="AB65" s="59"/>
      <c r="AC65" s="58"/>
      <c r="AD65" s="59"/>
      <c r="AE65" s="58"/>
      <c r="AF65" s="59"/>
      <c r="AG65" s="58"/>
      <c r="AH65" s="137"/>
      <c r="AI65" s="50"/>
      <c r="AJ65" s="70"/>
      <c r="AL65" s="50"/>
    </row>
    <row r="66" spans="1:38" x14ac:dyDescent="0.25">
      <c r="A66" s="50">
        <f>[5]Tregion!$J66</f>
        <v>38930</v>
      </c>
      <c r="B66" s="57">
        <f>[5]Tregion!$L66</f>
        <v>60.73</v>
      </c>
      <c r="C66" s="58">
        <f>[6]Tregion!$L66</f>
        <v>55.22</v>
      </c>
      <c r="D66" s="57">
        <f>[7]Tregion!$L66</f>
        <v>51.63</v>
      </c>
      <c r="E66" s="58">
        <f>[8]Tregion!$L66</f>
        <v>55.48</v>
      </c>
      <c r="F66" s="57">
        <f>[9]Tregion!$L66</f>
        <v>62.51</v>
      </c>
      <c r="G66" s="57">
        <f>[5]Tregion!$L66</f>
        <v>60.73</v>
      </c>
      <c r="H66" s="57"/>
      <c r="I66" s="58">
        <f>[11]Tregion!$L66</f>
        <v>39</v>
      </c>
      <c r="J66" s="57"/>
      <c r="K66" s="58"/>
      <c r="L66" s="57"/>
      <c r="M66" s="58"/>
      <c r="N66" s="57"/>
      <c r="O66" s="58"/>
      <c r="Q66" s="57"/>
      <c r="R66" s="58">
        <f>[12]Tregion!$L66</f>
        <v>39.902988108687076</v>
      </c>
      <c r="S66" s="59"/>
      <c r="T66" s="58"/>
      <c r="U66" s="60"/>
      <c r="V66" s="61"/>
      <c r="W66" s="60"/>
      <c r="X66" s="58"/>
      <c r="Y66" s="59"/>
      <c r="Z66" s="62"/>
      <c r="AB66" s="59"/>
      <c r="AC66" s="58"/>
      <c r="AD66" s="59"/>
      <c r="AE66" s="58"/>
      <c r="AF66" s="59"/>
      <c r="AG66" s="58"/>
      <c r="AH66" s="137"/>
      <c r="AI66" s="50"/>
      <c r="AJ66" s="70"/>
      <c r="AL66" s="50"/>
    </row>
    <row r="67" spans="1:38" x14ac:dyDescent="0.25">
      <c r="A67" s="50">
        <f>[5]Tregion!$J67</f>
        <v>38961</v>
      </c>
      <c r="B67" s="57">
        <f>[5]Tregion!$L67</f>
        <v>50.86</v>
      </c>
      <c r="C67" s="58">
        <f>[6]Tregion!$L67</f>
        <v>48.63</v>
      </c>
      <c r="D67" s="57">
        <f>[7]Tregion!$L67</f>
        <v>45.11</v>
      </c>
      <c r="E67" s="58">
        <f>[8]Tregion!$L67</f>
        <v>52.07</v>
      </c>
      <c r="F67" s="57">
        <f>[9]Tregion!$L67</f>
        <v>50.29</v>
      </c>
      <c r="G67" s="57">
        <f>[5]Tregion!$L67</f>
        <v>50.86</v>
      </c>
      <c r="H67" s="57"/>
      <c r="I67" s="58">
        <f>[11]Tregion!$L67</f>
        <v>25.75</v>
      </c>
      <c r="J67" s="57"/>
      <c r="K67" s="58"/>
      <c r="L67" s="57"/>
      <c r="M67" s="58"/>
      <c r="N67" s="57"/>
      <c r="O67" s="58"/>
      <c r="Q67" s="57"/>
      <c r="R67" s="58">
        <f>[12]Tregion!$L67</f>
        <v>39.848903703012773</v>
      </c>
      <c r="S67" s="59"/>
      <c r="T67" s="58"/>
      <c r="U67" s="60"/>
      <c r="V67" s="61"/>
      <c r="W67" s="60"/>
      <c r="X67" s="58"/>
      <c r="Y67" s="59"/>
      <c r="Z67" s="62"/>
      <c r="AB67" s="59"/>
      <c r="AC67" s="58"/>
      <c r="AD67" s="59"/>
      <c r="AE67" s="58"/>
      <c r="AF67" s="59"/>
      <c r="AG67" s="58"/>
      <c r="AH67" s="137"/>
      <c r="AI67" s="50"/>
      <c r="AJ67" s="70"/>
      <c r="AL67" s="50"/>
    </row>
    <row r="68" spans="1:38" x14ac:dyDescent="0.25">
      <c r="A68" s="50">
        <f>[5]Tregion!$J68</f>
        <v>38991</v>
      </c>
      <c r="B68" s="57">
        <f>[5]Tregion!$L68</f>
        <v>39.11</v>
      </c>
      <c r="C68" s="58">
        <f>[6]Tregion!$L68</f>
        <v>42.55</v>
      </c>
      <c r="D68" s="57">
        <f>[7]Tregion!$L68</f>
        <v>41.09</v>
      </c>
      <c r="E68" s="58">
        <f>[8]Tregion!$L68</f>
        <v>41.66</v>
      </c>
      <c r="F68" s="57">
        <f>[9]Tregion!$L68</f>
        <v>40.659999999999997</v>
      </c>
      <c r="G68" s="57">
        <f>[5]Tregion!$L68</f>
        <v>39.11</v>
      </c>
      <c r="H68" s="57"/>
      <c r="I68" s="58">
        <f>[11]Tregion!$L68</f>
        <v>29.25</v>
      </c>
      <c r="J68" s="57"/>
      <c r="K68" s="58"/>
      <c r="L68" s="57"/>
      <c r="M68" s="58"/>
      <c r="N68" s="57"/>
      <c r="O68" s="58"/>
      <c r="Q68" s="57"/>
      <c r="R68" s="58">
        <f>[12]Tregion!$L68</f>
        <v>39.866388908958356</v>
      </c>
      <c r="S68" s="59"/>
      <c r="T68" s="58"/>
      <c r="U68" s="60"/>
      <c r="V68" s="61"/>
      <c r="W68" s="60"/>
      <c r="X68" s="58"/>
      <c r="Y68" s="59"/>
      <c r="Z68" s="62"/>
      <c r="AB68" s="59"/>
      <c r="AC68" s="58"/>
      <c r="AD68" s="59"/>
      <c r="AE68" s="58"/>
      <c r="AF68" s="59"/>
      <c r="AG68" s="58"/>
      <c r="AH68" s="137"/>
      <c r="AI68" s="50"/>
      <c r="AJ68" s="70"/>
      <c r="AL68" s="50"/>
    </row>
    <row r="69" spans="1:38" x14ac:dyDescent="0.25">
      <c r="A69" s="50">
        <f>[5]Tregion!$J69</f>
        <v>39022</v>
      </c>
      <c r="B69" s="57">
        <f>[5]Tregion!$L69</f>
        <v>38.17</v>
      </c>
      <c r="C69" s="58">
        <f>[6]Tregion!$L69</f>
        <v>39.68</v>
      </c>
      <c r="D69" s="57">
        <f>[7]Tregion!$L69</f>
        <v>38.25</v>
      </c>
      <c r="E69" s="58">
        <f>[8]Tregion!$L69</f>
        <v>42.25</v>
      </c>
      <c r="F69" s="57">
        <f>[9]Tregion!$L69</f>
        <v>40.4</v>
      </c>
      <c r="G69" s="57">
        <f>[5]Tregion!$L69</f>
        <v>38.17</v>
      </c>
      <c r="H69" s="57"/>
      <c r="I69" s="58">
        <f>[11]Tregion!$L69</f>
        <v>27.5</v>
      </c>
      <c r="J69" s="57"/>
      <c r="K69" s="58"/>
      <c r="L69" s="57"/>
      <c r="M69" s="58"/>
      <c r="N69" s="57"/>
      <c r="O69" s="58"/>
      <c r="Q69" s="57"/>
      <c r="R69" s="58">
        <f>[12]Tregion!$L69</f>
        <v>42.123673999762083</v>
      </c>
      <c r="S69" s="59"/>
      <c r="T69" s="58"/>
      <c r="U69" s="60"/>
      <c r="V69" s="61"/>
      <c r="W69" s="60"/>
      <c r="X69" s="58"/>
      <c r="Y69" s="59"/>
      <c r="Z69" s="62"/>
      <c r="AB69" s="59"/>
      <c r="AC69" s="58"/>
      <c r="AD69" s="59"/>
      <c r="AE69" s="58"/>
      <c r="AF69" s="59"/>
      <c r="AG69" s="58"/>
      <c r="AH69" s="137"/>
      <c r="AI69" s="50"/>
      <c r="AJ69" s="70"/>
      <c r="AL69" s="50"/>
    </row>
    <row r="70" spans="1:38" x14ac:dyDescent="0.25">
      <c r="A70" s="50">
        <f>[5]Tregion!$J70</f>
        <v>39052</v>
      </c>
      <c r="B70" s="57">
        <f>[5]Tregion!$L70</f>
        <v>37.700000000000003</v>
      </c>
      <c r="C70" s="58">
        <f>[6]Tregion!$L70</f>
        <v>40.53</v>
      </c>
      <c r="D70" s="57">
        <f>[7]Tregion!$L70</f>
        <v>39.26</v>
      </c>
      <c r="E70" s="58">
        <f>[8]Tregion!$L70</f>
        <v>45</v>
      </c>
      <c r="F70" s="57">
        <f>[9]Tregion!$L70</f>
        <v>41.6</v>
      </c>
      <c r="G70" s="57">
        <f>[5]Tregion!$L70</f>
        <v>37.700000000000003</v>
      </c>
      <c r="H70" s="57"/>
      <c r="I70" s="58">
        <f>[11]Tregion!$L70</f>
        <v>28</v>
      </c>
      <c r="J70" s="57"/>
      <c r="K70" s="58"/>
      <c r="L70" s="57"/>
      <c r="M70" s="58"/>
      <c r="N70" s="57"/>
      <c r="O70" s="58"/>
      <c r="Q70" s="57"/>
      <c r="R70" s="58">
        <f>[12]Tregion!$L70</f>
        <v>43.938847828142052</v>
      </c>
      <c r="S70" s="59"/>
      <c r="T70" s="58"/>
      <c r="U70" s="60"/>
      <c r="V70" s="61"/>
      <c r="W70" s="60"/>
      <c r="X70" s="58"/>
      <c r="Y70" s="59"/>
      <c r="Z70" s="62"/>
      <c r="AB70" s="59"/>
      <c r="AC70" s="58"/>
      <c r="AD70" s="59"/>
      <c r="AE70" s="58"/>
      <c r="AF70" s="59"/>
      <c r="AG70" s="58"/>
      <c r="AH70" s="137"/>
      <c r="AI70" s="50"/>
      <c r="AJ70" s="70"/>
      <c r="AL70" s="50"/>
    </row>
    <row r="71" spans="1:38" x14ac:dyDescent="0.25">
      <c r="A71" s="50">
        <f>[5]Tregion!$J71</f>
        <v>39083</v>
      </c>
      <c r="B71" s="57">
        <f>[5]Tregion!$L71</f>
        <v>37.49</v>
      </c>
      <c r="C71" s="58">
        <f>[6]Tregion!$L71</f>
        <v>44.03</v>
      </c>
      <c r="D71" s="57">
        <f>[7]Tregion!$L71</f>
        <v>42.32</v>
      </c>
      <c r="E71" s="58">
        <f>[8]Tregion!$L71</f>
        <v>44.82</v>
      </c>
      <c r="F71" s="57">
        <f>[9]Tregion!$L71</f>
        <v>42.1</v>
      </c>
      <c r="G71" s="57">
        <f>[5]Tregion!$L71</f>
        <v>37.49</v>
      </c>
      <c r="H71" s="57"/>
      <c r="I71" s="58">
        <f>[11]Tregion!$L71</f>
        <v>31.1</v>
      </c>
      <c r="J71" s="57"/>
      <c r="K71" s="58"/>
      <c r="L71" s="57"/>
      <c r="M71" s="58"/>
      <c r="N71" s="57"/>
      <c r="O71" s="58"/>
      <c r="Q71" s="57"/>
      <c r="R71" s="58">
        <f>[12]Tregion!$L71</f>
        <v>44.715072195671894</v>
      </c>
      <c r="S71" s="59"/>
      <c r="T71" s="58"/>
      <c r="U71" s="60"/>
      <c r="V71" s="61"/>
      <c r="W71" s="60"/>
      <c r="X71" s="58"/>
      <c r="Y71" s="59"/>
      <c r="Z71" s="62"/>
      <c r="AB71" s="59"/>
      <c r="AC71" s="58"/>
      <c r="AD71" s="59"/>
      <c r="AE71" s="58"/>
      <c r="AF71" s="59"/>
      <c r="AG71" s="58"/>
      <c r="AH71" s="137"/>
      <c r="AI71" s="50"/>
      <c r="AJ71" s="70"/>
      <c r="AL71" s="50"/>
    </row>
    <row r="72" spans="1:38" x14ac:dyDescent="0.25">
      <c r="A72" s="50">
        <f>[5]Tregion!$J72</f>
        <v>39114</v>
      </c>
      <c r="B72" s="57">
        <f>[5]Tregion!$L72</f>
        <v>37.49</v>
      </c>
      <c r="C72" s="58">
        <f>[6]Tregion!$L72</f>
        <v>43.58</v>
      </c>
      <c r="D72" s="57">
        <f>[7]Tregion!$L72</f>
        <v>41.72</v>
      </c>
      <c r="E72" s="58">
        <f>[8]Tregion!$L72</f>
        <v>43.62</v>
      </c>
      <c r="F72" s="57">
        <f>[9]Tregion!$L72</f>
        <v>40.68</v>
      </c>
      <c r="G72" s="57">
        <f>[5]Tregion!$L72</f>
        <v>37.49</v>
      </c>
      <c r="H72" s="57"/>
      <c r="I72" s="58">
        <f>[11]Tregion!$L72</f>
        <v>32.85</v>
      </c>
      <c r="J72" s="57"/>
      <c r="K72" s="58"/>
      <c r="L72" s="57"/>
      <c r="M72" s="58"/>
      <c r="N72" s="57"/>
      <c r="O72" s="58"/>
      <c r="Q72" s="57"/>
      <c r="R72" s="58">
        <f>[12]Tregion!$L72</f>
        <v>43.676141028305985</v>
      </c>
      <c r="S72" s="59"/>
      <c r="T72" s="58"/>
      <c r="U72" s="60"/>
      <c r="V72" s="61"/>
      <c r="W72" s="60"/>
      <c r="X72" s="58"/>
      <c r="Y72" s="59"/>
      <c r="Z72" s="62"/>
      <c r="AB72" s="59"/>
      <c r="AC72" s="58"/>
      <c r="AD72" s="59"/>
      <c r="AE72" s="58"/>
      <c r="AF72" s="59"/>
      <c r="AG72" s="58"/>
      <c r="AH72" s="137"/>
      <c r="AI72" s="50"/>
      <c r="AJ72" s="70"/>
      <c r="AL72" s="50"/>
    </row>
    <row r="73" spans="1:38" x14ac:dyDescent="0.25">
      <c r="A73" s="50">
        <f>[5]Tregion!$J73</f>
        <v>39142</v>
      </c>
      <c r="B73" s="57">
        <f>[5]Tregion!$L73</f>
        <v>37.020000000000003</v>
      </c>
      <c r="C73" s="58">
        <f>[6]Tregion!$L73</f>
        <v>40.18</v>
      </c>
      <c r="D73" s="57">
        <f>[7]Tregion!$L73</f>
        <v>38.22</v>
      </c>
      <c r="E73" s="58">
        <f>[8]Tregion!$L73</f>
        <v>42.41</v>
      </c>
      <c r="F73" s="57">
        <f>[9]Tregion!$L73</f>
        <v>40.01</v>
      </c>
      <c r="G73" s="57">
        <f>[5]Tregion!$L73</f>
        <v>37.020000000000003</v>
      </c>
      <c r="H73" s="57"/>
      <c r="I73" s="58">
        <f>[11]Tregion!$L73</f>
        <v>31.6</v>
      </c>
      <c r="J73" s="57"/>
      <c r="K73" s="58"/>
      <c r="L73" s="57"/>
      <c r="M73" s="58"/>
      <c r="N73" s="57"/>
      <c r="O73" s="58"/>
      <c r="Q73" s="57"/>
      <c r="R73" s="58">
        <f>[12]Tregion!$L73</f>
        <v>42.01621815832749</v>
      </c>
      <c r="S73" s="59"/>
      <c r="T73" s="58"/>
      <c r="U73" s="60"/>
      <c r="V73" s="61"/>
      <c r="W73" s="60"/>
      <c r="X73" s="58"/>
      <c r="Y73" s="59"/>
      <c r="Z73" s="62"/>
      <c r="AB73" s="59"/>
      <c r="AC73" s="58"/>
      <c r="AD73" s="59"/>
      <c r="AE73" s="58"/>
      <c r="AF73" s="59"/>
      <c r="AG73" s="58"/>
      <c r="AH73" s="137"/>
      <c r="AI73" s="50"/>
      <c r="AJ73" s="70"/>
      <c r="AL73" s="50"/>
    </row>
    <row r="74" spans="1:38" x14ac:dyDescent="0.25">
      <c r="A74" s="50">
        <f>[5]Tregion!$J74</f>
        <v>39173</v>
      </c>
      <c r="B74" s="57">
        <f>[5]Tregion!$L74</f>
        <v>36.549999999999997</v>
      </c>
      <c r="C74" s="58">
        <f>[6]Tregion!$L74</f>
        <v>40.03</v>
      </c>
      <c r="D74" s="57">
        <f>[7]Tregion!$L74</f>
        <v>36.4</v>
      </c>
      <c r="E74" s="58">
        <f>[8]Tregion!$L74</f>
        <v>40.049999999999997</v>
      </c>
      <c r="F74" s="57">
        <f>[9]Tregion!$L74</f>
        <v>38.79</v>
      </c>
      <c r="G74" s="57">
        <f>[5]Tregion!$L74</f>
        <v>36.549999999999997</v>
      </c>
      <c r="H74" s="57"/>
      <c r="I74" s="58">
        <f>[11]Tregion!$L74</f>
        <v>37.1</v>
      </c>
      <c r="J74" s="57"/>
      <c r="K74" s="58"/>
      <c r="L74" s="57"/>
      <c r="M74" s="58"/>
      <c r="N74" s="57"/>
      <c r="O74" s="58"/>
      <c r="Q74" s="57"/>
      <c r="R74" s="58">
        <f>[12]Tregion!$L74</f>
        <v>39.580060228976116</v>
      </c>
      <c r="S74" s="59"/>
      <c r="T74" s="58"/>
      <c r="U74" s="60"/>
      <c r="V74" s="61"/>
      <c r="W74" s="60"/>
      <c r="X74" s="58"/>
      <c r="Y74" s="59"/>
      <c r="Z74" s="62"/>
      <c r="AB74" s="59"/>
      <c r="AC74" s="58"/>
      <c r="AD74" s="59"/>
      <c r="AE74" s="58"/>
      <c r="AF74" s="59"/>
      <c r="AG74" s="58"/>
      <c r="AH74" s="137"/>
      <c r="AI74" s="50"/>
      <c r="AJ74" s="70"/>
      <c r="AL74" s="50"/>
    </row>
    <row r="75" spans="1:38" x14ac:dyDescent="0.25">
      <c r="A75" s="50">
        <f>[5]Tregion!$J75</f>
        <v>39203</v>
      </c>
      <c r="B75" s="57">
        <f>[5]Tregion!$L75</f>
        <v>37.49</v>
      </c>
      <c r="C75" s="58">
        <f>[6]Tregion!$L75</f>
        <v>37.869999999999997</v>
      </c>
      <c r="D75" s="57">
        <f>[7]Tregion!$L75</f>
        <v>34.28</v>
      </c>
      <c r="E75" s="58">
        <f>[8]Tregion!$L75</f>
        <v>40.450000000000003</v>
      </c>
      <c r="F75" s="57">
        <f>[9]Tregion!$L75</f>
        <v>39.51</v>
      </c>
      <c r="G75" s="57">
        <f>[5]Tregion!$L75</f>
        <v>37.49</v>
      </c>
      <c r="H75" s="57"/>
      <c r="I75" s="58">
        <f>[11]Tregion!$L75</f>
        <v>36.6</v>
      </c>
      <c r="J75" s="57"/>
      <c r="K75" s="58"/>
      <c r="L75" s="57"/>
      <c r="M75" s="58"/>
      <c r="N75" s="57"/>
      <c r="O75" s="58"/>
      <c r="Q75" s="57"/>
      <c r="R75" s="58">
        <f>[12]Tregion!$L75</f>
        <v>39.639644881241622</v>
      </c>
      <c r="S75" s="59"/>
      <c r="T75" s="58"/>
      <c r="U75" s="60"/>
      <c r="V75" s="61"/>
      <c r="W75" s="60"/>
      <c r="X75" s="58"/>
      <c r="Y75" s="59"/>
      <c r="Z75" s="62"/>
      <c r="AB75" s="59"/>
      <c r="AC75" s="58"/>
      <c r="AD75" s="59"/>
      <c r="AE75" s="58"/>
      <c r="AF75" s="59"/>
      <c r="AG75" s="58"/>
      <c r="AH75" s="137"/>
      <c r="AI75" s="50"/>
      <c r="AJ75" s="70"/>
      <c r="AL75" s="50"/>
    </row>
    <row r="76" spans="1:38" x14ac:dyDescent="0.25">
      <c r="A76" s="50">
        <f>[5]Tregion!$J76</f>
        <v>39234</v>
      </c>
      <c r="B76" s="57">
        <f>[5]Tregion!$L76</f>
        <v>44.12</v>
      </c>
      <c r="C76" s="58">
        <f>[6]Tregion!$L76</f>
        <v>36.79</v>
      </c>
      <c r="D76" s="57">
        <f>[7]Tregion!$L76</f>
        <v>34.89</v>
      </c>
      <c r="E76" s="58">
        <f>[8]Tregion!$L76</f>
        <v>43.47</v>
      </c>
      <c r="F76" s="57">
        <f>[9]Tregion!$L76</f>
        <v>43.77</v>
      </c>
      <c r="G76" s="57">
        <f>[5]Tregion!$L76</f>
        <v>44.12</v>
      </c>
      <c r="H76" s="57"/>
      <c r="I76" s="58">
        <f>[11]Tregion!$L76</f>
        <v>43.6</v>
      </c>
      <c r="J76" s="57"/>
      <c r="K76" s="58"/>
      <c r="L76" s="57"/>
      <c r="M76" s="58"/>
      <c r="N76" s="57"/>
      <c r="O76" s="58"/>
      <c r="Q76" s="57"/>
      <c r="R76" s="58">
        <f>[12]Tregion!$L76</f>
        <v>40.093253511022603</v>
      </c>
      <c r="S76" s="59"/>
      <c r="T76" s="58"/>
      <c r="U76" s="60"/>
      <c r="V76" s="61"/>
      <c r="W76" s="60"/>
      <c r="X76" s="58"/>
      <c r="Y76" s="59"/>
      <c r="Z76" s="62"/>
      <c r="AB76" s="59"/>
      <c r="AC76" s="58"/>
      <c r="AD76" s="59"/>
      <c r="AE76" s="58"/>
      <c r="AF76" s="59"/>
      <c r="AG76" s="58"/>
      <c r="AH76" s="137"/>
      <c r="AI76" s="50"/>
      <c r="AJ76" s="70"/>
      <c r="AL76" s="50"/>
    </row>
    <row r="77" spans="1:38" x14ac:dyDescent="0.25">
      <c r="A77" s="50">
        <f>[5]Tregion!$J77</f>
        <v>39264</v>
      </c>
      <c r="B77" s="57">
        <f>[5]Tregion!$L77</f>
        <v>53.59</v>
      </c>
      <c r="C77" s="58">
        <f>[6]Tregion!$L77</f>
        <v>50.58</v>
      </c>
      <c r="D77" s="57">
        <f>[7]Tregion!$L77</f>
        <v>46.15</v>
      </c>
      <c r="E77" s="58">
        <f>[8]Tregion!$L77</f>
        <v>49.65</v>
      </c>
      <c r="F77" s="57">
        <f>[9]Tregion!$L77</f>
        <v>57.52</v>
      </c>
      <c r="G77" s="57">
        <f>[5]Tregion!$L77</f>
        <v>53.59</v>
      </c>
      <c r="H77" s="57"/>
      <c r="I77" s="58">
        <f>[11]Tregion!$L77</f>
        <v>50.6</v>
      </c>
      <c r="J77" s="57"/>
      <c r="K77" s="58"/>
      <c r="L77" s="57"/>
      <c r="M77" s="58"/>
      <c r="N77" s="57"/>
      <c r="O77" s="58"/>
      <c r="Q77" s="57"/>
      <c r="R77" s="58">
        <f>[12]Tregion!$L77</f>
        <v>40.630415862174011</v>
      </c>
      <c r="S77" s="59"/>
      <c r="T77" s="58"/>
      <c r="U77" s="60"/>
      <c r="V77" s="61"/>
      <c r="W77" s="60"/>
      <c r="X77" s="58"/>
      <c r="Y77" s="59"/>
      <c r="Z77" s="62"/>
      <c r="AB77" s="59"/>
      <c r="AC77" s="58"/>
      <c r="AD77" s="59"/>
      <c r="AE77" s="58"/>
      <c r="AF77" s="59"/>
      <c r="AG77" s="58"/>
      <c r="AH77" s="137"/>
      <c r="AI77" s="50"/>
      <c r="AJ77" s="70"/>
      <c r="AL77" s="50"/>
    </row>
    <row r="78" spans="1:38" x14ac:dyDescent="0.25">
      <c r="A78" s="50">
        <f>[5]Tregion!$J78</f>
        <v>39295</v>
      </c>
      <c r="B78" s="57">
        <f>[5]Tregion!$L78</f>
        <v>61.16</v>
      </c>
      <c r="C78" s="58">
        <f>[6]Tregion!$L78</f>
        <v>54.93</v>
      </c>
      <c r="D78" s="57">
        <f>[7]Tregion!$L78</f>
        <v>51.02</v>
      </c>
      <c r="E78" s="58">
        <f>[8]Tregion!$L78</f>
        <v>54.78</v>
      </c>
      <c r="F78" s="57">
        <f>[9]Tregion!$L78</f>
        <v>62.93</v>
      </c>
      <c r="G78" s="57">
        <f>[5]Tregion!$L78</f>
        <v>61.16</v>
      </c>
      <c r="H78" s="57"/>
      <c r="I78" s="58">
        <f>[11]Tregion!$L78</f>
        <v>59.35</v>
      </c>
      <c r="J78" s="57"/>
      <c r="K78" s="58"/>
      <c r="L78" s="57"/>
      <c r="M78" s="58"/>
      <c r="N78" s="57"/>
      <c r="O78" s="58"/>
      <c r="Q78" s="57"/>
      <c r="R78" s="58">
        <f>[12]Tregion!$L78</f>
        <v>41.08393808061637</v>
      </c>
      <c r="S78" s="59"/>
      <c r="T78" s="58"/>
      <c r="U78" s="60"/>
      <c r="V78" s="61"/>
      <c r="W78" s="60"/>
      <c r="X78" s="58"/>
      <c r="Y78" s="59"/>
      <c r="Z78" s="62"/>
      <c r="AB78" s="59"/>
      <c r="AC78" s="58"/>
      <c r="AD78" s="59"/>
      <c r="AE78" s="58"/>
      <c r="AF78" s="59"/>
      <c r="AG78" s="58"/>
      <c r="AH78" s="137"/>
      <c r="AI78" s="50"/>
      <c r="AJ78" s="70"/>
      <c r="AL78" s="50"/>
    </row>
    <row r="79" spans="1:38" x14ac:dyDescent="0.25">
      <c r="A79" s="50">
        <f>[5]Tregion!$J79</f>
        <v>39326</v>
      </c>
      <c r="B79" s="57">
        <f>[5]Tregion!$L79</f>
        <v>51.22</v>
      </c>
      <c r="C79" s="58">
        <f>[6]Tregion!$L79</f>
        <v>48.89</v>
      </c>
      <c r="D79" s="57">
        <f>[7]Tregion!$L79</f>
        <v>45.09</v>
      </c>
      <c r="E79" s="58">
        <f>[8]Tregion!$L79</f>
        <v>51.67</v>
      </c>
      <c r="F79" s="57">
        <f>[9]Tregion!$L79</f>
        <v>50.63</v>
      </c>
      <c r="G79" s="57">
        <f>[5]Tregion!$L79</f>
        <v>51.22</v>
      </c>
      <c r="H79" s="57"/>
      <c r="I79" s="58">
        <f>[11]Tregion!$L79</f>
        <v>42.1</v>
      </c>
      <c r="J79" s="57"/>
      <c r="K79" s="58"/>
      <c r="L79" s="57"/>
      <c r="M79" s="58"/>
      <c r="N79" s="57"/>
      <c r="O79" s="58"/>
      <c r="Q79" s="57"/>
      <c r="R79" s="58">
        <f>[12]Tregion!$L79</f>
        <v>41.012002483241147</v>
      </c>
      <c r="S79" s="59"/>
      <c r="T79" s="58"/>
      <c r="U79" s="60"/>
      <c r="V79" s="61"/>
      <c r="W79" s="60"/>
      <c r="X79" s="58"/>
      <c r="Y79" s="59"/>
      <c r="Z79" s="62"/>
      <c r="AB79" s="59"/>
      <c r="AC79" s="58"/>
      <c r="AD79" s="59"/>
      <c r="AE79" s="58"/>
      <c r="AF79" s="59"/>
      <c r="AG79" s="58"/>
      <c r="AH79" s="137"/>
      <c r="AI79" s="50"/>
      <c r="AJ79" s="70"/>
      <c r="AL79" s="50"/>
    </row>
    <row r="80" spans="1:38" x14ac:dyDescent="0.25">
      <c r="A80" s="50">
        <f>[5]Tregion!$J80</f>
        <v>39356</v>
      </c>
      <c r="B80" s="57">
        <f>[5]Tregion!$L80</f>
        <v>39.39</v>
      </c>
      <c r="C80" s="58">
        <f>[6]Tregion!$L80</f>
        <v>43.32</v>
      </c>
      <c r="D80" s="57">
        <f>[7]Tregion!$L80</f>
        <v>41.44</v>
      </c>
      <c r="E80" s="58">
        <f>[8]Tregion!$L80</f>
        <v>42.07</v>
      </c>
      <c r="F80" s="57">
        <f>[9]Tregion!$L80</f>
        <v>40.93</v>
      </c>
      <c r="G80" s="57">
        <f>[5]Tregion!$L80</f>
        <v>39.39</v>
      </c>
      <c r="H80" s="57"/>
      <c r="I80" s="58">
        <f>[11]Tregion!$L80</f>
        <v>41.6</v>
      </c>
      <c r="J80" s="57"/>
      <c r="K80" s="58"/>
      <c r="L80" s="57"/>
      <c r="M80" s="58"/>
      <c r="N80" s="57"/>
      <c r="O80" s="58"/>
      <c r="Q80" s="57"/>
      <c r="R80" s="58">
        <f>[12]Tregion!$L80</f>
        <v>41.011686062300932</v>
      </c>
      <c r="S80" s="59"/>
      <c r="T80" s="58"/>
      <c r="U80" s="60"/>
      <c r="V80" s="61"/>
      <c r="W80" s="60"/>
      <c r="X80" s="58"/>
      <c r="Y80" s="59"/>
      <c r="Z80" s="62"/>
      <c r="AB80" s="59"/>
      <c r="AC80" s="58"/>
      <c r="AD80" s="59"/>
      <c r="AE80" s="58"/>
      <c r="AF80" s="59"/>
      <c r="AG80" s="58"/>
      <c r="AH80" s="137"/>
      <c r="AI80" s="50"/>
      <c r="AJ80" s="70"/>
      <c r="AL80" s="50"/>
    </row>
    <row r="81" spans="1:38" x14ac:dyDescent="0.25">
      <c r="A81" s="50">
        <f>[5]Tregion!$J81</f>
        <v>39387</v>
      </c>
      <c r="B81" s="57">
        <f>[5]Tregion!$L81</f>
        <v>38.44</v>
      </c>
      <c r="C81" s="58">
        <f>[6]Tregion!$L81</f>
        <v>40.700000000000003</v>
      </c>
      <c r="D81" s="57">
        <f>[7]Tregion!$L81</f>
        <v>38.86</v>
      </c>
      <c r="E81" s="58">
        <f>[8]Tregion!$L81</f>
        <v>42.77</v>
      </c>
      <c r="F81" s="57">
        <f>[9]Tregion!$L81</f>
        <v>40.67</v>
      </c>
      <c r="G81" s="57">
        <f>[5]Tregion!$L81</f>
        <v>38.44</v>
      </c>
      <c r="H81" s="57"/>
      <c r="I81" s="58">
        <f>[11]Tregion!$L81</f>
        <v>39.85</v>
      </c>
      <c r="J81" s="57"/>
      <c r="K81" s="58"/>
      <c r="L81" s="57"/>
      <c r="M81" s="58"/>
      <c r="N81" s="57"/>
      <c r="O81" s="58"/>
      <c r="Q81" s="57"/>
      <c r="R81" s="58">
        <f>[12]Tregion!$L81</f>
        <v>43.256225687447312</v>
      </c>
      <c r="S81" s="59"/>
      <c r="T81" s="58"/>
      <c r="U81" s="60"/>
      <c r="V81" s="61"/>
      <c r="W81" s="60"/>
      <c r="X81" s="58"/>
      <c r="Y81" s="59"/>
      <c r="Z81" s="62"/>
      <c r="AB81" s="59"/>
      <c r="AC81" s="58"/>
      <c r="AD81" s="59"/>
      <c r="AE81" s="58"/>
      <c r="AF81" s="59"/>
      <c r="AG81" s="58"/>
      <c r="AH81" s="137"/>
      <c r="AI81" s="50"/>
      <c r="AJ81" s="70"/>
      <c r="AL81" s="50"/>
    </row>
    <row r="82" spans="1:38" x14ac:dyDescent="0.25">
      <c r="A82" s="50">
        <f>[5]Tregion!$J82</f>
        <v>39417</v>
      </c>
      <c r="B82" s="57">
        <f>[5]Tregion!$L82</f>
        <v>37.97</v>
      </c>
      <c r="C82" s="58">
        <f>[6]Tregion!$L82</f>
        <v>41.48</v>
      </c>
      <c r="D82" s="57">
        <f>[7]Tregion!$L82</f>
        <v>39.78</v>
      </c>
      <c r="E82" s="58">
        <f>[8]Tregion!$L82</f>
        <v>45.47</v>
      </c>
      <c r="F82" s="57">
        <f>[9]Tregion!$L82</f>
        <v>41.88</v>
      </c>
      <c r="G82" s="57">
        <f>[5]Tregion!$L82</f>
        <v>37.97</v>
      </c>
      <c r="H82" s="57"/>
      <c r="I82" s="58">
        <f>[11]Tregion!$L82</f>
        <v>40.35</v>
      </c>
      <c r="J82" s="57"/>
      <c r="K82" s="58"/>
      <c r="L82" s="57"/>
      <c r="M82" s="58"/>
      <c r="N82" s="57"/>
      <c r="O82" s="58"/>
      <c r="Q82" s="57"/>
      <c r="R82" s="58">
        <f>[12]Tregion!$L82</f>
        <v>45.070825082533034</v>
      </c>
      <c r="S82" s="59"/>
      <c r="T82" s="58"/>
      <c r="U82" s="60"/>
      <c r="V82" s="61"/>
      <c r="W82" s="60"/>
      <c r="X82" s="58"/>
      <c r="Y82" s="59"/>
      <c r="Z82" s="62"/>
      <c r="AB82" s="59"/>
      <c r="AC82" s="58"/>
      <c r="AD82" s="59"/>
      <c r="AE82" s="58"/>
      <c r="AF82" s="59"/>
      <c r="AG82" s="58"/>
      <c r="AH82" s="137"/>
      <c r="AI82" s="50"/>
      <c r="AJ82" s="70"/>
      <c r="AL82" s="50"/>
    </row>
    <row r="83" spans="1:38" x14ac:dyDescent="0.25">
      <c r="A83" s="50">
        <f>[5]Tregion!$J83</f>
        <v>39448</v>
      </c>
      <c r="B83" s="57">
        <f>[5]Tregion!$L83</f>
        <v>37.76</v>
      </c>
      <c r="C83" s="58">
        <f>[6]Tregion!$L83</f>
        <v>44.75</v>
      </c>
      <c r="D83" s="57">
        <f>[7]Tregion!$L83</f>
        <v>42.72</v>
      </c>
      <c r="E83" s="58">
        <f>[8]Tregion!$L83</f>
        <v>45.14</v>
      </c>
      <c r="F83" s="57">
        <f>[9]Tregion!$L83</f>
        <v>42.38</v>
      </c>
      <c r="G83" s="57">
        <f>[5]Tregion!$L83</f>
        <v>37.76</v>
      </c>
      <c r="H83" s="57"/>
      <c r="I83" s="58">
        <f>[11]Tregion!$L83</f>
        <v>31.45</v>
      </c>
      <c r="J83" s="57"/>
      <c r="K83" s="58"/>
      <c r="L83" s="57"/>
      <c r="M83" s="58"/>
      <c r="N83" s="57"/>
      <c r="O83" s="58"/>
      <c r="Q83" s="57"/>
      <c r="R83" s="58">
        <f>[12]Tregion!$L83</f>
        <v>45.876337480011003</v>
      </c>
      <c r="S83" s="59"/>
      <c r="T83" s="58"/>
      <c r="U83" s="60"/>
      <c r="V83" s="61"/>
      <c r="W83" s="60"/>
      <c r="X83" s="58"/>
      <c r="Y83" s="59"/>
      <c r="Z83" s="62"/>
      <c r="AB83" s="59"/>
      <c r="AC83" s="58"/>
      <c r="AD83" s="59"/>
      <c r="AE83" s="58"/>
      <c r="AF83" s="59"/>
      <c r="AG83" s="58"/>
      <c r="AH83" s="137"/>
      <c r="AI83" s="50"/>
      <c r="AJ83" s="70"/>
      <c r="AL83" s="50"/>
    </row>
    <row r="84" spans="1:38" x14ac:dyDescent="0.25">
      <c r="A84" s="50">
        <f>[5]Tregion!$J84</f>
        <v>39479</v>
      </c>
      <c r="B84" s="57">
        <f>[5]Tregion!$L84</f>
        <v>37.76</v>
      </c>
      <c r="C84" s="58">
        <f>[6]Tregion!$L84</f>
        <v>44.32</v>
      </c>
      <c r="D84" s="57">
        <f>[7]Tregion!$L84</f>
        <v>42.15</v>
      </c>
      <c r="E84" s="58">
        <f>[8]Tregion!$L84</f>
        <v>44.03</v>
      </c>
      <c r="F84" s="57">
        <f>[9]Tregion!$L84</f>
        <v>40.950000000000003</v>
      </c>
      <c r="G84" s="57">
        <f>[5]Tregion!$L84</f>
        <v>37.76</v>
      </c>
      <c r="H84" s="57"/>
      <c r="I84" s="58">
        <f>[11]Tregion!$L84</f>
        <v>33.200000000000003</v>
      </c>
      <c r="J84" s="57"/>
      <c r="K84" s="58"/>
      <c r="L84" s="57"/>
      <c r="M84" s="58"/>
      <c r="N84" s="57"/>
      <c r="O84" s="58"/>
      <c r="Q84" s="57"/>
      <c r="R84" s="58">
        <f>[12]Tregion!$L84</f>
        <v>44.83696421448365</v>
      </c>
      <c r="S84" s="59"/>
      <c r="T84" s="58"/>
      <c r="U84" s="60"/>
      <c r="V84" s="61"/>
      <c r="W84" s="60"/>
      <c r="X84" s="58"/>
      <c r="Y84" s="59"/>
      <c r="Z84" s="62"/>
      <c r="AB84" s="59"/>
      <c r="AC84" s="58"/>
      <c r="AD84" s="59"/>
      <c r="AE84" s="58"/>
      <c r="AF84" s="59"/>
      <c r="AG84" s="58"/>
      <c r="AH84" s="137"/>
      <c r="AI84" s="50"/>
      <c r="AJ84" s="70"/>
      <c r="AL84" s="50"/>
    </row>
    <row r="85" spans="1:38" x14ac:dyDescent="0.25">
      <c r="A85" s="50">
        <f>[5]Tregion!$J85</f>
        <v>39508</v>
      </c>
      <c r="B85" s="57">
        <f>[5]Tregion!$L85</f>
        <v>37.28</v>
      </c>
      <c r="C85" s="58">
        <f>[6]Tregion!$L85</f>
        <v>41.14</v>
      </c>
      <c r="D85" s="57">
        <f>[7]Tregion!$L85</f>
        <v>38.9</v>
      </c>
      <c r="E85" s="58">
        <f>[8]Tregion!$L85</f>
        <v>42.91</v>
      </c>
      <c r="F85" s="57">
        <f>[9]Tregion!$L85</f>
        <v>40.28</v>
      </c>
      <c r="G85" s="57">
        <f>[5]Tregion!$L85</f>
        <v>37.28</v>
      </c>
      <c r="H85" s="57"/>
      <c r="I85" s="58">
        <f>[11]Tregion!$L85</f>
        <v>31.95</v>
      </c>
      <c r="J85" s="57"/>
      <c r="K85" s="58"/>
      <c r="L85" s="57"/>
      <c r="M85" s="58"/>
      <c r="N85" s="57"/>
      <c r="O85" s="58"/>
      <c r="Q85" s="57"/>
      <c r="R85" s="58">
        <f>[12]Tregion!$L85</f>
        <v>43.176706529364687</v>
      </c>
      <c r="S85" s="59"/>
      <c r="T85" s="58"/>
      <c r="U85" s="60"/>
      <c r="V85" s="61"/>
      <c r="W85" s="60"/>
      <c r="X85" s="58"/>
      <c r="Y85" s="59"/>
      <c r="Z85" s="62"/>
      <c r="AB85" s="59"/>
      <c r="AC85" s="58"/>
      <c r="AD85" s="59"/>
      <c r="AE85" s="58"/>
      <c r="AF85" s="59"/>
      <c r="AG85" s="58"/>
      <c r="AH85" s="137"/>
      <c r="AI85" s="50"/>
      <c r="AJ85" s="70"/>
      <c r="AL85" s="50"/>
    </row>
    <row r="86" spans="1:38" x14ac:dyDescent="0.25">
      <c r="A86" s="50">
        <f>[5]Tregion!$J86</f>
        <v>39539</v>
      </c>
      <c r="B86" s="57">
        <f>[5]Tregion!$L86</f>
        <v>36.799999999999997</v>
      </c>
      <c r="C86" s="58">
        <f>[6]Tregion!$L86</f>
        <v>41</v>
      </c>
      <c r="D86" s="57">
        <f>[7]Tregion!$L86</f>
        <v>37.21</v>
      </c>
      <c r="E86" s="58">
        <f>[8]Tregion!$L86</f>
        <v>40.71</v>
      </c>
      <c r="F86" s="57">
        <f>[9]Tregion!$L86</f>
        <v>39.049999999999997</v>
      </c>
      <c r="G86" s="57">
        <f>[5]Tregion!$L86</f>
        <v>36.799999999999997</v>
      </c>
      <c r="H86" s="57"/>
      <c r="I86" s="58">
        <f>[11]Tregion!$L86</f>
        <v>37.450000000000003</v>
      </c>
      <c r="J86" s="57"/>
      <c r="K86" s="58"/>
      <c r="L86" s="57"/>
      <c r="M86" s="58"/>
      <c r="N86" s="57"/>
      <c r="O86" s="58"/>
      <c r="Q86" s="57"/>
      <c r="R86" s="58">
        <f>[12]Tregion!$L86</f>
        <v>40.680594672322783</v>
      </c>
      <c r="S86" s="59"/>
      <c r="T86" s="58"/>
      <c r="U86" s="60"/>
      <c r="V86" s="61"/>
      <c r="W86" s="60"/>
      <c r="X86" s="58"/>
      <c r="Y86" s="59"/>
      <c r="Z86" s="62"/>
      <c r="AB86" s="59"/>
      <c r="AC86" s="58"/>
      <c r="AD86" s="59"/>
      <c r="AE86" s="58"/>
      <c r="AF86" s="59"/>
      <c r="AG86" s="58"/>
      <c r="AH86" s="137"/>
      <c r="AI86" s="50"/>
      <c r="AJ86" s="70"/>
      <c r="AL86" s="50"/>
    </row>
    <row r="87" spans="1:38" x14ac:dyDescent="0.25">
      <c r="A87" s="50">
        <f>[5]Tregion!$J87</f>
        <v>39569</v>
      </c>
      <c r="B87" s="57">
        <f>[5]Tregion!$L87</f>
        <v>37.76</v>
      </c>
      <c r="C87" s="58">
        <f>[6]Tregion!$L87</f>
        <v>38.979999999999997</v>
      </c>
      <c r="D87" s="57">
        <f>[7]Tregion!$L87</f>
        <v>35.229999999999997</v>
      </c>
      <c r="E87" s="58">
        <f>[8]Tregion!$L87</f>
        <v>41.1</v>
      </c>
      <c r="F87" s="57">
        <f>[9]Tregion!$L87</f>
        <v>39.78</v>
      </c>
      <c r="G87" s="57">
        <f>[5]Tregion!$L87</f>
        <v>37.76</v>
      </c>
      <c r="H87" s="57"/>
      <c r="I87" s="58">
        <f>[11]Tregion!$L87</f>
        <v>36.950000000000003</v>
      </c>
      <c r="J87" s="57"/>
      <c r="K87" s="58"/>
      <c r="L87" s="57"/>
      <c r="M87" s="58"/>
      <c r="N87" s="57"/>
      <c r="O87" s="58"/>
      <c r="Q87" s="57"/>
      <c r="R87" s="58">
        <f>[12]Tregion!$L87</f>
        <v>40.739720354175795</v>
      </c>
      <c r="S87" s="59"/>
      <c r="T87" s="58"/>
      <c r="U87" s="60"/>
      <c r="V87" s="61"/>
      <c r="W87" s="60"/>
      <c r="X87" s="58"/>
      <c r="Y87" s="59"/>
      <c r="Z87" s="62"/>
      <c r="AB87" s="59"/>
      <c r="AC87" s="58"/>
      <c r="AD87" s="59"/>
      <c r="AE87" s="58"/>
      <c r="AF87" s="59"/>
      <c r="AG87" s="58"/>
      <c r="AH87" s="137"/>
      <c r="AI87" s="50"/>
      <c r="AJ87" s="70"/>
      <c r="AL87" s="50"/>
    </row>
    <row r="88" spans="1:38" x14ac:dyDescent="0.25">
      <c r="A88" s="50">
        <f>[5]Tregion!$J88</f>
        <v>39600</v>
      </c>
      <c r="B88" s="57">
        <f>[5]Tregion!$L88</f>
        <v>44.43</v>
      </c>
      <c r="C88" s="58">
        <f>[6]Tregion!$L88</f>
        <v>37.97</v>
      </c>
      <c r="D88" s="57">
        <f>[7]Tregion!$L88</f>
        <v>35.799999999999997</v>
      </c>
      <c r="E88" s="58">
        <f>[8]Tregion!$L88</f>
        <v>43.89</v>
      </c>
      <c r="F88" s="57">
        <f>[9]Tregion!$L88</f>
        <v>44.06</v>
      </c>
      <c r="G88" s="57">
        <f>[5]Tregion!$L88</f>
        <v>44.43</v>
      </c>
      <c r="H88" s="57"/>
      <c r="I88" s="58">
        <f>[11]Tregion!$L88</f>
        <v>43.95</v>
      </c>
      <c r="J88" s="57"/>
      <c r="K88" s="58"/>
      <c r="L88" s="57"/>
      <c r="M88" s="58"/>
      <c r="N88" s="57"/>
      <c r="O88" s="58"/>
      <c r="Q88" s="57"/>
      <c r="R88" s="58">
        <f>[12]Tregion!$L88</f>
        <v>41.19280456116001</v>
      </c>
      <c r="S88" s="59"/>
      <c r="T88" s="58"/>
      <c r="U88" s="60"/>
      <c r="V88" s="61"/>
      <c r="W88" s="60"/>
      <c r="X88" s="58"/>
      <c r="Y88" s="59"/>
      <c r="Z88" s="62"/>
      <c r="AB88" s="59"/>
      <c r="AC88" s="58"/>
      <c r="AD88" s="59"/>
      <c r="AE88" s="58"/>
      <c r="AF88" s="59"/>
      <c r="AG88" s="58"/>
      <c r="AH88" s="137"/>
      <c r="AI88" s="50"/>
      <c r="AJ88" s="70"/>
      <c r="AL88" s="50"/>
    </row>
    <row r="89" spans="1:38" x14ac:dyDescent="0.25">
      <c r="A89" s="50">
        <f>[5]Tregion!$J89</f>
        <v>39630</v>
      </c>
      <c r="B89" s="57">
        <f>[5]Tregion!$L89</f>
        <v>53.96</v>
      </c>
      <c r="C89" s="58">
        <f>[6]Tregion!$L89</f>
        <v>50.88</v>
      </c>
      <c r="D89" s="57">
        <f>[7]Tregion!$L89</f>
        <v>46.28</v>
      </c>
      <c r="E89" s="58">
        <f>[8]Tregion!$L89</f>
        <v>49.62</v>
      </c>
      <c r="F89" s="57">
        <f>[9]Tregion!$L89</f>
        <v>57.9</v>
      </c>
      <c r="G89" s="57">
        <f>[5]Tregion!$L89</f>
        <v>53.96</v>
      </c>
      <c r="H89" s="57"/>
      <c r="I89" s="58">
        <f>[11]Tregion!$L89</f>
        <v>50.95</v>
      </c>
      <c r="J89" s="57"/>
      <c r="K89" s="58"/>
      <c r="L89" s="57"/>
      <c r="M89" s="58"/>
      <c r="N89" s="57"/>
      <c r="O89" s="58"/>
      <c r="Q89" s="57"/>
      <c r="R89" s="58">
        <f>[12]Tregion!$L89</f>
        <v>41.729435604251613</v>
      </c>
      <c r="S89" s="59"/>
      <c r="T89" s="58"/>
      <c r="U89" s="60"/>
      <c r="V89" s="61"/>
      <c r="W89" s="60"/>
      <c r="X89" s="58"/>
      <c r="Y89" s="59"/>
      <c r="Z89" s="62"/>
      <c r="AB89" s="59"/>
      <c r="AC89" s="58"/>
      <c r="AD89" s="59"/>
      <c r="AE89" s="58"/>
      <c r="AF89" s="59"/>
      <c r="AG89" s="58"/>
      <c r="AH89" s="137"/>
      <c r="AI89" s="50"/>
      <c r="AJ89" s="70"/>
      <c r="AL89" s="50"/>
    </row>
    <row r="90" spans="1:38" x14ac:dyDescent="0.25">
      <c r="A90" s="50">
        <f>[5]Tregion!$J90</f>
        <v>39661</v>
      </c>
      <c r="B90" s="57">
        <f>[5]Tregion!$L90</f>
        <v>61.59</v>
      </c>
      <c r="C90" s="58">
        <f>[6]Tregion!$L90</f>
        <v>54.95</v>
      </c>
      <c r="D90" s="57">
        <f>[7]Tregion!$L90</f>
        <v>50.82</v>
      </c>
      <c r="E90" s="58">
        <f>[8]Tregion!$L90</f>
        <v>54.37</v>
      </c>
      <c r="F90" s="57">
        <f>[9]Tregion!$L90</f>
        <v>63.35</v>
      </c>
      <c r="G90" s="57">
        <f>[5]Tregion!$L90</f>
        <v>61.59</v>
      </c>
      <c r="H90" s="57"/>
      <c r="I90" s="58">
        <f>[11]Tregion!$L90</f>
        <v>59.7</v>
      </c>
      <c r="J90" s="57"/>
      <c r="K90" s="58"/>
      <c r="L90" s="57"/>
      <c r="M90" s="58"/>
      <c r="N90" s="57"/>
      <c r="O90" s="58"/>
      <c r="Q90" s="57"/>
      <c r="R90" s="58">
        <f>[12]Tregion!$L90</f>
        <v>42.182410113036617</v>
      </c>
      <c r="S90" s="59"/>
      <c r="T90" s="58"/>
      <c r="U90" s="60"/>
      <c r="V90" s="61"/>
      <c r="W90" s="60"/>
      <c r="X90" s="58"/>
      <c r="Y90" s="59"/>
      <c r="Z90" s="62"/>
      <c r="AB90" s="59"/>
      <c r="AC90" s="58"/>
      <c r="AD90" s="59"/>
      <c r="AE90" s="58"/>
      <c r="AF90" s="59"/>
      <c r="AG90" s="58"/>
      <c r="AH90" s="137"/>
      <c r="AI90" s="50"/>
      <c r="AJ90" s="70"/>
      <c r="AL90" s="50"/>
    </row>
    <row r="91" spans="1:38" x14ac:dyDescent="0.25">
      <c r="A91" s="50">
        <f>[5]Tregion!$J91</f>
        <v>39692</v>
      </c>
      <c r="B91" s="57">
        <f>[5]Tregion!$L91</f>
        <v>51.58</v>
      </c>
      <c r="C91" s="58">
        <f>[6]Tregion!$L91</f>
        <v>49.3</v>
      </c>
      <c r="D91" s="57">
        <f>[7]Tregion!$L91</f>
        <v>45.3</v>
      </c>
      <c r="E91" s="58">
        <f>[8]Tregion!$L91</f>
        <v>51.47</v>
      </c>
      <c r="F91" s="57">
        <f>[9]Tregion!$L91</f>
        <v>50.97</v>
      </c>
      <c r="G91" s="57">
        <f>[5]Tregion!$L91</f>
        <v>51.58</v>
      </c>
      <c r="H91" s="57"/>
      <c r="I91" s="58">
        <f>[11]Tregion!$L91</f>
        <v>42.45</v>
      </c>
      <c r="J91" s="57"/>
      <c r="K91" s="58"/>
      <c r="L91" s="57"/>
      <c r="M91" s="58"/>
      <c r="N91" s="57"/>
      <c r="O91" s="58"/>
      <c r="Q91" s="57"/>
      <c r="R91" s="58">
        <f>[12]Tregion!$L91</f>
        <v>42.109997446388952</v>
      </c>
      <c r="S91" s="59"/>
      <c r="T91" s="58"/>
      <c r="U91" s="60"/>
      <c r="V91" s="61"/>
      <c r="W91" s="60"/>
      <c r="X91" s="58"/>
      <c r="Y91" s="59"/>
      <c r="Z91" s="62"/>
      <c r="AB91" s="59"/>
      <c r="AC91" s="58"/>
      <c r="AD91" s="59"/>
      <c r="AE91" s="58"/>
      <c r="AF91" s="59"/>
      <c r="AG91" s="58"/>
      <c r="AH91" s="137"/>
      <c r="AI91" s="50"/>
      <c r="AJ91" s="70"/>
      <c r="AL91" s="50"/>
    </row>
    <row r="92" spans="1:38" x14ac:dyDescent="0.25">
      <c r="A92" s="50">
        <f>[5]Tregion!$J92</f>
        <v>39722</v>
      </c>
      <c r="B92" s="57">
        <f>[5]Tregion!$L92</f>
        <v>39.659999999999997</v>
      </c>
      <c r="C92" s="58">
        <f>[6]Tregion!$L92</f>
        <v>44.09</v>
      </c>
      <c r="D92" s="57">
        <f>[7]Tregion!$L92</f>
        <v>41.9</v>
      </c>
      <c r="E92" s="58">
        <f>[8]Tregion!$L92</f>
        <v>42.46</v>
      </c>
      <c r="F92" s="57">
        <f>[9]Tregion!$L92</f>
        <v>41.21</v>
      </c>
      <c r="G92" s="57">
        <f>[5]Tregion!$L92</f>
        <v>39.659999999999997</v>
      </c>
      <c r="H92" s="57"/>
      <c r="I92" s="58">
        <f>[11]Tregion!$L92</f>
        <v>41.95</v>
      </c>
      <c r="J92" s="57"/>
      <c r="K92" s="58"/>
      <c r="L92" s="57"/>
      <c r="M92" s="58"/>
      <c r="N92" s="57"/>
      <c r="O92" s="58"/>
      <c r="Q92" s="57"/>
      <c r="R92" s="58">
        <f>[12]Tregion!$L92</f>
        <v>42.109208454739388</v>
      </c>
      <c r="S92" s="59"/>
      <c r="T92" s="58"/>
      <c r="U92" s="60"/>
      <c r="V92" s="61"/>
      <c r="W92" s="60"/>
      <c r="X92" s="58"/>
      <c r="Y92" s="59"/>
      <c r="Z92" s="62"/>
      <c r="AB92" s="59"/>
      <c r="AC92" s="58"/>
      <c r="AD92" s="59"/>
      <c r="AE92" s="58"/>
      <c r="AF92" s="59"/>
      <c r="AG92" s="58"/>
      <c r="AH92" s="137"/>
      <c r="AI92" s="50"/>
      <c r="AJ92" s="70"/>
      <c r="AL92" s="50"/>
    </row>
    <row r="93" spans="1:38" x14ac:dyDescent="0.25">
      <c r="A93" s="50">
        <f>[5]Tregion!$J93</f>
        <v>39753</v>
      </c>
      <c r="B93" s="57">
        <f>[5]Tregion!$L93</f>
        <v>38.71</v>
      </c>
      <c r="C93" s="58">
        <f>[6]Tregion!$L93</f>
        <v>41.63</v>
      </c>
      <c r="D93" s="57">
        <f>[7]Tregion!$L93</f>
        <v>39.5</v>
      </c>
      <c r="E93" s="58">
        <f>[8]Tregion!$L93</f>
        <v>43.23</v>
      </c>
      <c r="F93" s="57">
        <f>[9]Tregion!$L93</f>
        <v>40.94</v>
      </c>
      <c r="G93" s="57">
        <f>[5]Tregion!$L93</f>
        <v>38.71</v>
      </c>
      <c r="H93" s="57"/>
      <c r="I93" s="58">
        <f>[11]Tregion!$L93</f>
        <v>40.200000000000003</v>
      </c>
      <c r="J93" s="57"/>
      <c r="K93" s="58"/>
      <c r="L93" s="57"/>
      <c r="M93" s="58"/>
      <c r="N93" s="57"/>
      <c r="O93" s="58"/>
      <c r="Q93" s="57"/>
      <c r="R93" s="58">
        <f>[12]Tregion!$L93</f>
        <v>44.177664645550742</v>
      </c>
      <c r="S93" s="59"/>
      <c r="T93" s="58"/>
      <c r="U93" s="60"/>
      <c r="V93" s="61"/>
      <c r="W93" s="60"/>
      <c r="X93" s="58"/>
      <c r="Y93" s="59"/>
      <c r="Z93" s="62"/>
      <c r="AB93" s="59"/>
      <c r="AC93" s="58"/>
      <c r="AD93" s="59"/>
      <c r="AE93" s="58"/>
      <c r="AF93" s="59"/>
      <c r="AG93" s="58"/>
      <c r="AH93" s="137"/>
      <c r="AI93" s="50"/>
      <c r="AJ93" s="70"/>
      <c r="AL93" s="50"/>
    </row>
    <row r="94" spans="1:38" x14ac:dyDescent="0.25">
      <c r="A94" s="50">
        <f>[5]Tregion!$J94</f>
        <v>39783</v>
      </c>
      <c r="B94" s="57">
        <f>[5]Tregion!$L94</f>
        <v>38.24</v>
      </c>
      <c r="C94" s="58">
        <f>[6]Tregion!$L94</f>
        <v>42.36</v>
      </c>
      <c r="D94" s="57">
        <f>[7]Tregion!$L94</f>
        <v>40.35</v>
      </c>
      <c r="E94" s="58">
        <f>[8]Tregion!$L94</f>
        <v>45.9</v>
      </c>
      <c r="F94" s="57">
        <f>[9]Tregion!$L94</f>
        <v>42.16</v>
      </c>
      <c r="G94" s="57">
        <f>[5]Tregion!$L94</f>
        <v>38.24</v>
      </c>
      <c r="H94" s="57"/>
      <c r="I94" s="58">
        <f>[11]Tregion!$L94</f>
        <v>40.700000000000003</v>
      </c>
      <c r="J94" s="57"/>
      <c r="K94" s="58"/>
      <c r="L94" s="57"/>
      <c r="M94" s="58"/>
      <c r="N94" s="57"/>
      <c r="O94" s="58"/>
      <c r="Q94" s="57"/>
      <c r="R94" s="58">
        <f>[12]Tregion!$L94</f>
        <v>46.016213064082976</v>
      </c>
      <c r="S94" s="59"/>
      <c r="T94" s="58"/>
      <c r="U94" s="60"/>
      <c r="V94" s="61"/>
      <c r="W94" s="60"/>
      <c r="X94" s="58"/>
      <c r="Y94" s="59"/>
      <c r="Z94" s="62"/>
      <c r="AB94" s="59"/>
      <c r="AC94" s="58"/>
      <c r="AD94" s="59"/>
      <c r="AE94" s="58"/>
      <c r="AF94" s="59"/>
      <c r="AG94" s="58"/>
      <c r="AH94" s="137"/>
      <c r="AI94" s="50"/>
      <c r="AJ94" s="70"/>
      <c r="AL94" s="50"/>
    </row>
    <row r="95" spans="1:38" x14ac:dyDescent="0.25">
      <c r="A95" s="50">
        <f>[5]Tregion!$J95</f>
        <v>39814</v>
      </c>
      <c r="B95" s="57">
        <f>[5]Tregion!$L95</f>
        <v>38.020000000000003</v>
      </c>
      <c r="C95" s="58">
        <f>[6]Tregion!$L95</f>
        <v>45.45</v>
      </c>
      <c r="D95" s="57">
        <f>[7]Tregion!$L95</f>
        <v>43.12</v>
      </c>
      <c r="E95" s="58">
        <f>[8]Tregion!$L95</f>
        <v>45.51</v>
      </c>
      <c r="F95" s="57">
        <f>[9]Tregion!$L95</f>
        <v>42.67</v>
      </c>
      <c r="G95" s="57">
        <f>[5]Tregion!$L95</f>
        <v>38.020000000000003</v>
      </c>
      <c r="H95" s="57"/>
      <c r="I95" s="58">
        <f>[11]Tregion!$L95</f>
        <v>31.95</v>
      </c>
      <c r="J95" s="57"/>
      <c r="K95" s="58"/>
      <c r="L95" s="57"/>
      <c r="M95" s="58"/>
      <c r="N95" s="57"/>
      <c r="O95" s="58"/>
      <c r="Q95" s="57"/>
      <c r="R95" s="58">
        <f>[12]Tregion!$L95</f>
        <v>46.87792645518936</v>
      </c>
      <c r="S95" s="59"/>
      <c r="T95" s="58"/>
      <c r="U95" s="60"/>
      <c r="V95" s="61"/>
      <c r="W95" s="60"/>
      <c r="X95" s="58"/>
      <c r="Y95" s="59"/>
      <c r="Z95" s="62"/>
      <c r="AB95" s="59"/>
      <c r="AC95" s="58"/>
      <c r="AD95" s="59"/>
      <c r="AE95" s="58"/>
      <c r="AF95" s="59"/>
      <c r="AG95" s="58"/>
      <c r="AH95" s="137"/>
      <c r="AI95" s="50"/>
      <c r="AJ95" s="70"/>
      <c r="AL95" s="50"/>
    </row>
    <row r="96" spans="1:38" x14ac:dyDescent="0.25">
      <c r="A96" s="50">
        <f>[5]Tregion!$J96</f>
        <v>39845</v>
      </c>
      <c r="B96" s="57">
        <f>[5]Tregion!$L96</f>
        <v>38.020000000000003</v>
      </c>
      <c r="C96" s="58">
        <f>[6]Tregion!$L96</f>
        <v>45.05</v>
      </c>
      <c r="D96" s="57">
        <f>[7]Tregion!$L96</f>
        <v>42.6</v>
      </c>
      <c r="E96" s="58">
        <f>[8]Tregion!$L96</f>
        <v>44.48</v>
      </c>
      <c r="F96" s="57">
        <f>[9]Tregion!$L96</f>
        <v>41.23</v>
      </c>
      <c r="G96" s="57">
        <f>[5]Tregion!$L96</f>
        <v>38.020000000000003</v>
      </c>
      <c r="H96" s="57"/>
      <c r="I96" s="58">
        <f>[11]Tregion!$L96</f>
        <v>33.700000000000003</v>
      </c>
      <c r="J96" s="57"/>
      <c r="K96" s="58"/>
      <c r="L96" s="57"/>
      <c r="M96" s="58"/>
      <c r="N96" s="57"/>
      <c r="O96" s="58"/>
      <c r="Q96" s="57"/>
      <c r="R96" s="58">
        <f>[12]Tregion!$L96</f>
        <v>45.863548322927471</v>
      </c>
      <c r="S96" s="59"/>
      <c r="T96" s="58"/>
      <c r="U96" s="60"/>
      <c r="V96" s="61"/>
      <c r="W96" s="60"/>
      <c r="X96" s="58"/>
      <c r="Y96" s="59"/>
      <c r="Z96" s="62"/>
      <c r="AB96" s="59"/>
      <c r="AC96" s="58"/>
      <c r="AD96" s="59"/>
      <c r="AE96" s="58"/>
      <c r="AF96" s="59"/>
      <c r="AG96" s="58"/>
      <c r="AH96" s="137"/>
      <c r="AI96" s="50"/>
      <c r="AJ96" s="70"/>
      <c r="AL96" s="50"/>
    </row>
    <row r="97" spans="1:38" x14ac:dyDescent="0.25">
      <c r="A97" s="50">
        <f>[5]Tregion!$J97</f>
        <v>39873</v>
      </c>
      <c r="B97" s="57">
        <f>[5]Tregion!$L97</f>
        <v>37.54</v>
      </c>
      <c r="C97" s="58">
        <f>[6]Tregion!$L97</f>
        <v>42.08</v>
      </c>
      <c r="D97" s="57">
        <f>[7]Tregion!$L97</f>
        <v>39.57</v>
      </c>
      <c r="E97" s="58">
        <f>[8]Tregion!$L97</f>
        <v>43.44</v>
      </c>
      <c r="F97" s="57">
        <f>[9]Tregion!$L97</f>
        <v>40.54</v>
      </c>
      <c r="G97" s="57">
        <f>[5]Tregion!$L97</f>
        <v>37.54</v>
      </c>
      <c r="H97" s="57"/>
      <c r="I97" s="58">
        <f>[11]Tregion!$L97</f>
        <v>32.450000000000003</v>
      </c>
      <c r="J97" s="57"/>
      <c r="K97" s="58"/>
      <c r="L97" s="57"/>
      <c r="M97" s="58"/>
      <c r="N97" s="57"/>
      <c r="O97" s="58"/>
      <c r="Q97" s="57"/>
      <c r="R97" s="58">
        <f>[12]Tregion!$L97</f>
        <v>44.223884497283024</v>
      </c>
      <c r="S97" s="59"/>
      <c r="T97" s="58"/>
      <c r="U97" s="60"/>
      <c r="V97" s="61"/>
      <c r="W97" s="60"/>
      <c r="X97" s="58"/>
      <c r="Y97" s="59"/>
      <c r="Z97" s="62"/>
      <c r="AB97" s="59"/>
      <c r="AC97" s="58"/>
      <c r="AD97" s="59"/>
      <c r="AE97" s="58"/>
      <c r="AF97" s="59"/>
      <c r="AG97" s="58"/>
      <c r="AH97" s="137"/>
      <c r="AI97" s="50"/>
      <c r="AJ97" s="70"/>
      <c r="AL97" s="50"/>
    </row>
    <row r="98" spans="1:38" x14ac:dyDescent="0.25">
      <c r="A98" s="50">
        <f>[5]Tregion!$J98</f>
        <v>39904</v>
      </c>
      <c r="B98" s="57">
        <f>[5]Tregion!$L98</f>
        <v>37.06</v>
      </c>
      <c r="C98" s="58">
        <f>[6]Tregion!$L98</f>
        <v>41.96</v>
      </c>
      <c r="D98" s="57">
        <f>[7]Tregion!$L98</f>
        <v>37.99</v>
      </c>
      <c r="E98" s="58">
        <f>[8]Tregion!$L98</f>
        <v>41.38</v>
      </c>
      <c r="F98" s="57">
        <f>[9]Tregion!$L98</f>
        <v>39.31</v>
      </c>
      <c r="G98" s="57">
        <f>[5]Tregion!$L98</f>
        <v>37.06</v>
      </c>
      <c r="H98" s="57"/>
      <c r="I98" s="58">
        <f>[11]Tregion!$L98</f>
        <v>38</v>
      </c>
      <c r="J98" s="57"/>
      <c r="K98" s="58"/>
      <c r="L98" s="57"/>
      <c r="M98" s="58"/>
      <c r="N98" s="57"/>
      <c r="O98" s="58"/>
      <c r="Q98" s="57"/>
      <c r="R98" s="58">
        <f>[12]Tregion!$L98</f>
        <v>41.328269615558973</v>
      </c>
      <c r="S98" s="59"/>
      <c r="T98" s="58"/>
      <c r="U98" s="60"/>
      <c r="V98" s="61"/>
      <c r="W98" s="60"/>
      <c r="X98" s="58"/>
      <c r="Y98" s="59"/>
      <c r="Z98" s="62"/>
      <c r="AB98" s="59"/>
      <c r="AC98" s="58"/>
      <c r="AD98" s="59"/>
      <c r="AE98" s="58"/>
      <c r="AF98" s="59"/>
      <c r="AG98" s="58"/>
      <c r="AH98" s="137"/>
      <c r="AI98" s="50"/>
      <c r="AJ98" s="70"/>
      <c r="AL98" s="50"/>
    </row>
    <row r="99" spans="1:38" x14ac:dyDescent="0.25">
      <c r="A99" s="50">
        <f>[5]Tregion!$J99</f>
        <v>39934</v>
      </c>
      <c r="B99" s="57">
        <f>[5]Tregion!$L99</f>
        <v>38.020000000000003</v>
      </c>
      <c r="C99" s="58">
        <f>[6]Tregion!$L99</f>
        <v>40.07</v>
      </c>
      <c r="D99" s="57">
        <f>[7]Tregion!$L99</f>
        <v>36.15</v>
      </c>
      <c r="E99" s="58">
        <f>[8]Tregion!$L99</f>
        <v>41.76</v>
      </c>
      <c r="F99" s="57">
        <f>[9]Tregion!$L99</f>
        <v>40.04</v>
      </c>
      <c r="G99" s="57">
        <f>[5]Tregion!$L99</f>
        <v>38.020000000000003</v>
      </c>
      <c r="H99" s="57"/>
      <c r="I99" s="58">
        <f>[11]Tregion!$L99</f>
        <v>37.5</v>
      </c>
      <c r="J99" s="57"/>
      <c r="K99" s="58"/>
      <c r="L99" s="57"/>
      <c r="M99" s="58"/>
      <c r="N99" s="57"/>
      <c r="O99" s="58"/>
      <c r="Q99" s="57"/>
      <c r="R99" s="58">
        <f>[12]Tregion!$L99</f>
        <v>41.411811503056242</v>
      </c>
      <c r="S99" s="59"/>
      <c r="T99" s="58"/>
      <c r="U99" s="60"/>
      <c r="V99" s="61"/>
      <c r="W99" s="60"/>
      <c r="X99" s="58"/>
      <c r="Y99" s="59"/>
      <c r="Z99" s="62"/>
      <c r="AB99" s="59"/>
      <c r="AC99" s="58"/>
      <c r="AD99" s="59"/>
      <c r="AE99" s="58"/>
      <c r="AF99" s="59"/>
      <c r="AG99" s="58"/>
      <c r="AH99" s="137"/>
      <c r="AI99" s="50"/>
      <c r="AJ99" s="70"/>
      <c r="AL99" s="50"/>
    </row>
    <row r="100" spans="1:38" x14ac:dyDescent="0.25">
      <c r="A100" s="50">
        <f>[5]Tregion!$J100</f>
        <v>39965</v>
      </c>
      <c r="B100" s="57">
        <f>[5]Tregion!$L100</f>
        <v>44.74</v>
      </c>
      <c r="C100" s="58">
        <f>[6]Tregion!$L100</f>
        <v>39.130000000000003</v>
      </c>
      <c r="D100" s="57">
        <f>[7]Tregion!$L100</f>
        <v>36.68</v>
      </c>
      <c r="E100" s="58">
        <f>[8]Tregion!$L100</f>
        <v>44.36</v>
      </c>
      <c r="F100" s="57">
        <f>[9]Tregion!$L100</f>
        <v>44.35</v>
      </c>
      <c r="G100" s="57">
        <f>[5]Tregion!$L100</f>
        <v>44.74</v>
      </c>
      <c r="H100" s="57"/>
      <c r="I100" s="58">
        <f>[11]Tregion!$L100</f>
        <v>44.5</v>
      </c>
      <c r="J100" s="57"/>
      <c r="K100" s="58"/>
      <c r="L100" s="57"/>
      <c r="M100" s="58"/>
      <c r="N100" s="57"/>
      <c r="O100" s="58"/>
      <c r="Q100" s="57"/>
      <c r="R100" s="58">
        <f>[12]Tregion!$L100</f>
        <v>41.892271196024218</v>
      </c>
      <c r="S100" s="59"/>
      <c r="T100" s="58"/>
      <c r="U100" s="60"/>
      <c r="V100" s="61"/>
      <c r="W100" s="60"/>
      <c r="X100" s="58"/>
      <c r="Y100" s="59"/>
      <c r="Z100" s="62"/>
      <c r="AB100" s="59"/>
      <c r="AC100" s="58"/>
      <c r="AD100" s="59"/>
      <c r="AE100" s="58"/>
      <c r="AF100" s="59"/>
      <c r="AG100" s="58"/>
      <c r="AH100" s="137"/>
      <c r="AI100" s="50"/>
      <c r="AJ100" s="70"/>
      <c r="AL100" s="50"/>
    </row>
    <row r="101" spans="1:38" x14ac:dyDescent="0.25">
      <c r="A101" s="50">
        <f>[5]Tregion!$J101</f>
        <v>39995</v>
      </c>
      <c r="B101" s="57">
        <f>[5]Tregion!$L101</f>
        <v>54.34</v>
      </c>
      <c r="C101" s="58">
        <f>[6]Tregion!$L101</f>
        <v>51.21</v>
      </c>
      <c r="D101" s="57">
        <f>[7]Tregion!$L101</f>
        <v>46.44</v>
      </c>
      <c r="E101" s="58">
        <f>[8]Tregion!$L101</f>
        <v>49.67</v>
      </c>
      <c r="F101" s="57">
        <f>[9]Tregion!$L101</f>
        <v>58.28</v>
      </c>
      <c r="G101" s="57">
        <f>[5]Tregion!$L101</f>
        <v>54.34</v>
      </c>
      <c r="H101" s="57"/>
      <c r="I101" s="58">
        <f>[11]Tregion!$L101</f>
        <v>51.5</v>
      </c>
      <c r="J101" s="57"/>
      <c r="K101" s="58"/>
      <c r="L101" s="57"/>
      <c r="M101" s="58"/>
      <c r="N101" s="57"/>
      <c r="O101" s="58"/>
      <c r="Q101" s="57"/>
      <c r="R101" s="58">
        <f>[12]Tregion!$L101</f>
        <v>42.456914821566073</v>
      </c>
      <c r="S101" s="59"/>
      <c r="T101" s="58"/>
      <c r="U101" s="60"/>
      <c r="V101" s="61"/>
      <c r="W101" s="60"/>
      <c r="X101" s="58"/>
      <c r="Y101" s="59"/>
      <c r="Z101" s="62"/>
      <c r="AB101" s="59"/>
      <c r="AC101" s="58"/>
      <c r="AD101" s="59"/>
      <c r="AE101" s="58"/>
      <c r="AF101" s="59"/>
      <c r="AG101" s="58"/>
      <c r="AH101" s="137"/>
      <c r="AI101" s="50"/>
      <c r="AJ101" s="70"/>
      <c r="AL101" s="50"/>
    </row>
    <row r="102" spans="1:38" x14ac:dyDescent="0.25">
      <c r="A102" s="50">
        <f>[5]Tregion!$J102</f>
        <v>40026</v>
      </c>
      <c r="B102" s="57">
        <f>[5]Tregion!$L102</f>
        <v>62.02</v>
      </c>
      <c r="C102" s="58">
        <f>[6]Tregion!$L102</f>
        <v>55.02</v>
      </c>
      <c r="D102" s="57">
        <f>[7]Tregion!$L102</f>
        <v>50.67</v>
      </c>
      <c r="E102" s="58">
        <f>[8]Tregion!$L102</f>
        <v>54.08</v>
      </c>
      <c r="F102" s="57">
        <f>[9]Tregion!$L102</f>
        <v>63.77</v>
      </c>
      <c r="G102" s="57">
        <f>[5]Tregion!$L102</f>
        <v>62.02</v>
      </c>
      <c r="H102" s="57"/>
      <c r="I102" s="58">
        <f>[11]Tregion!$L102</f>
        <v>60.25</v>
      </c>
      <c r="J102" s="57"/>
      <c r="K102" s="58"/>
      <c r="L102" s="57"/>
      <c r="M102" s="58"/>
      <c r="N102" s="57"/>
      <c r="O102" s="58"/>
      <c r="Q102" s="57"/>
      <c r="R102" s="58">
        <f>[12]Tregion!$L102</f>
        <v>42.939575465630448</v>
      </c>
      <c r="S102" s="59"/>
      <c r="T102" s="58"/>
      <c r="U102" s="60"/>
      <c r="V102" s="61"/>
      <c r="W102" s="60"/>
      <c r="X102" s="58"/>
      <c r="Y102" s="59"/>
      <c r="Z102" s="62"/>
      <c r="AB102" s="59"/>
      <c r="AC102" s="58"/>
      <c r="AD102" s="59"/>
      <c r="AE102" s="58"/>
      <c r="AF102" s="59"/>
      <c r="AG102" s="58"/>
      <c r="AH102" s="137"/>
      <c r="AI102" s="50"/>
      <c r="AJ102" s="70"/>
      <c r="AL102" s="50"/>
    </row>
    <row r="103" spans="1:38" x14ac:dyDescent="0.25">
      <c r="A103" s="50">
        <f>[5]Tregion!$J103</f>
        <v>40057</v>
      </c>
      <c r="B103" s="57">
        <f>[5]Tregion!$L103</f>
        <v>51.94</v>
      </c>
      <c r="C103" s="58">
        <f>[6]Tregion!$L103</f>
        <v>49.74</v>
      </c>
      <c r="D103" s="57">
        <f>[7]Tregion!$L103</f>
        <v>45.53</v>
      </c>
      <c r="E103" s="58">
        <f>[8]Tregion!$L103</f>
        <v>51.37</v>
      </c>
      <c r="F103" s="57">
        <f>[9]Tregion!$L103</f>
        <v>51.31</v>
      </c>
      <c r="G103" s="57">
        <f>[5]Tregion!$L103</f>
        <v>51.94</v>
      </c>
      <c r="H103" s="57"/>
      <c r="I103" s="58">
        <f>[11]Tregion!$L103</f>
        <v>42.95</v>
      </c>
      <c r="J103" s="57"/>
      <c r="K103" s="58"/>
      <c r="L103" s="57"/>
      <c r="M103" s="58"/>
      <c r="N103" s="57"/>
      <c r="O103" s="58"/>
      <c r="Q103" s="57"/>
      <c r="R103" s="58">
        <f>[12]Tregion!$L103</f>
        <v>42.894969605085741</v>
      </c>
      <c r="S103" s="59"/>
      <c r="T103" s="58"/>
      <c r="U103" s="60"/>
      <c r="V103" s="61"/>
      <c r="W103" s="60"/>
      <c r="X103" s="58"/>
      <c r="Y103" s="59"/>
      <c r="Z103" s="62"/>
      <c r="AB103" s="59"/>
      <c r="AC103" s="58"/>
      <c r="AD103" s="59"/>
      <c r="AE103" s="58"/>
      <c r="AF103" s="59"/>
      <c r="AG103" s="58"/>
      <c r="AH103" s="137"/>
      <c r="AI103" s="50"/>
      <c r="AJ103" s="70"/>
      <c r="AL103" s="50"/>
    </row>
    <row r="104" spans="1:38" x14ac:dyDescent="0.25">
      <c r="A104" s="50">
        <f>[5]Tregion!$J104</f>
        <v>40087</v>
      </c>
      <c r="B104" s="57">
        <f>[5]Tregion!$L104</f>
        <v>39.94</v>
      </c>
      <c r="C104" s="58">
        <f>[6]Tregion!$L104</f>
        <v>44.87</v>
      </c>
      <c r="D104" s="57">
        <f>[7]Tregion!$L104</f>
        <v>42.37</v>
      </c>
      <c r="E104" s="58">
        <f>[8]Tregion!$L104</f>
        <v>42.88</v>
      </c>
      <c r="F104" s="57">
        <f>[9]Tregion!$L104</f>
        <v>41.48</v>
      </c>
      <c r="G104" s="57">
        <f>[5]Tregion!$L104</f>
        <v>39.94</v>
      </c>
      <c r="H104" s="57"/>
      <c r="I104" s="58">
        <f>[11]Tregion!$L104</f>
        <v>42.5</v>
      </c>
      <c r="J104" s="57"/>
      <c r="K104" s="58"/>
      <c r="L104" s="57"/>
      <c r="M104" s="58"/>
      <c r="N104" s="57"/>
      <c r="O104" s="58"/>
      <c r="Q104" s="57"/>
      <c r="R104" s="58">
        <f>[12]Tregion!$L104</f>
        <v>42.921997820442648</v>
      </c>
      <c r="S104" s="59"/>
      <c r="T104" s="58"/>
      <c r="U104" s="60"/>
      <c r="V104" s="61"/>
      <c r="W104" s="60"/>
      <c r="X104" s="58"/>
      <c r="Y104" s="59"/>
      <c r="Z104" s="62"/>
      <c r="AB104" s="59"/>
      <c r="AC104" s="58"/>
      <c r="AD104" s="59"/>
      <c r="AE104" s="58"/>
      <c r="AF104" s="59"/>
      <c r="AG104" s="58"/>
      <c r="AH104" s="137"/>
      <c r="AI104" s="50"/>
      <c r="AJ104" s="70"/>
      <c r="AL104" s="50"/>
    </row>
    <row r="105" spans="1:38" x14ac:dyDescent="0.25">
      <c r="A105" s="50">
        <f>[5]Tregion!$J105</f>
        <v>40118</v>
      </c>
      <c r="B105" s="57">
        <f>[5]Tregion!$L105</f>
        <v>38.979999999999997</v>
      </c>
      <c r="C105" s="58">
        <f>[6]Tregion!$L105</f>
        <v>42.57</v>
      </c>
      <c r="D105" s="57">
        <f>[7]Tregion!$L105</f>
        <v>40.130000000000003</v>
      </c>
      <c r="E105" s="58">
        <f>[8]Tregion!$L105</f>
        <v>43.73</v>
      </c>
      <c r="F105" s="57">
        <f>[9]Tregion!$L105</f>
        <v>41.22</v>
      </c>
      <c r="G105" s="57">
        <f>[5]Tregion!$L105</f>
        <v>38.979999999999997</v>
      </c>
      <c r="H105" s="57"/>
      <c r="I105" s="58">
        <f>[11]Tregion!$L105</f>
        <v>40.75</v>
      </c>
      <c r="J105" s="57"/>
      <c r="K105" s="58"/>
      <c r="L105" s="57"/>
      <c r="M105" s="58"/>
      <c r="N105" s="57"/>
      <c r="O105" s="58"/>
      <c r="Q105" s="57"/>
      <c r="R105" s="58">
        <f>[12]Tregion!$L105</f>
        <v>45.45149133140049</v>
      </c>
      <c r="S105" s="59"/>
      <c r="T105" s="58"/>
      <c r="U105" s="60"/>
      <c r="V105" s="61"/>
      <c r="W105" s="60"/>
      <c r="X105" s="58"/>
      <c r="Y105" s="59"/>
      <c r="Z105" s="62"/>
      <c r="AB105" s="59"/>
      <c r="AC105" s="58"/>
      <c r="AD105" s="59"/>
      <c r="AE105" s="58"/>
      <c r="AF105" s="59"/>
      <c r="AG105" s="58"/>
      <c r="AH105" s="137"/>
      <c r="AI105" s="50"/>
      <c r="AJ105" s="70"/>
      <c r="AL105" s="50"/>
    </row>
    <row r="106" spans="1:38" x14ac:dyDescent="0.25">
      <c r="A106" s="50">
        <f>[5]Tregion!$J106</f>
        <v>40148</v>
      </c>
      <c r="B106" s="57">
        <f>[5]Tregion!$L106</f>
        <v>38.5</v>
      </c>
      <c r="C106" s="58">
        <f>[6]Tregion!$L106</f>
        <v>43.26</v>
      </c>
      <c r="D106" s="57">
        <f>[7]Tregion!$L106</f>
        <v>40.92</v>
      </c>
      <c r="E106" s="58">
        <f>[8]Tregion!$L106</f>
        <v>46.37</v>
      </c>
      <c r="F106" s="57">
        <f>[9]Tregion!$L106</f>
        <v>42.44</v>
      </c>
      <c r="G106" s="57">
        <f>[5]Tregion!$L106</f>
        <v>38.5</v>
      </c>
      <c r="H106" s="57"/>
      <c r="I106" s="58">
        <f>[11]Tregion!$L106</f>
        <v>41.2</v>
      </c>
      <c r="J106" s="57"/>
      <c r="K106" s="58"/>
      <c r="L106" s="57"/>
      <c r="M106" s="58"/>
      <c r="N106" s="57"/>
      <c r="O106" s="58"/>
      <c r="Q106" s="57"/>
      <c r="R106" s="58">
        <f>[12]Tregion!$L106</f>
        <v>47.310052532883134</v>
      </c>
      <c r="S106" s="59"/>
      <c r="T106" s="58"/>
      <c r="U106" s="60"/>
      <c r="V106" s="61"/>
      <c r="W106" s="60"/>
      <c r="X106" s="58"/>
      <c r="Y106" s="59"/>
      <c r="Z106" s="62"/>
      <c r="AB106" s="59"/>
      <c r="AC106" s="58"/>
      <c r="AD106" s="59"/>
      <c r="AE106" s="58"/>
      <c r="AF106" s="59"/>
      <c r="AG106" s="58"/>
      <c r="AH106" s="137"/>
      <c r="AI106" s="50"/>
      <c r="AJ106" s="70"/>
      <c r="AL106" s="50"/>
    </row>
    <row r="107" spans="1:38" x14ac:dyDescent="0.25">
      <c r="A107" s="50">
        <f>[5]Tregion!$J107</f>
        <v>40179</v>
      </c>
      <c r="B107" s="57">
        <f>[5]Tregion!$L107</f>
        <v>38.28</v>
      </c>
      <c r="C107" s="58">
        <f>[6]Tregion!$L107</f>
        <v>46.42</v>
      </c>
      <c r="D107" s="57">
        <f>[7]Tregion!$L107</f>
        <v>43.53</v>
      </c>
      <c r="E107" s="58">
        <f>[8]Tregion!$L107</f>
        <v>45.88</v>
      </c>
      <c r="F107" s="57">
        <f>[9]Tregion!$L107</f>
        <v>42.95</v>
      </c>
      <c r="G107" s="57">
        <f>[5]Tregion!$L107</f>
        <v>38.28</v>
      </c>
      <c r="H107" s="57"/>
      <c r="I107" s="58">
        <f>[11]Tregion!$L107</f>
        <v>32.450000000000003</v>
      </c>
      <c r="J107" s="57"/>
      <c r="K107" s="58"/>
      <c r="L107" s="57"/>
      <c r="M107" s="58"/>
      <c r="N107" s="57"/>
      <c r="O107" s="58"/>
      <c r="Q107" s="57"/>
      <c r="R107" s="58">
        <f>[12]Tregion!$L107</f>
        <v>48.215472862362112</v>
      </c>
      <c r="S107" s="59"/>
      <c r="T107" s="58"/>
      <c r="U107" s="60"/>
      <c r="V107" s="61"/>
      <c r="W107" s="60"/>
      <c r="X107" s="58"/>
      <c r="Y107" s="59"/>
      <c r="Z107" s="62"/>
      <c r="AB107" s="59"/>
      <c r="AC107" s="58"/>
      <c r="AD107" s="59"/>
      <c r="AE107" s="58"/>
      <c r="AF107" s="59"/>
      <c r="AG107" s="58"/>
      <c r="AH107" s="137"/>
      <c r="AI107" s="50"/>
      <c r="AJ107" s="70"/>
      <c r="AL107" s="50"/>
    </row>
    <row r="108" spans="1:38" x14ac:dyDescent="0.25">
      <c r="A108" s="50">
        <f>[5]Tregion!$J108</f>
        <v>40210</v>
      </c>
      <c r="B108" s="57">
        <f>[5]Tregion!$L108</f>
        <v>38.28</v>
      </c>
      <c r="C108" s="58">
        <f>[6]Tregion!$L108</f>
        <v>46.05</v>
      </c>
      <c r="D108" s="57">
        <f>[7]Tregion!$L108</f>
        <v>43.04</v>
      </c>
      <c r="E108" s="58">
        <f>[8]Tregion!$L108</f>
        <v>44.92</v>
      </c>
      <c r="F108" s="57">
        <f>[9]Tregion!$L108</f>
        <v>41.5</v>
      </c>
      <c r="G108" s="57">
        <f>[5]Tregion!$L108</f>
        <v>38.28</v>
      </c>
      <c r="H108" s="57"/>
      <c r="I108" s="58">
        <f>[11]Tregion!$L108</f>
        <v>34.200000000000003</v>
      </c>
      <c r="J108" s="57"/>
      <c r="K108" s="58"/>
      <c r="L108" s="57"/>
      <c r="M108" s="58"/>
      <c r="N108" s="57"/>
      <c r="O108" s="58"/>
      <c r="Q108" s="57"/>
      <c r="R108" s="58">
        <f>[12]Tregion!$L108</f>
        <v>47.200935648856472</v>
      </c>
      <c r="S108" s="59"/>
      <c r="T108" s="58"/>
      <c r="U108" s="60"/>
      <c r="V108" s="61"/>
      <c r="W108" s="60"/>
      <c r="X108" s="58"/>
      <c r="Y108" s="59"/>
      <c r="Z108" s="62"/>
      <c r="AB108" s="59"/>
      <c r="AC108" s="58"/>
      <c r="AD108" s="59"/>
      <c r="AE108" s="58"/>
      <c r="AF108" s="59"/>
      <c r="AG108" s="58"/>
      <c r="AH108" s="137"/>
      <c r="AI108" s="50"/>
      <c r="AJ108" s="70"/>
      <c r="AL108" s="50"/>
    </row>
    <row r="109" spans="1:38" x14ac:dyDescent="0.25">
      <c r="A109" s="50">
        <f>[5]Tregion!$J109</f>
        <v>40238</v>
      </c>
      <c r="B109" s="57">
        <f>[5]Tregion!$L109</f>
        <v>37.799999999999997</v>
      </c>
      <c r="C109" s="58">
        <f>[6]Tregion!$L109</f>
        <v>43.25</v>
      </c>
      <c r="D109" s="57">
        <f>[7]Tregion!$L109</f>
        <v>40.22</v>
      </c>
      <c r="E109" s="58">
        <f>[8]Tregion!$L109</f>
        <v>43.97</v>
      </c>
      <c r="F109" s="57">
        <f>[9]Tregion!$L109</f>
        <v>40.799999999999997</v>
      </c>
      <c r="G109" s="57">
        <f>[5]Tregion!$L109</f>
        <v>37.799999999999997</v>
      </c>
      <c r="H109" s="57"/>
      <c r="I109" s="58">
        <f>[11]Tregion!$L109</f>
        <v>32.950000000000003</v>
      </c>
      <c r="J109" s="57"/>
      <c r="K109" s="58"/>
      <c r="L109" s="57"/>
      <c r="M109" s="58"/>
      <c r="N109" s="57"/>
      <c r="O109" s="58"/>
      <c r="Q109" s="57"/>
      <c r="R109" s="58">
        <f>[12]Tregion!$L109</f>
        <v>45.555377538597824</v>
      </c>
      <c r="S109" s="59"/>
      <c r="T109" s="58"/>
      <c r="U109" s="60"/>
      <c r="V109" s="61"/>
      <c r="W109" s="60"/>
      <c r="X109" s="58"/>
      <c r="Y109" s="59"/>
      <c r="Z109" s="62"/>
      <c r="AB109" s="59"/>
      <c r="AC109" s="58"/>
      <c r="AD109" s="59"/>
      <c r="AE109" s="58"/>
      <c r="AF109" s="59"/>
      <c r="AG109" s="58"/>
      <c r="AH109" s="137"/>
      <c r="AI109" s="50"/>
      <c r="AJ109" s="70"/>
      <c r="AL109" s="50"/>
    </row>
    <row r="110" spans="1:38" x14ac:dyDescent="0.25">
      <c r="A110" s="50">
        <f>[5]Tregion!$J110</f>
        <v>40269</v>
      </c>
      <c r="B110" s="57">
        <f>[5]Tregion!$L110</f>
        <v>37.32</v>
      </c>
      <c r="C110" s="58">
        <f>[6]Tregion!$L110</f>
        <v>43.14</v>
      </c>
      <c r="D110" s="57">
        <f>[7]Tregion!$L110</f>
        <v>38.75</v>
      </c>
      <c r="E110" s="58">
        <f>[8]Tregion!$L110</f>
        <v>42.04</v>
      </c>
      <c r="F110" s="57">
        <f>[9]Tregion!$L110</f>
        <v>39.57</v>
      </c>
      <c r="G110" s="57">
        <f>[5]Tregion!$L110</f>
        <v>37.32</v>
      </c>
      <c r="H110" s="57"/>
      <c r="I110" s="58">
        <f>[11]Tregion!$L110</f>
        <v>38.75</v>
      </c>
      <c r="J110" s="57"/>
      <c r="K110" s="58"/>
      <c r="L110" s="57"/>
      <c r="M110" s="58"/>
      <c r="N110" s="57"/>
      <c r="O110" s="58"/>
      <c r="Q110" s="57"/>
      <c r="R110" s="58">
        <f>[12]Tregion!$L110</f>
        <v>42.222087092682884</v>
      </c>
      <c r="S110" s="59"/>
      <c r="T110" s="58"/>
      <c r="U110" s="60"/>
      <c r="V110" s="61"/>
      <c r="W110" s="60"/>
      <c r="X110" s="58"/>
      <c r="Y110" s="59"/>
      <c r="Z110" s="62"/>
      <c r="AB110" s="59"/>
      <c r="AC110" s="58"/>
      <c r="AD110" s="59"/>
      <c r="AE110" s="58"/>
      <c r="AF110" s="59"/>
      <c r="AG110" s="58"/>
      <c r="AH110" s="137"/>
      <c r="AI110" s="50"/>
      <c r="AJ110" s="70"/>
      <c r="AL110" s="50"/>
    </row>
    <row r="111" spans="1:38" x14ac:dyDescent="0.25">
      <c r="A111" s="50">
        <f>[5]Tregion!$J111</f>
        <v>40299</v>
      </c>
      <c r="B111" s="57">
        <f>[5]Tregion!$L111</f>
        <v>38.28</v>
      </c>
      <c r="C111" s="58">
        <f>[6]Tregion!$L111</f>
        <v>41.36</v>
      </c>
      <c r="D111" s="57">
        <f>[7]Tregion!$L111</f>
        <v>37.04</v>
      </c>
      <c r="E111" s="58">
        <f>[8]Tregion!$L111</f>
        <v>42.41</v>
      </c>
      <c r="F111" s="57">
        <f>[9]Tregion!$L111</f>
        <v>40.299999999999997</v>
      </c>
      <c r="G111" s="57">
        <f>[5]Tregion!$L111</f>
        <v>38.28</v>
      </c>
      <c r="H111" s="57"/>
      <c r="I111" s="58">
        <f>[11]Tregion!$L111</f>
        <v>38.25</v>
      </c>
      <c r="J111" s="57"/>
      <c r="K111" s="58"/>
      <c r="L111" s="57"/>
      <c r="M111" s="58"/>
      <c r="N111" s="57"/>
      <c r="O111" s="58"/>
      <c r="Q111" s="57"/>
      <c r="R111" s="58">
        <f>[12]Tregion!$L111</f>
        <v>42.31244596032959</v>
      </c>
      <c r="S111" s="59"/>
      <c r="T111" s="58"/>
      <c r="U111" s="60"/>
      <c r="V111" s="61"/>
      <c r="W111" s="60"/>
      <c r="X111" s="58"/>
      <c r="Y111" s="59"/>
      <c r="Z111" s="62"/>
      <c r="AB111" s="59"/>
      <c r="AC111" s="58"/>
      <c r="AD111" s="59"/>
      <c r="AE111" s="58"/>
      <c r="AF111" s="59"/>
      <c r="AG111" s="58"/>
      <c r="AH111" s="137"/>
      <c r="AI111" s="50"/>
      <c r="AJ111" s="70"/>
      <c r="AL111" s="50"/>
    </row>
    <row r="112" spans="1:38" x14ac:dyDescent="0.25">
      <c r="A112" s="50">
        <f>[5]Tregion!$J112</f>
        <v>40330</v>
      </c>
      <c r="B112" s="57">
        <f>[5]Tregion!$L112</f>
        <v>45.05</v>
      </c>
      <c r="C112" s="58">
        <f>[6]Tregion!$L112</f>
        <v>40.479999999999997</v>
      </c>
      <c r="D112" s="57">
        <f>[7]Tregion!$L112</f>
        <v>37.53</v>
      </c>
      <c r="E112" s="58">
        <f>[8]Tregion!$L112</f>
        <v>44.81</v>
      </c>
      <c r="F112" s="57">
        <f>[9]Tregion!$L112</f>
        <v>44.65</v>
      </c>
      <c r="G112" s="57">
        <f>[5]Tregion!$L112</f>
        <v>45.05</v>
      </c>
      <c r="H112" s="57"/>
      <c r="I112" s="58">
        <f>[11]Tregion!$L112</f>
        <v>45.25</v>
      </c>
      <c r="J112" s="57"/>
      <c r="K112" s="58"/>
      <c r="L112" s="57"/>
      <c r="M112" s="58"/>
      <c r="N112" s="57"/>
      <c r="O112" s="58"/>
      <c r="Q112" s="57"/>
      <c r="R112" s="58">
        <f>[12]Tregion!$L112</f>
        <v>42.803151099843312</v>
      </c>
      <c r="S112" s="59"/>
      <c r="T112" s="58"/>
      <c r="U112" s="60"/>
      <c r="V112" s="61"/>
      <c r="W112" s="60"/>
      <c r="X112" s="58"/>
      <c r="Y112" s="59"/>
      <c r="Z112" s="62"/>
      <c r="AB112" s="59"/>
      <c r="AC112" s="58"/>
      <c r="AD112" s="59"/>
      <c r="AE112" s="58"/>
      <c r="AF112" s="59"/>
      <c r="AG112" s="58"/>
      <c r="AH112" s="137"/>
      <c r="AI112" s="50"/>
      <c r="AJ112" s="70"/>
      <c r="AL112" s="50"/>
    </row>
    <row r="113" spans="1:38" x14ac:dyDescent="0.25">
      <c r="A113" s="50">
        <f>[5]Tregion!$J113</f>
        <v>40360</v>
      </c>
      <c r="B113" s="57">
        <f>[5]Tregion!$L113</f>
        <v>54.72</v>
      </c>
      <c r="C113" s="58">
        <f>[6]Tregion!$L113</f>
        <v>51.84</v>
      </c>
      <c r="D113" s="57">
        <f>[7]Tregion!$L113</f>
        <v>46.62</v>
      </c>
      <c r="E113" s="58">
        <f>[8]Tregion!$L113</f>
        <v>49.74</v>
      </c>
      <c r="F113" s="57">
        <f>[9]Tregion!$L113</f>
        <v>58.66</v>
      </c>
      <c r="G113" s="57">
        <f>[5]Tregion!$L113</f>
        <v>54.72</v>
      </c>
      <c r="H113" s="57"/>
      <c r="I113" s="58">
        <f>[11]Tregion!$L113</f>
        <v>52.25</v>
      </c>
      <c r="J113" s="57"/>
      <c r="K113" s="58"/>
      <c r="L113" s="57"/>
      <c r="M113" s="58"/>
      <c r="N113" s="57"/>
      <c r="O113" s="58"/>
      <c r="Q113" s="57"/>
      <c r="R113" s="58">
        <f>[12]Tregion!$L113</f>
        <v>43.378663334834819</v>
      </c>
      <c r="S113" s="59"/>
      <c r="T113" s="58"/>
      <c r="U113" s="60"/>
      <c r="V113" s="61"/>
      <c r="W113" s="60"/>
      <c r="X113" s="58"/>
      <c r="Y113" s="59"/>
      <c r="Z113" s="62"/>
      <c r="AB113" s="59"/>
      <c r="AC113" s="58"/>
      <c r="AD113" s="59"/>
      <c r="AE113" s="58"/>
      <c r="AF113" s="59"/>
      <c r="AG113" s="58"/>
      <c r="AH113" s="137"/>
      <c r="AI113" s="50"/>
      <c r="AJ113" s="70"/>
      <c r="AL113" s="50"/>
    </row>
    <row r="114" spans="1:38" x14ac:dyDescent="0.25">
      <c r="A114" s="50">
        <f>[5]Tregion!$J114</f>
        <v>40391</v>
      </c>
      <c r="B114" s="57">
        <f>[5]Tregion!$L114</f>
        <v>62.45</v>
      </c>
      <c r="C114" s="58">
        <f>[6]Tregion!$L114</f>
        <v>55.42</v>
      </c>
      <c r="D114" s="57">
        <f>[7]Tregion!$L114</f>
        <v>50.56</v>
      </c>
      <c r="E114" s="58">
        <f>[8]Tregion!$L114</f>
        <v>53.82</v>
      </c>
      <c r="F114" s="57">
        <f>[9]Tregion!$L114</f>
        <v>64.2</v>
      </c>
      <c r="G114" s="57">
        <f>[5]Tregion!$L114</f>
        <v>62.45</v>
      </c>
      <c r="H114" s="57"/>
      <c r="I114" s="58">
        <f>[11]Tregion!$L114</f>
        <v>61</v>
      </c>
      <c r="J114" s="57"/>
      <c r="K114" s="58"/>
      <c r="L114" s="57"/>
      <c r="M114" s="58"/>
      <c r="N114" s="57"/>
      <c r="O114" s="58"/>
      <c r="Q114" s="57"/>
      <c r="R114" s="58">
        <f>[12]Tregion!$L114</f>
        <v>43.871887327951995</v>
      </c>
      <c r="S114" s="59"/>
      <c r="T114" s="58"/>
      <c r="U114" s="60"/>
      <c r="V114" s="61"/>
      <c r="W114" s="60"/>
      <c r="X114" s="58"/>
      <c r="Y114" s="59"/>
      <c r="Z114" s="62"/>
      <c r="AB114" s="59"/>
      <c r="AC114" s="58"/>
      <c r="AD114" s="59"/>
      <c r="AE114" s="58"/>
      <c r="AF114" s="59"/>
      <c r="AG114" s="58"/>
      <c r="AH114" s="137"/>
      <c r="AI114" s="50"/>
      <c r="AJ114" s="70"/>
      <c r="AL114" s="50"/>
    </row>
    <row r="115" spans="1:38" x14ac:dyDescent="0.25">
      <c r="A115" s="50">
        <f>[5]Tregion!$J115</f>
        <v>40422</v>
      </c>
      <c r="B115" s="57">
        <f>[5]Tregion!$L115</f>
        <v>52.3</v>
      </c>
      <c r="C115" s="58">
        <f>[6]Tregion!$L115</f>
        <v>50.46</v>
      </c>
      <c r="D115" s="57">
        <f>[7]Tregion!$L115</f>
        <v>45.77</v>
      </c>
      <c r="E115" s="58">
        <f>[8]Tregion!$L115</f>
        <v>51.29</v>
      </c>
      <c r="F115" s="57">
        <f>[9]Tregion!$L115</f>
        <v>51.65</v>
      </c>
      <c r="G115" s="57">
        <f>[5]Tregion!$L115</f>
        <v>52.3</v>
      </c>
      <c r="H115" s="57"/>
      <c r="I115" s="58">
        <f>[11]Tregion!$L115</f>
        <v>43.45</v>
      </c>
      <c r="J115" s="57"/>
      <c r="K115" s="58"/>
      <c r="L115" s="57"/>
      <c r="M115" s="58"/>
      <c r="N115" s="57"/>
      <c r="O115" s="58"/>
      <c r="Q115" s="57"/>
      <c r="R115" s="58">
        <f>[12]Tregion!$L115</f>
        <v>43.833524567841962</v>
      </c>
      <c r="S115" s="59"/>
      <c r="T115" s="58"/>
      <c r="U115" s="60"/>
      <c r="V115" s="61"/>
      <c r="W115" s="60"/>
      <c r="X115" s="58"/>
      <c r="Y115" s="59"/>
      <c r="Z115" s="62"/>
      <c r="AB115" s="59"/>
      <c r="AC115" s="58"/>
      <c r="AD115" s="59"/>
      <c r="AE115" s="58"/>
      <c r="AF115" s="59"/>
      <c r="AG115" s="58"/>
      <c r="AH115" s="137"/>
      <c r="AI115" s="50"/>
      <c r="AJ115" s="70"/>
      <c r="AL115" s="50"/>
    </row>
    <row r="116" spans="1:38" x14ac:dyDescent="0.25">
      <c r="A116" s="50">
        <f>[5]Tregion!$J116</f>
        <v>40452</v>
      </c>
      <c r="B116" s="57">
        <f>[5]Tregion!$L116</f>
        <v>40.22</v>
      </c>
      <c r="C116" s="58">
        <f>[6]Tregion!$L116</f>
        <v>45.88</v>
      </c>
      <c r="D116" s="57">
        <f>[7]Tregion!$L116</f>
        <v>42.83</v>
      </c>
      <c r="E116" s="58">
        <f>[8]Tregion!$L116</f>
        <v>43.3</v>
      </c>
      <c r="F116" s="57">
        <f>[9]Tregion!$L116</f>
        <v>41.75</v>
      </c>
      <c r="G116" s="57">
        <f>[5]Tregion!$L116</f>
        <v>40.22</v>
      </c>
      <c r="H116" s="57"/>
      <c r="I116" s="58">
        <f>[11]Tregion!$L116</f>
        <v>43.25</v>
      </c>
      <c r="J116" s="57"/>
      <c r="K116" s="58"/>
      <c r="L116" s="57"/>
      <c r="M116" s="58"/>
      <c r="N116" s="57"/>
      <c r="O116" s="58"/>
      <c r="Q116" s="57"/>
      <c r="R116" s="58">
        <f>[12]Tregion!$L116</f>
        <v>43.867193121382762</v>
      </c>
      <c r="S116" s="59"/>
      <c r="T116" s="58"/>
      <c r="U116" s="60"/>
      <c r="V116" s="61"/>
      <c r="W116" s="60"/>
      <c r="X116" s="58"/>
      <c r="Y116" s="59"/>
      <c r="Z116" s="62"/>
      <c r="AB116" s="59"/>
      <c r="AC116" s="58"/>
      <c r="AD116" s="59"/>
      <c r="AE116" s="58"/>
      <c r="AF116" s="59"/>
      <c r="AG116" s="58"/>
      <c r="AH116" s="137"/>
      <c r="AI116" s="50"/>
      <c r="AJ116" s="70"/>
      <c r="AL116" s="50"/>
    </row>
    <row r="117" spans="1:38" x14ac:dyDescent="0.25">
      <c r="A117" s="50">
        <f>[5]Tregion!$J117</f>
        <v>40483</v>
      </c>
      <c r="B117" s="57">
        <f>[5]Tregion!$L117</f>
        <v>39.25</v>
      </c>
      <c r="C117" s="58">
        <f>[6]Tregion!$L117</f>
        <v>43.72</v>
      </c>
      <c r="D117" s="57">
        <f>[7]Tregion!$L117</f>
        <v>40.75</v>
      </c>
      <c r="E117" s="58">
        <f>[8]Tregion!$L117</f>
        <v>44.21</v>
      </c>
      <c r="F117" s="57">
        <f>[9]Tregion!$L117</f>
        <v>41.49</v>
      </c>
      <c r="G117" s="57">
        <f>[5]Tregion!$L117</f>
        <v>39.25</v>
      </c>
      <c r="H117" s="57"/>
      <c r="I117" s="58">
        <f>[11]Tregion!$L117</f>
        <v>41.5</v>
      </c>
      <c r="J117" s="57"/>
      <c r="K117" s="58"/>
      <c r="L117" s="57"/>
      <c r="M117" s="58"/>
      <c r="N117" s="57"/>
      <c r="O117" s="58"/>
      <c r="Q117" s="57"/>
      <c r="R117" s="58">
        <f>[12]Tregion!$L117</f>
        <v>46.061574728049756</v>
      </c>
      <c r="S117" s="59"/>
      <c r="T117" s="58"/>
      <c r="U117" s="60"/>
      <c r="V117" s="61"/>
      <c r="W117" s="60"/>
      <c r="X117" s="58"/>
      <c r="Y117" s="59"/>
      <c r="Z117" s="62"/>
      <c r="AB117" s="59"/>
      <c r="AC117" s="58"/>
      <c r="AD117" s="59"/>
      <c r="AE117" s="58"/>
      <c r="AF117" s="59"/>
      <c r="AG117" s="58"/>
      <c r="AH117" s="137"/>
      <c r="AI117" s="50"/>
      <c r="AJ117" s="70"/>
      <c r="AL117" s="50"/>
    </row>
    <row r="118" spans="1:38" x14ac:dyDescent="0.25">
      <c r="A118" s="50">
        <f>[5]Tregion!$J118</f>
        <v>40513</v>
      </c>
      <c r="B118" s="57">
        <f>[5]Tregion!$L118</f>
        <v>38.770000000000003</v>
      </c>
      <c r="C118" s="58">
        <f>[6]Tregion!$L118</f>
        <v>44.37</v>
      </c>
      <c r="D118" s="57">
        <f>[7]Tregion!$L118</f>
        <v>41.49</v>
      </c>
      <c r="E118" s="58">
        <f>[8]Tregion!$L118</f>
        <v>46.83</v>
      </c>
      <c r="F118" s="57">
        <f>[9]Tregion!$L118</f>
        <v>42.72</v>
      </c>
      <c r="G118" s="57">
        <f>[5]Tregion!$L118</f>
        <v>38.770000000000003</v>
      </c>
      <c r="H118" s="57"/>
      <c r="I118" s="58">
        <f>[11]Tregion!$L118</f>
        <v>41.7</v>
      </c>
      <c r="J118" s="57"/>
      <c r="K118" s="58"/>
      <c r="L118" s="57"/>
      <c r="M118" s="58"/>
      <c r="N118" s="57"/>
      <c r="O118" s="58"/>
      <c r="Q118" s="57"/>
      <c r="R118" s="58">
        <f>[12]Tregion!$L118</f>
        <v>47.94314999295721</v>
      </c>
      <c r="S118" s="59"/>
      <c r="T118" s="58"/>
      <c r="U118" s="60"/>
      <c r="V118" s="61"/>
      <c r="W118" s="60"/>
      <c r="X118" s="58"/>
      <c r="Y118" s="59"/>
      <c r="Z118" s="62"/>
      <c r="AB118" s="59"/>
      <c r="AC118" s="58"/>
      <c r="AD118" s="59"/>
      <c r="AE118" s="58"/>
      <c r="AF118" s="59"/>
      <c r="AG118" s="58"/>
      <c r="AH118" s="137"/>
      <c r="AI118" s="50"/>
      <c r="AJ118" s="70"/>
      <c r="AL118" s="50"/>
    </row>
    <row r="119" spans="1:38" x14ac:dyDescent="0.25">
      <c r="A119" s="50">
        <f>[5]Tregion!$J119</f>
        <v>40544</v>
      </c>
      <c r="B119" s="57">
        <f>[5]Tregion!$L119</f>
        <v>38.549999999999997</v>
      </c>
      <c r="C119" s="58">
        <f>[6]Tregion!$L119</f>
        <v>47.39</v>
      </c>
      <c r="D119" s="57">
        <f>[7]Tregion!$L119</f>
        <v>43.94</v>
      </c>
      <c r="E119" s="58">
        <f>[8]Tregion!$L119</f>
        <v>46.25</v>
      </c>
      <c r="F119" s="57">
        <f>[9]Tregion!$L119</f>
        <v>43.23</v>
      </c>
      <c r="G119" s="57">
        <f>[5]Tregion!$L119</f>
        <v>38.549999999999997</v>
      </c>
      <c r="H119" s="57"/>
      <c r="I119" s="58">
        <f>[11]Tregion!$L119</f>
        <v>32.950000000000003</v>
      </c>
      <c r="J119" s="57"/>
      <c r="K119" s="58"/>
      <c r="L119" s="57"/>
      <c r="M119" s="58"/>
      <c r="N119" s="57"/>
      <c r="O119" s="58"/>
      <c r="Q119" s="57"/>
      <c r="R119" s="58">
        <f>[12]Tregion!$L119</f>
        <v>40.672458687504395</v>
      </c>
      <c r="S119" s="59"/>
      <c r="T119" s="58"/>
      <c r="U119" s="60"/>
      <c r="V119" s="61"/>
      <c r="W119" s="60"/>
      <c r="X119" s="58"/>
      <c r="Y119" s="59"/>
      <c r="Z119" s="62"/>
      <c r="AB119" s="59"/>
      <c r="AC119" s="58"/>
      <c r="AD119" s="59"/>
      <c r="AE119" s="58"/>
      <c r="AF119" s="59"/>
      <c r="AG119" s="58"/>
      <c r="AH119" s="137"/>
      <c r="AI119" s="50"/>
      <c r="AJ119" s="70"/>
      <c r="AL119" s="50"/>
    </row>
    <row r="120" spans="1:38" x14ac:dyDescent="0.25">
      <c r="A120" s="50">
        <f>[5]Tregion!$J120</f>
        <v>40575</v>
      </c>
      <c r="B120" s="57">
        <f>[5]Tregion!$L120</f>
        <v>38.549999999999997</v>
      </c>
      <c r="C120" s="58">
        <f>[6]Tregion!$L120</f>
        <v>47.04</v>
      </c>
      <c r="D120" s="57">
        <f>[7]Tregion!$L120</f>
        <v>43.49</v>
      </c>
      <c r="E120" s="58">
        <f>[8]Tregion!$L120</f>
        <v>45.36</v>
      </c>
      <c r="F120" s="57">
        <f>[9]Tregion!$L120</f>
        <v>41.77</v>
      </c>
      <c r="G120" s="57">
        <f>[5]Tregion!$L120</f>
        <v>38.549999999999997</v>
      </c>
      <c r="H120" s="57"/>
      <c r="I120" s="58">
        <f>[11]Tregion!$L120</f>
        <v>34.700000000000003</v>
      </c>
      <c r="J120" s="57"/>
      <c r="K120" s="58"/>
      <c r="L120" s="57"/>
      <c r="M120" s="58"/>
      <c r="N120" s="57"/>
      <c r="O120" s="58"/>
      <c r="Q120" s="57"/>
      <c r="R120" s="58">
        <f>[12]Tregion!$L120</f>
        <v>39.792358909256578</v>
      </c>
      <c r="S120" s="59"/>
      <c r="T120" s="58"/>
      <c r="U120" s="60"/>
      <c r="V120" s="61"/>
      <c r="W120" s="60"/>
      <c r="X120" s="58"/>
      <c r="Y120" s="59"/>
      <c r="Z120" s="62"/>
      <c r="AB120" s="59"/>
      <c r="AC120" s="58"/>
      <c r="AD120" s="59"/>
      <c r="AE120" s="58"/>
      <c r="AF120" s="59"/>
      <c r="AG120" s="58"/>
      <c r="AH120" s="137"/>
      <c r="AI120" s="50"/>
      <c r="AJ120" s="70"/>
      <c r="AL120" s="50"/>
    </row>
    <row r="121" spans="1:38" x14ac:dyDescent="0.25">
      <c r="A121" s="50">
        <f>[5]Tregion!$J121</f>
        <v>40603</v>
      </c>
      <c r="B121" s="57">
        <f>[5]Tregion!$L121</f>
        <v>38.06</v>
      </c>
      <c r="C121" s="58">
        <f>[6]Tregion!$L121</f>
        <v>44.42</v>
      </c>
      <c r="D121" s="57">
        <f>[7]Tregion!$L121</f>
        <v>40.869999999999997</v>
      </c>
      <c r="E121" s="58">
        <f>[8]Tregion!$L121</f>
        <v>44.48</v>
      </c>
      <c r="F121" s="57">
        <f>[9]Tregion!$L121</f>
        <v>41.06</v>
      </c>
      <c r="G121" s="57">
        <f>[5]Tregion!$L121</f>
        <v>38.06</v>
      </c>
      <c r="H121" s="57"/>
      <c r="I121" s="58">
        <f>[11]Tregion!$L121</f>
        <v>33.450000000000003</v>
      </c>
      <c r="J121" s="57"/>
      <c r="K121" s="58"/>
      <c r="L121" s="57"/>
      <c r="M121" s="58"/>
      <c r="N121" s="57"/>
      <c r="O121" s="58"/>
      <c r="Q121" s="57"/>
      <c r="R121" s="58">
        <f>[12]Tregion!$L121</f>
        <v>38.369745661341966</v>
      </c>
      <c r="S121" s="59"/>
      <c r="T121" s="58"/>
      <c r="U121" s="60"/>
      <c r="V121" s="61"/>
      <c r="W121" s="60"/>
      <c r="X121" s="58"/>
      <c r="Y121" s="59"/>
      <c r="Z121" s="62"/>
      <c r="AB121" s="59"/>
      <c r="AC121" s="58"/>
      <c r="AD121" s="59"/>
      <c r="AE121" s="58"/>
      <c r="AF121" s="59"/>
      <c r="AG121" s="58"/>
      <c r="AH121" s="137"/>
      <c r="AI121" s="50"/>
      <c r="AJ121" s="70"/>
      <c r="AL121" s="50"/>
    </row>
    <row r="122" spans="1:38" x14ac:dyDescent="0.25">
      <c r="A122" s="50">
        <f>[5]Tregion!$J122</f>
        <v>40634</v>
      </c>
      <c r="B122" s="57">
        <f>[5]Tregion!$L122</f>
        <v>37.57</v>
      </c>
      <c r="C122" s="58">
        <f>[6]Tregion!$L122</f>
        <v>44.31</v>
      </c>
      <c r="D122" s="57">
        <f>[7]Tregion!$L122</f>
        <v>39.5</v>
      </c>
      <c r="E122" s="58">
        <f>[8]Tregion!$L122</f>
        <v>42.67</v>
      </c>
      <c r="F122" s="57">
        <f>[9]Tregion!$L122</f>
        <v>39.83</v>
      </c>
      <c r="G122" s="57">
        <f>[5]Tregion!$L122</f>
        <v>37.57</v>
      </c>
      <c r="H122" s="57"/>
      <c r="I122" s="58">
        <f>[11]Tregion!$L122</f>
        <v>39.25</v>
      </c>
      <c r="J122" s="57"/>
      <c r="K122" s="58"/>
      <c r="L122" s="57"/>
      <c r="M122" s="58"/>
      <c r="N122" s="57"/>
      <c r="O122" s="58"/>
      <c r="Q122" s="57"/>
      <c r="R122" s="58">
        <f>[12]Tregion!$L122</f>
        <v>35.857437938763354</v>
      </c>
      <c r="S122" s="59"/>
      <c r="T122" s="58"/>
      <c r="U122" s="60"/>
      <c r="V122" s="61"/>
      <c r="W122" s="60"/>
      <c r="X122" s="58"/>
      <c r="Y122" s="59"/>
      <c r="Z122" s="62"/>
      <c r="AB122" s="59"/>
      <c r="AC122" s="58"/>
      <c r="AD122" s="59"/>
      <c r="AE122" s="58"/>
      <c r="AF122" s="59"/>
      <c r="AG122" s="58"/>
      <c r="AH122" s="137"/>
      <c r="AI122" s="50"/>
      <c r="AJ122" s="70"/>
      <c r="AL122" s="50"/>
    </row>
    <row r="123" spans="1:38" x14ac:dyDescent="0.25">
      <c r="A123" s="50">
        <f>[5]Tregion!$J123</f>
        <v>40664</v>
      </c>
      <c r="B123" s="57">
        <f>[5]Tregion!$L123</f>
        <v>38.549999999999997</v>
      </c>
      <c r="C123" s="58">
        <f>[6]Tregion!$L123</f>
        <v>42.64</v>
      </c>
      <c r="D123" s="57">
        <f>[7]Tregion!$L123</f>
        <v>37.909999999999997</v>
      </c>
      <c r="E123" s="58">
        <f>[8]Tregion!$L123</f>
        <v>43.03</v>
      </c>
      <c r="F123" s="57">
        <f>[9]Tregion!$L123</f>
        <v>40.56</v>
      </c>
      <c r="G123" s="57">
        <f>[5]Tregion!$L123</f>
        <v>38.549999999999997</v>
      </c>
      <c r="H123" s="57"/>
      <c r="I123" s="58">
        <f>[11]Tregion!$L123</f>
        <v>38.75</v>
      </c>
      <c r="J123" s="57"/>
      <c r="K123" s="58"/>
      <c r="L123" s="57"/>
      <c r="M123" s="58"/>
      <c r="N123" s="57"/>
      <c r="O123" s="58"/>
      <c r="Q123" s="57"/>
      <c r="R123" s="58">
        <f>[12]Tregion!$L123</f>
        <v>35.929920964887742</v>
      </c>
      <c r="S123" s="59"/>
      <c r="T123" s="58"/>
      <c r="U123" s="60"/>
      <c r="V123" s="61"/>
      <c r="W123" s="60"/>
      <c r="X123" s="58"/>
      <c r="Y123" s="59"/>
      <c r="Z123" s="62"/>
      <c r="AB123" s="59"/>
      <c r="AC123" s="58"/>
      <c r="AD123" s="59"/>
      <c r="AE123" s="58"/>
      <c r="AF123" s="59"/>
      <c r="AG123" s="58"/>
      <c r="AH123" s="137"/>
      <c r="AI123" s="50"/>
      <c r="AJ123" s="70"/>
      <c r="AL123" s="50"/>
    </row>
    <row r="124" spans="1:38" x14ac:dyDescent="0.25">
      <c r="A124" s="50">
        <f>[5]Tregion!$J124</f>
        <v>40695</v>
      </c>
      <c r="B124" s="57">
        <f>[5]Tregion!$L124</f>
        <v>45.36</v>
      </c>
      <c r="C124" s="58">
        <f>[6]Tregion!$L124</f>
        <v>41.81</v>
      </c>
      <c r="D124" s="57">
        <f>[7]Tregion!$L124</f>
        <v>38.369999999999997</v>
      </c>
      <c r="E124" s="58">
        <f>[8]Tregion!$L124</f>
        <v>45.26</v>
      </c>
      <c r="F124" s="57">
        <f>[9]Tregion!$L124</f>
        <v>44.94</v>
      </c>
      <c r="G124" s="57">
        <f>[5]Tregion!$L124</f>
        <v>45.36</v>
      </c>
      <c r="H124" s="57"/>
      <c r="I124" s="58">
        <f>[11]Tregion!$L124</f>
        <v>45.75</v>
      </c>
      <c r="J124" s="57"/>
      <c r="K124" s="58"/>
      <c r="L124" s="57"/>
      <c r="M124" s="58"/>
      <c r="N124" s="57"/>
      <c r="O124" s="58"/>
      <c r="Q124" s="57"/>
      <c r="R124" s="58">
        <f>[12]Tregion!$L124</f>
        <v>36.346779782905877</v>
      </c>
      <c r="S124" s="59"/>
      <c r="T124" s="58"/>
      <c r="U124" s="60"/>
      <c r="V124" s="61"/>
      <c r="W124" s="60"/>
      <c r="X124" s="58"/>
      <c r="Y124" s="59"/>
      <c r="Z124" s="62"/>
      <c r="AB124" s="59"/>
      <c r="AC124" s="58"/>
      <c r="AD124" s="59"/>
      <c r="AE124" s="58"/>
      <c r="AF124" s="59"/>
      <c r="AG124" s="58"/>
      <c r="AH124" s="137"/>
      <c r="AI124" s="50"/>
      <c r="AJ124" s="70"/>
      <c r="AL124" s="50"/>
    </row>
    <row r="125" spans="1:38" x14ac:dyDescent="0.25">
      <c r="A125" s="50">
        <f>[5]Tregion!$J125</f>
        <v>40725</v>
      </c>
      <c r="B125" s="57">
        <f>[5]Tregion!$L125</f>
        <v>55.09</v>
      </c>
      <c r="C125" s="58">
        <f>[6]Tregion!$L125</f>
        <v>52.49</v>
      </c>
      <c r="D125" s="57">
        <f>[7]Tregion!$L125</f>
        <v>46.83</v>
      </c>
      <c r="E125" s="58">
        <f>[8]Tregion!$L125</f>
        <v>49.83</v>
      </c>
      <c r="F125" s="57">
        <f>[9]Tregion!$L125</f>
        <v>59.05</v>
      </c>
      <c r="G125" s="57">
        <f>[5]Tregion!$L125</f>
        <v>55.09</v>
      </c>
      <c r="H125" s="57"/>
      <c r="I125" s="58">
        <f>[11]Tregion!$L125</f>
        <v>52.75</v>
      </c>
      <c r="J125" s="57"/>
      <c r="K125" s="58"/>
      <c r="L125" s="57"/>
      <c r="M125" s="58"/>
      <c r="N125" s="57"/>
      <c r="O125" s="58"/>
      <c r="Q125" s="57"/>
      <c r="R125" s="58">
        <f>[12]Tregion!$L125</f>
        <v>36.83667868137713</v>
      </c>
      <c r="S125" s="59"/>
      <c r="T125" s="58"/>
      <c r="U125" s="60"/>
      <c r="V125" s="61"/>
      <c r="W125" s="60"/>
      <c r="X125" s="58"/>
      <c r="Y125" s="59"/>
      <c r="Z125" s="62"/>
      <c r="AB125" s="59"/>
      <c r="AC125" s="58"/>
      <c r="AD125" s="59"/>
      <c r="AE125" s="58"/>
      <c r="AF125" s="59"/>
      <c r="AG125" s="58"/>
      <c r="AH125" s="137"/>
      <c r="AI125" s="50"/>
      <c r="AJ125" s="70"/>
      <c r="AL125" s="50"/>
    </row>
    <row r="126" spans="1:38" x14ac:dyDescent="0.25">
      <c r="A126" s="50">
        <f>[5]Tregion!$J126</f>
        <v>40756</v>
      </c>
      <c r="B126" s="57">
        <f>[5]Tregion!$L126</f>
        <v>62.88</v>
      </c>
      <c r="C126" s="58">
        <f>[6]Tregion!$L126</f>
        <v>55.86</v>
      </c>
      <c r="D126" s="57">
        <f>[7]Tregion!$L126</f>
        <v>50.49</v>
      </c>
      <c r="E126" s="58">
        <f>[8]Tregion!$L126</f>
        <v>53.62</v>
      </c>
      <c r="F126" s="57">
        <f>[9]Tregion!$L126</f>
        <v>64.62</v>
      </c>
      <c r="G126" s="57">
        <f>[5]Tregion!$L126</f>
        <v>62.88</v>
      </c>
      <c r="H126" s="57"/>
      <c r="I126" s="58">
        <f>[11]Tregion!$L126</f>
        <v>61.5</v>
      </c>
      <c r="J126" s="57"/>
      <c r="K126" s="58"/>
      <c r="L126" s="57"/>
      <c r="M126" s="58"/>
      <c r="N126" s="57"/>
      <c r="O126" s="58"/>
      <c r="Q126" s="57"/>
      <c r="R126" s="58">
        <f>[12]Tregion!$L126</f>
        <v>37.255447099484492</v>
      </c>
      <c r="S126" s="59"/>
      <c r="T126" s="58"/>
      <c r="U126" s="60"/>
      <c r="V126" s="61"/>
      <c r="W126" s="60"/>
      <c r="X126" s="58"/>
      <c r="Y126" s="59"/>
      <c r="Z126" s="62"/>
      <c r="AB126" s="59"/>
      <c r="AC126" s="58"/>
      <c r="AD126" s="59"/>
      <c r="AE126" s="58"/>
      <c r="AF126" s="59"/>
      <c r="AG126" s="58"/>
      <c r="AH126" s="137"/>
      <c r="AI126" s="50"/>
      <c r="AJ126" s="70"/>
      <c r="AL126" s="50"/>
    </row>
    <row r="127" spans="1:38" x14ac:dyDescent="0.25">
      <c r="A127" s="50">
        <f>[5]Tregion!$J127</f>
        <v>40787</v>
      </c>
      <c r="B127" s="57">
        <f>[5]Tregion!$L127</f>
        <v>52.66</v>
      </c>
      <c r="C127" s="58">
        <f>[6]Tregion!$L127</f>
        <v>51.2</v>
      </c>
      <c r="D127" s="57">
        <f>[7]Tregion!$L127</f>
        <v>46.04</v>
      </c>
      <c r="E127" s="58">
        <f>[8]Tregion!$L127</f>
        <v>51.25</v>
      </c>
      <c r="F127" s="57">
        <f>[9]Tregion!$L127</f>
        <v>51.99</v>
      </c>
      <c r="G127" s="57">
        <f>[5]Tregion!$L127</f>
        <v>52.66</v>
      </c>
      <c r="H127" s="57"/>
      <c r="I127" s="58">
        <f>[11]Tregion!$L127</f>
        <v>43.95</v>
      </c>
      <c r="J127" s="57"/>
      <c r="K127" s="58"/>
      <c r="L127" s="57"/>
      <c r="M127" s="58"/>
      <c r="N127" s="57"/>
      <c r="O127" s="58"/>
      <c r="Q127" s="57"/>
      <c r="R127" s="58">
        <f>[12]Tregion!$L127</f>
        <v>37.216745941873356</v>
      </c>
      <c r="S127" s="59"/>
      <c r="T127" s="58"/>
      <c r="U127" s="60"/>
      <c r="V127" s="61"/>
      <c r="W127" s="60"/>
      <c r="X127" s="58"/>
      <c r="Y127" s="59"/>
      <c r="Z127" s="62"/>
      <c r="AB127" s="59"/>
      <c r="AC127" s="58"/>
      <c r="AD127" s="59"/>
      <c r="AE127" s="58"/>
      <c r="AF127" s="59"/>
      <c r="AG127" s="58"/>
      <c r="AH127" s="137"/>
      <c r="AI127" s="50"/>
      <c r="AJ127" s="70"/>
      <c r="AL127" s="50"/>
    </row>
    <row r="128" spans="1:38" x14ac:dyDescent="0.25">
      <c r="A128" s="50">
        <f>[5]Tregion!$J128</f>
        <v>40817</v>
      </c>
      <c r="B128" s="57">
        <f>[5]Tregion!$L128</f>
        <v>40.5</v>
      </c>
      <c r="C128" s="58">
        <f>[6]Tregion!$L128</f>
        <v>46.89</v>
      </c>
      <c r="D128" s="57">
        <f>[7]Tregion!$L128</f>
        <v>43.3</v>
      </c>
      <c r="E128" s="58">
        <f>[8]Tregion!$L128</f>
        <v>43.72</v>
      </c>
      <c r="F128" s="57">
        <f>[9]Tregion!$L128</f>
        <v>42.02</v>
      </c>
      <c r="G128" s="57">
        <f>[5]Tregion!$L128</f>
        <v>40.5</v>
      </c>
      <c r="H128" s="57"/>
      <c r="I128" s="58">
        <f>[11]Tregion!$L128</f>
        <v>43.75</v>
      </c>
      <c r="J128" s="57"/>
      <c r="K128" s="58"/>
      <c r="L128" s="57"/>
      <c r="M128" s="58"/>
      <c r="N128" s="57"/>
      <c r="O128" s="58"/>
      <c r="Q128" s="57"/>
      <c r="R128" s="58">
        <f>[12]Tregion!$L128</f>
        <v>37.24019629592329</v>
      </c>
      <c r="S128" s="59"/>
      <c r="T128" s="58"/>
      <c r="U128" s="60"/>
      <c r="V128" s="61"/>
      <c r="W128" s="60"/>
      <c r="X128" s="58"/>
      <c r="Y128" s="59"/>
      <c r="Z128" s="62"/>
      <c r="AB128" s="59"/>
      <c r="AC128" s="58"/>
      <c r="AD128" s="59"/>
      <c r="AE128" s="58"/>
      <c r="AF128" s="59"/>
      <c r="AG128" s="58"/>
      <c r="AH128" s="137"/>
      <c r="AI128" s="50"/>
      <c r="AJ128" s="70"/>
      <c r="AL128" s="50"/>
    </row>
    <row r="129" spans="1:38" x14ac:dyDescent="0.25">
      <c r="A129" s="50">
        <f>[5]Tregion!$J129</f>
        <v>40848</v>
      </c>
      <c r="B129" s="57">
        <f>[5]Tregion!$L129</f>
        <v>39.520000000000003</v>
      </c>
      <c r="C129" s="58">
        <f>[6]Tregion!$L129</f>
        <v>44.86</v>
      </c>
      <c r="D129" s="57">
        <f>[7]Tregion!$L129</f>
        <v>41.36</v>
      </c>
      <c r="E129" s="58">
        <f>[8]Tregion!$L129</f>
        <v>44.69</v>
      </c>
      <c r="F129" s="57">
        <f>[9]Tregion!$L129</f>
        <v>41.77</v>
      </c>
      <c r="G129" s="57">
        <f>[5]Tregion!$L129</f>
        <v>39.520000000000003</v>
      </c>
      <c r="H129" s="57"/>
      <c r="I129" s="58">
        <f>[11]Tregion!$L129</f>
        <v>42</v>
      </c>
      <c r="J129" s="57"/>
      <c r="K129" s="58"/>
      <c r="L129" s="57"/>
      <c r="M129" s="58"/>
      <c r="N129" s="57"/>
      <c r="O129" s="58"/>
      <c r="Q129" s="57"/>
      <c r="R129" s="58">
        <f>[12]Tregion!$L129</f>
        <v>39.434847981788423</v>
      </c>
      <c r="S129" s="59"/>
      <c r="T129" s="58"/>
      <c r="U129" s="60"/>
      <c r="V129" s="61"/>
      <c r="W129" s="60"/>
      <c r="X129" s="58"/>
      <c r="Y129" s="59"/>
      <c r="Z129" s="62"/>
      <c r="AB129" s="59"/>
      <c r="AC129" s="58"/>
      <c r="AD129" s="59"/>
      <c r="AE129" s="58"/>
      <c r="AF129" s="59"/>
      <c r="AG129" s="58"/>
      <c r="AH129" s="137"/>
      <c r="AI129" s="50"/>
      <c r="AJ129" s="70"/>
      <c r="AL129" s="50"/>
    </row>
    <row r="130" spans="1:38" x14ac:dyDescent="0.25">
      <c r="A130" s="50">
        <f>[5]Tregion!$J130</f>
        <v>40878</v>
      </c>
      <c r="B130" s="57">
        <f>[5]Tregion!$L130</f>
        <v>39.04</v>
      </c>
      <c r="C130" s="58">
        <f>[6]Tregion!$L130</f>
        <v>45.47</v>
      </c>
      <c r="D130" s="57">
        <f>[7]Tregion!$L130</f>
        <v>42.05</v>
      </c>
      <c r="E130" s="58">
        <f>[8]Tregion!$L130</f>
        <v>47.28</v>
      </c>
      <c r="F130" s="57">
        <f>[9]Tregion!$L130</f>
        <v>43</v>
      </c>
      <c r="G130" s="57">
        <f>[5]Tregion!$L130</f>
        <v>39.04</v>
      </c>
      <c r="H130" s="57"/>
      <c r="I130" s="58">
        <f>[11]Tregion!$L130</f>
        <v>42.2</v>
      </c>
      <c r="J130" s="57"/>
      <c r="K130" s="58"/>
      <c r="L130" s="57"/>
      <c r="M130" s="58"/>
      <c r="N130" s="57"/>
      <c r="O130" s="58"/>
      <c r="Q130" s="57"/>
      <c r="R130" s="58">
        <f>[12]Tregion!$L130</f>
        <v>41.04738205489339</v>
      </c>
      <c r="S130" s="59"/>
      <c r="T130" s="58"/>
      <c r="U130" s="60"/>
      <c r="V130" s="61"/>
      <c r="W130" s="60"/>
      <c r="X130" s="58"/>
      <c r="Y130" s="59"/>
      <c r="Z130" s="62"/>
      <c r="AB130" s="59"/>
      <c r="AC130" s="58"/>
      <c r="AD130" s="59"/>
      <c r="AE130" s="58"/>
      <c r="AF130" s="59"/>
      <c r="AG130" s="58"/>
      <c r="AH130" s="137"/>
      <c r="AI130" s="50"/>
      <c r="AJ130" s="70"/>
      <c r="AL130" s="50"/>
    </row>
    <row r="131" spans="1:38" x14ac:dyDescent="0.25">
      <c r="A131" s="50">
        <f>[5]Tregion!$J131</f>
        <v>40909</v>
      </c>
      <c r="B131" s="57">
        <f>[5]Tregion!$L131</f>
        <v>38.81</v>
      </c>
      <c r="C131" s="58">
        <f>[6]Tregion!$L131</f>
        <v>48.36</v>
      </c>
      <c r="D131" s="57">
        <f>[7]Tregion!$L131</f>
        <v>44.37</v>
      </c>
      <c r="E131" s="58">
        <f>[8]Tregion!$L131</f>
        <v>46.62</v>
      </c>
      <c r="F131" s="57">
        <f>[9]Tregion!$L131</f>
        <v>43.51</v>
      </c>
      <c r="G131" s="57">
        <f>[5]Tregion!$L131</f>
        <v>38.81</v>
      </c>
      <c r="H131" s="57"/>
      <c r="I131" s="58">
        <f>[11]Tregion!$L131</f>
        <v>33.200000000000003</v>
      </c>
      <c r="J131" s="57"/>
      <c r="K131" s="58"/>
      <c r="L131" s="57"/>
      <c r="M131" s="58"/>
      <c r="N131" s="57"/>
      <c r="O131" s="58"/>
      <c r="Q131" s="57"/>
      <c r="R131" s="58">
        <f>[12]Tregion!$L131</f>
        <v>40.672458687504395</v>
      </c>
      <c r="S131" s="59"/>
      <c r="T131" s="58"/>
      <c r="U131" s="60"/>
      <c r="V131" s="61"/>
      <c r="W131" s="60"/>
      <c r="X131" s="58"/>
      <c r="Y131" s="59"/>
      <c r="Z131" s="62"/>
      <c r="AB131" s="59"/>
      <c r="AC131" s="58"/>
      <c r="AD131" s="59"/>
      <c r="AE131" s="58"/>
      <c r="AF131" s="59"/>
      <c r="AG131" s="58"/>
      <c r="AH131" s="137"/>
      <c r="AI131" s="50"/>
      <c r="AJ131" s="70"/>
      <c r="AL131" s="50"/>
    </row>
    <row r="132" spans="1:38" x14ac:dyDescent="0.25">
      <c r="A132" s="50">
        <f>[5]Tregion!$J132</f>
        <v>40940</v>
      </c>
      <c r="B132" s="57">
        <f>[5]Tregion!$L132</f>
        <v>38.81</v>
      </c>
      <c r="C132" s="58">
        <f>[6]Tregion!$L132</f>
        <v>48.04</v>
      </c>
      <c r="D132" s="57">
        <f>[7]Tregion!$L132</f>
        <v>43.95</v>
      </c>
      <c r="E132" s="58">
        <f>[8]Tregion!$L132</f>
        <v>45.8</v>
      </c>
      <c r="F132" s="57">
        <f>[9]Tregion!$L132</f>
        <v>42.04</v>
      </c>
      <c r="G132" s="57">
        <f>[5]Tregion!$L132</f>
        <v>38.81</v>
      </c>
      <c r="H132" s="57"/>
      <c r="I132" s="58">
        <f>[11]Tregion!$L132</f>
        <v>34.950000000000003</v>
      </c>
      <c r="J132" s="57"/>
      <c r="K132" s="58"/>
      <c r="L132" s="57"/>
      <c r="M132" s="58"/>
      <c r="N132" s="57"/>
      <c r="O132" s="58"/>
      <c r="Q132" s="57"/>
      <c r="R132" s="58">
        <f>[12]Tregion!$L132</f>
        <v>39.792358909256578</v>
      </c>
      <c r="S132" s="59"/>
      <c r="T132" s="58"/>
      <c r="U132" s="60"/>
      <c r="V132" s="61"/>
      <c r="W132" s="60"/>
      <c r="X132" s="58"/>
      <c r="Y132" s="59"/>
      <c r="Z132" s="62"/>
      <c r="AB132" s="59"/>
      <c r="AC132" s="58"/>
      <c r="AD132" s="59"/>
      <c r="AE132" s="58"/>
      <c r="AF132" s="59"/>
      <c r="AG132" s="58"/>
      <c r="AH132" s="137"/>
      <c r="AI132" s="50"/>
      <c r="AJ132" s="70"/>
      <c r="AL132" s="50"/>
    </row>
    <row r="133" spans="1:38" x14ac:dyDescent="0.25">
      <c r="A133" s="50">
        <f>[5]Tregion!$J133</f>
        <v>40969</v>
      </c>
      <c r="B133" s="57">
        <f>[5]Tregion!$L133</f>
        <v>38.32</v>
      </c>
      <c r="C133" s="58">
        <f>[6]Tregion!$L133</f>
        <v>45.57</v>
      </c>
      <c r="D133" s="57">
        <f>[7]Tregion!$L133</f>
        <v>41.5</v>
      </c>
      <c r="E133" s="58">
        <f>[8]Tregion!$L133</f>
        <v>44.97</v>
      </c>
      <c r="F133" s="57">
        <f>[9]Tregion!$L133</f>
        <v>41.33</v>
      </c>
      <c r="G133" s="57">
        <f>[5]Tregion!$L133</f>
        <v>38.32</v>
      </c>
      <c r="H133" s="57"/>
      <c r="I133" s="58">
        <f>[11]Tregion!$L133</f>
        <v>33.700000000000003</v>
      </c>
      <c r="J133" s="57"/>
      <c r="K133" s="58"/>
      <c r="L133" s="57"/>
      <c r="M133" s="58"/>
      <c r="N133" s="57"/>
      <c r="O133" s="58"/>
      <c r="Q133" s="57"/>
      <c r="R133" s="58">
        <f>[12]Tregion!$L133</f>
        <v>38.369745661341966</v>
      </c>
      <c r="S133" s="59"/>
      <c r="T133" s="58"/>
      <c r="U133" s="60"/>
      <c r="V133" s="61"/>
      <c r="W133" s="60"/>
      <c r="X133" s="58"/>
      <c r="Y133" s="59"/>
      <c r="Z133" s="62"/>
      <c r="AB133" s="59"/>
      <c r="AC133" s="58"/>
      <c r="AD133" s="59"/>
      <c r="AE133" s="58"/>
      <c r="AF133" s="59"/>
      <c r="AG133" s="58"/>
      <c r="AH133" s="137"/>
      <c r="AI133" s="50"/>
      <c r="AJ133" s="70"/>
      <c r="AL133" s="50"/>
    </row>
    <row r="134" spans="1:38" x14ac:dyDescent="0.25">
      <c r="A134" s="50">
        <f>[5]Tregion!$J134</f>
        <v>41000</v>
      </c>
      <c r="B134" s="57">
        <f>[5]Tregion!$L134</f>
        <v>37.83</v>
      </c>
      <c r="C134" s="58">
        <f>[6]Tregion!$L134</f>
        <v>45.47</v>
      </c>
      <c r="D134" s="57">
        <f>[7]Tregion!$L134</f>
        <v>40.229999999999997</v>
      </c>
      <c r="E134" s="58">
        <f>[8]Tregion!$L134</f>
        <v>43.28</v>
      </c>
      <c r="F134" s="57">
        <f>[9]Tregion!$L134</f>
        <v>40.090000000000003</v>
      </c>
      <c r="G134" s="57">
        <f>[5]Tregion!$L134</f>
        <v>37.83</v>
      </c>
      <c r="H134" s="57"/>
      <c r="I134" s="58">
        <f>[11]Tregion!$L134</f>
        <v>39.5</v>
      </c>
      <c r="J134" s="57"/>
      <c r="K134" s="58"/>
      <c r="L134" s="57"/>
      <c r="M134" s="58"/>
      <c r="N134" s="57"/>
      <c r="O134" s="58"/>
      <c r="Q134" s="57"/>
      <c r="R134" s="58">
        <f>[12]Tregion!$L134</f>
        <v>35.857437938763354</v>
      </c>
      <c r="S134" s="59"/>
      <c r="T134" s="58"/>
      <c r="U134" s="60"/>
      <c r="V134" s="61"/>
      <c r="W134" s="60"/>
      <c r="X134" s="58"/>
      <c r="Y134" s="59"/>
      <c r="Z134" s="62"/>
      <c r="AB134" s="59"/>
      <c r="AC134" s="58"/>
      <c r="AD134" s="59"/>
      <c r="AE134" s="58"/>
      <c r="AF134" s="59"/>
      <c r="AG134" s="58"/>
      <c r="AH134" s="137"/>
      <c r="AI134" s="50"/>
      <c r="AJ134" s="70"/>
      <c r="AL134" s="50"/>
    </row>
    <row r="135" spans="1:38" x14ac:dyDescent="0.25">
      <c r="A135" s="50">
        <f>[5]Tregion!$J135</f>
        <v>41030</v>
      </c>
      <c r="B135" s="57">
        <f>[5]Tregion!$L135</f>
        <v>38.81</v>
      </c>
      <c r="C135" s="58">
        <f>[6]Tregion!$L135</f>
        <v>43.91</v>
      </c>
      <c r="D135" s="57">
        <f>[7]Tregion!$L135</f>
        <v>38.75</v>
      </c>
      <c r="E135" s="58">
        <f>[8]Tregion!$L135</f>
        <v>43.64</v>
      </c>
      <c r="F135" s="57">
        <f>[9]Tregion!$L135</f>
        <v>40.83</v>
      </c>
      <c r="G135" s="57">
        <f>[5]Tregion!$L135</f>
        <v>38.81</v>
      </c>
      <c r="H135" s="57"/>
      <c r="I135" s="58">
        <f>[11]Tregion!$L135</f>
        <v>39</v>
      </c>
      <c r="J135" s="57"/>
      <c r="K135" s="58"/>
      <c r="L135" s="57"/>
      <c r="M135" s="58"/>
      <c r="N135" s="57"/>
      <c r="O135" s="58"/>
      <c r="Q135" s="57"/>
      <c r="R135" s="58">
        <f>[12]Tregion!$L135</f>
        <v>35.929920964887742</v>
      </c>
      <c r="S135" s="59"/>
      <c r="T135" s="58"/>
      <c r="U135" s="60"/>
      <c r="V135" s="61"/>
      <c r="W135" s="60"/>
      <c r="X135" s="58"/>
      <c r="Y135" s="59"/>
      <c r="Z135" s="62"/>
      <c r="AB135" s="59"/>
      <c r="AC135" s="58"/>
      <c r="AD135" s="59"/>
      <c r="AE135" s="58"/>
      <c r="AF135" s="59"/>
      <c r="AG135" s="58"/>
      <c r="AH135" s="137"/>
      <c r="AI135" s="50"/>
      <c r="AJ135" s="70"/>
      <c r="AL135" s="50"/>
    </row>
    <row r="136" spans="1:38" x14ac:dyDescent="0.25">
      <c r="A136" s="50">
        <f>[5]Tregion!$J136</f>
        <v>41061</v>
      </c>
      <c r="B136" s="57">
        <f>[5]Tregion!$L136</f>
        <v>45.67</v>
      </c>
      <c r="C136" s="58">
        <f>[6]Tregion!$L136</f>
        <v>43.13</v>
      </c>
      <c r="D136" s="57">
        <f>[7]Tregion!$L136</f>
        <v>39.18</v>
      </c>
      <c r="E136" s="58">
        <f>[8]Tregion!$L136</f>
        <v>45.7</v>
      </c>
      <c r="F136" s="57">
        <f>[9]Tregion!$L136</f>
        <v>45.23</v>
      </c>
      <c r="G136" s="57">
        <f>[5]Tregion!$L136</f>
        <v>45.67</v>
      </c>
      <c r="H136" s="57"/>
      <c r="I136" s="58">
        <f>[11]Tregion!$L136</f>
        <v>46</v>
      </c>
      <c r="J136" s="57"/>
      <c r="K136" s="58"/>
      <c r="L136" s="57"/>
      <c r="M136" s="58"/>
      <c r="N136" s="57"/>
      <c r="O136" s="58"/>
      <c r="Q136" s="57"/>
      <c r="R136" s="58">
        <f>[12]Tregion!$L136</f>
        <v>36.346779782905877</v>
      </c>
      <c r="S136" s="59"/>
      <c r="T136" s="58"/>
      <c r="U136" s="60"/>
      <c r="V136" s="61"/>
      <c r="W136" s="60"/>
      <c r="X136" s="58"/>
      <c r="Y136" s="59"/>
      <c r="Z136" s="62"/>
      <c r="AB136" s="59"/>
      <c r="AC136" s="58"/>
      <c r="AD136" s="59"/>
      <c r="AE136" s="58"/>
      <c r="AF136" s="59"/>
      <c r="AG136" s="58"/>
      <c r="AH136" s="137"/>
      <c r="AI136" s="50"/>
      <c r="AJ136" s="70"/>
      <c r="AL136" s="50"/>
    </row>
    <row r="137" spans="1:38" x14ac:dyDescent="0.25">
      <c r="A137" s="50">
        <f>[5]Tregion!$J137</f>
        <v>41091</v>
      </c>
      <c r="B137" s="57">
        <f>[5]Tregion!$L137</f>
        <v>55.47</v>
      </c>
      <c r="C137" s="58">
        <f>[6]Tregion!$L137</f>
        <v>53.16</v>
      </c>
      <c r="D137" s="57">
        <f>[7]Tregion!$L137</f>
        <v>47.05</v>
      </c>
      <c r="E137" s="58">
        <f>[8]Tregion!$L137</f>
        <v>49.94</v>
      </c>
      <c r="F137" s="57">
        <f>[9]Tregion!$L137</f>
        <v>59.43</v>
      </c>
      <c r="G137" s="57">
        <f>[5]Tregion!$L137</f>
        <v>55.47</v>
      </c>
      <c r="H137" s="57"/>
      <c r="I137" s="58">
        <f>[11]Tregion!$L137</f>
        <v>53</v>
      </c>
      <c r="J137" s="57"/>
      <c r="K137" s="58"/>
      <c r="L137" s="57"/>
      <c r="M137" s="58"/>
      <c r="N137" s="57"/>
      <c r="O137" s="58"/>
      <c r="Q137" s="57"/>
      <c r="R137" s="58">
        <f>[12]Tregion!$L137</f>
        <v>36.83667868137713</v>
      </c>
      <c r="S137" s="59"/>
      <c r="T137" s="58"/>
      <c r="U137" s="60"/>
      <c r="V137" s="61"/>
      <c r="W137" s="60"/>
      <c r="X137" s="58"/>
      <c r="Y137" s="59"/>
      <c r="Z137" s="62"/>
      <c r="AB137" s="59"/>
      <c r="AC137" s="58"/>
      <c r="AD137" s="59"/>
      <c r="AE137" s="58"/>
      <c r="AF137" s="59"/>
      <c r="AG137" s="58"/>
      <c r="AH137" s="137"/>
      <c r="AI137" s="50"/>
      <c r="AJ137" s="70"/>
      <c r="AL137" s="50"/>
    </row>
    <row r="138" spans="1:38" x14ac:dyDescent="0.25">
      <c r="A138" s="50">
        <f>[5]Tregion!$J138</f>
        <v>41122</v>
      </c>
      <c r="B138" s="57">
        <f>[5]Tregion!$L138</f>
        <v>63.31</v>
      </c>
      <c r="C138" s="58">
        <f>[6]Tregion!$L138</f>
        <v>56.33</v>
      </c>
      <c r="D138" s="57">
        <f>[7]Tregion!$L138</f>
        <v>50.46</v>
      </c>
      <c r="E138" s="58">
        <f>[8]Tregion!$L138</f>
        <v>53.45</v>
      </c>
      <c r="F138" s="57">
        <f>[9]Tregion!$L138</f>
        <v>65.040000000000006</v>
      </c>
      <c r="G138" s="57">
        <f>[5]Tregion!$L138</f>
        <v>63.31</v>
      </c>
      <c r="H138" s="57"/>
      <c r="I138" s="58">
        <f>[11]Tregion!$L138</f>
        <v>61.75</v>
      </c>
      <c r="J138" s="57"/>
      <c r="K138" s="58"/>
      <c r="L138" s="57"/>
      <c r="M138" s="58"/>
      <c r="N138" s="57"/>
      <c r="O138" s="58"/>
      <c r="Q138" s="57"/>
      <c r="R138" s="58">
        <f>[12]Tregion!$L138</f>
        <v>37.255447099484492</v>
      </c>
      <c r="S138" s="59"/>
      <c r="T138" s="58"/>
      <c r="U138" s="60"/>
      <c r="V138" s="61"/>
      <c r="W138" s="60"/>
      <c r="X138" s="58"/>
      <c r="Y138" s="59"/>
      <c r="Z138" s="62"/>
      <c r="AB138" s="59"/>
      <c r="AC138" s="58"/>
      <c r="AD138" s="59"/>
      <c r="AE138" s="58"/>
      <c r="AF138" s="59"/>
      <c r="AG138" s="58"/>
      <c r="AH138" s="137"/>
      <c r="AI138" s="50"/>
      <c r="AJ138" s="70"/>
      <c r="AL138" s="50"/>
    </row>
    <row r="139" spans="1:38" x14ac:dyDescent="0.25">
      <c r="A139" s="50">
        <f>[5]Tregion!$J139</f>
        <v>41153</v>
      </c>
      <c r="B139" s="57">
        <f>[5]Tregion!$L139</f>
        <v>53.02</v>
      </c>
      <c r="C139" s="58">
        <f>[6]Tregion!$L139</f>
        <v>51.95</v>
      </c>
      <c r="D139" s="57">
        <f>[7]Tregion!$L139</f>
        <v>46.32</v>
      </c>
      <c r="E139" s="58">
        <f>[8]Tregion!$L139</f>
        <v>51.24</v>
      </c>
      <c r="F139" s="57">
        <f>[9]Tregion!$L139</f>
        <v>52.32</v>
      </c>
      <c r="G139" s="57">
        <f>[5]Tregion!$L139</f>
        <v>53.02</v>
      </c>
      <c r="H139" s="57"/>
      <c r="I139" s="58">
        <f>[11]Tregion!$L139</f>
        <v>44.2</v>
      </c>
      <c r="J139" s="57"/>
      <c r="K139" s="58"/>
      <c r="L139" s="57"/>
      <c r="M139" s="58"/>
      <c r="N139" s="57"/>
      <c r="O139" s="58"/>
      <c r="Q139" s="57"/>
      <c r="R139" s="58">
        <f>[12]Tregion!$L139</f>
        <v>37.216745941873356</v>
      </c>
      <c r="S139" s="59"/>
      <c r="T139" s="58"/>
      <c r="U139" s="60"/>
      <c r="V139" s="61"/>
      <c r="W139" s="60"/>
      <c r="X139" s="58"/>
      <c r="Y139" s="59"/>
      <c r="Z139" s="62"/>
      <c r="AB139" s="59"/>
      <c r="AC139" s="58"/>
      <c r="AD139" s="59"/>
      <c r="AE139" s="58"/>
      <c r="AF139" s="59"/>
      <c r="AG139" s="58"/>
      <c r="AH139" s="137"/>
      <c r="AI139" s="50"/>
      <c r="AJ139" s="70"/>
      <c r="AL139" s="50"/>
    </row>
    <row r="140" spans="1:38" x14ac:dyDescent="0.25">
      <c r="A140" s="50">
        <f>[5]Tregion!$J140</f>
        <v>41183</v>
      </c>
      <c r="B140" s="57">
        <f>[5]Tregion!$L140</f>
        <v>40.770000000000003</v>
      </c>
      <c r="C140" s="58">
        <f>[6]Tregion!$L140</f>
        <v>47.9</v>
      </c>
      <c r="D140" s="57">
        <f>[7]Tregion!$L140</f>
        <v>43.77</v>
      </c>
      <c r="E140" s="58">
        <f>[8]Tregion!$L140</f>
        <v>44.13</v>
      </c>
      <c r="F140" s="57">
        <f>[9]Tregion!$L140</f>
        <v>42.3</v>
      </c>
      <c r="G140" s="57">
        <f>[5]Tregion!$L140</f>
        <v>40.770000000000003</v>
      </c>
      <c r="H140" s="57"/>
      <c r="I140" s="58">
        <f>[11]Tregion!$L140</f>
        <v>44</v>
      </c>
      <c r="J140" s="57"/>
      <c r="K140" s="58"/>
      <c r="L140" s="57"/>
      <c r="M140" s="58"/>
      <c r="N140" s="57"/>
      <c r="O140" s="58"/>
      <c r="Q140" s="57"/>
      <c r="R140" s="58">
        <f>[12]Tregion!$L140</f>
        <v>37.24019629592329</v>
      </c>
      <c r="S140" s="59"/>
      <c r="T140" s="58"/>
      <c r="U140" s="60"/>
      <c r="V140" s="61"/>
      <c r="W140" s="60"/>
      <c r="X140" s="58"/>
      <c r="Y140" s="59"/>
      <c r="Z140" s="62"/>
      <c r="AB140" s="59"/>
      <c r="AC140" s="58"/>
      <c r="AD140" s="59"/>
      <c r="AE140" s="58"/>
      <c r="AF140" s="59"/>
      <c r="AG140" s="58"/>
      <c r="AH140" s="137"/>
      <c r="AI140" s="50"/>
      <c r="AJ140" s="70"/>
      <c r="AL140" s="50"/>
    </row>
    <row r="141" spans="1:38" x14ac:dyDescent="0.25">
      <c r="A141" s="50">
        <f>[5]Tregion!$J141</f>
        <v>41214</v>
      </c>
      <c r="B141" s="57">
        <f>[5]Tregion!$L141</f>
        <v>39.79</v>
      </c>
      <c r="C141" s="58">
        <f>[6]Tregion!$L141</f>
        <v>46</v>
      </c>
      <c r="D141" s="57">
        <f>[7]Tregion!$L141</f>
        <v>41.97</v>
      </c>
      <c r="E141" s="58">
        <f>[8]Tregion!$L141</f>
        <v>45.16</v>
      </c>
      <c r="F141" s="57">
        <f>[9]Tregion!$L141</f>
        <v>42.04</v>
      </c>
      <c r="G141" s="57">
        <f>[5]Tregion!$L141</f>
        <v>39.79</v>
      </c>
      <c r="H141" s="57"/>
      <c r="I141" s="58">
        <f>[11]Tregion!$L141</f>
        <v>42.25</v>
      </c>
      <c r="J141" s="57"/>
      <c r="K141" s="58"/>
      <c r="L141" s="57"/>
      <c r="M141" s="58"/>
      <c r="N141" s="57"/>
      <c r="O141" s="58"/>
      <c r="Q141" s="57"/>
      <c r="R141" s="58">
        <f>[12]Tregion!$L141</f>
        <v>39.434847981788423</v>
      </c>
      <c r="S141" s="59"/>
      <c r="T141" s="58"/>
      <c r="U141" s="60"/>
      <c r="V141" s="61"/>
      <c r="W141" s="60"/>
      <c r="X141" s="58"/>
      <c r="Y141" s="59"/>
      <c r="Z141" s="62"/>
      <c r="AB141" s="59"/>
      <c r="AC141" s="58"/>
      <c r="AD141" s="59"/>
      <c r="AE141" s="58"/>
      <c r="AF141" s="59"/>
      <c r="AG141" s="58"/>
      <c r="AH141" s="137"/>
      <c r="AI141" s="50"/>
      <c r="AJ141" s="70"/>
      <c r="AL141" s="50"/>
    </row>
    <row r="142" spans="1:38" x14ac:dyDescent="0.25">
      <c r="A142" s="50">
        <f>[5]Tregion!$J142</f>
        <v>41244</v>
      </c>
      <c r="B142" s="57">
        <f>[5]Tregion!$L142</f>
        <v>39.299999999999997</v>
      </c>
      <c r="C142" s="58">
        <f>[6]Tregion!$L142</f>
        <v>46.57</v>
      </c>
      <c r="D142" s="57">
        <f>[7]Tregion!$L142</f>
        <v>42.61</v>
      </c>
      <c r="E142" s="58">
        <f>[8]Tregion!$L142</f>
        <v>47.72</v>
      </c>
      <c r="F142" s="57">
        <f>[9]Tregion!$L142</f>
        <v>43.27</v>
      </c>
      <c r="G142" s="57">
        <f>[5]Tregion!$L142</f>
        <v>39.299999999999997</v>
      </c>
      <c r="H142" s="57"/>
      <c r="I142" s="58">
        <f>[11]Tregion!$L142</f>
        <v>42.45</v>
      </c>
      <c r="J142" s="57"/>
      <c r="K142" s="58"/>
      <c r="L142" s="57"/>
      <c r="M142" s="58"/>
      <c r="N142" s="57"/>
      <c r="O142" s="58"/>
      <c r="Q142" s="57"/>
      <c r="R142" s="58">
        <f>[12]Tregion!$L142</f>
        <v>41.04738205489339</v>
      </c>
      <c r="S142" s="59"/>
      <c r="T142" s="58"/>
      <c r="U142" s="60"/>
      <c r="V142" s="61"/>
      <c r="W142" s="60"/>
      <c r="X142" s="58"/>
      <c r="Y142" s="59"/>
      <c r="Z142" s="62"/>
      <c r="AB142" s="59"/>
      <c r="AC142" s="58"/>
      <c r="AD142" s="59"/>
      <c r="AE142" s="58"/>
      <c r="AF142" s="59"/>
      <c r="AG142" s="58"/>
      <c r="AH142" s="137"/>
      <c r="AI142" s="50"/>
      <c r="AJ142" s="70"/>
      <c r="AL142" s="50"/>
    </row>
    <row r="143" spans="1:38" x14ac:dyDescent="0.25">
      <c r="A143" s="50">
        <f>[5]Tregion!$J143</f>
        <v>41275</v>
      </c>
      <c r="B143" s="57">
        <f>[5]Tregion!$L143</f>
        <v>39.08</v>
      </c>
      <c r="C143" s="58">
        <f>[6]Tregion!$L143</f>
        <v>49.37</v>
      </c>
      <c r="D143" s="57">
        <f>[7]Tregion!$L143</f>
        <v>44.88</v>
      </c>
      <c r="E143" s="58">
        <f>[8]Tregion!$L143</f>
        <v>46.97</v>
      </c>
      <c r="F143" s="57">
        <f>[9]Tregion!$L143</f>
        <v>43.79</v>
      </c>
      <c r="G143" s="57">
        <f>[5]Tregion!$L143</f>
        <v>39.08</v>
      </c>
      <c r="H143" s="57"/>
      <c r="I143" s="58">
        <f>[11]Tregion!$L143</f>
        <v>33.950000000000003</v>
      </c>
      <c r="J143" s="57"/>
      <c r="K143" s="58"/>
      <c r="L143" s="57"/>
      <c r="M143" s="58"/>
      <c r="N143" s="57"/>
      <c r="O143" s="58"/>
      <c r="Q143" s="57"/>
      <c r="R143" s="58">
        <f>[12]Tregion!$L143</f>
        <v>40.672458687504395</v>
      </c>
      <c r="S143" s="59"/>
      <c r="T143" s="58"/>
      <c r="U143" s="60"/>
      <c r="V143" s="61"/>
      <c r="W143" s="60"/>
      <c r="X143" s="58"/>
      <c r="Y143" s="59"/>
      <c r="Z143" s="62"/>
      <c r="AB143" s="59"/>
      <c r="AC143" s="58"/>
      <c r="AD143" s="59"/>
      <c r="AE143" s="58"/>
      <c r="AF143" s="59"/>
      <c r="AG143" s="58"/>
      <c r="AH143" s="137"/>
      <c r="AI143" s="50"/>
      <c r="AJ143" s="70"/>
      <c r="AL143" s="50"/>
    </row>
    <row r="144" spans="1:38" x14ac:dyDescent="0.25">
      <c r="A144" s="50">
        <f>[5]Tregion!$J144</f>
        <v>41306</v>
      </c>
      <c r="B144" s="57">
        <f>[5]Tregion!$L144</f>
        <v>39.08</v>
      </c>
      <c r="C144" s="58">
        <f>[6]Tregion!$L144</f>
        <v>49.04</v>
      </c>
      <c r="D144" s="57">
        <f>[7]Tregion!$L144</f>
        <v>44.45</v>
      </c>
      <c r="E144" s="58">
        <f>[8]Tregion!$L144</f>
        <v>46.14</v>
      </c>
      <c r="F144" s="57">
        <f>[9]Tregion!$L144</f>
        <v>42.32</v>
      </c>
      <c r="G144" s="57">
        <f>[5]Tregion!$L144</f>
        <v>39.08</v>
      </c>
      <c r="H144" s="57"/>
      <c r="I144" s="58">
        <f>[11]Tregion!$L144</f>
        <v>35.700000000000003</v>
      </c>
      <c r="J144" s="57"/>
      <c r="K144" s="58"/>
      <c r="L144" s="57"/>
      <c r="M144" s="58"/>
      <c r="N144" s="57"/>
      <c r="O144" s="58"/>
      <c r="Q144" s="57"/>
      <c r="R144" s="58">
        <f>[12]Tregion!$L144</f>
        <v>39.792358909256578</v>
      </c>
      <c r="S144" s="59"/>
      <c r="T144" s="58"/>
      <c r="U144" s="60"/>
      <c r="V144" s="61"/>
      <c r="W144" s="60"/>
      <c r="X144" s="58"/>
      <c r="Y144" s="59"/>
      <c r="Z144" s="62"/>
      <c r="AB144" s="59"/>
      <c r="AC144" s="58"/>
      <c r="AD144" s="59"/>
      <c r="AE144" s="58"/>
      <c r="AF144" s="59"/>
      <c r="AG144" s="58"/>
      <c r="AH144" s="137"/>
      <c r="AI144" s="50"/>
      <c r="AJ144" s="70"/>
      <c r="AL144" s="50"/>
    </row>
    <row r="145" spans="1:38" x14ac:dyDescent="0.25">
      <c r="A145" s="50">
        <f>[5]Tregion!$J145</f>
        <v>41334</v>
      </c>
      <c r="B145" s="57">
        <f>[5]Tregion!$L145</f>
        <v>38.58</v>
      </c>
      <c r="C145" s="58">
        <f>[6]Tregion!$L145</f>
        <v>46.52</v>
      </c>
      <c r="D145" s="57">
        <f>[7]Tregion!$L145</f>
        <v>41.98</v>
      </c>
      <c r="E145" s="58">
        <f>[8]Tregion!$L145</f>
        <v>45.31</v>
      </c>
      <c r="F145" s="57">
        <f>[9]Tregion!$L145</f>
        <v>41.59</v>
      </c>
      <c r="G145" s="57">
        <f>[5]Tregion!$L145</f>
        <v>38.58</v>
      </c>
      <c r="H145" s="57"/>
      <c r="I145" s="58">
        <f>[11]Tregion!$L145</f>
        <v>34.450000000000003</v>
      </c>
      <c r="J145" s="57"/>
      <c r="K145" s="58"/>
      <c r="L145" s="57"/>
      <c r="M145" s="58"/>
      <c r="N145" s="57"/>
      <c r="O145" s="58"/>
      <c r="Q145" s="57"/>
      <c r="R145" s="58">
        <f>[12]Tregion!$L145</f>
        <v>38.369745661341966</v>
      </c>
      <c r="S145" s="59"/>
      <c r="T145" s="58"/>
      <c r="U145" s="60"/>
      <c r="V145" s="61"/>
      <c r="W145" s="60"/>
      <c r="X145" s="58"/>
      <c r="Y145" s="59"/>
      <c r="Z145" s="62"/>
      <c r="AB145" s="59"/>
      <c r="AC145" s="58"/>
      <c r="AD145" s="59"/>
      <c r="AE145" s="58"/>
      <c r="AF145" s="59"/>
      <c r="AG145" s="58"/>
      <c r="AH145" s="137"/>
      <c r="AI145" s="50"/>
      <c r="AJ145" s="70"/>
      <c r="AL145" s="50"/>
    </row>
    <row r="146" spans="1:38" x14ac:dyDescent="0.25">
      <c r="A146" s="50">
        <f>[5]Tregion!$J146</f>
        <v>41365</v>
      </c>
      <c r="B146" s="57">
        <f>[5]Tregion!$L146</f>
        <v>38.090000000000003</v>
      </c>
      <c r="C146" s="58">
        <f>[6]Tregion!$L146</f>
        <v>46.42</v>
      </c>
      <c r="D146" s="57">
        <f>[7]Tregion!$L146</f>
        <v>40.700000000000003</v>
      </c>
      <c r="E146" s="58">
        <f>[8]Tregion!$L146</f>
        <v>43.61</v>
      </c>
      <c r="F146" s="57">
        <f>[9]Tregion!$L146</f>
        <v>40.35</v>
      </c>
      <c r="G146" s="57">
        <f>[5]Tregion!$L146</f>
        <v>38.090000000000003</v>
      </c>
      <c r="H146" s="57"/>
      <c r="I146" s="58">
        <f>[11]Tregion!$L146</f>
        <v>40.25</v>
      </c>
      <c r="J146" s="57"/>
      <c r="K146" s="58"/>
      <c r="L146" s="57"/>
      <c r="M146" s="58"/>
      <c r="N146" s="57"/>
      <c r="O146" s="58"/>
      <c r="Q146" s="57"/>
      <c r="R146" s="58">
        <f>[12]Tregion!$L146</f>
        <v>35.857437938763354</v>
      </c>
      <c r="S146" s="59"/>
      <c r="T146" s="58"/>
      <c r="U146" s="60"/>
      <c r="V146" s="61"/>
      <c r="W146" s="60"/>
      <c r="X146" s="58"/>
      <c r="Y146" s="59"/>
      <c r="Z146" s="62"/>
      <c r="AB146" s="59"/>
      <c r="AC146" s="58"/>
      <c r="AD146" s="59"/>
      <c r="AE146" s="58"/>
      <c r="AF146" s="59"/>
      <c r="AG146" s="58"/>
      <c r="AH146" s="137"/>
      <c r="AI146" s="50"/>
      <c r="AJ146" s="70"/>
      <c r="AL146" s="50"/>
    </row>
    <row r="147" spans="1:38" x14ac:dyDescent="0.25">
      <c r="A147" s="50">
        <f>[5]Tregion!$J147</f>
        <v>41395</v>
      </c>
      <c r="B147" s="57">
        <f>[5]Tregion!$L147</f>
        <v>39.08</v>
      </c>
      <c r="C147" s="58">
        <f>[6]Tregion!$L147</f>
        <v>44.82</v>
      </c>
      <c r="D147" s="57">
        <f>[7]Tregion!$L147</f>
        <v>39.19</v>
      </c>
      <c r="E147" s="58">
        <f>[8]Tregion!$L147</f>
        <v>43.96</v>
      </c>
      <c r="F147" s="57">
        <f>[9]Tregion!$L147</f>
        <v>41.09</v>
      </c>
      <c r="G147" s="57">
        <f>[5]Tregion!$L147</f>
        <v>39.08</v>
      </c>
      <c r="H147" s="57"/>
      <c r="I147" s="58">
        <f>[11]Tregion!$L147</f>
        <v>39.75</v>
      </c>
      <c r="J147" s="57"/>
      <c r="K147" s="58"/>
      <c r="L147" s="57"/>
      <c r="M147" s="58"/>
      <c r="N147" s="57"/>
      <c r="O147" s="58"/>
      <c r="Q147" s="57"/>
      <c r="R147" s="58">
        <f>[12]Tregion!$L147</f>
        <v>35.929920964887742</v>
      </c>
      <c r="S147" s="59"/>
      <c r="T147" s="58"/>
      <c r="U147" s="60"/>
      <c r="V147" s="61"/>
      <c r="W147" s="60"/>
      <c r="X147" s="58"/>
      <c r="Y147" s="59"/>
      <c r="Z147" s="62"/>
      <c r="AB147" s="59"/>
      <c r="AC147" s="58"/>
      <c r="AD147" s="59"/>
      <c r="AE147" s="58"/>
      <c r="AF147" s="59"/>
      <c r="AG147" s="58"/>
      <c r="AH147" s="137"/>
      <c r="AI147" s="50"/>
      <c r="AJ147" s="70"/>
      <c r="AL147" s="50"/>
    </row>
    <row r="148" spans="1:38" x14ac:dyDescent="0.25">
      <c r="A148" s="50">
        <f>[5]Tregion!$J148</f>
        <v>41426</v>
      </c>
      <c r="B148" s="57">
        <f>[5]Tregion!$L148</f>
        <v>45.98</v>
      </c>
      <c r="C148" s="58">
        <f>[6]Tregion!$L148</f>
        <v>44.03</v>
      </c>
      <c r="D148" s="57">
        <f>[7]Tregion!$L148</f>
        <v>39.630000000000003</v>
      </c>
      <c r="E148" s="58">
        <f>[8]Tregion!$L148</f>
        <v>46.04</v>
      </c>
      <c r="F148" s="57">
        <f>[9]Tregion!$L148</f>
        <v>45.52</v>
      </c>
      <c r="G148" s="57">
        <f>[5]Tregion!$L148</f>
        <v>45.98</v>
      </c>
      <c r="H148" s="57"/>
      <c r="I148" s="58">
        <f>[11]Tregion!$L148</f>
        <v>46.75</v>
      </c>
      <c r="J148" s="57"/>
      <c r="K148" s="58"/>
      <c r="L148" s="57"/>
      <c r="M148" s="58"/>
      <c r="N148" s="57"/>
      <c r="O148" s="58"/>
      <c r="Q148" s="57"/>
      <c r="R148" s="58">
        <f>[12]Tregion!$L148</f>
        <v>36.346779782905877</v>
      </c>
      <c r="S148" s="59"/>
      <c r="T148" s="58"/>
      <c r="U148" s="60"/>
      <c r="V148" s="61"/>
      <c r="W148" s="60"/>
      <c r="X148" s="58"/>
      <c r="Y148" s="59"/>
      <c r="Z148" s="62"/>
      <c r="AB148" s="59"/>
      <c r="AC148" s="58"/>
      <c r="AD148" s="59"/>
      <c r="AE148" s="58"/>
      <c r="AF148" s="59"/>
      <c r="AG148" s="58"/>
      <c r="AH148" s="137"/>
      <c r="AI148" s="50"/>
      <c r="AJ148" s="70"/>
      <c r="AL148" s="50"/>
    </row>
    <row r="149" spans="1:38" x14ac:dyDescent="0.25">
      <c r="A149" s="50">
        <f>[5]Tregion!$J149</f>
        <v>41456</v>
      </c>
      <c r="B149" s="57">
        <f>[5]Tregion!$L149</f>
        <v>55.85</v>
      </c>
      <c r="C149" s="58">
        <f>[6]Tregion!$L149</f>
        <v>54.27</v>
      </c>
      <c r="D149" s="57">
        <f>[7]Tregion!$L149</f>
        <v>47.6</v>
      </c>
      <c r="E149" s="58">
        <f>[8]Tregion!$L149</f>
        <v>50.31</v>
      </c>
      <c r="F149" s="57">
        <f>[9]Tregion!$L149</f>
        <v>59.81</v>
      </c>
      <c r="G149" s="57">
        <f>[5]Tregion!$L149</f>
        <v>55.85</v>
      </c>
      <c r="H149" s="57"/>
      <c r="I149" s="58">
        <f>[11]Tregion!$L149</f>
        <v>53.75</v>
      </c>
      <c r="J149" s="57"/>
      <c r="K149" s="58"/>
      <c r="L149" s="57"/>
      <c r="M149" s="58"/>
      <c r="N149" s="57"/>
      <c r="O149" s="58"/>
      <c r="Q149" s="57"/>
      <c r="R149" s="58">
        <f>[12]Tregion!$L149</f>
        <v>36.83667868137713</v>
      </c>
      <c r="S149" s="59"/>
      <c r="T149" s="58"/>
      <c r="U149" s="60"/>
      <c r="V149" s="61"/>
      <c r="W149" s="60"/>
      <c r="X149" s="58"/>
      <c r="Y149" s="59"/>
      <c r="Z149" s="62"/>
      <c r="AB149" s="59"/>
      <c r="AC149" s="58"/>
      <c r="AD149" s="59"/>
      <c r="AE149" s="58"/>
      <c r="AF149" s="59"/>
      <c r="AG149" s="58"/>
      <c r="AH149" s="137"/>
      <c r="AI149" s="50"/>
      <c r="AJ149" s="70"/>
      <c r="AL149" s="50"/>
    </row>
    <row r="150" spans="1:38" x14ac:dyDescent="0.25">
      <c r="A150" s="50">
        <f>[5]Tregion!$J150</f>
        <v>41487</v>
      </c>
      <c r="B150" s="57">
        <f>[5]Tregion!$L150</f>
        <v>63.74</v>
      </c>
      <c r="C150" s="58">
        <f>[6]Tregion!$L150</f>
        <v>57.5</v>
      </c>
      <c r="D150" s="57">
        <f>[7]Tregion!$L150</f>
        <v>51.04</v>
      </c>
      <c r="E150" s="58">
        <f>[8]Tregion!$L150</f>
        <v>53.85</v>
      </c>
      <c r="F150" s="57">
        <f>[9]Tregion!$L150</f>
        <v>65.47</v>
      </c>
      <c r="G150" s="57">
        <f>[5]Tregion!$L150</f>
        <v>63.74</v>
      </c>
      <c r="H150" s="57"/>
      <c r="I150" s="58">
        <f>[11]Tregion!$L150</f>
        <v>62.5</v>
      </c>
      <c r="J150" s="57"/>
      <c r="K150" s="58"/>
      <c r="L150" s="57"/>
      <c r="M150" s="58"/>
      <c r="N150" s="57"/>
      <c r="O150" s="58"/>
      <c r="Q150" s="57"/>
      <c r="R150" s="58">
        <f>[12]Tregion!$L150</f>
        <v>37.255447099484492</v>
      </c>
      <c r="S150" s="59"/>
      <c r="T150" s="58"/>
      <c r="U150" s="60"/>
      <c r="V150" s="61"/>
      <c r="W150" s="60"/>
      <c r="X150" s="58"/>
      <c r="Y150" s="59"/>
      <c r="Z150" s="62"/>
      <c r="AB150" s="59"/>
      <c r="AC150" s="58"/>
      <c r="AD150" s="59"/>
      <c r="AE150" s="58"/>
      <c r="AF150" s="59"/>
      <c r="AG150" s="58"/>
      <c r="AH150" s="137"/>
      <c r="AI150" s="50"/>
      <c r="AJ150" s="70"/>
      <c r="AL150" s="50"/>
    </row>
    <row r="151" spans="1:38" x14ac:dyDescent="0.25">
      <c r="A151" s="50">
        <f>[5]Tregion!$J151</f>
        <v>41518</v>
      </c>
      <c r="B151" s="57">
        <f>[5]Tregion!$L151</f>
        <v>53.38</v>
      </c>
      <c r="C151" s="58">
        <f>[6]Tregion!$L151</f>
        <v>53.03</v>
      </c>
      <c r="D151" s="57">
        <f>[7]Tregion!$L151</f>
        <v>46.85</v>
      </c>
      <c r="E151" s="58">
        <f>[8]Tregion!$L151</f>
        <v>51.62</v>
      </c>
      <c r="F151" s="57">
        <f>[9]Tregion!$L151</f>
        <v>52.66</v>
      </c>
      <c r="G151" s="57">
        <f>[5]Tregion!$L151</f>
        <v>53.38</v>
      </c>
      <c r="H151" s="57"/>
      <c r="I151" s="58">
        <f>[11]Tregion!$L151</f>
        <v>44.45</v>
      </c>
      <c r="J151" s="57"/>
      <c r="K151" s="58"/>
      <c r="L151" s="57"/>
      <c r="M151" s="58"/>
      <c r="N151" s="57"/>
      <c r="O151" s="58"/>
      <c r="Q151" s="57"/>
      <c r="R151" s="58">
        <f>[12]Tregion!$L151</f>
        <v>37.216745941873356</v>
      </c>
      <c r="S151" s="59"/>
      <c r="T151" s="58"/>
      <c r="U151" s="60"/>
      <c r="V151" s="61"/>
      <c r="W151" s="60"/>
      <c r="X151" s="58"/>
      <c r="Y151" s="59"/>
      <c r="Z151" s="62"/>
      <c r="AB151" s="59"/>
      <c r="AC151" s="58"/>
      <c r="AD151" s="59"/>
      <c r="AE151" s="58"/>
      <c r="AF151" s="59"/>
      <c r="AG151" s="58"/>
      <c r="AH151" s="137"/>
      <c r="AI151" s="50"/>
      <c r="AJ151" s="70"/>
      <c r="AL151" s="50"/>
    </row>
    <row r="152" spans="1:38" x14ac:dyDescent="0.25">
      <c r="A152" s="50">
        <f>[5]Tregion!$J152</f>
        <v>41548</v>
      </c>
      <c r="B152" s="57">
        <f>[5]Tregion!$L152</f>
        <v>41.05</v>
      </c>
      <c r="C152" s="58">
        <f>[6]Tregion!$L152</f>
        <v>48.9</v>
      </c>
      <c r="D152" s="57">
        <f>[7]Tregion!$L152</f>
        <v>44.27</v>
      </c>
      <c r="E152" s="58">
        <f>[8]Tregion!$L152</f>
        <v>44.47</v>
      </c>
      <c r="F152" s="57">
        <f>[9]Tregion!$L152</f>
        <v>42.57</v>
      </c>
      <c r="G152" s="57">
        <f>[5]Tregion!$L152</f>
        <v>41.05</v>
      </c>
      <c r="H152" s="57"/>
      <c r="I152" s="58">
        <f>[11]Tregion!$L152</f>
        <v>44.75</v>
      </c>
      <c r="J152" s="57"/>
      <c r="K152" s="58"/>
      <c r="L152" s="57"/>
      <c r="M152" s="58"/>
      <c r="N152" s="57"/>
      <c r="O152" s="58"/>
      <c r="Q152" s="57"/>
      <c r="R152" s="58">
        <f>[12]Tregion!$L152</f>
        <v>37.24019629592329</v>
      </c>
      <c r="S152" s="59"/>
      <c r="T152" s="58"/>
      <c r="U152" s="60"/>
      <c r="V152" s="61"/>
      <c r="W152" s="60"/>
      <c r="X152" s="58"/>
      <c r="Y152" s="59"/>
      <c r="Z152" s="62"/>
      <c r="AB152" s="59"/>
      <c r="AC152" s="58"/>
      <c r="AD152" s="59"/>
      <c r="AE152" s="58"/>
      <c r="AF152" s="59"/>
      <c r="AG152" s="58"/>
      <c r="AH152" s="137"/>
      <c r="AI152" s="50"/>
      <c r="AJ152" s="70"/>
      <c r="AL152" s="50"/>
    </row>
    <row r="153" spans="1:38" x14ac:dyDescent="0.25">
      <c r="A153" s="50">
        <f>[5]Tregion!$J153</f>
        <v>41579</v>
      </c>
      <c r="B153" s="57">
        <f>[5]Tregion!$L153</f>
        <v>40.06</v>
      </c>
      <c r="C153" s="58">
        <f>[6]Tregion!$L153</f>
        <v>46.95</v>
      </c>
      <c r="D153" s="57">
        <f>[7]Tregion!$L153</f>
        <v>42.45</v>
      </c>
      <c r="E153" s="58">
        <f>[8]Tregion!$L153</f>
        <v>45.5</v>
      </c>
      <c r="F153" s="57">
        <f>[9]Tregion!$L153</f>
        <v>42.31</v>
      </c>
      <c r="G153" s="57">
        <f>[5]Tregion!$L153</f>
        <v>40.06</v>
      </c>
      <c r="H153" s="57"/>
      <c r="I153" s="58">
        <f>[11]Tregion!$L153</f>
        <v>43</v>
      </c>
      <c r="J153" s="57"/>
      <c r="K153" s="58"/>
      <c r="L153" s="57"/>
      <c r="M153" s="58"/>
      <c r="N153" s="57"/>
      <c r="O153" s="58"/>
      <c r="Q153" s="57"/>
      <c r="R153" s="58">
        <f>[12]Tregion!$L153</f>
        <v>39.434847981788423</v>
      </c>
      <c r="S153" s="59"/>
      <c r="T153" s="58"/>
      <c r="U153" s="60"/>
      <c r="V153" s="61"/>
      <c r="W153" s="60"/>
      <c r="X153" s="58"/>
      <c r="Y153" s="59"/>
      <c r="Z153" s="62"/>
      <c r="AB153" s="59"/>
      <c r="AC153" s="58"/>
      <c r="AD153" s="59"/>
      <c r="AE153" s="58"/>
      <c r="AF153" s="59"/>
      <c r="AG153" s="58"/>
      <c r="AH153" s="137"/>
      <c r="AI153" s="50"/>
      <c r="AJ153" s="70"/>
      <c r="AL153" s="50"/>
    </row>
    <row r="154" spans="1:38" x14ac:dyDescent="0.25">
      <c r="A154" s="50">
        <f>[5]Tregion!$J154</f>
        <v>41609</v>
      </c>
      <c r="B154" s="57">
        <f>[5]Tregion!$L154</f>
        <v>39.57</v>
      </c>
      <c r="C154" s="58">
        <f>[6]Tregion!$L154</f>
        <v>47.54</v>
      </c>
      <c r="D154" s="57">
        <f>[7]Tregion!$L154</f>
        <v>43.1</v>
      </c>
      <c r="E154" s="58">
        <f>[8]Tregion!$L154</f>
        <v>48.06</v>
      </c>
      <c r="F154" s="57">
        <f>[9]Tregion!$L154</f>
        <v>43.55</v>
      </c>
      <c r="G154" s="57">
        <f>[5]Tregion!$L154</f>
        <v>39.57</v>
      </c>
      <c r="H154" s="57"/>
      <c r="I154" s="58">
        <f>[11]Tregion!$L154</f>
        <v>42.7</v>
      </c>
      <c r="J154" s="57"/>
      <c r="K154" s="58"/>
      <c r="L154" s="57"/>
      <c r="M154" s="58"/>
      <c r="N154" s="57"/>
      <c r="O154" s="58"/>
      <c r="Q154" s="57"/>
      <c r="R154" s="58">
        <f>[12]Tregion!$L154</f>
        <v>41.04738205489339</v>
      </c>
      <c r="S154" s="59"/>
      <c r="T154" s="58"/>
      <c r="U154" s="60"/>
      <c r="V154" s="61"/>
      <c r="W154" s="60"/>
      <c r="X154" s="58"/>
      <c r="Y154" s="59"/>
      <c r="Z154" s="62"/>
      <c r="AB154" s="59"/>
      <c r="AC154" s="58"/>
      <c r="AD154" s="59"/>
      <c r="AE154" s="58"/>
      <c r="AF154" s="59"/>
      <c r="AG154" s="58"/>
      <c r="AH154" s="137"/>
      <c r="AI154" s="50"/>
      <c r="AJ154" s="70"/>
      <c r="AL154" s="50"/>
    </row>
    <row r="155" spans="1:38" x14ac:dyDescent="0.25">
      <c r="A155" s="50">
        <f>[5]Tregion!$J155</f>
        <v>41640</v>
      </c>
      <c r="B155" s="57">
        <f>[5]Tregion!$L155</f>
        <v>39.340000000000003</v>
      </c>
      <c r="C155" s="58">
        <f>[6]Tregion!$L155</f>
        <v>50.38</v>
      </c>
      <c r="D155" s="57">
        <f>[7]Tregion!$L155</f>
        <v>45.39</v>
      </c>
      <c r="E155" s="58">
        <f>[8]Tregion!$L155</f>
        <v>47.32</v>
      </c>
      <c r="F155" s="57">
        <f>[9]Tregion!$L155</f>
        <v>44.08</v>
      </c>
      <c r="G155" s="57">
        <f>[5]Tregion!$L155</f>
        <v>39.340000000000003</v>
      </c>
      <c r="H155" s="57"/>
      <c r="I155" s="58">
        <f>[11]Tregion!$L155</f>
        <v>34.700000000000003</v>
      </c>
      <c r="J155" s="57"/>
      <c r="K155" s="58"/>
      <c r="L155" s="57"/>
      <c r="M155" s="58"/>
      <c r="N155" s="57"/>
      <c r="O155" s="58"/>
      <c r="Q155" s="57"/>
      <c r="R155" s="58">
        <f>[12]Tregion!$L155</f>
        <v>40.672458687504395</v>
      </c>
      <c r="S155" s="59"/>
      <c r="T155" s="58"/>
      <c r="U155" s="60"/>
      <c r="V155" s="61"/>
      <c r="W155" s="60"/>
      <c r="X155" s="58"/>
      <c r="Y155" s="59"/>
      <c r="Z155" s="62"/>
      <c r="AB155" s="59"/>
      <c r="AC155" s="58"/>
      <c r="AD155" s="59"/>
      <c r="AE155" s="58"/>
      <c r="AF155" s="59"/>
      <c r="AG155" s="58"/>
      <c r="AH155" s="137"/>
      <c r="AI155" s="50"/>
      <c r="AJ155" s="70"/>
      <c r="AL155" s="50"/>
    </row>
    <row r="156" spans="1:38" x14ac:dyDescent="0.25">
      <c r="A156" s="50">
        <f>[5]Tregion!$J156</f>
        <v>41671</v>
      </c>
      <c r="B156" s="57">
        <f>[5]Tregion!$L156</f>
        <v>39.340000000000003</v>
      </c>
      <c r="C156" s="58">
        <f>[6]Tregion!$L156</f>
        <v>50.04</v>
      </c>
      <c r="D156" s="57">
        <f>[7]Tregion!$L156</f>
        <v>44.96</v>
      </c>
      <c r="E156" s="58">
        <f>[8]Tregion!$L156</f>
        <v>46.48</v>
      </c>
      <c r="F156" s="57">
        <f>[9]Tregion!$L156</f>
        <v>42.59</v>
      </c>
      <c r="G156" s="57">
        <f>[5]Tregion!$L156</f>
        <v>39.340000000000003</v>
      </c>
      <c r="H156" s="57"/>
      <c r="I156" s="58">
        <f>[11]Tregion!$L156</f>
        <v>36.450000000000003</v>
      </c>
      <c r="J156" s="57"/>
      <c r="K156" s="58"/>
      <c r="L156" s="57"/>
      <c r="M156" s="58"/>
      <c r="N156" s="57"/>
      <c r="O156" s="58"/>
      <c r="Q156" s="57"/>
      <c r="R156" s="58">
        <f>[12]Tregion!$L156</f>
        <v>39.792358909256578</v>
      </c>
      <c r="S156" s="59"/>
      <c r="T156" s="58"/>
      <c r="U156" s="60"/>
      <c r="V156" s="61"/>
      <c r="W156" s="60"/>
      <c r="X156" s="58"/>
      <c r="Y156" s="59"/>
      <c r="Z156" s="62"/>
      <c r="AB156" s="59"/>
      <c r="AC156" s="58"/>
      <c r="AD156" s="59"/>
      <c r="AE156" s="58"/>
      <c r="AF156" s="59"/>
      <c r="AG156" s="58"/>
      <c r="AH156" s="137"/>
      <c r="AI156" s="50"/>
      <c r="AJ156" s="70"/>
      <c r="AL156" s="50"/>
    </row>
    <row r="157" spans="1:38" x14ac:dyDescent="0.25">
      <c r="A157" s="50">
        <f>[5]Tregion!$J157</f>
        <v>41699</v>
      </c>
      <c r="B157" s="57">
        <f>[5]Tregion!$L157</f>
        <v>38.840000000000003</v>
      </c>
      <c r="C157" s="58">
        <f>[6]Tregion!$L157</f>
        <v>47.47</v>
      </c>
      <c r="D157" s="57">
        <f>[7]Tregion!$L157</f>
        <v>42.46</v>
      </c>
      <c r="E157" s="58">
        <f>[8]Tregion!$L157</f>
        <v>45.64</v>
      </c>
      <c r="F157" s="57">
        <f>[9]Tregion!$L157</f>
        <v>41.85</v>
      </c>
      <c r="G157" s="57">
        <f>[5]Tregion!$L157</f>
        <v>38.840000000000003</v>
      </c>
      <c r="H157" s="57"/>
      <c r="I157" s="58">
        <f>[11]Tregion!$L157</f>
        <v>35.200000000000003</v>
      </c>
      <c r="J157" s="57"/>
      <c r="K157" s="58"/>
      <c r="L157" s="57"/>
      <c r="M157" s="58"/>
      <c r="N157" s="57"/>
      <c r="O157" s="58"/>
      <c r="Q157" s="57"/>
      <c r="R157" s="58">
        <f>[12]Tregion!$L157</f>
        <v>38.369745661341966</v>
      </c>
      <c r="S157" s="59"/>
      <c r="T157" s="58"/>
      <c r="U157" s="60"/>
      <c r="V157" s="61"/>
      <c r="W157" s="60"/>
      <c r="X157" s="58"/>
      <c r="Y157" s="59"/>
      <c r="Z157" s="62"/>
      <c r="AB157" s="59"/>
      <c r="AC157" s="58"/>
      <c r="AD157" s="59"/>
      <c r="AE157" s="58"/>
      <c r="AF157" s="59"/>
      <c r="AG157" s="58"/>
      <c r="AH157" s="137"/>
      <c r="AI157" s="50"/>
      <c r="AJ157" s="70"/>
      <c r="AL157" s="50"/>
    </row>
    <row r="158" spans="1:38" x14ac:dyDescent="0.25">
      <c r="A158" s="50">
        <f>[5]Tregion!$J158</f>
        <v>41730</v>
      </c>
      <c r="B158" s="57">
        <f>[5]Tregion!$L158</f>
        <v>38.35</v>
      </c>
      <c r="C158" s="58">
        <f>[6]Tregion!$L158</f>
        <v>47.37</v>
      </c>
      <c r="D158" s="57">
        <f>[7]Tregion!$L158</f>
        <v>41.16</v>
      </c>
      <c r="E158" s="58">
        <f>[8]Tregion!$L158</f>
        <v>43.93</v>
      </c>
      <c r="F158" s="57">
        <f>[9]Tregion!$L158</f>
        <v>40.61</v>
      </c>
      <c r="G158" s="57">
        <f>[5]Tregion!$L158</f>
        <v>38.35</v>
      </c>
      <c r="H158" s="57"/>
      <c r="I158" s="58">
        <f>[11]Tregion!$L158</f>
        <v>41</v>
      </c>
      <c r="J158" s="57"/>
      <c r="K158" s="58"/>
      <c r="L158" s="57"/>
      <c r="M158" s="58"/>
      <c r="N158" s="57"/>
      <c r="O158" s="58"/>
      <c r="Q158" s="57"/>
      <c r="R158" s="58">
        <f>[12]Tregion!$L158</f>
        <v>35.857437938763354</v>
      </c>
      <c r="S158" s="59"/>
      <c r="T158" s="58"/>
      <c r="U158" s="60"/>
      <c r="V158" s="61"/>
      <c r="W158" s="60"/>
      <c r="X158" s="58"/>
      <c r="Y158" s="59"/>
      <c r="Z158" s="62"/>
      <c r="AB158" s="59"/>
      <c r="AC158" s="58"/>
      <c r="AD158" s="59"/>
      <c r="AE158" s="58"/>
      <c r="AF158" s="59"/>
      <c r="AG158" s="58"/>
      <c r="AH158" s="137"/>
      <c r="AI158" s="50"/>
      <c r="AJ158" s="70"/>
      <c r="AL158" s="50"/>
    </row>
    <row r="159" spans="1:38" x14ac:dyDescent="0.25">
      <c r="A159" s="50">
        <f>[5]Tregion!$J159</f>
        <v>41760</v>
      </c>
      <c r="B159" s="57">
        <f>[5]Tregion!$L159</f>
        <v>39.340000000000003</v>
      </c>
      <c r="C159" s="58">
        <f>[6]Tregion!$L159</f>
        <v>45.73</v>
      </c>
      <c r="D159" s="57">
        <f>[7]Tregion!$L159</f>
        <v>39.64</v>
      </c>
      <c r="E159" s="58">
        <f>[8]Tregion!$L159</f>
        <v>44.29</v>
      </c>
      <c r="F159" s="57">
        <f>[9]Tregion!$L159</f>
        <v>41.35</v>
      </c>
      <c r="G159" s="57">
        <f>[5]Tregion!$L159</f>
        <v>39.340000000000003</v>
      </c>
      <c r="H159" s="57"/>
      <c r="I159" s="58">
        <f>[11]Tregion!$L159</f>
        <v>40.5</v>
      </c>
      <c r="J159" s="57"/>
      <c r="K159" s="58"/>
      <c r="L159" s="57"/>
      <c r="M159" s="58"/>
      <c r="N159" s="57"/>
      <c r="O159" s="58"/>
      <c r="Q159" s="57"/>
      <c r="R159" s="58">
        <f>[12]Tregion!$L159</f>
        <v>35.929920964887742</v>
      </c>
      <c r="S159" s="59"/>
      <c r="T159" s="58"/>
      <c r="U159" s="60"/>
      <c r="V159" s="61"/>
      <c r="W159" s="60"/>
      <c r="X159" s="58"/>
      <c r="Y159" s="59"/>
      <c r="Z159" s="62"/>
      <c r="AB159" s="59"/>
      <c r="AC159" s="58"/>
      <c r="AD159" s="59"/>
      <c r="AE159" s="58"/>
      <c r="AF159" s="59"/>
      <c r="AG159" s="58"/>
      <c r="AH159" s="137"/>
      <c r="AI159" s="50"/>
      <c r="AJ159" s="70"/>
      <c r="AL159" s="50"/>
    </row>
    <row r="160" spans="1:38" x14ac:dyDescent="0.25">
      <c r="A160" s="50">
        <f>[5]Tregion!$J160</f>
        <v>41791</v>
      </c>
      <c r="B160" s="57">
        <f>[5]Tregion!$L160</f>
        <v>46.29</v>
      </c>
      <c r="C160" s="58">
        <f>[6]Tregion!$L160</f>
        <v>44.92</v>
      </c>
      <c r="D160" s="57">
        <f>[7]Tregion!$L160</f>
        <v>40.08</v>
      </c>
      <c r="E160" s="58">
        <f>[8]Tregion!$L160</f>
        <v>46.39</v>
      </c>
      <c r="F160" s="57">
        <f>[9]Tregion!$L160</f>
        <v>45.81</v>
      </c>
      <c r="G160" s="57">
        <f>[5]Tregion!$L160</f>
        <v>46.29</v>
      </c>
      <c r="H160" s="57"/>
      <c r="I160" s="58">
        <f>[11]Tregion!$L160</f>
        <v>47.5</v>
      </c>
      <c r="J160" s="57"/>
      <c r="K160" s="58"/>
      <c r="L160" s="57"/>
      <c r="M160" s="58"/>
      <c r="N160" s="57"/>
      <c r="O160" s="58"/>
      <c r="Q160" s="57"/>
      <c r="R160" s="58">
        <f>[12]Tregion!$L160</f>
        <v>36.346779782905877</v>
      </c>
      <c r="S160" s="59"/>
      <c r="T160" s="58"/>
      <c r="U160" s="60"/>
      <c r="V160" s="61"/>
      <c r="W160" s="60"/>
      <c r="X160" s="58"/>
      <c r="Y160" s="59"/>
      <c r="Z160" s="62"/>
      <c r="AB160" s="59"/>
      <c r="AC160" s="58"/>
      <c r="AD160" s="59"/>
      <c r="AE160" s="58"/>
      <c r="AF160" s="59"/>
      <c r="AG160" s="58"/>
      <c r="AH160" s="137"/>
      <c r="AI160" s="50"/>
      <c r="AJ160" s="70"/>
      <c r="AL160" s="50"/>
    </row>
    <row r="161" spans="1:38" ht="12" customHeight="1" x14ac:dyDescent="0.25">
      <c r="A161" s="50">
        <f>[5]Tregion!$J161</f>
        <v>41821</v>
      </c>
      <c r="B161" s="57">
        <f>[5]Tregion!$L161</f>
        <v>56.23</v>
      </c>
      <c r="C161" s="58">
        <f>[6]Tregion!$L161</f>
        <v>55.38</v>
      </c>
      <c r="D161" s="57">
        <f>[7]Tregion!$L161</f>
        <v>48.14</v>
      </c>
      <c r="E161" s="58">
        <f>[8]Tregion!$L161</f>
        <v>50.68</v>
      </c>
      <c r="F161" s="57">
        <f>[9]Tregion!$L161</f>
        <v>60.19</v>
      </c>
      <c r="G161" s="57">
        <f>[5]Tregion!$L161</f>
        <v>56.23</v>
      </c>
      <c r="H161" s="57"/>
      <c r="I161" s="58">
        <f>[11]Tregion!$L161</f>
        <v>54.5</v>
      </c>
      <c r="J161" s="57"/>
      <c r="K161" s="58"/>
      <c r="L161" s="57"/>
      <c r="M161" s="58"/>
      <c r="N161" s="57"/>
      <c r="O161" s="58"/>
      <c r="Q161" s="57"/>
      <c r="R161" s="58">
        <f>[12]Tregion!$L161</f>
        <v>36.83667868137713</v>
      </c>
      <c r="S161" s="59"/>
      <c r="T161" s="58"/>
      <c r="U161" s="60"/>
      <c r="V161" s="61"/>
      <c r="W161" s="60"/>
      <c r="X161" s="58"/>
      <c r="Y161" s="59"/>
      <c r="Z161" s="62"/>
      <c r="AB161" s="59"/>
      <c r="AC161" s="58"/>
      <c r="AD161" s="59"/>
      <c r="AE161" s="58"/>
      <c r="AF161" s="59"/>
      <c r="AG161" s="58"/>
      <c r="AH161" s="137"/>
      <c r="AI161" s="50"/>
      <c r="AJ161" s="70"/>
      <c r="AL161" s="50"/>
    </row>
    <row r="162" spans="1:38" x14ac:dyDescent="0.25">
      <c r="A162" s="50"/>
      <c r="AH162" s="137"/>
    </row>
    <row r="163" spans="1:38" x14ac:dyDescent="0.25">
      <c r="A163" s="50"/>
      <c r="AH163" s="137"/>
    </row>
    <row r="164" spans="1:38" x14ac:dyDescent="0.25">
      <c r="A164" s="50"/>
      <c r="AH164" s="137"/>
    </row>
    <row r="165" spans="1:38" x14ac:dyDescent="0.25">
      <c r="A165" s="50"/>
      <c r="AH165" s="137"/>
    </row>
    <row r="166" spans="1:38" x14ac:dyDescent="0.25">
      <c r="A166" s="50"/>
      <c r="AH166" s="137"/>
    </row>
    <row r="167" spans="1:38" x14ac:dyDescent="0.25">
      <c r="A167" s="50"/>
      <c r="AH167" s="137"/>
    </row>
    <row r="168" spans="1:38" x14ac:dyDescent="0.25">
      <c r="A168" s="50"/>
      <c r="AH168" s="137"/>
    </row>
    <row r="169" spans="1:38" x14ac:dyDescent="0.25">
      <c r="A169" s="50"/>
      <c r="AH169" s="137"/>
    </row>
    <row r="170" spans="1:38" x14ac:dyDescent="0.25">
      <c r="A170" s="50"/>
      <c r="AH170" s="137"/>
    </row>
    <row r="171" spans="1:38" x14ac:dyDescent="0.25">
      <c r="A171" s="50"/>
      <c r="AH171" s="137"/>
    </row>
    <row r="172" spans="1:38" x14ac:dyDescent="0.25">
      <c r="A172" s="50"/>
      <c r="AH172" s="137"/>
    </row>
    <row r="173" spans="1:38" x14ac:dyDescent="0.25">
      <c r="A173" s="50"/>
      <c r="AH173" s="137"/>
    </row>
    <row r="174" spans="1:38" x14ac:dyDescent="0.25">
      <c r="A174" s="50"/>
      <c r="AH174" s="137"/>
    </row>
    <row r="175" spans="1:38" x14ac:dyDescent="0.25">
      <c r="A175" s="50"/>
      <c r="AH175" s="137"/>
    </row>
    <row r="176" spans="1:38" x14ac:dyDescent="0.25">
      <c r="A176" s="50"/>
      <c r="AH176" s="137"/>
    </row>
    <row r="177" spans="1:34" x14ac:dyDescent="0.25">
      <c r="A177" s="50"/>
      <c r="AH177" s="137"/>
    </row>
    <row r="178" spans="1:34" x14ac:dyDescent="0.25">
      <c r="A178" s="50"/>
      <c r="AH178" s="137"/>
    </row>
    <row r="179" spans="1:34" x14ac:dyDescent="0.25">
      <c r="A179" s="50"/>
      <c r="AH179" s="137"/>
    </row>
    <row r="180" spans="1:34" x14ac:dyDescent="0.25">
      <c r="A180" s="50"/>
      <c r="AH180" s="137"/>
    </row>
    <row r="181" spans="1:34" x14ac:dyDescent="0.25">
      <c r="A181" s="50"/>
      <c r="AH181" s="137"/>
    </row>
    <row r="182" spans="1:34" x14ac:dyDescent="0.25">
      <c r="A182" s="50"/>
      <c r="AH182" s="137"/>
    </row>
    <row r="183" spans="1:34" x14ac:dyDescent="0.25">
      <c r="A183" s="50"/>
      <c r="AH183" s="137"/>
    </row>
    <row r="184" spans="1:34" x14ac:dyDescent="0.25">
      <c r="A184" s="50"/>
      <c r="AH184" s="137"/>
    </row>
    <row r="185" spans="1:34" x14ac:dyDescent="0.25">
      <c r="A185" s="50"/>
      <c r="AH185" s="137"/>
    </row>
    <row r="186" spans="1:34" x14ac:dyDescent="0.25">
      <c r="A186" s="50"/>
      <c r="AH186" s="137"/>
    </row>
    <row r="187" spans="1:34" x14ac:dyDescent="0.25">
      <c r="A187" s="50"/>
      <c r="AH187" s="137"/>
    </row>
    <row r="188" spans="1:34" x14ac:dyDescent="0.25">
      <c r="A188" s="50"/>
      <c r="AH188" s="137"/>
    </row>
    <row r="189" spans="1:34" x14ac:dyDescent="0.25">
      <c r="A189" s="50"/>
      <c r="AH189" s="137"/>
    </row>
    <row r="190" spans="1:34" x14ac:dyDescent="0.25">
      <c r="A190" s="50"/>
      <c r="AH190" s="137"/>
    </row>
    <row r="191" spans="1:34" x14ac:dyDescent="0.25">
      <c r="A191" s="50"/>
      <c r="AH191" s="137"/>
    </row>
    <row r="192" spans="1:34" x14ac:dyDescent="0.25">
      <c r="A192" s="50"/>
      <c r="AH192" s="137"/>
    </row>
    <row r="193" spans="1:34" x14ac:dyDescent="0.25">
      <c r="A193" s="50"/>
      <c r="AH193" s="137"/>
    </row>
    <row r="194" spans="1:34" x14ac:dyDescent="0.25">
      <c r="A194" s="50"/>
      <c r="AH194" s="137"/>
    </row>
    <row r="195" spans="1:34" x14ac:dyDescent="0.25">
      <c r="A195" s="50"/>
      <c r="AH195" s="137"/>
    </row>
    <row r="196" spans="1:34" x14ac:dyDescent="0.25">
      <c r="A196" s="50"/>
      <c r="AH196" s="137"/>
    </row>
    <row r="197" spans="1:34" x14ac:dyDescent="0.25">
      <c r="A197" s="50"/>
      <c r="AH197" s="137"/>
    </row>
    <row r="198" spans="1:34" x14ac:dyDescent="0.25">
      <c r="A198" s="50"/>
      <c r="AH198" s="137"/>
    </row>
    <row r="199" spans="1:34" x14ac:dyDescent="0.25">
      <c r="A199" s="50"/>
      <c r="AH199" s="137"/>
    </row>
    <row r="200" spans="1:34" x14ac:dyDescent="0.25">
      <c r="A200" s="50"/>
      <c r="AH200" s="137"/>
    </row>
    <row r="201" spans="1:34" x14ac:dyDescent="0.25">
      <c r="A201" s="50"/>
      <c r="AH201" s="137"/>
    </row>
    <row r="202" spans="1:34" x14ac:dyDescent="0.25">
      <c r="A202" s="50"/>
      <c r="AH202" s="137"/>
    </row>
    <row r="203" spans="1:34" x14ac:dyDescent="0.25">
      <c r="A203" s="50"/>
      <c r="AH203" s="137"/>
    </row>
    <row r="204" spans="1:34" x14ac:dyDescent="0.25">
      <c r="A204" s="50"/>
      <c r="AH204" s="137"/>
    </row>
    <row r="205" spans="1:34" x14ac:dyDescent="0.25">
      <c r="A205" s="50"/>
      <c r="AH205" s="137"/>
    </row>
    <row r="206" spans="1:34" x14ac:dyDescent="0.25">
      <c r="A206" s="50"/>
      <c r="AH206" s="137"/>
    </row>
    <row r="207" spans="1:34" x14ac:dyDescent="0.25">
      <c r="A207" s="50"/>
      <c r="AH207" s="137"/>
    </row>
    <row r="208" spans="1:34" x14ac:dyDescent="0.25">
      <c r="A208" s="50"/>
      <c r="AH208" s="137"/>
    </row>
    <row r="209" spans="1:34" x14ac:dyDescent="0.25">
      <c r="A209" s="50"/>
      <c r="AH209" s="137"/>
    </row>
    <row r="210" spans="1:34" x14ac:dyDescent="0.25">
      <c r="A210" s="50"/>
      <c r="AH210" s="137"/>
    </row>
    <row r="211" spans="1:34" x14ac:dyDescent="0.25">
      <c r="A211" s="50"/>
      <c r="AH211" s="137"/>
    </row>
    <row r="212" spans="1:34" x14ac:dyDescent="0.25">
      <c r="A212" s="50"/>
      <c r="AH212" s="137"/>
    </row>
    <row r="213" spans="1:34" x14ac:dyDescent="0.25">
      <c r="A213" s="50"/>
      <c r="AH213" s="137"/>
    </row>
    <row r="214" spans="1:34" x14ac:dyDescent="0.25">
      <c r="A214" s="50"/>
      <c r="AH214" s="137"/>
    </row>
    <row r="215" spans="1:34" x14ac:dyDescent="0.25">
      <c r="A215" s="50"/>
      <c r="AH215" s="137"/>
    </row>
    <row r="216" spans="1:34" x14ac:dyDescent="0.25">
      <c r="A216" s="50"/>
      <c r="AH216" s="137"/>
    </row>
    <row r="217" spans="1:34" x14ac:dyDescent="0.25">
      <c r="A217" s="50"/>
      <c r="AH217" s="137"/>
    </row>
    <row r="218" spans="1:34" x14ac:dyDescent="0.25">
      <c r="A218" s="50"/>
      <c r="AH218" s="137"/>
    </row>
    <row r="219" spans="1:34" x14ac:dyDescent="0.25">
      <c r="A219" s="50"/>
      <c r="AH219" s="137"/>
    </row>
    <row r="220" spans="1:34" x14ac:dyDescent="0.25">
      <c r="A220" s="50"/>
      <c r="AH220" s="137"/>
    </row>
    <row r="221" spans="1:34" x14ac:dyDescent="0.25">
      <c r="A221" s="50"/>
      <c r="AH221" s="137"/>
    </row>
    <row r="222" spans="1:34" x14ac:dyDescent="0.25">
      <c r="A222" s="50"/>
      <c r="AH222" s="137"/>
    </row>
    <row r="223" spans="1:34" x14ac:dyDescent="0.25">
      <c r="A223" s="50"/>
      <c r="AH223" s="137"/>
    </row>
    <row r="224" spans="1:34" x14ac:dyDescent="0.25">
      <c r="A224" s="50"/>
      <c r="AH224" s="137"/>
    </row>
    <row r="225" spans="1:34" x14ac:dyDescent="0.25">
      <c r="A225" s="50"/>
      <c r="AH225" s="137"/>
    </row>
    <row r="226" spans="1:34" x14ac:dyDescent="0.25">
      <c r="A226" s="50"/>
      <c r="AH226" s="137"/>
    </row>
    <row r="227" spans="1:34" x14ac:dyDescent="0.25">
      <c r="A227" s="50"/>
      <c r="AH227" s="137"/>
    </row>
    <row r="228" spans="1:34" x14ac:dyDescent="0.25">
      <c r="A228" s="50"/>
      <c r="AH228" s="137"/>
    </row>
    <row r="229" spans="1:34" x14ac:dyDescent="0.25">
      <c r="A229" s="50"/>
      <c r="AH229" s="137"/>
    </row>
    <row r="230" spans="1:34" x14ac:dyDescent="0.25">
      <c r="A230" s="50"/>
      <c r="AH230" s="137"/>
    </row>
    <row r="231" spans="1:34" x14ac:dyDescent="0.25">
      <c r="A231" s="50"/>
      <c r="AH231" s="137"/>
    </row>
    <row r="232" spans="1:34" x14ac:dyDescent="0.25">
      <c r="A232" s="50"/>
      <c r="AH232" s="137"/>
    </row>
    <row r="233" spans="1:34" x14ac:dyDescent="0.25">
      <c r="A233" s="50"/>
      <c r="AH233" s="137"/>
    </row>
    <row r="234" spans="1:34" x14ac:dyDescent="0.25">
      <c r="A234" s="50"/>
      <c r="AH234" s="137"/>
    </row>
    <row r="235" spans="1:34" x14ac:dyDescent="0.25">
      <c r="A235" s="50"/>
      <c r="AH235" s="137"/>
    </row>
    <row r="236" spans="1:34" x14ac:dyDescent="0.25">
      <c r="A236" s="50"/>
      <c r="AH236" s="137"/>
    </row>
    <row r="237" spans="1:34" x14ac:dyDescent="0.25">
      <c r="A237" s="50"/>
      <c r="AH237" s="137"/>
    </row>
    <row r="238" spans="1:34" x14ac:dyDescent="0.25">
      <c r="A238" s="50"/>
      <c r="AH238" s="137"/>
    </row>
    <row r="239" spans="1:34" x14ac:dyDescent="0.25">
      <c r="A239" s="50"/>
      <c r="AH239" s="137"/>
    </row>
    <row r="240" spans="1:34" x14ac:dyDescent="0.25">
      <c r="A240" s="50"/>
      <c r="AH240" s="137"/>
    </row>
    <row r="241" spans="1:34" x14ac:dyDescent="0.25">
      <c r="A241" s="50"/>
      <c r="AH241" s="137"/>
    </row>
    <row r="242" spans="1:34" x14ac:dyDescent="0.25">
      <c r="A242" s="50"/>
      <c r="AH242" s="137"/>
    </row>
    <row r="243" spans="1:34" x14ac:dyDescent="0.25">
      <c r="A243" s="50"/>
      <c r="AH243" s="137"/>
    </row>
    <row r="244" spans="1:34" x14ac:dyDescent="0.25">
      <c r="A244" s="50"/>
      <c r="AH244" s="137"/>
    </row>
    <row r="245" spans="1:34" x14ac:dyDescent="0.25">
      <c r="A245" s="50"/>
      <c r="AH245" s="137"/>
    </row>
    <row r="246" spans="1:34" x14ac:dyDescent="0.25">
      <c r="A246" s="50"/>
      <c r="AH246" s="137"/>
    </row>
    <row r="247" spans="1:34" x14ac:dyDescent="0.25">
      <c r="A247" s="50"/>
      <c r="AH247" s="137"/>
    </row>
    <row r="248" spans="1:34" x14ac:dyDescent="0.25">
      <c r="A248" s="50"/>
      <c r="AH248" s="137"/>
    </row>
    <row r="249" spans="1:34" x14ac:dyDescent="0.25">
      <c r="A249" s="50"/>
      <c r="AH249" s="137"/>
    </row>
    <row r="250" spans="1:34" x14ac:dyDescent="0.25">
      <c r="A250" s="50"/>
      <c r="AH250" s="137"/>
    </row>
    <row r="251" spans="1:34" x14ac:dyDescent="0.25">
      <c r="A251" s="50"/>
      <c r="AH251" s="137"/>
    </row>
    <row r="252" spans="1:34" x14ac:dyDescent="0.25">
      <c r="A252" s="50"/>
      <c r="AH252" s="137"/>
    </row>
    <row r="253" spans="1:34" x14ac:dyDescent="0.25">
      <c r="A253" s="50"/>
      <c r="AH253" s="137"/>
    </row>
    <row r="254" spans="1:34" x14ac:dyDescent="0.25">
      <c r="A254" s="50"/>
      <c r="AH254" s="137"/>
    </row>
    <row r="255" spans="1:34" x14ac:dyDescent="0.25">
      <c r="A255" s="50"/>
      <c r="AH255" s="137"/>
    </row>
    <row r="256" spans="1:34" x14ac:dyDescent="0.25">
      <c r="A256" s="50"/>
      <c r="AH256" s="137"/>
    </row>
    <row r="257" spans="1:34" x14ac:dyDescent="0.25">
      <c r="A257" s="50"/>
      <c r="AH257" s="137"/>
    </row>
    <row r="258" spans="1:34" x14ac:dyDescent="0.25">
      <c r="A258" s="50"/>
      <c r="AH258" s="137"/>
    </row>
    <row r="259" spans="1:34" x14ac:dyDescent="0.25">
      <c r="A259" s="50"/>
      <c r="AH259" s="137"/>
    </row>
    <row r="260" spans="1:34" x14ac:dyDescent="0.25">
      <c r="A260" s="50"/>
      <c r="AH260" s="137"/>
    </row>
    <row r="261" spans="1:34" x14ac:dyDescent="0.25">
      <c r="A261" s="50"/>
      <c r="AH261" s="137"/>
    </row>
    <row r="262" spans="1:34" x14ac:dyDescent="0.25">
      <c r="A262" s="50"/>
      <c r="AH262" s="137"/>
    </row>
    <row r="263" spans="1:34" x14ac:dyDescent="0.25">
      <c r="A263" s="50"/>
      <c r="AH263" s="137"/>
    </row>
    <row r="264" spans="1:34" x14ac:dyDescent="0.25">
      <c r="A264" s="50"/>
      <c r="AH264" s="137"/>
    </row>
    <row r="265" spans="1:34" x14ac:dyDescent="0.25">
      <c r="A265" s="50"/>
      <c r="AH265" s="137"/>
    </row>
    <row r="266" spans="1:34" x14ac:dyDescent="0.25">
      <c r="A266" s="50"/>
      <c r="AH266" s="137"/>
    </row>
    <row r="267" spans="1:34" x14ac:dyDescent="0.25">
      <c r="A267" s="50"/>
      <c r="AH267" s="137"/>
    </row>
    <row r="268" spans="1:34" x14ac:dyDescent="0.25">
      <c r="A268" s="50"/>
      <c r="AH268" s="137"/>
    </row>
    <row r="269" spans="1:34" x14ac:dyDescent="0.25">
      <c r="A269" s="50"/>
      <c r="AH269" s="137"/>
    </row>
    <row r="270" spans="1:34" x14ac:dyDescent="0.25">
      <c r="A270" s="50"/>
      <c r="AH270" s="137"/>
    </row>
    <row r="271" spans="1:34" x14ac:dyDescent="0.25">
      <c r="A271" s="50"/>
      <c r="AH271" s="137"/>
    </row>
    <row r="272" spans="1:34" x14ac:dyDescent="0.25">
      <c r="A272" s="50"/>
      <c r="AH272" s="137"/>
    </row>
    <row r="273" spans="1:34" x14ac:dyDescent="0.25">
      <c r="A273" s="50"/>
      <c r="AH273" s="137"/>
    </row>
    <row r="274" spans="1:34" x14ac:dyDescent="0.25">
      <c r="A274" s="50"/>
      <c r="AH274" s="137"/>
    </row>
    <row r="275" spans="1:34" x14ac:dyDescent="0.25">
      <c r="A275" s="50"/>
      <c r="AH275" s="137"/>
    </row>
    <row r="276" spans="1:34" x14ac:dyDescent="0.25">
      <c r="A276" s="50"/>
      <c r="AH276" s="137"/>
    </row>
    <row r="277" spans="1:34" x14ac:dyDescent="0.25">
      <c r="A277" s="50"/>
      <c r="AH277" s="137"/>
    </row>
    <row r="278" spans="1:34" x14ac:dyDescent="0.25">
      <c r="A278" s="50"/>
      <c r="AH278" s="137"/>
    </row>
    <row r="279" spans="1:34" x14ac:dyDescent="0.25">
      <c r="A279" s="50"/>
      <c r="AH279" s="137"/>
    </row>
    <row r="280" spans="1:34" x14ac:dyDescent="0.25">
      <c r="A280" s="50"/>
      <c r="AH280" s="137"/>
    </row>
    <row r="281" spans="1:34" x14ac:dyDescent="0.25">
      <c r="A281" s="50"/>
      <c r="AH281" s="137"/>
    </row>
    <row r="282" spans="1:34" x14ac:dyDescent="0.25">
      <c r="A282" s="50"/>
      <c r="AH282" s="137"/>
    </row>
    <row r="283" spans="1:34" x14ac:dyDescent="0.25">
      <c r="A283" s="50"/>
      <c r="AH283" s="137"/>
    </row>
    <row r="284" spans="1:34" x14ac:dyDescent="0.25">
      <c r="A284" s="50"/>
      <c r="AH284" s="137"/>
    </row>
    <row r="285" spans="1:34" x14ac:dyDescent="0.25">
      <c r="A285" s="50"/>
      <c r="AH285" s="137"/>
    </row>
    <row r="286" spans="1:34" x14ac:dyDescent="0.25">
      <c r="A286" s="50"/>
      <c r="AH286" s="137"/>
    </row>
    <row r="287" spans="1:34" x14ac:dyDescent="0.25">
      <c r="A287" s="50"/>
      <c r="AH287" s="137"/>
    </row>
    <row r="288" spans="1:34" x14ac:dyDescent="0.25">
      <c r="A288" s="50"/>
      <c r="AH288" s="137"/>
    </row>
    <row r="289" spans="1:34" x14ac:dyDescent="0.25">
      <c r="A289" s="50"/>
      <c r="AH289" s="137"/>
    </row>
    <row r="290" spans="1:34" x14ac:dyDescent="0.25">
      <c r="A290" s="50"/>
      <c r="AH290" s="137"/>
    </row>
    <row r="291" spans="1:34" x14ac:dyDescent="0.25">
      <c r="A291" s="50"/>
      <c r="AH291" s="137"/>
    </row>
    <row r="292" spans="1:34" x14ac:dyDescent="0.25">
      <c r="A292" s="50"/>
      <c r="AH292" s="137"/>
    </row>
    <row r="293" spans="1:34" x14ac:dyDescent="0.25">
      <c r="A293" s="50"/>
      <c r="AH293" s="137"/>
    </row>
    <row r="294" spans="1:34" x14ac:dyDescent="0.25">
      <c r="A294" s="50"/>
      <c r="AH294" s="137"/>
    </row>
    <row r="295" spans="1:34" x14ac:dyDescent="0.25">
      <c r="A295" s="50"/>
      <c r="AH295" s="137"/>
    </row>
    <row r="296" spans="1:34" x14ac:dyDescent="0.25">
      <c r="A296" s="50"/>
      <c r="AH296" s="137"/>
    </row>
    <row r="297" spans="1:34" x14ac:dyDescent="0.25">
      <c r="A297" s="50"/>
      <c r="AH297" s="137"/>
    </row>
    <row r="298" spans="1:34" x14ac:dyDescent="0.25">
      <c r="A298" s="50"/>
      <c r="AH298" s="137"/>
    </row>
    <row r="299" spans="1:34" x14ac:dyDescent="0.25">
      <c r="A299" s="50"/>
      <c r="AH299" s="137"/>
    </row>
    <row r="300" spans="1:34" x14ac:dyDescent="0.25">
      <c r="A300" s="50"/>
      <c r="AH300" s="137"/>
    </row>
    <row r="301" spans="1:34" x14ac:dyDescent="0.25">
      <c r="A301" s="50"/>
      <c r="AH301" s="137"/>
    </row>
    <row r="302" spans="1:34" x14ac:dyDescent="0.25">
      <c r="A302" s="50"/>
      <c r="AH302" s="137"/>
    </row>
    <row r="303" spans="1:34" x14ac:dyDescent="0.25">
      <c r="A303" s="50"/>
      <c r="AH303" s="137"/>
    </row>
    <row r="304" spans="1:34" x14ac:dyDescent="0.25">
      <c r="A304" s="50"/>
      <c r="AH304" s="137"/>
    </row>
    <row r="305" spans="1:34" x14ac:dyDescent="0.25">
      <c r="A305" s="50"/>
      <c r="AH305" s="137"/>
    </row>
    <row r="306" spans="1:34" x14ac:dyDescent="0.25">
      <c r="A306" s="50"/>
      <c r="AH306" s="137"/>
    </row>
    <row r="307" spans="1:34" x14ac:dyDescent="0.25">
      <c r="A307" s="50"/>
      <c r="AH307" s="137"/>
    </row>
    <row r="308" spans="1:34" x14ac:dyDescent="0.25">
      <c r="A308" s="50"/>
      <c r="AH308" s="137"/>
    </row>
    <row r="309" spans="1:34" x14ac:dyDescent="0.25">
      <c r="A309" s="50"/>
      <c r="AH309" s="137"/>
    </row>
    <row r="310" spans="1:34" x14ac:dyDescent="0.25">
      <c r="A310" s="50"/>
      <c r="AH310" s="137"/>
    </row>
    <row r="311" spans="1:34" x14ac:dyDescent="0.25">
      <c r="A311" s="50"/>
      <c r="AH311" s="137"/>
    </row>
    <row r="312" spans="1:34" x14ac:dyDescent="0.25">
      <c r="A312" s="50"/>
      <c r="AH312" s="137"/>
    </row>
    <row r="313" spans="1:34" x14ac:dyDescent="0.25">
      <c r="A313" s="50"/>
      <c r="AH313" s="137"/>
    </row>
    <row r="314" spans="1:34" x14ac:dyDescent="0.25">
      <c r="A314" s="50"/>
      <c r="AH314" s="137"/>
    </row>
    <row r="315" spans="1:34" x14ac:dyDescent="0.25">
      <c r="A315" s="50"/>
      <c r="AH315" s="137"/>
    </row>
    <row r="316" spans="1:34" x14ac:dyDescent="0.25">
      <c r="A316" s="50"/>
      <c r="AH316" s="137"/>
    </row>
    <row r="317" spans="1:34" x14ac:dyDescent="0.25">
      <c r="A317" s="50"/>
      <c r="AH317" s="137"/>
    </row>
    <row r="318" spans="1:34" x14ac:dyDescent="0.25">
      <c r="A318" s="50"/>
      <c r="AH318" s="137"/>
    </row>
    <row r="319" spans="1:34" x14ac:dyDescent="0.25">
      <c r="A319" s="50"/>
      <c r="AH319" s="137"/>
    </row>
    <row r="320" spans="1:34" x14ac:dyDescent="0.25">
      <c r="A320" s="50"/>
      <c r="AH320" s="137"/>
    </row>
    <row r="321" spans="1:34" x14ac:dyDescent="0.25">
      <c r="A321" s="50"/>
      <c r="AH321" s="137"/>
    </row>
    <row r="322" spans="1:34" x14ac:dyDescent="0.25">
      <c r="A322" s="50"/>
      <c r="AH322" s="137"/>
    </row>
    <row r="323" spans="1:34" x14ac:dyDescent="0.25">
      <c r="A323" s="50"/>
      <c r="AH323" s="137"/>
    </row>
    <row r="324" spans="1:34" x14ac:dyDescent="0.25">
      <c r="A324" s="50"/>
      <c r="AH324" s="137"/>
    </row>
    <row r="325" spans="1:34" x14ac:dyDescent="0.25">
      <c r="A325" s="50"/>
      <c r="AH325" s="137"/>
    </row>
    <row r="326" spans="1:34" x14ac:dyDescent="0.25">
      <c r="A326" s="50"/>
      <c r="AH326" s="137"/>
    </row>
    <row r="327" spans="1:34" x14ac:dyDescent="0.25">
      <c r="A327" s="50"/>
      <c r="AH327" s="137"/>
    </row>
    <row r="328" spans="1:34" x14ac:dyDescent="0.25">
      <c r="A328" s="50"/>
      <c r="AH328" s="137"/>
    </row>
    <row r="329" spans="1:34" x14ac:dyDescent="0.25">
      <c r="A329" s="50"/>
    </row>
    <row r="330" spans="1:34" x14ac:dyDescent="0.25">
      <c r="A330" s="50"/>
    </row>
    <row r="331" spans="1:34" x14ac:dyDescent="0.25">
      <c r="A331" s="50"/>
    </row>
    <row r="332" spans="1:34" x14ac:dyDescent="0.25">
      <c r="A332" s="50"/>
    </row>
    <row r="333" spans="1:34" x14ac:dyDescent="0.25">
      <c r="A333" s="50"/>
    </row>
    <row r="334" spans="1:34" x14ac:dyDescent="0.25">
      <c r="A334" s="50"/>
    </row>
    <row r="335" spans="1:34" x14ac:dyDescent="0.25">
      <c r="A335" s="50"/>
    </row>
    <row r="336" spans="1:34" x14ac:dyDescent="0.25">
      <c r="A336" s="50"/>
    </row>
    <row r="337" spans="1:1" x14ac:dyDescent="0.25">
      <c r="A337" s="50"/>
    </row>
    <row r="338" spans="1:1" x14ac:dyDescent="0.25">
      <c r="A338" s="50"/>
    </row>
    <row r="339" spans="1:1" x14ac:dyDescent="0.25">
      <c r="A339" s="50"/>
    </row>
    <row r="340" spans="1:1" x14ac:dyDescent="0.25">
      <c r="A340" s="50"/>
    </row>
    <row r="341" spans="1:1" x14ac:dyDescent="0.25">
      <c r="A341" s="50"/>
    </row>
    <row r="342" spans="1:1" x14ac:dyDescent="0.25">
      <c r="A342" s="50"/>
    </row>
    <row r="343" spans="1:1" x14ac:dyDescent="0.25">
      <c r="A343" s="50"/>
    </row>
    <row r="344" spans="1:1" x14ac:dyDescent="0.25">
      <c r="A344" s="50"/>
    </row>
    <row r="345" spans="1:1" x14ac:dyDescent="0.25">
      <c r="A345" s="50"/>
    </row>
    <row r="346" spans="1:1" x14ac:dyDescent="0.25">
      <c r="A346" s="50"/>
    </row>
    <row r="347" spans="1:1" x14ac:dyDescent="0.25">
      <c r="A347" s="50"/>
    </row>
    <row r="348" spans="1:1" x14ac:dyDescent="0.25">
      <c r="A348" s="50"/>
    </row>
    <row r="349" spans="1:1" x14ac:dyDescent="0.25">
      <c r="A349" s="50"/>
    </row>
    <row r="350" spans="1:1" x14ac:dyDescent="0.25">
      <c r="A350" s="50"/>
    </row>
    <row r="351" spans="1:1" x14ac:dyDescent="0.25">
      <c r="A351" s="50"/>
    </row>
    <row r="352" spans="1:1" x14ac:dyDescent="0.25">
      <c r="A352" s="50"/>
    </row>
    <row r="353" spans="1:1" x14ac:dyDescent="0.25">
      <c r="A353" s="50"/>
    </row>
    <row r="354" spans="1:1" x14ac:dyDescent="0.25">
      <c r="A354" s="50"/>
    </row>
    <row r="355" spans="1:1" x14ac:dyDescent="0.25">
      <c r="A355" s="50"/>
    </row>
    <row r="356" spans="1:1" x14ac:dyDescent="0.25">
      <c r="A356" s="50"/>
    </row>
    <row r="357" spans="1:1" x14ac:dyDescent="0.25">
      <c r="A357" s="50"/>
    </row>
    <row r="358" spans="1:1" x14ac:dyDescent="0.25">
      <c r="A358" s="50"/>
    </row>
    <row r="359" spans="1:1" x14ac:dyDescent="0.25">
      <c r="A359" s="50"/>
    </row>
    <row r="360" spans="1:1" x14ac:dyDescent="0.25">
      <c r="A360" s="50"/>
    </row>
    <row r="361" spans="1:1" x14ac:dyDescent="0.25">
      <c r="A361" s="50"/>
    </row>
    <row r="362" spans="1:1" x14ac:dyDescent="0.25">
      <c r="A362" s="50"/>
    </row>
    <row r="363" spans="1:1" x14ac:dyDescent="0.25">
      <c r="A363" s="50"/>
    </row>
    <row r="364" spans="1:1" x14ac:dyDescent="0.25">
      <c r="A364" s="50"/>
    </row>
    <row r="365" spans="1:1" x14ac:dyDescent="0.25">
      <c r="A365" s="50"/>
    </row>
    <row r="366" spans="1:1" x14ac:dyDescent="0.25">
      <c r="A366" s="50"/>
    </row>
    <row r="367" spans="1:1" x14ac:dyDescent="0.25">
      <c r="A367" s="50"/>
    </row>
    <row r="368" spans="1:1" x14ac:dyDescent="0.25">
      <c r="A368" s="50"/>
    </row>
    <row r="369" spans="1:1" x14ac:dyDescent="0.25">
      <c r="A369" s="50"/>
    </row>
    <row r="370" spans="1:1" x14ac:dyDescent="0.25">
      <c r="A370" s="50"/>
    </row>
    <row r="371" spans="1:1" x14ac:dyDescent="0.25">
      <c r="A371" s="50"/>
    </row>
    <row r="372" spans="1:1" x14ac:dyDescent="0.25">
      <c r="A372" s="50"/>
    </row>
    <row r="373" spans="1:1" x14ac:dyDescent="0.25">
      <c r="A373" s="50"/>
    </row>
    <row r="374" spans="1:1" x14ac:dyDescent="0.25">
      <c r="A374" s="50"/>
    </row>
    <row r="375" spans="1:1" x14ac:dyDescent="0.25">
      <c r="A375" s="50"/>
    </row>
    <row r="376" spans="1:1" x14ac:dyDescent="0.25">
      <c r="A376" s="50"/>
    </row>
    <row r="377" spans="1:1" x14ac:dyDescent="0.25">
      <c r="A377" s="50"/>
    </row>
    <row r="378" spans="1:1" x14ac:dyDescent="0.25">
      <c r="A378" s="50"/>
    </row>
    <row r="379" spans="1:1" x14ac:dyDescent="0.25">
      <c r="A379" s="50"/>
    </row>
    <row r="380" spans="1:1" x14ac:dyDescent="0.25">
      <c r="A380" s="50"/>
    </row>
    <row r="381" spans="1:1" x14ac:dyDescent="0.25">
      <c r="A381" s="50"/>
    </row>
    <row r="382" spans="1:1" x14ac:dyDescent="0.25">
      <c r="A382" s="50"/>
    </row>
    <row r="383" spans="1:1" x14ac:dyDescent="0.25">
      <c r="A383" s="50"/>
    </row>
    <row r="384" spans="1:1" x14ac:dyDescent="0.25">
      <c r="A384" s="50"/>
    </row>
    <row r="385" spans="1:1" x14ac:dyDescent="0.25">
      <c r="A385" s="50"/>
    </row>
    <row r="386" spans="1:1" x14ac:dyDescent="0.25">
      <c r="A386" s="50"/>
    </row>
    <row r="387" spans="1:1" x14ac:dyDescent="0.25">
      <c r="A387" s="50"/>
    </row>
    <row r="388" spans="1:1" x14ac:dyDescent="0.25">
      <c r="A388" s="50"/>
    </row>
    <row r="389" spans="1:1" x14ac:dyDescent="0.25">
      <c r="A389" s="50"/>
    </row>
    <row r="390" spans="1:1" x14ac:dyDescent="0.25">
      <c r="A390" s="50"/>
    </row>
    <row r="391" spans="1:1" x14ac:dyDescent="0.25">
      <c r="A391" s="50"/>
    </row>
    <row r="392" spans="1:1" x14ac:dyDescent="0.25">
      <c r="A392" s="50"/>
    </row>
    <row r="393" spans="1:1" x14ac:dyDescent="0.25">
      <c r="A393" s="50"/>
    </row>
    <row r="394" spans="1:1" x14ac:dyDescent="0.25">
      <c r="A394" s="50"/>
    </row>
    <row r="395" spans="1:1" x14ac:dyDescent="0.25">
      <c r="A395" s="50"/>
    </row>
    <row r="396" spans="1:1" x14ac:dyDescent="0.25">
      <c r="A396" s="50"/>
    </row>
    <row r="397" spans="1:1" x14ac:dyDescent="0.25">
      <c r="A397" s="50"/>
    </row>
    <row r="398" spans="1:1" x14ac:dyDescent="0.25">
      <c r="A398" s="50"/>
    </row>
    <row r="399" spans="1:1" x14ac:dyDescent="0.25">
      <c r="A399" s="50"/>
    </row>
    <row r="400" spans="1:1" x14ac:dyDescent="0.25">
      <c r="A400" s="50"/>
    </row>
    <row r="401" spans="1:1" x14ac:dyDescent="0.25">
      <c r="A401" s="50"/>
    </row>
    <row r="402" spans="1:1" x14ac:dyDescent="0.25">
      <c r="A402" s="50"/>
    </row>
    <row r="403" spans="1:1" x14ac:dyDescent="0.25">
      <c r="A403" s="50"/>
    </row>
    <row r="404" spans="1:1" x14ac:dyDescent="0.25">
      <c r="A404" s="50"/>
    </row>
    <row r="405" spans="1:1" x14ac:dyDescent="0.25">
      <c r="A405" s="50"/>
    </row>
    <row r="406" spans="1:1" x14ac:dyDescent="0.25">
      <c r="A406" s="50"/>
    </row>
    <row r="407" spans="1:1" x14ac:dyDescent="0.25">
      <c r="A407" s="50"/>
    </row>
    <row r="408" spans="1:1" x14ac:dyDescent="0.25">
      <c r="A408" s="50"/>
    </row>
    <row r="409" spans="1:1" x14ac:dyDescent="0.25">
      <c r="A409" s="50"/>
    </row>
    <row r="410" spans="1:1" x14ac:dyDescent="0.25">
      <c r="A410" s="50"/>
    </row>
    <row r="411" spans="1:1" x14ac:dyDescent="0.25">
      <c r="A411" s="50"/>
    </row>
    <row r="412" spans="1:1" x14ac:dyDescent="0.25">
      <c r="A412" s="50"/>
    </row>
    <row r="413" spans="1:1" x14ac:dyDescent="0.25">
      <c r="A413" s="50"/>
    </row>
    <row r="414" spans="1:1" x14ac:dyDescent="0.25">
      <c r="A414" s="50"/>
    </row>
    <row r="415" spans="1:1" x14ac:dyDescent="0.25">
      <c r="A415" s="50"/>
    </row>
    <row r="416" spans="1:1" x14ac:dyDescent="0.25">
      <c r="A416" s="50"/>
    </row>
    <row r="417" spans="1:1" x14ac:dyDescent="0.25">
      <c r="A417" s="50"/>
    </row>
    <row r="418" spans="1:1" x14ac:dyDescent="0.25">
      <c r="A418" s="50"/>
    </row>
    <row r="419" spans="1:1" x14ac:dyDescent="0.25">
      <c r="A419" s="50"/>
    </row>
    <row r="420" spans="1:1" x14ac:dyDescent="0.25">
      <c r="A420" s="50"/>
    </row>
    <row r="421" spans="1:1" x14ac:dyDescent="0.25">
      <c r="A421" s="50"/>
    </row>
    <row r="422" spans="1:1" x14ac:dyDescent="0.25">
      <c r="A422" s="50"/>
    </row>
    <row r="423" spans="1:1" x14ac:dyDescent="0.25">
      <c r="A423" s="50"/>
    </row>
    <row r="424" spans="1:1" x14ac:dyDescent="0.25">
      <c r="A424" s="50"/>
    </row>
    <row r="425" spans="1:1" x14ac:dyDescent="0.25">
      <c r="A425" s="50"/>
    </row>
    <row r="426" spans="1:1" x14ac:dyDescent="0.25">
      <c r="A426" s="50"/>
    </row>
    <row r="427" spans="1:1" x14ac:dyDescent="0.25">
      <c r="A427" s="50"/>
    </row>
    <row r="428" spans="1:1" x14ac:dyDescent="0.25">
      <c r="A428" s="50"/>
    </row>
    <row r="429" spans="1:1" x14ac:dyDescent="0.25">
      <c r="A429" s="50"/>
    </row>
    <row r="430" spans="1:1" x14ac:dyDescent="0.25">
      <c r="A430" s="50"/>
    </row>
    <row r="431" spans="1:1" x14ac:dyDescent="0.25">
      <c r="A431" s="50"/>
    </row>
    <row r="432" spans="1:1" x14ac:dyDescent="0.25">
      <c r="A432" s="50"/>
    </row>
    <row r="433" spans="1:1" x14ac:dyDescent="0.25">
      <c r="A433" s="50"/>
    </row>
    <row r="434" spans="1:1" x14ac:dyDescent="0.25">
      <c r="A434" s="50"/>
    </row>
    <row r="435" spans="1:1" x14ac:dyDescent="0.25">
      <c r="A435" s="50"/>
    </row>
    <row r="436" spans="1:1" x14ac:dyDescent="0.25">
      <c r="A436" s="50"/>
    </row>
    <row r="437" spans="1:1" x14ac:dyDescent="0.25">
      <c r="A437" s="50"/>
    </row>
    <row r="438" spans="1:1" x14ac:dyDescent="0.25">
      <c r="A438" s="50"/>
    </row>
    <row r="439" spans="1:1" x14ac:dyDescent="0.25">
      <c r="A439" s="50"/>
    </row>
    <row r="440" spans="1:1" x14ac:dyDescent="0.25">
      <c r="A440" s="50"/>
    </row>
    <row r="441" spans="1:1" x14ac:dyDescent="0.25">
      <c r="A441" s="50"/>
    </row>
    <row r="442" spans="1:1" x14ac:dyDescent="0.25">
      <c r="A442" s="50"/>
    </row>
    <row r="443" spans="1:1" x14ac:dyDescent="0.25">
      <c r="A443" s="50"/>
    </row>
    <row r="444" spans="1:1" x14ac:dyDescent="0.25">
      <c r="A444" s="50"/>
    </row>
    <row r="445" spans="1:1" x14ac:dyDescent="0.25">
      <c r="A445" s="50"/>
    </row>
    <row r="446" spans="1:1" x14ac:dyDescent="0.25">
      <c r="A446" s="50"/>
    </row>
    <row r="447" spans="1:1" x14ac:dyDescent="0.25">
      <c r="A447" s="50"/>
    </row>
    <row r="448" spans="1:1" x14ac:dyDescent="0.25">
      <c r="A448" s="50"/>
    </row>
    <row r="449" spans="1:1" x14ac:dyDescent="0.25">
      <c r="A449" s="50"/>
    </row>
    <row r="450" spans="1:1" x14ac:dyDescent="0.25">
      <c r="A450" s="50"/>
    </row>
    <row r="451" spans="1:1" x14ac:dyDescent="0.25">
      <c r="A451" s="50"/>
    </row>
    <row r="452" spans="1:1" x14ac:dyDescent="0.25">
      <c r="A452" s="50"/>
    </row>
    <row r="453" spans="1:1" x14ac:dyDescent="0.25">
      <c r="A453" s="50"/>
    </row>
    <row r="454" spans="1:1" x14ac:dyDescent="0.25">
      <c r="A454" s="50"/>
    </row>
    <row r="455" spans="1:1" x14ac:dyDescent="0.25">
      <c r="A455" s="50"/>
    </row>
    <row r="456" spans="1:1" x14ac:dyDescent="0.25">
      <c r="A456" s="50"/>
    </row>
    <row r="457" spans="1:1" x14ac:dyDescent="0.25">
      <c r="A457" s="50"/>
    </row>
    <row r="458" spans="1:1" x14ac:dyDescent="0.25">
      <c r="A458" s="50"/>
    </row>
    <row r="459" spans="1:1" x14ac:dyDescent="0.25">
      <c r="A459" s="50"/>
    </row>
    <row r="460" spans="1:1" x14ac:dyDescent="0.25">
      <c r="A460" s="50"/>
    </row>
    <row r="461" spans="1:1" x14ac:dyDescent="0.25">
      <c r="A461" s="50"/>
    </row>
    <row r="462" spans="1:1" x14ac:dyDescent="0.25">
      <c r="A462" s="50"/>
    </row>
    <row r="463" spans="1:1" x14ac:dyDescent="0.25">
      <c r="A463" s="50"/>
    </row>
    <row r="464" spans="1:1" x14ac:dyDescent="0.25">
      <c r="A464" s="50"/>
    </row>
    <row r="465" spans="1:1" x14ac:dyDescent="0.25">
      <c r="A465" s="50"/>
    </row>
    <row r="466" spans="1:1" x14ac:dyDescent="0.25">
      <c r="A466" s="50"/>
    </row>
    <row r="467" spans="1:1" x14ac:dyDescent="0.25">
      <c r="A467" s="50"/>
    </row>
    <row r="468" spans="1:1" x14ac:dyDescent="0.25">
      <c r="A468" s="50"/>
    </row>
    <row r="469" spans="1:1" x14ac:dyDescent="0.25">
      <c r="A469" s="50"/>
    </row>
    <row r="470" spans="1:1" x14ac:dyDescent="0.25">
      <c r="A470" s="50"/>
    </row>
    <row r="471" spans="1:1" x14ac:dyDescent="0.25">
      <c r="A471" s="50"/>
    </row>
    <row r="472" spans="1:1" x14ac:dyDescent="0.25">
      <c r="A472" s="50"/>
    </row>
    <row r="473" spans="1:1" x14ac:dyDescent="0.25">
      <c r="A473" s="50"/>
    </row>
    <row r="474" spans="1:1" x14ac:dyDescent="0.25">
      <c r="A474" s="50"/>
    </row>
    <row r="475" spans="1:1" x14ac:dyDescent="0.25">
      <c r="A475" s="50"/>
    </row>
    <row r="476" spans="1:1" x14ac:dyDescent="0.25">
      <c r="A476" s="50"/>
    </row>
    <row r="477" spans="1:1" x14ac:dyDescent="0.25">
      <c r="A477" s="50"/>
    </row>
    <row r="478" spans="1:1" x14ac:dyDescent="0.25">
      <c r="A478" s="50"/>
    </row>
    <row r="479" spans="1:1" x14ac:dyDescent="0.25">
      <c r="A479" s="50"/>
    </row>
    <row r="480" spans="1:1" x14ac:dyDescent="0.25">
      <c r="A480" s="50"/>
    </row>
    <row r="481" spans="1:1" x14ac:dyDescent="0.25">
      <c r="A481" s="50"/>
    </row>
    <row r="482" spans="1:1" x14ac:dyDescent="0.25">
      <c r="A482" s="50"/>
    </row>
    <row r="483" spans="1:1" x14ac:dyDescent="0.25">
      <c r="A483" s="50"/>
    </row>
    <row r="484" spans="1:1" x14ac:dyDescent="0.25">
      <c r="A484" s="50"/>
    </row>
    <row r="485" spans="1:1" x14ac:dyDescent="0.25">
      <c r="A485" s="50"/>
    </row>
    <row r="486" spans="1:1" x14ac:dyDescent="0.25">
      <c r="A486" s="50"/>
    </row>
    <row r="487" spans="1:1" x14ac:dyDescent="0.25">
      <c r="A487" s="50"/>
    </row>
    <row r="488" spans="1:1" x14ac:dyDescent="0.25">
      <c r="A488" s="50"/>
    </row>
    <row r="489" spans="1:1" x14ac:dyDescent="0.25">
      <c r="A489" s="50"/>
    </row>
    <row r="490" spans="1:1" x14ac:dyDescent="0.25">
      <c r="A490" s="50"/>
    </row>
    <row r="491" spans="1:1" x14ac:dyDescent="0.25">
      <c r="A491" s="50"/>
    </row>
    <row r="492" spans="1:1" x14ac:dyDescent="0.25">
      <c r="A492" s="50"/>
    </row>
    <row r="493" spans="1:1" x14ac:dyDescent="0.25">
      <c r="A493" s="50"/>
    </row>
    <row r="494" spans="1:1" x14ac:dyDescent="0.25">
      <c r="A494" s="50"/>
    </row>
    <row r="495" spans="1:1" x14ac:dyDescent="0.25">
      <c r="A495" s="50"/>
    </row>
    <row r="496" spans="1:1" x14ac:dyDescent="0.25">
      <c r="A496" s="50"/>
    </row>
    <row r="497" spans="1:1" x14ac:dyDescent="0.25">
      <c r="A497" s="50"/>
    </row>
    <row r="498" spans="1:1" x14ac:dyDescent="0.25">
      <c r="A498" s="50"/>
    </row>
    <row r="499" spans="1:1" x14ac:dyDescent="0.25">
      <c r="A499" s="50"/>
    </row>
    <row r="500" spans="1:1" x14ac:dyDescent="0.25">
      <c r="A500" s="50"/>
    </row>
    <row r="501" spans="1:1" x14ac:dyDescent="0.25">
      <c r="A501" s="50"/>
    </row>
    <row r="502" spans="1:1" x14ac:dyDescent="0.25">
      <c r="A502" s="50"/>
    </row>
    <row r="503" spans="1:1" x14ac:dyDescent="0.25">
      <c r="A503" s="50"/>
    </row>
    <row r="504" spans="1:1" x14ac:dyDescent="0.25">
      <c r="A504" s="50"/>
    </row>
    <row r="505" spans="1:1" x14ac:dyDescent="0.25">
      <c r="A505" s="50"/>
    </row>
    <row r="506" spans="1:1" x14ac:dyDescent="0.25">
      <c r="A506" s="50"/>
    </row>
    <row r="507" spans="1:1" x14ac:dyDescent="0.25">
      <c r="A507" s="50"/>
    </row>
    <row r="508" spans="1:1" x14ac:dyDescent="0.25">
      <c r="A508" s="50"/>
    </row>
    <row r="509" spans="1:1" x14ac:dyDescent="0.25">
      <c r="A509" s="50"/>
    </row>
    <row r="510" spans="1:1" x14ac:dyDescent="0.25">
      <c r="A510" s="50"/>
    </row>
    <row r="511" spans="1:1" x14ac:dyDescent="0.25">
      <c r="A511" s="50"/>
    </row>
    <row r="512" spans="1:1" x14ac:dyDescent="0.25">
      <c r="A512" s="50"/>
    </row>
    <row r="513" spans="1:1" x14ac:dyDescent="0.25">
      <c r="A513" s="50"/>
    </row>
    <row r="514" spans="1:1" x14ac:dyDescent="0.25">
      <c r="A514" s="50"/>
    </row>
    <row r="515" spans="1:1" x14ac:dyDescent="0.25">
      <c r="A515" s="50"/>
    </row>
    <row r="516" spans="1:1" x14ac:dyDescent="0.25">
      <c r="A516" s="50"/>
    </row>
    <row r="517" spans="1:1" x14ac:dyDescent="0.25">
      <c r="A517" s="50"/>
    </row>
    <row r="518" spans="1:1" x14ac:dyDescent="0.25">
      <c r="A518" s="50"/>
    </row>
    <row r="519" spans="1:1" x14ac:dyDescent="0.25">
      <c r="A519" s="50"/>
    </row>
    <row r="520" spans="1:1" x14ac:dyDescent="0.25">
      <c r="A520" s="50"/>
    </row>
    <row r="521" spans="1:1" x14ac:dyDescent="0.25">
      <c r="A521" s="50"/>
    </row>
    <row r="522" spans="1:1" x14ac:dyDescent="0.25">
      <c r="A522" s="50"/>
    </row>
    <row r="523" spans="1:1" x14ac:dyDescent="0.25">
      <c r="A523" s="50"/>
    </row>
    <row r="524" spans="1:1" x14ac:dyDescent="0.25">
      <c r="A524" s="50"/>
    </row>
    <row r="525" spans="1:1" x14ac:dyDescent="0.25">
      <c r="A525" s="50"/>
    </row>
    <row r="526" spans="1:1" x14ac:dyDescent="0.25">
      <c r="A526" s="50"/>
    </row>
    <row r="527" spans="1:1" x14ac:dyDescent="0.25">
      <c r="A527" s="50"/>
    </row>
    <row r="528" spans="1:1" x14ac:dyDescent="0.25">
      <c r="A528" s="50"/>
    </row>
    <row r="529" spans="1:1" x14ac:dyDescent="0.25">
      <c r="A529" s="50"/>
    </row>
    <row r="530" spans="1:1" x14ac:dyDescent="0.25">
      <c r="A530" s="50"/>
    </row>
    <row r="531" spans="1:1" x14ac:dyDescent="0.25">
      <c r="A531" s="50"/>
    </row>
    <row r="532" spans="1:1" x14ac:dyDescent="0.25">
      <c r="A532" s="50"/>
    </row>
    <row r="533" spans="1:1" x14ac:dyDescent="0.25">
      <c r="A533" s="50"/>
    </row>
    <row r="534" spans="1:1" x14ac:dyDescent="0.25">
      <c r="A534" s="50"/>
    </row>
    <row r="535" spans="1:1" x14ac:dyDescent="0.25">
      <c r="A535" s="50"/>
    </row>
    <row r="536" spans="1:1" x14ac:dyDescent="0.25">
      <c r="A536" s="50"/>
    </row>
    <row r="537" spans="1:1" x14ac:dyDescent="0.25">
      <c r="A537" s="50"/>
    </row>
    <row r="538" spans="1:1" x14ac:dyDescent="0.25">
      <c r="A538" s="50"/>
    </row>
    <row r="539" spans="1:1" x14ac:dyDescent="0.25">
      <c r="A539" s="50"/>
    </row>
    <row r="540" spans="1:1" x14ac:dyDescent="0.25">
      <c r="A540" s="50"/>
    </row>
    <row r="541" spans="1:1" x14ac:dyDescent="0.25">
      <c r="A541" s="50"/>
    </row>
    <row r="542" spans="1:1" x14ac:dyDescent="0.25">
      <c r="A542" s="50"/>
    </row>
    <row r="543" spans="1:1" x14ac:dyDescent="0.25">
      <c r="A543" s="50"/>
    </row>
    <row r="544" spans="1:1" x14ac:dyDescent="0.25">
      <c r="A544" s="50"/>
    </row>
    <row r="545" spans="1:1" x14ac:dyDescent="0.25">
      <c r="A545" s="50"/>
    </row>
    <row r="546" spans="1:1" x14ac:dyDescent="0.25">
      <c r="A546" s="50"/>
    </row>
    <row r="547" spans="1:1" x14ac:dyDescent="0.25">
      <c r="A547" s="50"/>
    </row>
    <row r="548" spans="1:1" x14ac:dyDescent="0.25">
      <c r="A548" s="50"/>
    </row>
    <row r="549" spans="1:1" x14ac:dyDescent="0.25">
      <c r="A549" s="50"/>
    </row>
    <row r="550" spans="1:1" x14ac:dyDescent="0.25">
      <c r="A550" s="50"/>
    </row>
    <row r="551" spans="1:1" x14ac:dyDescent="0.25">
      <c r="A551" s="50"/>
    </row>
    <row r="552" spans="1:1" x14ac:dyDescent="0.25">
      <c r="A552" s="50"/>
    </row>
    <row r="553" spans="1:1" x14ac:dyDescent="0.25">
      <c r="A553" s="50"/>
    </row>
    <row r="554" spans="1:1" x14ac:dyDescent="0.25">
      <c r="A554" s="50"/>
    </row>
    <row r="555" spans="1:1" x14ac:dyDescent="0.25">
      <c r="A555" s="50"/>
    </row>
    <row r="556" spans="1:1" x14ac:dyDescent="0.25">
      <c r="A556" s="50"/>
    </row>
    <row r="557" spans="1:1" x14ac:dyDescent="0.25">
      <c r="A557" s="50"/>
    </row>
    <row r="558" spans="1:1" x14ac:dyDescent="0.25">
      <c r="A558" s="50"/>
    </row>
    <row r="559" spans="1:1" x14ac:dyDescent="0.25">
      <c r="A559" s="50"/>
    </row>
    <row r="560" spans="1:1" x14ac:dyDescent="0.25">
      <c r="A560" s="50"/>
    </row>
    <row r="561" spans="1:1" x14ac:dyDescent="0.25">
      <c r="A561" s="50"/>
    </row>
    <row r="562" spans="1:1" x14ac:dyDescent="0.25">
      <c r="A562" s="50"/>
    </row>
    <row r="563" spans="1:1" x14ac:dyDescent="0.25">
      <c r="A563" s="50"/>
    </row>
    <row r="564" spans="1:1" x14ac:dyDescent="0.25">
      <c r="A564" s="50"/>
    </row>
    <row r="565" spans="1:1" x14ac:dyDescent="0.25">
      <c r="A565" s="50"/>
    </row>
    <row r="566" spans="1:1" x14ac:dyDescent="0.25">
      <c r="A566" s="50"/>
    </row>
    <row r="567" spans="1:1" x14ac:dyDescent="0.25">
      <c r="A567" s="50"/>
    </row>
    <row r="568" spans="1:1" x14ac:dyDescent="0.25">
      <c r="A568" s="50"/>
    </row>
    <row r="569" spans="1:1" x14ac:dyDescent="0.25">
      <c r="A569" s="50"/>
    </row>
    <row r="570" spans="1:1" x14ac:dyDescent="0.25">
      <c r="A570" s="50"/>
    </row>
    <row r="571" spans="1:1" x14ac:dyDescent="0.25">
      <c r="A571" s="50"/>
    </row>
    <row r="572" spans="1:1" x14ac:dyDescent="0.25">
      <c r="A572" s="50"/>
    </row>
    <row r="573" spans="1:1" x14ac:dyDescent="0.25">
      <c r="A573" s="50"/>
    </row>
    <row r="574" spans="1:1" x14ac:dyDescent="0.25">
      <c r="A574" s="50"/>
    </row>
    <row r="575" spans="1:1" x14ac:dyDescent="0.25">
      <c r="A575" s="50"/>
    </row>
    <row r="576" spans="1:1" x14ac:dyDescent="0.25">
      <c r="A576" s="50"/>
    </row>
    <row r="577" spans="1:1" x14ac:dyDescent="0.25">
      <c r="A577" s="50"/>
    </row>
    <row r="578" spans="1:1" x14ac:dyDescent="0.25">
      <c r="A578" s="50"/>
    </row>
    <row r="579" spans="1:1" x14ac:dyDescent="0.25">
      <c r="A579" s="50"/>
    </row>
    <row r="580" spans="1:1" x14ac:dyDescent="0.25">
      <c r="A580" s="50"/>
    </row>
    <row r="581" spans="1:1" x14ac:dyDescent="0.25">
      <c r="A581" s="50"/>
    </row>
    <row r="582" spans="1:1" x14ac:dyDescent="0.25">
      <c r="A582" s="50"/>
    </row>
    <row r="583" spans="1:1" x14ac:dyDescent="0.25">
      <c r="A583" s="50"/>
    </row>
    <row r="584" spans="1:1" x14ac:dyDescent="0.25">
      <c r="A584" s="50"/>
    </row>
    <row r="585" spans="1:1" x14ac:dyDescent="0.25">
      <c r="A585" s="50"/>
    </row>
    <row r="586" spans="1:1" x14ac:dyDescent="0.25">
      <c r="A586" s="50"/>
    </row>
    <row r="587" spans="1:1" x14ac:dyDescent="0.25">
      <c r="A587" s="50"/>
    </row>
    <row r="588" spans="1:1" x14ac:dyDescent="0.25">
      <c r="A588" s="50"/>
    </row>
    <row r="589" spans="1:1" x14ac:dyDescent="0.25">
      <c r="A589" s="50"/>
    </row>
    <row r="590" spans="1:1" x14ac:dyDescent="0.25">
      <c r="A590" s="50"/>
    </row>
    <row r="591" spans="1:1" x14ac:dyDescent="0.25">
      <c r="A591" s="50"/>
    </row>
    <row r="592" spans="1:1" x14ac:dyDescent="0.25">
      <c r="A592" s="50"/>
    </row>
    <row r="593" spans="1:1" x14ac:dyDescent="0.25">
      <c r="A593" s="50"/>
    </row>
    <row r="594" spans="1:1" x14ac:dyDescent="0.25">
      <c r="A594" s="50"/>
    </row>
    <row r="595" spans="1:1" x14ac:dyDescent="0.25">
      <c r="A595" s="50"/>
    </row>
    <row r="596" spans="1:1" x14ac:dyDescent="0.25">
      <c r="A596" s="50"/>
    </row>
    <row r="597" spans="1:1" x14ac:dyDescent="0.25">
      <c r="A597" s="50"/>
    </row>
    <row r="598" spans="1:1" x14ac:dyDescent="0.25">
      <c r="A598" s="50"/>
    </row>
    <row r="599" spans="1:1" x14ac:dyDescent="0.25">
      <c r="A599" s="50"/>
    </row>
    <row r="600" spans="1:1" x14ac:dyDescent="0.25">
      <c r="A600" s="50"/>
    </row>
    <row r="601" spans="1:1" x14ac:dyDescent="0.25">
      <c r="A601" s="50"/>
    </row>
    <row r="602" spans="1:1" x14ac:dyDescent="0.25">
      <c r="A602" s="50"/>
    </row>
    <row r="603" spans="1:1" x14ac:dyDescent="0.25">
      <c r="A603" s="50"/>
    </row>
    <row r="604" spans="1:1" x14ac:dyDescent="0.25">
      <c r="A604" s="50"/>
    </row>
    <row r="605" spans="1:1" x14ac:dyDescent="0.25">
      <c r="A605" s="50"/>
    </row>
    <row r="606" spans="1:1" x14ac:dyDescent="0.25">
      <c r="A606" s="50"/>
    </row>
    <row r="607" spans="1:1" x14ac:dyDescent="0.25">
      <c r="A607" s="50"/>
    </row>
    <row r="608" spans="1:1" x14ac:dyDescent="0.25">
      <c r="A608" s="50"/>
    </row>
    <row r="609" spans="1:1" x14ac:dyDescent="0.25">
      <c r="A609" s="50"/>
    </row>
    <row r="610" spans="1:1" x14ac:dyDescent="0.25">
      <c r="A610" s="50"/>
    </row>
    <row r="611" spans="1:1" x14ac:dyDescent="0.25">
      <c r="A611" s="50"/>
    </row>
    <row r="612" spans="1:1" x14ac:dyDescent="0.25">
      <c r="A612" s="50"/>
    </row>
    <row r="613" spans="1:1" x14ac:dyDescent="0.25">
      <c r="A613" s="50"/>
    </row>
    <row r="614" spans="1:1" x14ac:dyDescent="0.25">
      <c r="A614" s="50"/>
    </row>
    <row r="615" spans="1:1" x14ac:dyDescent="0.25">
      <c r="A615" s="50"/>
    </row>
    <row r="616" spans="1:1" x14ac:dyDescent="0.25">
      <c r="A616" s="50"/>
    </row>
    <row r="617" spans="1:1" x14ac:dyDescent="0.25">
      <c r="A617" s="50"/>
    </row>
    <row r="618" spans="1:1" x14ac:dyDescent="0.25">
      <c r="A618" s="50"/>
    </row>
    <row r="619" spans="1:1" x14ac:dyDescent="0.25">
      <c r="A619" s="50"/>
    </row>
    <row r="620" spans="1:1" x14ac:dyDescent="0.25">
      <c r="A620" s="50"/>
    </row>
    <row r="621" spans="1:1" x14ac:dyDescent="0.25">
      <c r="A621" s="50"/>
    </row>
    <row r="622" spans="1:1" x14ac:dyDescent="0.25">
      <c r="A622" s="50"/>
    </row>
    <row r="623" spans="1:1" x14ac:dyDescent="0.25">
      <c r="A623" s="50"/>
    </row>
    <row r="624" spans="1:1" x14ac:dyDescent="0.25">
      <c r="A624" s="50"/>
    </row>
    <row r="625" spans="1:1" x14ac:dyDescent="0.25">
      <c r="A625" s="50"/>
    </row>
    <row r="626" spans="1:1" x14ac:dyDescent="0.25">
      <c r="A626" s="50"/>
    </row>
    <row r="627" spans="1:1" x14ac:dyDescent="0.25">
      <c r="A627" s="50"/>
    </row>
    <row r="628" spans="1:1" x14ac:dyDescent="0.25">
      <c r="A628" s="50"/>
    </row>
    <row r="629" spans="1:1" x14ac:dyDescent="0.25">
      <c r="A629" s="50"/>
    </row>
    <row r="630" spans="1:1" x14ac:dyDescent="0.25">
      <c r="A630" s="50"/>
    </row>
    <row r="631" spans="1:1" x14ac:dyDescent="0.25">
      <c r="A631" s="50"/>
    </row>
    <row r="632" spans="1:1" x14ac:dyDescent="0.25">
      <c r="A632" s="50"/>
    </row>
    <row r="633" spans="1:1" x14ac:dyDescent="0.25">
      <c r="A633" s="50"/>
    </row>
    <row r="634" spans="1:1" x14ac:dyDescent="0.25">
      <c r="A634" s="50"/>
    </row>
    <row r="635" spans="1:1" x14ac:dyDescent="0.25">
      <c r="A635" s="50"/>
    </row>
    <row r="636" spans="1:1" x14ac:dyDescent="0.25">
      <c r="A636" s="50"/>
    </row>
    <row r="637" spans="1:1" x14ac:dyDescent="0.25">
      <c r="A637" s="50"/>
    </row>
    <row r="638" spans="1:1" x14ac:dyDescent="0.25">
      <c r="A638" s="50"/>
    </row>
    <row r="639" spans="1:1" x14ac:dyDescent="0.25">
      <c r="A639" s="50"/>
    </row>
    <row r="640" spans="1:1" x14ac:dyDescent="0.25">
      <c r="A640" s="50"/>
    </row>
    <row r="641" spans="1:1" x14ac:dyDescent="0.25">
      <c r="A641" s="50"/>
    </row>
    <row r="642" spans="1:1" x14ac:dyDescent="0.25">
      <c r="A642" s="50"/>
    </row>
    <row r="643" spans="1:1" x14ac:dyDescent="0.25">
      <c r="A643" s="50"/>
    </row>
    <row r="644" spans="1:1" x14ac:dyDescent="0.25">
      <c r="A644" s="50"/>
    </row>
    <row r="645" spans="1:1" x14ac:dyDescent="0.25">
      <c r="A645" s="50"/>
    </row>
    <row r="646" spans="1:1" x14ac:dyDescent="0.25">
      <c r="A646" s="50"/>
    </row>
    <row r="647" spans="1:1" x14ac:dyDescent="0.25">
      <c r="A647" s="50"/>
    </row>
    <row r="648" spans="1:1" x14ac:dyDescent="0.25">
      <c r="A648" s="50"/>
    </row>
    <row r="649" spans="1:1" x14ac:dyDescent="0.25">
      <c r="A649" s="50"/>
    </row>
    <row r="650" spans="1:1" x14ac:dyDescent="0.25">
      <c r="A650" s="50"/>
    </row>
    <row r="651" spans="1:1" x14ac:dyDescent="0.25">
      <c r="A651" s="50"/>
    </row>
    <row r="652" spans="1:1" x14ac:dyDescent="0.25">
      <c r="A652" s="50"/>
    </row>
    <row r="653" spans="1:1" x14ac:dyDescent="0.25">
      <c r="A653" s="50"/>
    </row>
    <row r="654" spans="1:1" x14ac:dyDescent="0.25">
      <c r="A654" s="50"/>
    </row>
    <row r="655" spans="1:1" x14ac:dyDescent="0.25">
      <c r="A655" s="50"/>
    </row>
    <row r="656" spans="1:1" x14ac:dyDescent="0.25">
      <c r="A656" s="50"/>
    </row>
    <row r="657" spans="1:1" x14ac:dyDescent="0.25">
      <c r="A657" s="50"/>
    </row>
    <row r="658" spans="1:1" x14ac:dyDescent="0.25">
      <c r="A658" s="50"/>
    </row>
    <row r="659" spans="1:1" x14ac:dyDescent="0.25">
      <c r="A659" s="50"/>
    </row>
    <row r="660" spans="1:1" x14ac:dyDescent="0.25">
      <c r="A660" s="50"/>
    </row>
    <row r="661" spans="1:1" x14ac:dyDescent="0.25">
      <c r="A661" s="50"/>
    </row>
    <row r="662" spans="1:1" x14ac:dyDescent="0.25">
      <c r="A662" s="50"/>
    </row>
    <row r="663" spans="1:1" x14ac:dyDescent="0.25">
      <c r="A663" s="50"/>
    </row>
    <row r="664" spans="1:1" x14ac:dyDescent="0.25">
      <c r="A664" s="50"/>
    </row>
    <row r="665" spans="1:1" x14ac:dyDescent="0.25">
      <c r="A665" s="50"/>
    </row>
    <row r="666" spans="1:1" x14ac:dyDescent="0.25">
      <c r="A666" s="50"/>
    </row>
    <row r="667" spans="1:1" x14ac:dyDescent="0.25">
      <c r="A667" s="50"/>
    </row>
    <row r="668" spans="1:1" x14ac:dyDescent="0.25">
      <c r="A668" s="50"/>
    </row>
    <row r="669" spans="1:1" x14ac:dyDescent="0.25">
      <c r="A669" s="50"/>
    </row>
    <row r="670" spans="1:1" x14ac:dyDescent="0.25">
      <c r="A670" s="50"/>
    </row>
    <row r="671" spans="1:1" x14ac:dyDescent="0.25">
      <c r="A671" s="50"/>
    </row>
    <row r="672" spans="1:1" x14ac:dyDescent="0.25">
      <c r="A672" s="50"/>
    </row>
    <row r="673" spans="1:1" x14ac:dyDescent="0.25">
      <c r="A673" s="50"/>
    </row>
    <row r="674" spans="1:1" x14ac:dyDescent="0.25">
      <c r="A674" s="50"/>
    </row>
    <row r="675" spans="1:1" x14ac:dyDescent="0.25">
      <c r="A675" s="50"/>
    </row>
    <row r="676" spans="1:1" x14ac:dyDescent="0.25">
      <c r="A676" s="50"/>
    </row>
    <row r="677" spans="1:1" x14ac:dyDescent="0.25">
      <c r="A677" s="50"/>
    </row>
    <row r="678" spans="1:1" x14ac:dyDescent="0.25">
      <c r="A678" s="50"/>
    </row>
    <row r="679" spans="1:1" x14ac:dyDescent="0.25">
      <c r="A679" s="50"/>
    </row>
    <row r="680" spans="1:1" x14ac:dyDescent="0.25">
      <c r="A680" s="50"/>
    </row>
    <row r="681" spans="1:1" x14ac:dyDescent="0.25">
      <c r="A681" s="50"/>
    </row>
    <row r="682" spans="1:1" x14ac:dyDescent="0.25">
      <c r="A682" s="50"/>
    </row>
    <row r="683" spans="1:1" x14ac:dyDescent="0.25">
      <c r="A683" s="50"/>
    </row>
    <row r="684" spans="1:1" x14ac:dyDescent="0.25">
      <c r="A684" s="50"/>
    </row>
    <row r="685" spans="1:1" x14ac:dyDescent="0.25">
      <c r="A685" s="50"/>
    </row>
    <row r="686" spans="1:1" x14ac:dyDescent="0.25">
      <c r="A686" s="50"/>
    </row>
    <row r="687" spans="1:1" x14ac:dyDescent="0.25">
      <c r="A687" s="50"/>
    </row>
    <row r="688" spans="1:1" x14ac:dyDescent="0.25">
      <c r="A688" s="50"/>
    </row>
    <row r="689" spans="1:1" x14ac:dyDescent="0.25">
      <c r="A689" s="50"/>
    </row>
    <row r="690" spans="1:1" x14ac:dyDescent="0.25">
      <c r="A690" s="50"/>
    </row>
    <row r="691" spans="1:1" x14ac:dyDescent="0.25">
      <c r="A691" s="50"/>
    </row>
    <row r="692" spans="1:1" x14ac:dyDescent="0.25">
      <c r="A692" s="50"/>
    </row>
    <row r="693" spans="1:1" x14ac:dyDescent="0.25">
      <c r="A693" s="50"/>
    </row>
    <row r="694" spans="1:1" x14ac:dyDescent="0.25">
      <c r="A694" s="50"/>
    </row>
    <row r="695" spans="1:1" x14ac:dyDescent="0.25">
      <c r="A695" s="50"/>
    </row>
    <row r="696" spans="1:1" x14ac:dyDescent="0.25">
      <c r="A696" s="50"/>
    </row>
    <row r="697" spans="1:1" x14ac:dyDescent="0.25">
      <c r="A697" s="50"/>
    </row>
    <row r="698" spans="1:1" x14ac:dyDescent="0.25">
      <c r="A698" s="50"/>
    </row>
    <row r="699" spans="1:1" x14ac:dyDescent="0.25">
      <c r="A699" s="50"/>
    </row>
    <row r="700" spans="1:1" x14ac:dyDescent="0.25">
      <c r="A700" s="50"/>
    </row>
    <row r="701" spans="1:1" x14ac:dyDescent="0.25">
      <c r="A701" s="50"/>
    </row>
    <row r="702" spans="1:1" x14ac:dyDescent="0.25">
      <c r="A702" s="50"/>
    </row>
    <row r="703" spans="1:1" x14ac:dyDescent="0.25">
      <c r="A703" s="50"/>
    </row>
    <row r="704" spans="1:1" x14ac:dyDescent="0.25">
      <c r="A704" s="50"/>
    </row>
    <row r="705" spans="1:1" x14ac:dyDescent="0.25">
      <c r="A705" s="50"/>
    </row>
    <row r="706" spans="1:1" x14ac:dyDescent="0.25">
      <c r="A706" s="50"/>
    </row>
    <row r="707" spans="1:1" x14ac:dyDescent="0.25">
      <c r="A707" s="50"/>
    </row>
    <row r="708" spans="1:1" x14ac:dyDescent="0.25">
      <c r="A708" s="50"/>
    </row>
    <row r="709" spans="1:1" x14ac:dyDescent="0.25">
      <c r="A709" s="50"/>
    </row>
    <row r="710" spans="1:1" x14ac:dyDescent="0.25">
      <c r="A710" s="50"/>
    </row>
    <row r="711" spans="1:1" x14ac:dyDescent="0.25">
      <c r="A711" s="50"/>
    </row>
    <row r="712" spans="1:1" x14ac:dyDescent="0.25">
      <c r="A712" s="50"/>
    </row>
    <row r="713" spans="1:1" x14ac:dyDescent="0.25">
      <c r="A713" s="50"/>
    </row>
    <row r="714" spans="1:1" x14ac:dyDescent="0.25">
      <c r="A714" s="50"/>
    </row>
    <row r="715" spans="1:1" x14ac:dyDescent="0.25">
      <c r="A715" s="50"/>
    </row>
    <row r="716" spans="1:1" x14ac:dyDescent="0.25">
      <c r="A716" s="50"/>
    </row>
    <row r="717" spans="1:1" x14ac:dyDescent="0.25">
      <c r="A717" s="50"/>
    </row>
    <row r="718" spans="1:1" x14ac:dyDescent="0.25">
      <c r="A718" s="50"/>
    </row>
    <row r="719" spans="1:1" x14ac:dyDescent="0.25">
      <c r="A719" s="50"/>
    </row>
    <row r="720" spans="1:1" x14ac:dyDescent="0.25">
      <c r="A720" s="50"/>
    </row>
    <row r="721" spans="1:1" x14ac:dyDescent="0.25">
      <c r="A721" s="50"/>
    </row>
    <row r="722" spans="1:1" x14ac:dyDescent="0.25">
      <c r="A722" s="50"/>
    </row>
    <row r="723" spans="1:1" x14ac:dyDescent="0.25">
      <c r="A723" s="50"/>
    </row>
    <row r="724" spans="1:1" x14ac:dyDescent="0.25">
      <c r="A724" s="50"/>
    </row>
    <row r="725" spans="1:1" x14ac:dyDescent="0.25">
      <c r="A725" s="50"/>
    </row>
    <row r="726" spans="1:1" x14ac:dyDescent="0.25">
      <c r="A726" s="50"/>
    </row>
    <row r="727" spans="1:1" x14ac:dyDescent="0.25">
      <c r="A727" s="50"/>
    </row>
    <row r="728" spans="1:1" x14ac:dyDescent="0.25">
      <c r="A728" s="50"/>
    </row>
    <row r="729" spans="1:1" x14ac:dyDescent="0.25">
      <c r="A729" s="50"/>
    </row>
    <row r="730" spans="1:1" x14ac:dyDescent="0.25">
      <c r="A730" s="50"/>
    </row>
    <row r="731" spans="1:1" x14ac:dyDescent="0.25">
      <c r="A731" s="50"/>
    </row>
    <row r="732" spans="1:1" x14ac:dyDescent="0.25">
      <c r="A732" s="50"/>
    </row>
    <row r="733" spans="1:1" x14ac:dyDescent="0.25">
      <c r="A733" s="50"/>
    </row>
    <row r="734" spans="1:1" x14ac:dyDescent="0.25">
      <c r="A734" s="50"/>
    </row>
    <row r="735" spans="1:1" x14ac:dyDescent="0.25">
      <c r="A735" s="50"/>
    </row>
    <row r="736" spans="1:1" x14ac:dyDescent="0.25">
      <c r="A736" s="50"/>
    </row>
    <row r="737" spans="1:1" x14ac:dyDescent="0.25">
      <c r="A737" s="50"/>
    </row>
    <row r="738" spans="1:1" x14ac:dyDescent="0.25">
      <c r="A738" s="50"/>
    </row>
    <row r="739" spans="1:1" x14ac:dyDescent="0.25">
      <c r="A739" s="50"/>
    </row>
    <row r="740" spans="1:1" x14ac:dyDescent="0.25">
      <c r="A740" s="50"/>
    </row>
    <row r="741" spans="1:1" x14ac:dyDescent="0.25">
      <c r="A741" s="50"/>
    </row>
    <row r="742" spans="1:1" x14ac:dyDescent="0.25">
      <c r="A742" s="50"/>
    </row>
    <row r="743" spans="1:1" x14ac:dyDescent="0.25">
      <c r="A743" s="50"/>
    </row>
    <row r="744" spans="1:1" x14ac:dyDescent="0.25">
      <c r="A744" s="50"/>
    </row>
    <row r="745" spans="1:1" x14ac:dyDescent="0.25">
      <c r="A745" s="50"/>
    </row>
    <row r="746" spans="1:1" x14ac:dyDescent="0.25">
      <c r="A746" s="50"/>
    </row>
    <row r="747" spans="1:1" x14ac:dyDescent="0.25">
      <c r="A747" s="50"/>
    </row>
    <row r="748" spans="1:1" x14ac:dyDescent="0.25">
      <c r="A748" s="50"/>
    </row>
    <row r="749" spans="1:1" x14ac:dyDescent="0.25">
      <c r="A749" s="50"/>
    </row>
    <row r="750" spans="1:1" x14ac:dyDescent="0.25">
      <c r="A750" s="50"/>
    </row>
    <row r="751" spans="1:1" x14ac:dyDescent="0.25">
      <c r="A751" s="50"/>
    </row>
    <row r="752" spans="1:1" x14ac:dyDescent="0.25">
      <c r="A752" s="50"/>
    </row>
    <row r="753" spans="1:1" x14ac:dyDescent="0.25">
      <c r="A753" s="50"/>
    </row>
    <row r="754" spans="1:1" x14ac:dyDescent="0.25">
      <c r="A754" s="50"/>
    </row>
    <row r="755" spans="1:1" x14ac:dyDescent="0.25">
      <c r="A755" s="50"/>
    </row>
    <row r="756" spans="1:1" x14ac:dyDescent="0.25">
      <c r="A756" s="50"/>
    </row>
    <row r="757" spans="1:1" x14ac:dyDescent="0.25">
      <c r="A757" s="50"/>
    </row>
    <row r="758" spans="1:1" x14ac:dyDescent="0.25">
      <c r="A758" s="50"/>
    </row>
    <row r="759" spans="1:1" x14ac:dyDescent="0.25">
      <c r="A759" s="50"/>
    </row>
    <row r="760" spans="1:1" x14ac:dyDescent="0.25">
      <c r="A760" s="50"/>
    </row>
    <row r="761" spans="1:1" x14ac:dyDescent="0.25">
      <c r="A761" s="50"/>
    </row>
    <row r="762" spans="1:1" x14ac:dyDescent="0.25">
      <c r="A762" s="50"/>
    </row>
    <row r="763" spans="1:1" x14ac:dyDescent="0.25">
      <c r="A763" s="50"/>
    </row>
    <row r="764" spans="1:1" x14ac:dyDescent="0.25">
      <c r="A764" s="50"/>
    </row>
    <row r="765" spans="1:1" x14ac:dyDescent="0.25">
      <c r="A765" s="50"/>
    </row>
    <row r="766" spans="1:1" x14ac:dyDescent="0.25">
      <c r="A766" s="50"/>
    </row>
    <row r="767" spans="1:1" x14ac:dyDescent="0.25">
      <c r="A767" s="50"/>
    </row>
    <row r="768" spans="1:1" x14ac:dyDescent="0.25">
      <c r="A768" s="50"/>
    </row>
    <row r="769" spans="1:1" x14ac:dyDescent="0.25">
      <c r="A769" s="50"/>
    </row>
    <row r="770" spans="1:1" x14ac:dyDescent="0.25">
      <c r="A770" s="50"/>
    </row>
    <row r="771" spans="1:1" x14ac:dyDescent="0.25">
      <c r="A771" s="50"/>
    </row>
    <row r="772" spans="1:1" x14ac:dyDescent="0.25">
      <c r="A772" s="50"/>
    </row>
    <row r="773" spans="1:1" x14ac:dyDescent="0.25">
      <c r="A773" s="50"/>
    </row>
    <row r="774" spans="1:1" x14ac:dyDescent="0.25">
      <c r="A774" s="50"/>
    </row>
    <row r="775" spans="1:1" x14ac:dyDescent="0.25">
      <c r="A775" s="50"/>
    </row>
    <row r="776" spans="1:1" x14ac:dyDescent="0.25">
      <c r="A776" s="50"/>
    </row>
    <row r="777" spans="1:1" x14ac:dyDescent="0.25">
      <c r="A777" s="50"/>
    </row>
    <row r="778" spans="1:1" x14ac:dyDescent="0.25">
      <c r="A778" s="50"/>
    </row>
    <row r="779" spans="1:1" x14ac:dyDescent="0.25">
      <c r="A779" s="50"/>
    </row>
    <row r="780" spans="1:1" x14ac:dyDescent="0.25">
      <c r="A780" s="50"/>
    </row>
    <row r="781" spans="1:1" x14ac:dyDescent="0.25">
      <c r="A781" s="50"/>
    </row>
    <row r="782" spans="1:1" x14ac:dyDescent="0.25">
      <c r="A782" s="50"/>
    </row>
    <row r="783" spans="1:1" x14ac:dyDescent="0.25">
      <c r="A783" s="50"/>
    </row>
    <row r="784" spans="1:1" x14ac:dyDescent="0.25">
      <c r="A784" s="50"/>
    </row>
    <row r="785" spans="1:1" x14ac:dyDescent="0.25">
      <c r="A785" s="50"/>
    </row>
    <row r="786" spans="1:1" x14ac:dyDescent="0.25">
      <c r="A786" s="50"/>
    </row>
    <row r="787" spans="1:1" x14ac:dyDescent="0.25">
      <c r="A787" s="50"/>
    </row>
    <row r="788" spans="1:1" x14ac:dyDescent="0.25">
      <c r="A788" s="50"/>
    </row>
    <row r="789" spans="1:1" x14ac:dyDescent="0.25">
      <c r="A789" s="50"/>
    </row>
    <row r="790" spans="1:1" x14ac:dyDescent="0.25">
      <c r="A790" s="50"/>
    </row>
    <row r="791" spans="1:1" x14ac:dyDescent="0.25">
      <c r="A791" s="50"/>
    </row>
    <row r="792" spans="1:1" x14ac:dyDescent="0.25">
      <c r="A792" s="50"/>
    </row>
    <row r="793" spans="1:1" x14ac:dyDescent="0.25">
      <c r="A793" s="50"/>
    </row>
    <row r="794" spans="1:1" x14ac:dyDescent="0.25">
      <c r="A794" s="50"/>
    </row>
    <row r="795" spans="1:1" x14ac:dyDescent="0.25">
      <c r="A795" s="50"/>
    </row>
    <row r="796" spans="1:1" x14ac:dyDescent="0.25">
      <c r="A796" s="50"/>
    </row>
    <row r="797" spans="1:1" x14ac:dyDescent="0.25">
      <c r="A797" s="50"/>
    </row>
    <row r="798" spans="1:1" x14ac:dyDescent="0.25">
      <c r="A798" s="50"/>
    </row>
    <row r="799" spans="1:1" x14ac:dyDescent="0.25">
      <c r="A799" s="50"/>
    </row>
    <row r="800" spans="1:1" x14ac:dyDescent="0.25">
      <c r="A800" s="50"/>
    </row>
    <row r="801" spans="1:1" x14ac:dyDescent="0.25">
      <c r="A801" s="50"/>
    </row>
    <row r="802" spans="1:1" x14ac:dyDescent="0.25">
      <c r="A802" s="50"/>
    </row>
    <row r="803" spans="1:1" x14ac:dyDescent="0.25">
      <c r="A803" s="50"/>
    </row>
    <row r="804" spans="1:1" x14ac:dyDescent="0.25">
      <c r="A804" s="50"/>
    </row>
    <row r="805" spans="1:1" x14ac:dyDescent="0.25">
      <c r="A805" s="50"/>
    </row>
    <row r="806" spans="1:1" x14ac:dyDescent="0.25">
      <c r="A806" s="50"/>
    </row>
    <row r="807" spans="1:1" x14ac:dyDescent="0.25">
      <c r="A807" s="50"/>
    </row>
    <row r="808" spans="1:1" x14ac:dyDescent="0.25">
      <c r="A808" s="50"/>
    </row>
    <row r="809" spans="1:1" x14ac:dyDescent="0.25">
      <c r="A809" s="50"/>
    </row>
    <row r="810" spans="1:1" x14ac:dyDescent="0.25">
      <c r="A810" s="50"/>
    </row>
    <row r="811" spans="1:1" x14ac:dyDescent="0.25">
      <c r="A811" s="50"/>
    </row>
    <row r="812" spans="1:1" x14ac:dyDescent="0.25">
      <c r="A812" s="50"/>
    </row>
    <row r="813" spans="1:1" x14ac:dyDescent="0.25">
      <c r="A813" s="50"/>
    </row>
    <row r="814" spans="1:1" x14ac:dyDescent="0.25">
      <c r="A814" s="50"/>
    </row>
    <row r="815" spans="1:1" x14ac:dyDescent="0.25">
      <c r="A815" s="50"/>
    </row>
    <row r="816" spans="1:1" x14ac:dyDescent="0.25">
      <c r="A816" s="50"/>
    </row>
    <row r="817" spans="1:1" x14ac:dyDescent="0.25">
      <c r="A817" s="50"/>
    </row>
    <row r="818" spans="1:1" x14ac:dyDescent="0.25">
      <c r="A818" s="50"/>
    </row>
    <row r="819" spans="1:1" x14ac:dyDescent="0.25">
      <c r="A819" s="50"/>
    </row>
    <row r="820" spans="1:1" x14ac:dyDescent="0.25">
      <c r="A820" s="50"/>
    </row>
    <row r="821" spans="1:1" x14ac:dyDescent="0.25">
      <c r="A821" s="50"/>
    </row>
    <row r="822" spans="1:1" x14ac:dyDescent="0.25">
      <c r="A822" s="50"/>
    </row>
    <row r="823" spans="1:1" x14ac:dyDescent="0.25">
      <c r="A823" s="50"/>
    </row>
    <row r="824" spans="1:1" x14ac:dyDescent="0.25">
      <c r="A824" s="50"/>
    </row>
    <row r="825" spans="1:1" x14ac:dyDescent="0.25">
      <c r="A825" s="50"/>
    </row>
    <row r="826" spans="1:1" x14ac:dyDescent="0.25">
      <c r="A826" s="50"/>
    </row>
    <row r="827" spans="1:1" x14ac:dyDescent="0.25">
      <c r="A827" s="50"/>
    </row>
    <row r="828" spans="1:1" x14ac:dyDescent="0.25">
      <c r="A828" s="50"/>
    </row>
    <row r="829" spans="1:1" x14ac:dyDescent="0.25">
      <c r="A829" s="50"/>
    </row>
    <row r="830" spans="1:1" x14ac:dyDescent="0.25">
      <c r="A830" s="50"/>
    </row>
    <row r="831" spans="1:1" x14ac:dyDescent="0.25">
      <c r="A831" s="50"/>
    </row>
    <row r="832" spans="1:1" x14ac:dyDescent="0.25">
      <c r="A832" s="50"/>
    </row>
    <row r="833" spans="1:1" x14ac:dyDescent="0.25">
      <c r="A833" s="50"/>
    </row>
    <row r="834" spans="1:1" x14ac:dyDescent="0.25">
      <c r="A834" s="50"/>
    </row>
    <row r="835" spans="1:1" x14ac:dyDescent="0.25">
      <c r="A835" s="50"/>
    </row>
    <row r="836" spans="1:1" x14ac:dyDescent="0.25">
      <c r="A836" s="50"/>
    </row>
    <row r="837" spans="1:1" x14ac:dyDescent="0.25">
      <c r="A837" s="50"/>
    </row>
    <row r="838" spans="1:1" x14ac:dyDescent="0.25">
      <c r="A838" s="50"/>
    </row>
    <row r="839" spans="1:1" x14ac:dyDescent="0.25">
      <c r="A839" s="50"/>
    </row>
    <row r="840" spans="1:1" x14ac:dyDescent="0.25">
      <c r="A840" s="50"/>
    </row>
    <row r="841" spans="1:1" x14ac:dyDescent="0.25">
      <c r="A841" s="50"/>
    </row>
    <row r="842" spans="1:1" x14ac:dyDescent="0.25">
      <c r="A842" s="50"/>
    </row>
    <row r="843" spans="1:1" x14ac:dyDescent="0.25">
      <c r="A843" s="50"/>
    </row>
    <row r="844" spans="1:1" x14ac:dyDescent="0.25">
      <c r="A844" s="50"/>
    </row>
    <row r="845" spans="1:1" x14ac:dyDescent="0.25">
      <c r="A845" s="50"/>
    </row>
    <row r="846" spans="1:1" x14ac:dyDescent="0.25">
      <c r="A846" s="50"/>
    </row>
    <row r="847" spans="1:1" x14ac:dyDescent="0.25">
      <c r="A847" s="50"/>
    </row>
    <row r="848" spans="1:1" x14ac:dyDescent="0.25">
      <c r="A848" s="50"/>
    </row>
    <row r="849" spans="1:1" x14ac:dyDescent="0.25">
      <c r="A849" s="50"/>
    </row>
    <row r="850" spans="1:1" x14ac:dyDescent="0.25">
      <c r="A850" s="50"/>
    </row>
    <row r="851" spans="1:1" x14ac:dyDescent="0.25">
      <c r="A851" s="50"/>
    </row>
    <row r="852" spans="1:1" x14ac:dyDescent="0.25">
      <c r="A852" s="50"/>
    </row>
    <row r="853" spans="1:1" x14ac:dyDescent="0.25">
      <c r="A853" s="50"/>
    </row>
    <row r="854" spans="1:1" x14ac:dyDescent="0.25">
      <c r="A854" s="50"/>
    </row>
    <row r="855" spans="1:1" x14ac:dyDescent="0.25">
      <c r="A855" s="50"/>
    </row>
    <row r="856" spans="1:1" x14ac:dyDescent="0.25">
      <c r="A856" s="50"/>
    </row>
    <row r="857" spans="1:1" x14ac:dyDescent="0.25">
      <c r="A857" s="50"/>
    </row>
    <row r="858" spans="1:1" x14ac:dyDescent="0.25">
      <c r="A858" s="50"/>
    </row>
    <row r="859" spans="1:1" x14ac:dyDescent="0.25">
      <c r="A859" s="50"/>
    </row>
    <row r="860" spans="1:1" x14ac:dyDescent="0.25">
      <c r="A860" s="50"/>
    </row>
    <row r="861" spans="1:1" x14ac:dyDescent="0.25">
      <c r="A861" s="50"/>
    </row>
    <row r="862" spans="1:1" x14ac:dyDescent="0.25">
      <c r="A862" s="50"/>
    </row>
    <row r="863" spans="1:1" x14ac:dyDescent="0.25">
      <c r="A863" s="50"/>
    </row>
    <row r="864" spans="1:1" x14ac:dyDescent="0.25">
      <c r="A864" s="50"/>
    </row>
    <row r="865" spans="1:1" x14ac:dyDescent="0.25">
      <c r="A865" s="50"/>
    </row>
    <row r="866" spans="1:1" x14ac:dyDescent="0.25">
      <c r="A866" s="50"/>
    </row>
    <row r="867" spans="1:1" x14ac:dyDescent="0.25">
      <c r="A867" s="50"/>
    </row>
    <row r="868" spans="1:1" x14ac:dyDescent="0.25">
      <c r="A868" s="50"/>
    </row>
    <row r="869" spans="1:1" x14ac:dyDescent="0.25">
      <c r="A869" s="50"/>
    </row>
    <row r="870" spans="1:1" x14ac:dyDescent="0.25">
      <c r="A870" s="50"/>
    </row>
    <row r="871" spans="1:1" x14ac:dyDescent="0.25">
      <c r="A871" s="50"/>
    </row>
    <row r="872" spans="1:1" x14ac:dyDescent="0.25">
      <c r="A872" s="50"/>
    </row>
    <row r="873" spans="1:1" x14ac:dyDescent="0.25">
      <c r="A873" s="50"/>
    </row>
    <row r="874" spans="1:1" x14ac:dyDescent="0.25">
      <c r="A874" s="50"/>
    </row>
    <row r="875" spans="1:1" x14ac:dyDescent="0.25">
      <c r="A875" s="50"/>
    </row>
    <row r="876" spans="1:1" x14ac:dyDescent="0.25">
      <c r="A876" s="50"/>
    </row>
    <row r="877" spans="1:1" x14ac:dyDescent="0.25">
      <c r="A877" s="50"/>
    </row>
    <row r="878" spans="1:1" x14ac:dyDescent="0.25">
      <c r="A878" s="50"/>
    </row>
    <row r="879" spans="1:1" x14ac:dyDescent="0.25">
      <c r="A879" s="50"/>
    </row>
    <row r="880" spans="1:1" x14ac:dyDescent="0.25">
      <c r="A880" s="50"/>
    </row>
    <row r="881" spans="1:1" x14ac:dyDescent="0.25">
      <c r="A881" s="50"/>
    </row>
    <row r="882" spans="1:1" x14ac:dyDescent="0.25">
      <c r="A882" s="50"/>
    </row>
    <row r="883" spans="1:1" x14ac:dyDescent="0.25">
      <c r="A883" s="50"/>
    </row>
    <row r="884" spans="1:1" x14ac:dyDescent="0.25">
      <c r="A884" s="50"/>
    </row>
    <row r="885" spans="1:1" x14ac:dyDescent="0.25">
      <c r="A885" s="50"/>
    </row>
    <row r="886" spans="1:1" x14ac:dyDescent="0.25">
      <c r="A886" s="50"/>
    </row>
    <row r="887" spans="1:1" x14ac:dyDescent="0.25">
      <c r="A887" s="50"/>
    </row>
    <row r="888" spans="1:1" x14ac:dyDescent="0.25">
      <c r="A888" s="50"/>
    </row>
    <row r="889" spans="1:1" x14ac:dyDescent="0.25">
      <c r="A889" s="50"/>
    </row>
    <row r="890" spans="1:1" x14ac:dyDescent="0.25">
      <c r="A890" s="50"/>
    </row>
    <row r="891" spans="1:1" x14ac:dyDescent="0.25">
      <c r="A891" s="50"/>
    </row>
    <row r="892" spans="1:1" x14ac:dyDescent="0.25">
      <c r="A892" s="50"/>
    </row>
    <row r="893" spans="1:1" x14ac:dyDescent="0.25">
      <c r="A893" s="50"/>
    </row>
    <row r="894" spans="1:1" x14ac:dyDescent="0.25">
      <c r="A894" s="50"/>
    </row>
    <row r="895" spans="1:1" x14ac:dyDescent="0.25">
      <c r="A895" s="50"/>
    </row>
    <row r="896" spans="1:1" x14ac:dyDescent="0.25">
      <c r="A896" s="50"/>
    </row>
    <row r="897" spans="1:1" x14ac:dyDescent="0.25">
      <c r="A897" s="50"/>
    </row>
    <row r="898" spans="1:1" x14ac:dyDescent="0.25">
      <c r="A898" s="50"/>
    </row>
    <row r="899" spans="1:1" x14ac:dyDescent="0.25">
      <c r="A899" s="50"/>
    </row>
    <row r="900" spans="1:1" x14ac:dyDescent="0.25">
      <c r="A900" s="50"/>
    </row>
    <row r="901" spans="1:1" x14ac:dyDescent="0.25">
      <c r="A901" s="50"/>
    </row>
    <row r="902" spans="1:1" x14ac:dyDescent="0.25">
      <c r="A902" s="50"/>
    </row>
    <row r="903" spans="1:1" x14ac:dyDescent="0.25">
      <c r="A903" s="50"/>
    </row>
    <row r="904" spans="1:1" x14ac:dyDescent="0.25">
      <c r="A904" s="50"/>
    </row>
    <row r="905" spans="1:1" x14ac:dyDescent="0.25">
      <c r="A905" s="50"/>
    </row>
    <row r="906" spans="1:1" x14ac:dyDescent="0.25">
      <c r="A906" s="50"/>
    </row>
    <row r="907" spans="1:1" x14ac:dyDescent="0.25">
      <c r="A907" s="50"/>
    </row>
    <row r="908" spans="1:1" x14ac:dyDescent="0.25">
      <c r="A908" s="50"/>
    </row>
    <row r="909" spans="1:1" x14ac:dyDescent="0.25">
      <c r="A909" s="50"/>
    </row>
    <row r="910" spans="1:1" x14ac:dyDescent="0.25">
      <c r="A910" s="50"/>
    </row>
    <row r="911" spans="1:1" x14ac:dyDescent="0.25">
      <c r="A911" s="50"/>
    </row>
    <row r="912" spans="1:1" x14ac:dyDescent="0.25">
      <c r="A912" s="50"/>
    </row>
    <row r="913" spans="1:1" x14ac:dyDescent="0.25">
      <c r="A913" s="50"/>
    </row>
    <row r="914" spans="1:1" x14ac:dyDescent="0.25">
      <c r="A914" s="50"/>
    </row>
    <row r="915" spans="1:1" x14ac:dyDescent="0.25">
      <c r="A915" s="50"/>
    </row>
    <row r="916" spans="1:1" x14ac:dyDescent="0.25">
      <c r="A916" s="50"/>
    </row>
    <row r="917" spans="1:1" x14ac:dyDescent="0.25">
      <c r="A917" s="50"/>
    </row>
    <row r="918" spans="1:1" x14ac:dyDescent="0.25">
      <c r="A918" s="50"/>
    </row>
    <row r="919" spans="1:1" x14ac:dyDescent="0.25">
      <c r="A919" s="50"/>
    </row>
    <row r="920" spans="1:1" x14ac:dyDescent="0.25">
      <c r="A920" s="50"/>
    </row>
    <row r="921" spans="1:1" x14ac:dyDescent="0.25">
      <c r="A921" s="50"/>
    </row>
    <row r="922" spans="1:1" x14ac:dyDescent="0.25">
      <c r="A922" s="50"/>
    </row>
    <row r="923" spans="1:1" x14ac:dyDescent="0.25">
      <c r="A923" s="50"/>
    </row>
    <row r="924" spans="1:1" x14ac:dyDescent="0.25">
      <c r="A924" s="50"/>
    </row>
    <row r="925" spans="1:1" x14ac:dyDescent="0.25">
      <c r="A925" s="50"/>
    </row>
    <row r="926" spans="1:1" x14ac:dyDescent="0.25">
      <c r="A926" s="50"/>
    </row>
    <row r="927" spans="1:1" x14ac:dyDescent="0.25">
      <c r="A927" s="50"/>
    </row>
    <row r="928" spans="1:1" x14ac:dyDescent="0.25">
      <c r="A928" s="50"/>
    </row>
    <row r="929" spans="1:1" x14ac:dyDescent="0.25">
      <c r="A929" s="50"/>
    </row>
    <row r="930" spans="1:1" x14ac:dyDescent="0.25">
      <c r="A930" s="50"/>
    </row>
    <row r="931" spans="1:1" x14ac:dyDescent="0.25">
      <c r="A931" s="50"/>
    </row>
    <row r="932" spans="1:1" x14ac:dyDescent="0.25">
      <c r="A932" s="50"/>
    </row>
    <row r="933" spans="1:1" x14ac:dyDescent="0.25">
      <c r="A933" s="50"/>
    </row>
    <row r="934" spans="1:1" x14ac:dyDescent="0.25">
      <c r="A934" s="50"/>
    </row>
    <row r="935" spans="1:1" x14ac:dyDescent="0.25">
      <c r="A935" s="50"/>
    </row>
    <row r="936" spans="1:1" x14ac:dyDescent="0.25">
      <c r="A936" s="50"/>
    </row>
    <row r="937" spans="1:1" x14ac:dyDescent="0.25">
      <c r="A937" s="50"/>
    </row>
    <row r="938" spans="1:1" x14ac:dyDescent="0.25">
      <c r="A938" s="50"/>
    </row>
    <row r="939" spans="1:1" x14ac:dyDescent="0.25">
      <c r="A939" s="50"/>
    </row>
    <row r="940" spans="1:1" x14ac:dyDescent="0.25">
      <c r="A940" s="50"/>
    </row>
    <row r="941" spans="1:1" x14ac:dyDescent="0.25">
      <c r="A941" s="50"/>
    </row>
    <row r="942" spans="1:1" x14ac:dyDescent="0.25">
      <c r="A942" s="50"/>
    </row>
    <row r="943" spans="1:1" x14ac:dyDescent="0.25">
      <c r="A943" s="50"/>
    </row>
    <row r="944" spans="1:1" x14ac:dyDescent="0.25">
      <c r="A944" s="50"/>
    </row>
    <row r="945" spans="1:1" x14ac:dyDescent="0.25">
      <c r="A945" s="50"/>
    </row>
    <row r="946" spans="1:1" x14ac:dyDescent="0.25">
      <c r="A946" s="50"/>
    </row>
    <row r="947" spans="1:1" x14ac:dyDescent="0.25">
      <c r="A947" s="50"/>
    </row>
    <row r="948" spans="1:1" x14ac:dyDescent="0.25">
      <c r="A948" s="50"/>
    </row>
    <row r="949" spans="1:1" x14ac:dyDescent="0.25">
      <c r="A949" s="50"/>
    </row>
    <row r="950" spans="1:1" x14ac:dyDescent="0.25">
      <c r="A950" s="50"/>
    </row>
    <row r="951" spans="1:1" x14ac:dyDescent="0.25">
      <c r="A951" s="50"/>
    </row>
    <row r="952" spans="1:1" x14ac:dyDescent="0.25">
      <c r="A952" s="50"/>
    </row>
    <row r="953" spans="1:1" x14ac:dyDescent="0.25">
      <c r="A953" s="50"/>
    </row>
    <row r="954" spans="1:1" x14ac:dyDescent="0.25">
      <c r="A954" s="50"/>
    </row>
    <row r="955" spans="1:1" x14ac:dyDescent="0.25">
      <c r="A955" s="50"/>
    </row>
    <row r="956" spans="1:1" x14ac:dyDescent="0.25">
      <c r="A956" s="50"/>
    </row>
    <row r="957" spans="1:1" x14ac:dyDescent="0.25">
      <c r="A957" s="50"/>
    </row>
    <row r="958" spans="1:1" x14ac:dyDescent="0.25">
      <c r="A958" s="50"/>
    </row>
    <row r="959" spans="1:1" x14ac:dyDescent="0.25">
      <c r="A959" s="50"/>
    </row>
    <row r="960" spans="1:1" x14ac:dyDescent="0.25">
      <c r="A960" s="50"/>
    </row>
    <row r="961" spans="1:1" x14ac:dyDescent="0.25">
      <c r="A961" s="50"/>
    </row>
    <row r="962" spans="1:1" x14ac:dyDescent="0.25">
      <c r="A962" s="50"/>
    </row>
    <row r="963" spans="1:1" x14ac:dyDescent="0.25">
      <c r="A963" s="50"/>
    </row>
    <row r="964" spans="1:1" x14ac:dyDescent="0.25">
      <c r="A964" s="50"/>
    </row>
    <row r="965" spans="1:1" x14ac:dyDescent="0.25">
      <c r="A965" s="50"/>
    </row>
    <row r="966" spans="1:1" x14ac:dyDescent="0.25">
      <c r="A966" s="50"/>
    </row>
    <row r="967" spans="1:1" x14ac:dyDescent="0.25">
      <c r="A967" s="50"/>
    </row>
    <row r="968" spans="1:1" x14ac:dyDescent="0.25">
      <c r="A968" s="50"/>
    </row>
    <row r="969" spans="1:1" x14ac:dyDescent="0.25">
      <c r="A969" s="50"/>
    </row>
    <row r="970" spans="1:1" x14ac:dyDescent="0.25">
      <c r="A970" s="50"/>
    </row>
    <row r="971" spans="1:1" x14ac:dyDescent="0.25">
      <c r="A971" s="50"/>
    </row>
    <row r="972" spans="1:1" x14ac:dyDescent="0.25">
      <c r="A972" s="50"/>
    </row>
    <row r="973" spans="1:1" x14ac:dyDescent="0.25">
      <c r="A973" s="50"/>
    </row>
    <row r="974" spans="1:1" x14ac:dyDescent="0.25">
      <c r="A974" s="50"/>
    </row>
    <row r="975" spans="1:1" x14ac:dyDescent="0.25">
      <c r="A975" s="50"/>
    </row>
    <row r="976" spans="1:1" x14ac:dyDescent="0.25">
      <c r="A976" s="50"/>
    </row>
    <row r="977" spans="1:1" x14ac:dyDescent="0.25">
      <c r="A977" s="50"/>
    </row>
    <row r="978" spans="1:1" x14ac:dyDescent="0.25">
      <c r="A978" s="50"/>
    </row>
    <row r="979" spans="1:1" x14ac:dyDescent="0.25">
      <c r="A979" s="50"/>
    </row>
    <row r="980" spans="1:1" x14ac:dyDescent="0.25">
      <c r="A980" s="50"/>
    </row>
    <row r="981" spans="1:1" x14ac:dyDescent="0.25">
      <c r="A981" s="50"/>
    </row>
    <row r="982" spans="1:1" x14ac:dyDescent="0.25">
      <c r="A982" s="50"/>
    </row>
    <row r="983" spans="1:1" x14ac:dyDescent="0.25">
      <c r="A983" s="50"/>
    </row>
    <row r="984" spans="1:1" x14ac:dyDescent="0.25">
      <c r="A984" s="50"/>
    </row>
    <row r="985" spans="1:1" x14ac:dyDescent="0.25">
      <c r="A985" s="50"/>
    </row>
    <row r="986" spans="1:1" x14ac:dyDescent="0.25">
      <c r="A986" s="50"/>
    </row>
    <row r="987" spans="1:1" x14ac:dyDescent="0.25">
      <c r="A987" s="50"/>
    </row>
    <row r="988" spans="1:1" x14ac:dyDescent="0.25">
      <c r="A988" s="50"/>
    </row>
    <row r="989" spans="1:1" x14ac:dyDescent="0.25">
      <c r="A989" s="50"/>
    </row>
    <row r="990" spans="1:1" x14ac:dyDescent="0.25">
      <c r="A990" s="50"/>
    </row>
    <row r="991" spans="1:1" x14ac:dyDescent="0.25">
      <c r="A991" s="50"/>
    </row>
    <row r="992" spans="1:1" x14ac:dyDescent="0.25">
      <c r="A992" s="50"/>
    </row>
    <row r="993" spans="1:1" x14ac:dyDescent="0.25">
      <c r="A993" s="50"/>
    </row>
    <row r="994" spans="1:1" x14ac:dyDescent="0.25">
      <c r="A994" s="50"/>
    </row>
    <row r="995" spans="1:1" x14ac:dyDescent="0.25">
      <c r="A995" s="50"/>
    </row>
    <row r="996" spans="1:1" x14ac:dyDescent="0.25">
      <c r="A996" s="50"/>
    </row>
    <row r="997" spans="1:1" x14ac:dyDescent="0.25">
      <c r="A997" s="50"/>
    </row>
    <row r="998" spans="1:1" x14ac:dyDescent="0.25">
      <c r="A998" s="50"/>
    </row>
    <row r="999" spans="1:1" x14ac:dyDescent="0.25">
      <c r="A999" s="50"/>
    </row>
    <row r="1000" spans="1:1" x14ac:dyDescent="0.25">
      <c r="A1000" s="50"/>
    </row>
    <row r="1001" spans="1:1" x14ac:dyDescent="0.25">
      <c r="A1001" s="50"/>
    </row>
    <row r="1002" spans="1:1" x14ac:dyDescent="0.25">
      <c r="A1002" s="50"/>
    </row>
    <row r="1003" spans="1:1" x14ac:dyDescent="0.25">
      <c r="A1003" s="50"/>
    </row>
    <row r="1004" spans="1:1" x14ac:dyDescent="0.25">
      <c r="A1004" s="50"/>
    </row>
    <row r="1005" spans="1:1" x14ac:dyDescent="0.25">
      <c r="A1005" s="50"/>
    </row>
    <row r="1006" spans="1:1" x14ac:dyDescent="0.25">
      <c r="A1006" s="50"/>
    </row>
    <row r="1007" spans="1:1" x14ac:dyDescent="0.25">
      <c r="A1007" s="50"/>
    </row>
    <row r="1008" spans="1:1" x14ac:dyDescent="0.25">
      <c r="A1008" s="50"/>
    </row>
    <row r="1009" spans="1:1" x14ac:dyDescent="0.25">
      <c r="A1009" s="50"/>
    </row>
    <row r="1010" spans="1:1" x14ac:dyDescent="0.25">
      <c r="A1010" s="50"/>
    </row>
    <row r="1011" spans="1:1" x14ac:dyDescent="0.25">
      <c r="A1011" s="50"/>
    </row>
    <row r="1012" spans="1:1" x14ac:dyDescent="0.25">
      <c r="A1012" s="50"/>
    </row>
    <row r="1013" spans="1:1" x14ac:dyDescent="0.25">
      <c r="A1013" s="50"/>
    </row>
    <row r="1014" spans="1:1" x14ac:dyDescent="0.25">
      <c r="A1014" s="50"/>
    </row>
    <row r="1015" spans="1:1" x14ac:dyDescent="0.25">
      <c r="A1015" s="50"/>
    </row>
    <row r="1016" spans="1:1" x14ac:dyDescent="0.25">
      <c r="A1016" s="50"/>
    </row>
    <row r="1017" spans="1:1" x14ac:dyDescent="0.25">
      <c r="A1017" s="50"/>
    </row>
    <row r="1018" spans="1:1" x14ac:dyDescent="0.25">
      <c r="A1018" s="50"/>
    </row>
    <row r="1019" spans="1:1" x14ac:dyDescent="0.25">
      <c r="A1019" s="50"/>
    </row>
    <row r="1020" spans="1:1" x14ac:dyDescent="0.25">
      <c r="A1020" s="50"/>
    </row>
    <row r="1021" spans="1:1" x14ac:dyDescent="0.25">
      <c r="A1021" s="50"/>
    </row>
    <row r="1022" spans="1:1" x14ac:dyDescent="0.25">
      <c r="A1022" s="50"/>
    </row>
    <row r="1023" spans="1:1" x14ac:dyDescent="0.25">
      <c r="A1023" s="50"/>
    </row>
    <row r="1024" spans="1:1" x14ac:dyDescent="0.25">
      <c r="A1024" s="50"/>
    </row>
    <row r="1025" spans="1:1" x14ac:dyDescent="0.25">
      <c r="A1025" s="50"/>
    </row>
    <row r="1026" spans="1:1" x14ac:dyDescent="0.25">
      <c r="A1026" s="50"/>
    </row>
    <row r="1027" spans="1:1" x14ac:dyDescent="0.25">
      <c r="A1027" s="50"/>
    </row>
    <row r="1028" spans="1:1" x14ac:dyDescent="0.25">
      <c r="A1028" s="50"/>
    </row>
    <row r="1029" spans="1:1" x14ac:dyDescent="0.25">
      <c r="A1029" s="50"/>
    </row>
    <row r="1030" spans="1:1" x14ac:dyDescent="0.25">
      <c r="A1030" s="50"/>
    </row>
    <row r="1031" spans="1:1" x14ac:dyDescent="0.25">
      <c r="A1031" s="50"/>
    </row>
    <row r="1032" spans="1:1" x14ac:dyDescent="0.25">
      <c r="A1032" s="50"/>
    </row>
    <row r="1033" spans="1:1" x14ac:dyDescent="0.25">
      <c r="A1033" s="50"/>
    </row>
    <row r="1034" spans="1:1" x14ac:dyDescent="0.25">
      <c r="A1034" s="50"/>
    </row>
    <row r="1035" spans="1:1" x14ac:dyDescent="0.25">
      <c r="A1035" s="50"/>
    </row>
    <row r="1036" spans="1:1" x14ac:dyDescent="0.25">
      <c r="A1036" s="50"/>
    </row>
    <row r="1037" spans="1:1" x14ac:dyDescent="0.25">
      <c r="A1037" s="50"/>
    </row>
    <row r="1038" spans="1:1" x14ac:dyDescent="0.25">
      <c r="A1038" s="50"/>
    </row>
    <row r="1039" spans="1:1" x14ac:dyDescent="0.25">
      <c r="A1039" s="50"/>
    </row>
    <row r="1040" spans="1:1" x14ac:dyDescent="0.25">
      <c r="A1040" s="50"/>
    </row>
    <row r="1041" spans="1:1" x14ac:dyDescent="0.25">
      <c r="A1041" s="50"/>
    </row>
    <row r="1042" spans="1:1" x14ac:dyDescent="0.25">
      <c r="A1042" s="50"/>
    </row>
    <row r="1043" spans="1:1" x14ac:dyDescent="0.25">
      <c r="A1043" s="50"/>
    </row>
    <row r="1044" spans="1:1" x14ac:dyDescent="0.25">
      <c r="A1044" s="50"/>
    </row>
    <row r="1045" spans="1:1" x14ac:dyDescent="0.25">
      <c r="A1045" s="50"/>
    </row>
    <row r="1046" spans="1:1" x14ac:dyDescent="0.25">
      <c r="A1046" s="50"/>
    </row>
    <row r="1047" spans="1:1" x14ac:dyDescent="0.25">
      <c r="A1047" s="50"/>
    </row>
    <row r="1048" spans="1:1" x14ac:dyDescent="0.25">
      <c r="A1048" s="50"/>
    </row>
    <row r="1049" spans="1:1" x14ac:dyDescent="0.25">
      <c r="A1049" s="50"/>
    </row>
    <row r="1050" spans="1:1" x14ac:dyDescent="0.25">
      <c r="A1050" s="50"/>
    </row>
    <row r="1051" spans="1:1" x14ac:dyDescent="0.25">
      <c r="A1051" s="50"/>
    </row>
    <row r="1052" spans="1:1" x14ac:dyDescent="0.25">
      <c r="A1052" s="50"/>
    </row>
    <row r="1053" spans="1:1" x14ac:dyDescent="0.25">
      <c r="A1053" s="50"/>
    </row>
    <row r="1054" spans="1:1" x14ac:dyDescent="0.25">
      <c r="A1054" s="50"/>
    </row>
    <row r="1055" spans="1:1" x14ac:dyDescent="0.25">
      <c r="A1055" s="50"/>
    </row>
    <row r="1056" spans="1:1" x14ac:dyDescent="0.25">
      <c r="A1056" s="50"/>
    </row>
    <row r="1057" spans="1:1" x14ac:dyDescent="0.25">
      <c r="A1057" s="50"/>
    </row>
    <row r="1058" spans="1:1" x14ac:dyDescent="0.25">
      <c r="A1058" s="50"/>
    </row>
    <row r="1059" spans="1:1" x14ac:dyDescent="0.25">
      <c r="A1059" s="50"/>
    </row>
    <row r="1060" spans="1:1" x14ac:dyDescent="0.25">
      <c r="A1060" s="50"/>
    </row>
    <row r="1061" spans="1:1" x14ac:dyDescent="0.25">
      <c r="A1061" s="50"/>
    </row>
    <row r="1062" spans="1:1" x14ac:dyDescent="0.25">
      <c r="A1062" s="50"/>
    </row>
    <row r="1063" spans="1:1" x14ac:dyDescent="0.25">
      <c r="A1063" s="50"/>
    </row>
    <row r="1064" spans="1:1" x14ac:dyDescent="0.25">
      <c r="A1064" s="50"/>
    </row>
    <row r="1065" spans="1:1" x14ac:dyDescent="0.25">
      <c r="A1065" s="50"/>
    </row>
    <row r="1066" spans="1:1" x14ac:dyDescent="0.25">
      <c r="A1066" s="50"/>
    </row>
    <row r="1067" spans="1:1" x14ac:dyDescent="0.25">
      <c r="A1067" s="50"/>
    </row>
    <row r="1068" spans="1:1" x14ac:dyDescent="0.25">
      <c r="A1068" s="50"/>
    </row>
    <row r="1069" spans="1:1" x14ac:dyDescent="0.25">
      <c r="A1069" s="50"/>
    </row>
    <row r="1070" spans="1:1" x14ac:dyDescent="0.25">
      <c r="A1070" s="50"/>
    </row>
    <row r="1071" spans="1:1" x14ac:dyDescent="0.25">
      <c r="A1071" s="50"/>
    </row>
    <row r="1072" spans="1:1" x14ac:dyDescent="0.25">
      <c r="A1072" s="50"/>
    </row>
    <row r="1073" spans="1:1" x14ac:dyDescent="0.25">
      <c r="A1073" s="50"/>
    </row>
    <row r="1074" spans="1:1" x14ac:dyDescent="0.25">
      <c r="A1074" s="50"/>
    </row>
    <row r="1075" spans="1:1" x14ac:dyDescent="0.25">
      <c r="A1075" s="50"/>
    </row>
    <row r="1076" spans="1:1" x14ac:dyDescent="0.25">
      <c r="A1076" s="50"/>
    </row>
    <row r="1077" spans="1:1" x14ac:dyDescent="0.25">
      <c r="A1077" s="50"/>
    </row>
    <row r="1078" spans="1:1" x14ac:dyDescent="0.25">
      <c r="A1078" s="50"/>
    </row>
    <row r="1079" spans="1:1" x14ac:dyDescent="0.25">
      <c r="A1079" s="50"/>
    </row>
    <row r="1080" spans="1:1" x14ac:dyDescent="0.25">
      <c r="A1080" s="50"/>
    </row>
    <row r="1081" spans="1:1" x14ac:dyDescent="0.25">
      <c r="A1081" s="50"/>
    </row>
    <row r="1082" spans="1:1" x14ac:dyDescent="0.25">
      <c r="A1082" s="50"/>
    </row>
    <row r="1083" spans="1:1" x14ac:dyDescent="0.25">
      <c r="A1083" s="50"/>
    </row>
    <row r="1084" spans="1:1" x14ac:dyDescent="0.25">
      <c r="A1084" s="50"/>
    </row>
    <row r="1085" spans="1:1" x14ac:dyDescent="0.25">
      <c r="A1085" s="50"/>
    </row>
    <row r="1086" spans="1:1" x14ac:dyDescent="0.25">
      <c r="A1086" s="50"/>
    </row>
    <row r="1087" spans="1:1" x14ac:dyDescent="0.25">
      <c r="A1087" s="50"/>
    </row>
    <row r="1088" spans="1:1" x14ac:dyDescent="0.25">
      <c r="A1088" s="50"/>
    </row>
    <row r="1089" spans="1:1" x14ac:dyDescent="0.25">
      <c r="A1089" s="50"/>
    </row>
    <row r="1090" spans="1:1" x14ac:dyDescent="0.25">
      <c r="A1090" s="50"/>
    </row>
    <row r="1091" spans="1:1" x14ac:dyDescent="0.25">
      <c r="A1091" s="50"/>
    </row>
    <row r="1092" spans="1:1" x14ac:dyDescent="0.25">
      <c r="A1092" s="50"/>
    </row>
    <row r="1093" spans="1:1" x14ac:dyDescent="0.25">
      <c r="A1093" s="50"/>
    </row>
    <row r="1094" spans="1:1" x14ac:dyDescent="0.25">
      <c r="A1094" s="50"/>
    </row>
    <row r="1095" spans="1:1" x14ac:dyDescent="0.25">
      <c r="A1095" s="50"/>
    </row>
    <row r="1096" spans="1:1" x14ac:dyDescent="0.25">
      <c r="A1096" s="50"/>
    </row>
    <row r="1097" spans="1:1" x14ac:dyDescent="0.25">
      <c r="A1097" s="50"/>
    </row>
    <row r="1098" spans="1:1" x14ac:dyDescent="0.25">
      <c r="A1098" s="50"/>
    </row>
    <row r="1099" spans="1:1" x14ac:dyDescent="0.25">
      <c r="A1099" s="50"/>
    </row>
    <row r="1100" spans="1:1" x14ac:dyDescent="0.25">
      <c r="A1100" s="50"/>
    </row>
    <row r="1101" spans="1:1" x14ac:dyDescent="0.25">
      <c r="A1101" s="50"/>
    </row>
    <row r="1102" spans="1:1" x14ac:dyDescent="0.25">
      <c r="A1102" s="50"/>
    </row>
    <row r="1103" spans="1:1" x14ac:dyDescent="0.25">
      <c r="A1103" s="50"/>
    </row>
    <row r="1104" spans="1:1" x14ac:dyDescent="0.25">
      <c r="A1104" s="50"/>
    </row>
    <row r="1105" spans="1:1" x14ac:dyDescent="0.25">
      <c r="A1105" s="50"/>
    </row>
    <row r="1106" spans="1:1" x14ac:dyDescent="0.25">
      <c r="A1106" s="50"/>
    </row>
    <row r="1107" spans="1:1" x14ac:dyDescent="0.25">
      <c r="A1107" s="50"/>
    </row>
    <row r="1108" spans="1:1" x14ac:dyDescent="0.25">
      <c r="A1108" s="50"/>
    </row>
    <row r="1109" spans="1:1" x14ac:dyDescent="0.25">
      <c r="A1109" s="50"/>
    </row>
    <row r="1110" spans="1:1" x14ac:dyDescent="0.25">
      <c r="A1110" s="50"/>
    </row>
    <row r="1111" spans="1:1" x14ac:dyDescent="0.25">
      <c r="A1111" s="50"/>
    </row>
    <row r="1112" spans="1:1" x14ac:dyDescent="0.25">
      <c r="A1112" s="50"/>
    </row>
    <row r="1113" spans="1:1" x14ac:dyDescent="0.25">
      <c r="A1113" s="50"/>
    </row>
    <row r="1114" spans="1:1" x14ac:dyDescent="0.25">
      <c r="A1114" s="50"/>
    </row>
    <row r="1115" spans="1:1" x14ac:dyDescent="0.25">
      <c r="A1115" s="50"/>
    </row>
    <row r="1116" spans="1:1" x14ac:dyDescent="0.25">
      <c r="A1116" s="50"/>
    </row>
    <row r="1117" spans="1:1" x14ac:dyDescent="0.25">
      <c r="A1117" s="50"/>
    </row>
    <row r="1118" spans="1:1" x14ac:dyDescent="0.25">
      <c r="A1118" s="50"/>
    </row>
    <row r="1119" spans="1:1" x14ac:dyDescent="0.25">
      <c r="A1119" s="50"/>
    </row>
    <row r="1120" spans="1:1" x14ac:dyDescent="0.25">
      <c r="A1120" s="50"/>
    </row>
    <row r="1121" spans="1:1" x14ac:dyDescent="0.25">
      <c r="A1121" s="50"/>
    </row>
    <row r="1122" spans="1:1" x14ac:dyDescent="0.25">
      <c r="A1122" s="50"/>
    </row>
    <row r="1123" spans="1:1" x14ac:dyDescent="0.25">
      <c r="A1123" s="50"/>
    </row>
    <row r="1124" spans="1:1" x14ac:dyDescent="0.25">
      <c r="A1124" s="50"/>
    </row>
    <row r="1125" spans="1:1" x14ac:dyDescent="0.25">
      <c r="A1125" s="50"/>
    </row>
    <row r="1126" spans="1:1" x14ac:dyDescent="0.25">
      <c r="A1126" s="50"/>
    </row>
    <row r="1127" spans="1:1" x14ac:dyDescent="0.25">
      <c r="A1127" s="50"/>
    </row>
    <row r="1128" spans="1:1" x14ac:dyDescent="0.25">
      <c r="A1128" s="50"/>
    </row>
    <row r="1129" spans="1:1" x14ac:dyDescent="0.25">
      <c r="A1129" s="50"/>
    </row>
    <row r="1130" spans="1:1" x14ac:dyDescent="0.25">
      <c r="A1130" s="50"/>
    </row>
    <row r="1131" spans="1:1" x14ac:dyDescent="0.25">
      <c r="A1131" s="50"/>
    </row>
    <row r="1132" spans="1:1" x14ac:dyDescent="0.25">
      <c r="A1132" s="50"/>
    </row>
    <row r="1133" spans="1:1" x14ac:dyDescent="0.25">
      <c r="A1133" s="50"/>
    </row>
    <row r="1134" spans="1:1" x14ac:dyDescent="0.25">
      <c r="A1134" s="50"/>
    </row>
    <row r="1135" spans="1:1" x14ac:dyDescent="0.25">
      <c r="A1135" s="50"/>
    </row>
    <row r="1136" spans="1:1" x14ac:dyDescent="0.25">
      <c r="A1136" s="50"/>
    </row>
    <row r="1137" spans="1:1" x14ac:dyDescent="0.25">
      <c r="A1137" s="50"/>
    </row>
    <row r="1138" spans="1:1" x14ac:dyDescent="0.25">
      <c r="A1138" s="50"/>
    </row>
    <row r="1139" spans="1:1" x14ac:dyDescent="0.25">
      <c r="A1139" s="50"/>
    </row>
    <row r="1140" spans="1:1" x14ac:dyDescent="0.25">
      <c r="A1140" s="50"/>
    </row>
    <row r="1141" spans="1:1" x14ac:dyDescent="0.25">
      <c r="A1141" s="50"/>
    </row>
    <row r="1142" spans="1:1" x14ac:dyDescent="0.25">
      <c r="A1142" s="50"/>
    </row>
    <row r="1143" spans="1:1" x14ac:dyDescent="0.25">
      <c r="A1143" s="50"/>
    </row>
    <row r="1144" spans="1:1" x14ac:dyDescent="0.25">
      <c r="A1144" s="50"/>
    </row>
    <row r="1145" spans="1:1" x14ac:dyDescent="0.25">
      <c r="A1145" s="50"/>
    </row>
    <row r="1146" spans="1:1" x14ac:dyDescent="0.25">
      <c r="A1146" s="50"/>
    </row>
    <row r="1147" spans="1:1" x14ac:dyDescent="0.25">
      <c r="A1147" s="50"/>
    </row>
    <row r="1148" spans="1:1" x14ac:dyDescent="0.25">
      <c r="A1148" s="50"/>
    </row>
    <row r="1149" spans="1:1" x14ac:dyDescent="0.25">
      <c r="A1149" s="50"/>
    </row>
    <row r="1150" spans="1:1" x14ac:dyDescent="0.25">
      <c r="A1150" s="50"/>
    </row>
    <row r="1151" spans="1:1" x14ac:dyDescent="0.25">
      <c r="A1151" s="50"/>
    </row>
    <row r="1152" spans="1:1" x14ac:dyDescent="0.25">
      <c r="A1152" s="50"/>
    </row>
    <row r="1153" spans="1:1" x14ac:dyDescent="0.25">
      <c r="A1153" s="50"/>
    </row>
    <row r="1154" spans="1:1" x14ac:dyDescent="0.25">
      <c r="A1154" s="50"/>
    </row>
    <row r="1155" spans="1:1" x14ac:dyDescent="0.25">
      <c r="A1155" s="50"/>
    </row>
    <row r="1156" spans="1:1" x14ac:dyDescent="0.25">
      <c r="A1156" s="50"/>
    </row>
    <row r="1157" spans="1:1" x14ac:dyDescent="0.25">
      <c r="A1157" s="50"/>
    </row>
    <row r="1158" spans="1:1" x14ac:dyDescent="0.25">
      <c r="A1158" s="50"/>
    </row>
    <row r="1159" spans="1:1" x14ac:dyDescent="0.25">
      <c r="A1159" s="50"/>
    </row>
    <row r="1160" spans="1:1" x14ac:dyDescent="0.25">
      <c r="A1160" s="50"/>
    </row>
    <row r="1161" spans="1:1" x14ac:dyDescent="0.25">
      <c r="A1161" s="50"/>
    </row>
    <row r="1162" spans="1:1" x14ac:dyDescent="0.25">
      <c r="A1162" s="50"/>
    </row>
    <row r="1163" spans="1:1" x14ac:dyDescent="0.25">
      <c r="A1163" s="50"/>
    </row>
    <row r="1164" spans="1:1" x14ac:dyDescent="0.25">
      <c r="A1164" s="50"/>
    </row>
    <row r="1165" spans="1:1" x14ac:dyDescent="0.25">
      <c r="A1165" s="50"/>
    </row>
    <row r="1166" spans="1:1" x14ac:dyDescent="0.25">
      <c r="A1166" s="50"/>
    </row>
    <row r="1167" spans="1:1" x14ac:dyDescent="0.25">
      <c r="A1167" s="50"/>
    </row>
    <row r="1168" spans="1:1" x14ac:dyDescent="0.25">
      <c r="A1168" s="50"/>
    </row>
    <row r="1169" spans="1:1" x14ac:dyDescent="0.25">
      <c r="A1169" s="50"/>
    </row>
    <row r="1170" spans="1:1" x14ac:dyDescent="0.25">
      <c r="A1170" s="50"/>
    </row>
    <row r="1171" spans="1:1" x14ac:dyDescent="0.25">
      <c r="A1171" s="50"/>
    </row>
    <row r="1172" spans="1:1" x14ac:dyDescent="0.25">
      <c r="A1172" s="50"/>
    </row>
    <row r="1173" spans="1:1" x14ac:dyDescent="0.25">
      <c r="A1173" s="50"/>
    </row>
    <row r="1174" spans="1:1" x14ac:dyDescent="0.25">
      <c r="A1174" s="50"/>
    </row>
    <row r="1175" spans="1:1" x14ac:dyDescent="0.25">
      <c r="A1175" s="50"/>
    </row>
    <row r="1176" spans="1:1" x14ac:dyDescent="0.25">
      <c r="A1176" s="50"/>
    </row>
    <row r="1177" spans="1:1" x14ac:dyDescent="0.25">
      <c r="A1177" s="50"/>
    </row>
    <row r="1178" spans="1:1" x14ac:dyDescent="0.25">
      <c r="A1178" s="50"/>
    </row>
    <row r="1179" spans="1:1" x14ac:dyDescent="0.25">
      <c r="A1179" s="50"/>
    </row>
    <row r="1180" spans="1:1" x14ac:dyDescent="0.25">
      <c r="A1180" s="50"/>
    </row>
    <row r="1181" spans="1:1" x14ac:dyDescent="0.25">
      <c r="A1181" s="50"/>
    </row>
    <row r="1182" spans="1:1" x14ac:dyDescent="0.25">
      <c r="A1182" s="50"/>
    </row>
    <row r="1183" spans="1:1" x14ac:dyDescent="0.25">
      <c r="A1183" s="50"/>
    </row>
    <row r="1184" spans="1:1" x14ac:dyDescent="0.25">
      <c r="A1184" s="50"/>
    </row>
    <row r="1185" spans="1:1" x14ac:dyDescent="0.25">
      <c r="A1185" s="50"/>
    </row>
    <row r="1186" spans="1:1" x14ac:dyDescent="0.25">
      <c r="A1186" s="50"/>
    </row>
    <row r="1187" spans="1:1" x14ac:dyDescent="0.25">
      <c r="A1187" s="50"/>
    </row>
    <row r="1188" spans="1:1" x14ac:dyDescent="0.25">
      <c r="A1188" s="50"/>
    </row>
    <row r="1189" spans="1:1" x14ac:dyDescent="0.25">
      <c r="A1189" s="50"/>
    </row>
    <row r="1190" spans="1:1" x14ac:dyDescent="0.25">
      <c r="A1190" s="50"/>
    </row>
    <row r="1191" spans="1:1" x14ac:dyDescent="0.25">
      <c r="A1191" s="50"/>
    </row>
    <row r="1192" spans="1:1" x14ac:dyDescent="0.25">
      <c r="A1192" s="50"/>
    </row>
    <row r="1193" spans="1:1" x14ac:dyDescent="0.25">
      <c r="A1193" s="50"/>
    </row>
    <row r="1194" spans="1:1" x14ac:dyDescent="0.25">
      <c r="A1194" s="50"/>
    </row>
    <row r="1195" spans="1:1" x14ac:dyDescent="0.25">
      <c r="A1195" s="50"/>
    </row>
    <row r="1196" spans="1:1" x14ac:dyDescent="0.25">
      <c r="A1196" s="50"/>
    </row>
    <row r="1197" spans="1:1" x14ac:dyDescent="0.25">
      <c r="A1197" s="50"/>
    </row>
    <row r="1198" spans="1:1" x14ac:dyDescent="0.25">
      <c r="A1198" s="50"/>
    </row>
    <row r="1199" spans="1:1" x14ac:dyDescent="0.25">
      <c r="A1199" s="50"/>
    </row>
    <row r="1200" spans="1:1" x14ac:dyDescent="0.25">
      <c r="A1200" s="50"/>
    </row>
    <row r="1201" spans="1:1" x14ac:dyDescent="0.25">
      <c r="A1201" s="50"/>
    </row>
    <row r="1202" spans="1:1" x14ac:dyDescent="0.25">
      <c r="A1202" s="50"/>
    </row>
    <row r="1203" spans="1:1" x14ac:dyDescent="0.25">
      <c r="A1203" s="50"/>
    </row>
    <row r="1204" spans="1:1" x14ac:dyDescent="0.25">
      <c r="A1204" s="50"/>
    </row>
    <row r="1205" spans="1:1" x14ac:dyDescent="0.25">
      <c r="A1205" s="50"/>
    </row>
    <row r="1206" spans="1:1" x14ac:dyDescent="0.25">
      <c r="A1206" s="50"/>
    </row>
    <row r="1207" spans="1:1" x14ac:dyDescent="0.25">
      <c r="A1207" s="50"/>
    </row>
    <row r="1208" spans="1:1" x14ac:dyDescent="0.25">
      <c r="A1208" s="50"/>
    </row>
    <row r="1209" spans="1:1" x14ac:dyDescent="0.25">
      <c r="A1209" s="50"/>
    </row>
    <row r="1210" spans="1:1" x14ac:dyDescent="0.25">
      <c r="A1210" s="50"/>
    </row>
    <row r="1211" spans="1:1" x14ac:dyDescent="0.25">
      <c r="A1211" s="50"/>
    </row>
    <row r="1212" spans="1:1" x14ac:dyDescent="0.25">
      <c r="A1212" s="50"/>
    </row>
    <row r="1213" spans="1:1" x14ac:dyDescent="0.25">
      <c r="A1213" s="50"/>
    </row>
    <row r="1214" spans="1:1" x14ac:dyDescent="0.25">
      <c r="A1214" s="50"/>
    </row>
    <row r="1215" spans="1:1" x14ac:dyDescent="0.25">
      <c r="A1215" s="50"/>
    </row>
    <row r="1216" spans="1:1" x14ac:dyDescent="0.25">
      <c r="A1216" s="50"/>
    </row>
    <row r="1217" spans="1:1" x14ac:dyDescent="0.25">
      <c r="A1217" s="50"/>
    </row>
    <row r="1218" spans="1:1" x14ac:dyDescent="0.25">
      <c r="A1218" s="50"/>
    </row>
    <row r="1219" spans="1:1" x14ac:dyDescent="0.25">
      <c r="A1219" s="50"/>
    </row>
    <row r="1220" spans="1:1" x14ac:dyDescent="0.25">
      <c r="A1220" s="50"/>
    </row>
    <row r="1221" spans="1:1" x14ac:dyDescent="0.25">
      <c r="A1221" s="50"/>
    </row>
    <row r="1222" spans="1:1" x14ac:dyDescent="0.25">
      <c r="A1222" s="50"/>
    </row>
    <row r="1223" spans="1:1" x14ac:dyDescent="0.25">
      <c r="A1223" s="50"/>
    </row>
    <row r="1224" spans="1:1" x14ac:dyDescent="0.25">
      <c r="A1224" s="50"/>
    </row>
    <row r="1225" spans="1:1" x14ac:dyDescent="0.25">
      <c r="A1225" s="50"/>
    </row>
    <row r="1226" spans="1:1" x14ac:dyDescent="0.25">
      <c r="A1226" s="50"/>
    </row>
    <row r="1227" spans="1:1" x14ac:dyDescent="0.25">
      <c r="A1227" s="50"/>
    </row>
    <row r="1228" spans="1:1" x14ac:dyDescent="0.25">
      <c r="A1228" s="50"/>
    </row>
    <row r="1229" spans="1:1" x14ac:dyDescent="0.25">
      <c r="A1229" s="50"/>
    </row>
    <row r="1230" spans="1:1" x14ac:dyDescent="0.25">
      <c r="A1230" s="50"/>
    </row>
    <row r="1231" spans="1:1" x14ac:dyDescent="0.25">
      <c r="A1231" s="50"/>
    </row>
    <row r="1232" spans="1:1" x14ac:dyDescent="0.25">
      <c r="A1232" s="50"/>
    </row>
    <row r="1233" spans="1:1" x14ac:dyDescent="0.25">
      <c r="A1233" s="50"/>
    </row>
    <row r="1234" spans="1:1" x14ac:dyDescent="0.25">
      <c r="A1234" s="50"/>
    </row>
    <row r="1235" spans="1:1" x14ac:dyDescent="0.25">
      <c r="A1235" s="50"/>
    </row>
    <row r="1236" spans="1:1" x14ac:dyDescent="0.25">
      <c r="A1236" s="50"/>
    </row>
    <row r="1237" spans="1:1" x14ac:dyDescent="0.25">
      <c r="A1237" s="50"/>
    </row>
    <row r="1238" spans="1:1" x14ac:dyDescent="0.25">
      <c r="A1238" s="50"/>
    </row>
    <row r="1239" spans="1:1" x14ac:dyDescent="0.25">
      <c r="A1239" s="50"/>
    </row>
    <row r="1240" spans="1:1" x14ac:dyDescent="0.25">
      <c r="A1240" s="50"/>
    </row>
    <row r="1241" spans="1:1" x14ac:dyDescent="0.25">
      <c r="A1241" s="50"/>
    </row>
    <row r="1242" spans="1:1" x14ac:dyDescent="0.25">
      <c r="A1242" s="50"/>
    </row>
    <row r="1243" spans="1:1" x14ac:dyDescent="0.25">
      <c r="A1243" s="50"/>
    </row>
    <row r="1244" spans="1:1" x14ac:dyDescent="0.25">
      <c r="A1244" s="50"/>
    </row>
    <row r="1245" spans="1:1" x14ac:dyDescent="0.25">
      <c r="A1245" s="50"/>
    </row>
    <row r="1246" spans="1:1" x14ac:dyDescent="0.25">
      <c r="A1246" s="50"/>
    </row>
    <row r="1247" spans="1:1" x14ac:dyDescent="0.25">
      <c r="A1247" s="50"/>
    </row>
    <row r="1248" spans="1:1" x14ac:dyDescent="0.25">
      <c r="A1248" s="50"/>
    </row>
    <row r="1249" spans="1:1" x14ac:dyDescent="0.25">
      <c r="A1249" s="50"/>
    </row>
    <row r="1250" spans="1:1" x14ac:dyDescent="0.25">
      <c r="A1250" s="50"/>
    </row>
    <row r="1251" spans="1:1" x14ac:dyDescent="0.25">
      <c r="A1251" s="50"/>
    </row>
    <row r="1252" spans="1:1" x14ac:dyDescent="0.25">
      <c r="A1252" s="50"/>
    </row>
    <row r="1253" spans="1:1" x14ac:dyDescent="0.25">
      <c r="A1253" s="50"/>
    </row>
    <row r="1254" spans="1:1" x14ac:dyDescent="0.25">
      <c r="A1254" s="50"/>
    </row>
    <row r="1255" spans="1:1" x14ac:dyDescent="0.25">
      <c r="A1255" s="50"/>
    </row>
    <row r="1256" spans="1:1" x14ac:dyDescent="0.25">
      <c r="A1256" s="50"/>
    </row>
    <row r="1257" spans="1:1" x14ac:dyDescent="0.25">
      <c r="A1257" s="50"/>
    </row>
    <row r="1258" spans="1:1" x14ac:dyDescent="0.25">
      <c r="A1258" s="50"/>
    </row>
    <row r="1259" spans="1:1" x14ac:dyDescent="0.25">
      <c r="A1259" s="50"/>
    </row>
    <row r="1260" spans="1:1" x14ac:dyDescent="0.25">
      <c r="A1260" s="50"/>
    </row>
    <row r="1261" spans="1:1" x14ac:dyDescent="0.25">
      <c r="A1261" s="50"/>
    </row>
    <row r="1262" spans="1:1" x14ac:dyDescent="0.25">
      <c r="A1262" s="50"/>
    </row>
    <row r="1263" spans="1:1" x14ac:dyDescent="0.25">
      <c r="A1263" s="50"/>
    </row>
    <row r="1264" spans="1:1" x14ac:dyDescent="0.25">
      <c r="A1264" s="50"/>
    </row>
    <row r="1265" spans="1:1" x14ac:dyDescent="0.25">
      <c r="A1265" s="50"/>
    </row>
    <row r="1266" spans="1:1" x14ac:dyDescent="0.25">
      <c r="A1266" s="50"/>
    </row>
    <row r="1267" spans="1:1" x14ac:dyDescent="0.25">
      <c r="A1267" s="50"/>
    </row>
    <row r="1268" spans="1:1" x14ac:dyDescent="0.25">
      <c r="A1268" s="50"/>
    </row>
    <row r="1269" spans="1:1" x14ac:dyDescent="0.25">
      <c r="A1269" s="50"/>
    </row>
    <row r="1270" spans="1:1" x14ac:dyDescent="0.25">
      <c r="A1270" s="50"/>
    </row>
    <row r="1271" spans="1:1" x14ac:dyDescent="0.25">
      <c r="A1271" s="50"/>
    </row>
    <row r="1272" spans="1:1" x14ac:dyDescent="0.25">
      <c r="A1272" s="50"/>
    </row>
    <row r="1273" spans="1:1" x14ac:dyDescent="0.25">
      <c r="A1273" s="50"/>
    </row>
    <row r="1274" spans="1:1" x14ac:dyDescent="0.25">
      <c r="A1274" s="50"/>
    </row>
    <row r="1275" spans="1:1" x14ac:dyDescent="0.25">
      <c r="A1275" s="50"/>
    </row>
    <row r="1276" spans="1:1" x14ac:dyDescent="0.25">
      <c r="A1276" s="50"/>
    </row>
    <row r="1277" spans="1:1" x14ac:dyDescent="0.25">
      <c r="A1277" s="50"/>
    </row>
    <row r="1278" spans="1:1" x14ac:dyDescent="0.25">
      <c r="A1278" s="50"/>
    </row>
    <row r="1279" spans="1:1" x14ac:dyDescent="0.25">
      <c r="A1279" s="50"/>
    </row>
    <row r="1280" spans="1:1" x14ac:dyDescent="0.25">
      <c r="A1280" s="50"/>
    </row>
    <row r="1281" spans="1:1" x14ac:dyDescent="0.25">
      <c r="A1281" s="50"/>
    </row>
    <row r="1282" spans="1:1" x14ac:dyDescent="0.25">
      <c r="A1282" s="50"/>
    </row>
    <row r="1283" spans="1:1" x14ac:dyDescent="0.25">
      <c r="A1283" s="50"/>
    </row>
    <row r="1284" spans="1:1" x14ac:dyDescent="0.25">
      <c r="A1284" s="50"/>
    </row>
    <row r="1285" spans="1:1" x14ac:dyDescent="0.25">
      <c r="A1285" s="50"/>
    </row>
    <row r="1286" spans="1:1" x14ac:dyDescent="0.25">
      <c r="A1286" s="50"/>
    </row>
    <row r="1287" spans="1:1" x14ac:dyDescent="0.25">
      <c r="A1287" s="50"/>
    </row>
    <row r="1288" spans="1:1" x14ac:dyDescent="0.25">
      <c r="A1288" s="50"/>
    </row>
    <row r="1289" spans="1:1" x14ac:dyDescent="0.25">
      <c r="A1289" s="50"/>
    </row>
    <row r="1290" spans="1:1" x14ac:dyDescent="0.25">
      <c r="A1290" s="50"/>
    </row>
    <row r="1291" spans="1:1" x14ac:dyDescent="0.25">
      <c r="A1291" s="50"/>
    </row>
    <row r="1292" spans="1:1" x14ac:dyDescent="0.25">
      <c r="A1292" s="50"/>
    </row>
    <row r="1293" spans="1:1" x14ac:dyDescent="0.25">
      <c r="A1293" s="50"/>
    </row>
    <row r="1294" spans="1:1" x14ac:dyDescent="0.25">
      <c r="A1294" s="50"/>
    </row>
    <row r="1295" spans="1:1" x14ac:dyDescent="0.25">
      <c r="A1295" s="50"/>
    </row>
    <row r="1296" spans="1:1" x14ac:dyDescent="0.25">
      <c r="A1296" s="50"/>
    </row>
    <row r="1297" spans="1:1" x14ac:dyDescent="0.25">
      <c r="A1297" s="50"/>
    </row>
    <row r="1298" spans="1:1" x14ac:dyDescent="0.25">
      <c r="A1298" s="50"/>
    </row>
    <row r="1299" spans="1:1" x14ac:dyDescent="0.25">
      <c r="A1299" s="50"/>
    </row>
    <row r="1300" spans="1:1" x14ac:dyDescent="0.25">
      <c r="A1300" s="50"/>
    </row>
    <row r="1301" spans="1:1" x14ac:dyDescent="0.25">
      <c r="A1301" s="50"/>
    </row>
    <row r="1302" spans="1:1" x14ac:dyDescent="0.25">
      <c r="A1302" s="50"/>
    </row>
    <row r="1303" spans="1:1" x14ac:dyDescent="0.25">
      <c r="A1303" s="50"/>
    </row>
    <row r="1304" spans="1:1" x14ac:dyDescent="0.25">
      <c r="A1304" s="50"/>
    </row>
    <row r="1305" spans="1:1" x14ac:dyDescent="0.25">
      <c r="A1305" s="50"/>
    </row>
    <row r="1306" spans="1:1" x14ac:dyDescent="0.25">
      <c r="A1306" s="50"/>
    </row>
    <row r="1307" spans="1:1" x14ac:dyDescent="0.25">
      <c r="A1307" s="50"/>
    </row>
    <row r="1308" spans="1:1" x14ac:dyDescent="0.25">
      <c r="A1308" s="50"/>
    </row>
    <row r="1309" spans="1:1" x14ac:dyDescent="0.25">
      <c r="A1309" s="50"/>
    </row>
    <row r="1310" spans="1:1" x14ac:dyDescent="0.25">
      <c r="A1310" s="50"/>
    </row>
    <row r="1311" spans="1:1" x14ac:dyDescent="0.25">
      <c r="A1311" s="50"/>
    </row>
    <row r="1312" spans="1:1" x14ac:dyDescent="0.25">
      <c r="A1312" s="50"/>
    </row>
    <row r="1313" spans="1:1" x14ac:dyDescent="0.25">
      <c r="A1313" s="50"/>
    </row>
    <row r="1314" spans="1:1" x14ac:dyDescent="0.25">
      <c r="A1314" s="50"/>
    </row>
    <row r="1315" spans="1:1" x14ac:dyDescent="0.25">
      <c r="A1315" s="50"/>
    </row>
    <row r="1316" spans="1:1" x14ac:dyDescent="0.25">
      <c r="A1316" s="50"/>
    </row>
    <row r="1317" spans="1:1" x14ac:dyDescent="0.25">
      <c r="A1317" s="50"/>
    </row>
    <row r="1318" spans="1:1" x14ac:dyDescent="0.25">
      <c r="A1318" s="50"/>
    </row>
    <row r="1319" spans="1:1" x14ac:dyDescent="0.25">
      <c r="A1319" s="50"/>
    </row>
    <row r="1320" spans="1:1" x14ac:dyDescent="0.25">
      <c r="A1320" s="50"/>
    </row>
    <row r="1321" spans="1:1" x14ac:dyDescent="0.25">
      <c r="A1321" s="50"/>
    </row>
    <row r="1322" spans="1:1" x14ac:dyDescent="0.25">
      <c r="A1322" s="50"/>
    </row>
    <row r="1323" spans="1:1" x14ac:dyDescent="0.25">
      <c r="A1323" s="50"/>
    </row>
    <row r="1324" spans="1:1" x14ac:dyDescent="0.25">
      <c r="A1324" s="50"/>
    </row>
    <row r="1325" spans="1:1" x14ac:dyDescent="0.25">
      <c r="A1325" s="50"/>
    </row>
    <row r="1326" spans="1:1" x14ac:dyDescent="0.25">
      <c r="A1326" s="50"/>
    </row>
    <row r="1327" spans="1:1" x14ac:dyDescent="0.25">
      <c r="A1327" s="50"/>
    </row>
    <row r="1328" spans="1:1" x14ac:dyDescent="0.25">
      <c r="A1328" s="50"/>
    </row>
    <row r="1329" spans="1:1" x14ac:dyDescent="0.25">
      <c r="A1329" s="50"/>
    </row>
    <row r="1330" spans="1:1" x14ac:dyDescent="0.25">
      <c r="A1330" s="50"/>
    </row>
    <row r="1331" spans="1:1" x14ac:dyDescent="0.25">
      <c r="A1331" s="50"/>
    </row>
    <row r="1332" spans="1:1" x14ac:dyDescent="0.25">
      <c r="A1332" s="50"/>
    </row>
    <row r="1333" spans="1:1" x14ac:dyDescent="0.25">
      <c r="A1333" s="50"/>
    </row>
    <row r="1334" spans="1:1" x14ac:dyDescent="0.25">
      <c r="A1334" s="50"/>
    </row>
    <row r="1335" spans="1:1" x14ac:dyDescent="0.25">
      <c r="A1335" s="50"/>
    </row>
    <row r="1336" spans="1:1" x14ac:dyDescent="0.25">
      <c r="A1336" s="50"/>
    </row>
    <row r="1337" spans="1:1" x14ac:dyDescent="0.25">
      <c r="A1337" s="50"/>
    </row>
    <row r="1338" spans="1:1" x14ac:dyDescent="0.25">
      <c r="A1338" s="50"/>
    </row>
    <row r="1339" spans="1:1" x14ac:dyDescent="0.25">
      <c r="A1339" s="50"/>
    </row>
    <row r="1340" spans="1:1" x14ac:dyDescent="0.25">
      <c r="A1340" s="50"/>
    </row>
    <row r="1341" spans="1:1" x14ac:dyDescent="0.25">
      <c r="A1341" s="50"/>
    </row>
    <row r="1342" spans="1:1" x14ac:dyDescent="0.25">
      <c r="A1342" s="50"/>
    </row>
    <row r="1343" spans="1:1" x14ac:dyDescent="0.25">
      <c r="A1343" s="50"/>
    </row>
    <row r="1344" spans="1:1" x14ac:dyDescent="0.25">
      <c r="A1344" s="50"/>
    </row>
    <row r="1345" spans="1:1" x14ac:dyDescent="0.25">
      <c r="A1345" s="50"/>
    </row>
    <row r="1346" spans="1:1" x14ac:dyDescent="0.25">
      <c r="A1346" s="50"/>
    </row>
    <row r="1347" spans="1:1" x14ac:dyDescent="0.25">
      <c r="A1347" s="50"/>
    </row>
    <row r="1348" spans="1:1" x14ac:dyDescent="0.25">
      <c r="A1348" s="50"/>
    </row>
    <row r="1349" spans="1:1" x14ac:dyDescent="0.25">
      <c r="A1349" s="50"/>
    </row>
    <row r="1350" spans="1:1" x14ac:dyDescent="0.25">
      <c r="A1350" s="50"/>
    </row>
    <row r="1351" spans="1:1" x14ac:dyDescent="0.25">
      <c r="A1351" s="50"/>
    </row>
    <row r="1352" spans="1:1" x14ac:dyDescent="0.25">
      <c r="A1352" s="50"/>
    </row>
    <row r="1353" spans="1:1" x14ac:dyDescent="0.25">
      <c r="A1353" s="50"/>
    </row>
    <row r="1354" spans="1:1" x14ac:dyDescent="0.25">
      <c r="A1354" s="50"/>
    </row>
    <row r="1355" spans="1:1" x14ac:dyDescent="0.25">
      <c r="A1355" s="50"/>
    </row>
    <row r="1356" spans="1:1" x14ac:dyDescent="0.25">
      <c r="A1356" s="50"/>
    </row>
    <row r="1357" spans="1:1" x14ac:dyDescent="0.25">
      <c r="A1357" s="50"/>
    </row>
    <row r="1358" spans="1:1" x14ac:dyDescent="0.25">
      <c r="A1358" s="50"/>
    </row>
    <row r="1359" spans="1:1" x14ac:dyDescent="0.25">
      <c r="A1359" s="50"/>
    </row>
    <row r="1360" spans="1:1" x14ac:dyDescent="0.25">
      <c r="A1360" s="50"/>
    </row>
    <row r="1361" spans="1:1" x14ac:dyDescent="0.25">
      <c r="A1361" s="50"/>
    </row>
    <row r="1362" spans="1:1" x14ac:dyDescent="0.25">
      <c r="A1362" s="50"/>
    </row>
    <row r="1363" spans="1:1" x14ac:dyDescent="0.25">
      <c r="A1363" s="50"/>
    </row>
    <row r="1364" spans="1:1" x14ac:dyDescent="0.25">
      <c r="A1364" s="50"/>
    </row>
    <row r="1365" spans="1:1" x14ac:dyDescent="0.25">
      <c r="A1365" s="50"/>
    </row>
    <row r="1366" spans="1:1" x14ac:dyDescent="0.25">
      <c r="A1366" s="50"/>
    </row>
    <row r="1367" spans="1:1" x14ac:dyDescent="0.25">
      <c r="A1367" s="50"/>
    </row>
    <row r="1368" spans="1:1" x14ac:dyDescent="0.25">
      <c r="A1368" s="50"/>
    </row>
    <row r="1369" spans="1:1" x14ac:dyDescent="0.25">
      <c r="A1369" s="50"/>
    </row>
    <row r="1370" spans="1:1" x14ac:dyDescent="0.25">
      <c r="A1370" s="50"/>
    </row>
    <row r="1371" spans="1:1" x14ac:dyDescent="0.25">
      <c r="A1371" s="50"/>
    </row>
    <row r="1372" spans="1:1" x14ac:dyDescent="0.25">
      <c r="A1372" s="50"/>
    </row>
    <row r="1373" spans="1:1" x14ac:dyDescent="0.25">
      <c r="A1373" s="50"/>
    </row>
    <row r="1374" spans="1:1" x14ac:dyDescent="0.25">
      <c r="A1374" s="50"/>
    </row>
    <row r="1375" spans="1:1" x14ac:dyDescent="0.25">
      <c r="A1375" s="50"/>
    </row>
    <row r="1376" spans="1:1" x14ac:dyDescent="0.25">
      <c r="A1376" s="50"/>
    </row>
    <row r="1377" spans="1:1" x14ac:dyDescent="0.25">
      <c r="A1377" s="50"/>
    </row>
    <row r="1378" spans="1:1" x14ac:dyDescent="0.25">
      <c r="A1378" s="50"/>
    </row>
    <row r="1379" spans="1:1" x14ac:dyDescent="0.25">
      <c r="A1379" s="50"/>
    </row>
    <row r="1380" spans="1:1" x14ac:dyDescent="0.25">
      <c r="A1380" s="50"/>
    </row>
    <row r="1381" spans="1:1" x14ac:dyDescent="0.25">
      <c r="A1381" s="50"/>
    </row>
    <row r="1382" spans="1:1" x14ac:dyDescent="0.25">
      <c r="A1382" s="50"/>
    </row>
    <row r="1383" spans="1:1" x14ac:dyDescent="0.25">
      <c r="A1383" s="50"/>
    </row>
    <row r="1384" spans="1:1" x14ac:dyDescent="0.25">
      <c r="A1384" s="50"/>
    </row>
    <row r="1385" spans="1:1" x14ac:dyDescent="0.25">
      <c r="A1385" s="50"/>
    </row>
    <row r="1386" spans="1:1" x14ac:dyDescent="0.25">
      <c r="A1386" s="50"/>
    </row>
    <row r="1387" spans="1:1" x14ac:dyDescent="0.25">
      <c r="A1387" s="50"/>
    </row>
    <row r="1388" spans="1:1" x14ac:dyDescent="0.25">
      <c r="A1388" s="50"/>
    </row>
    <row r="1389" spans="1:1" x14ac:dyDescent="0.25">
      <c r="A1389" s="50"/>
    </row>
    <row r="1390" spans="1:1" x14ac:dyDescent="0.25">
      <c r="A1390" s="50"/>
    </row>
    <row r="1391" spans="1:1" x14ac:dyDescent="0.25">
      <c r="A1391" s="50"/>
    </row>
    <row r="1392" spans="1:1" x14ac:dyDescent="0.25">
      <c r="A1392" s="50"/>
    </row>
    <row r="1393" spans="1:1" x14ac:dyDescent="0.25">
      <c r="A1393" s="50"/>
    </row>
    <row r="1394" spans="1:1" x14ac:dyDescent="0.25">
      <c r="A1394" s="50"/>
    </row>
    <row r="1395" spans="1:1" x14ac:dyDescent="0.25">
      <c r="A1395" s="50"/>
    </row>
    <row r="1396" spans="1:1" x14ac:dyDescent="0.25">
      <c r="A1396" s="50"/>
    </row>
    <row r="1397" spans="1:1" x14ac:dyDescent="0.25">
      <c r="A1397" s="50"/>
    </row>
    <row r="1398" spans="1:1" x14ac:dyDescent="0.25">
      <c r="A1398" s="50"/>
    </row>
    <row r="1399" spans="1:1" x14ac:dyDescent="0.25">
      <c r="A1399" s="50"/>
    </row>
    <row r="1400" spans="1:1" x14ac:dyDescent="0.25">
      <c r="A1400" s="50"/>
    </row>
    <row r="1401" spans="1:1" x14ac:dyDescent="0.25">
      <c r="A1401" s="50"/>
    </row>
    <row r="1402" spans="1:1" x14ac:dyDescent="0.25">
      <c r="A1402" s="50"/>
    </row>
    <row r="1403" spans="1:1" x14ac:dyDescent="0.25">
      <c r="A1403" s="50"/>
    </row>
    <row r="1404" spans="1:1" x14ac:dyDescent="0.25">
      <c r="A1404" s="50"/>
    </row>
    <row r="1405" spans="1:1" x14ac:dyDescent="0.25">
      <c r="A1405" s="50"/>
    </row>
    <row r="1406" spans="1:1" x14ac:dyDescent="0.25">
      <c r="A1406" s="50"/>
    </row>
    <row r="1407" spans="1:1" x14ac:dyDescent="0.25">
      <c r="A1407" s="50"/>
    </row>
    <row r="1408" spans="1:1" x14ac:dyDescent="0.25">
      <c r="A1408" s="50"/>
    </row>
    <row r="1409" spans="1:1" x14ac:dyDescent="0.25">
      <c r="A1409" s="50"/>
    </row>
    <row r="1410" spans="1:1" x14ac:dyDescent="0.25">
      <c r="A1410" s="50"/>
    </row>
    <row r="1411" spans="1:1" x14ac:dyDescent="0.25">
      <c r="A1411" s="50"/>
    </row>
    <row r="1412" spans="1:1" x14ac:dyDescent="0.25">
      <c r="A1412" s="50"/>
    </row>
    <row r="1413" spans="1:1" x14ac:dyDescent="0.25">
      <c r="A1413" s="50"/>
    </row>
    <row r="1414" spans="1:1" x14ac:dyDescent="0.25">
      <c r="A1414" s="50"/>
    </row>
    <row r="1415" spans="1:1" x14ac:dyDescent="0.25">
      <c r="A1415" s="50"/>
    </row>
    <row r="1416" spans="1:1" x14ac:dyDescent="0.25">
      <c r="A1416" s="50"/>
    </row>
    <row r="1417" spans="1:1" x14ac:dyDescent="0.25">
      <c r="A1417" s="50"/>
    </row>
    <row r="1418" spans="1:1" x14ac:dyDescent="0.25">
      <c r="A1418" s="50"/>
    </row>
    <row r="1419" spans="1:1" x14ac:dyDescent="0.25">
      <c r="A1419" s="50"/>
    </row>
    <row r="1420" spans="1:1" x14ac:dyDescent="0.25">
      <c r="A1420" s="50"/>
    </row>
    <row r="1421" spans="1:1" x14ac:dyDescent="0.25">
      <c r="A1421" s="50"/>
    </row>
    <row r="1422" spans="1:1" x14ac:dyDescent="0.25">
      <c r="A1422" s="50"/>
    </row>
    <row r="1423" spans="1:1" x14ac:dyDescent="0.25">
      <c r="A1423" s="50"/>
    </row>
    <row r="1424" spans="1:1" x14ac:dyDescent="0.25">
      <c r="A1424" s="50"/>
    </row>
    <row r="1425" spans="1:1" x14ac:dyDescent="0.25">
      <c r="A1425" s="50"/>
    </row>
    <row r="1426" spans="1:1" x14ac:dyDescent="0.25">
      <c r="A1426" s="50"/>
    </row>
    <row r="1427" spans="1:1" x14ac:dyDescent="0.25">
      <c r="A1427" s="50"/>
    </row>
    <row r="1428" spans="1:1" x14ac:dyDescent="0.25">
      <c r="A1428" s="50"/>
    </row>
    <row r="1429" spans="1:1" x14ac:dyDescent="0.25">
      <c r="A1429" s="50"/>
    </row>
    <row r="1430" spans="1:1" x14ac:dyDescent="0.25">
      <c r="A1430" s="50"/>
    </row>
    <row r="1431" spans="1:1" x14ac:dyDescent="0.25">
      <c r="A1431" s="50"/>
    </row>
    <row r="1432" spans="1:1" x14ac:dyDescent="0.25">
      <c r="A1432" s="50"/>
    </row>
    <row r="1433" spans="1:1" x14ac:dyDescent="0.25">
      <c r="A1433" s="50"/>
    </row>
    <row r="1434" spans="1:1" x14ac:dyDescent="0.25">
      <c r="A1434" s="50"/>
    </row>
    <row r="1435" spans="1:1" x14ac:dyDescent="0.25">
      <c r="A1435" s="50"/>
    </row>
    <row r="1436" spans="1:1" x14ac:dyDescent="0.25">
      <c r="A1436" s="50"/>
    </row>
    <row r="1437" spans="1:1" x14ac:dyDescent="0.25">
      <c r="A1437" s="50"/>
    </row>
    <row r="1438" spans="1:1" x14ac:dyDescent="0.25">
      <c r="A1438" s="50"/>
    </row>
    <row r="1439" spans="1:1" x14ac:dyDescent="0.25">
      <c r="A1439" s="50"/>
    </row>
    <row r="1440" spans="1:1" x14ac:dyDescent="0.25">
      <c r="A1440" s="50"/>
    </row>
    <row r="1441" spans="1:1" x14ac:dyDescent="0.25">
      <c r="A1441" s="50"/>
    </row>
    <row r="1442" spans="1:1" x14ac:dyDescent="0.25">
      <c r="A1442" s="50"/>
    </row>
    <row r="1443" spans="1:1" x14ac:dyDescent="0.25">
      <c r="A1443" s="50"/>
    </row>
    <row r="1444" spans="1:1" x14ac:dyDescent="0.25">
      <c r="A1444" s="50"/>
    </row>
    <row r="1445" spans="1:1" x14ac:dyDescent="0.25">
      <c r="A1445" s="50"/>
    </row>
    <row r="1446" spans="1:1" x14ac:dyDescent="0.25">
      <c r="A1446" s="50"/>
    </row>
    <row r="1447" spans="1:1" x14ac:dyDescent="0.25">
      <c r="A1447" s="50"/>
    </row>
    <row r="1448" spans="1:1" x14ac:dyDescent="0.25">
      <c r="A1448" s="50"/>
    </row>
    <row r="1449" spans="1:1" x14ac:dyDescent="0.25">
      <c r="A1449" s="50"/>
    </row>
    <row r="1450" spans="1:1" x14ac:dyDescent="0.25">
      <c r="A1450" s="50"/>
    </row>
    <row r="1451" spans="1:1" x14ac:dyDescent="0.25">
      <c r="A1451" s="50"/>
    </row>
    <row r="1452" spans="1:1" x14ac:dyDescent="0.25">
      <c r="A1452" s="50"/>
    </row>
    <row r="1453" spans="1:1" x14ac:dyDescent="0.25">
      <c r="A1453" s="50"/>
    </row>
    <row r="1454" spans="1:1" x14ac:dyDescent="0.25">
      <c r="A1454" s="50"/>
    </row>
    <row r="1455" spans="1:1" x14ac:dyDescent="0.25">
      <c r="A1455" s="50"/>
    </row>
    <row r="1456" spans="1:1" x14ac:dyDescent="0.25">
      <c r="A1456" s="50"/>
    </row>
    <row r="1457" spans="1:1" x14ac:dyDescent="0.25">
      <c r="A1457" s="50"/>
    </row>
    <row r="1458" spans="1:1" x14ac:dyDescent="0.25">
      <c r="A1458" s="50"/>
    </row>
    <row r="1459" spans="1:1" x14ac:dyDescent="0.25">
      <c r="A1459" s="50"/>
    </row>
    <row r="1460" spans="1:1" x14ac:dyDescent="0.25">
      <c r="A1460" s="50"/>
    </row>
    <row r="1461" spans="1:1" x14ac:dyDescent="0.25">
      <c r="A1461" s="50"/>
    </row>
    <row r="1462" spans="1:1" x14ac:dyDescent="0.25">
      <c r="A1462" s="50"/>
    </row>
    <row r="1463" spans="1:1" x14ac:dyDescent="0.25">
      <c r="A1463" s="50"/>
    </row>
    <row r="1464" spans="1:1" x14ac:dyDescent="0.25">
      <c r="A1464" s="50"/>
    </row>
    <row r="1465" spans="1:1" x14ac:dyDescent="0.25">
      <c r="A1465" s="50"/>
    </row>
    <row r="1466" spans="1:1" x14ac:dyDescent="0.25">
      <c r="A1466" s="50"/>
    </row>
    <row r="1467" spans="1:1" x14ac:dyDescent="0.25">
      <c r="A1467" s="50"/>
    </row>
    <row r="1468" spans="1:1" x14ac:dyDescent="0.25">
      <c r="A1468" s="50"/>
    </row>
    <row r="1469" spans="1:1" x14ac:dyDescent="0.25">
      <c r="A1469" s="50"/>
    </row>
    <row r="1470" spans="1:1" x14ac:dyDescent="0.25">
      <c r="A1470" s="50"/>
    </row>
    <row r="1471" spans="1:1" x14ac:dyDescent="0.25">
      <c r="A1471" s="50"/>
    </row>
    <row r="1472" spans="1:1" x14ac:dyDescent="0.25">
      <c r="A1472" s="50"/>
    </row>
    <row r="1473" spans="1:1" x14ac:dyDescent="0.25">
      <c r="A1473" s="50"/>
    </row>
    <row r="1474" spans="1:1" x14ac:dyDescent="0.25">
      <c r="A1474" s="50"/>
    </row>
    <row r="1475" spans="1:1" x14ac:dyDescent="0.25">
      <c r="A1475" s="50"/>
    </row>
    <row r="1476" spans="1:1" x14ac:dyDescent="0.25">
      <c r="A1476" s="50"/>
    </row>
    <row r="1477" spans="1:1" x14ac:dyDescent="0.25">
      <c r="A1477" s="50"/>
    </row>
    <row r="1478" spans="1:1" x14ac:dyDescent="0.25">
      <c r="A1478" s="50"/>
    </row>
    <row r="1479" spans="1:1" x14ac:dyDescent="0.25">
      <c r="A1479" s="50"/>
    </row>
    <row r="1480" spans="1:1" x14ac:dyDescent="0.25">
      <c r="A1480" s="50"/>
    </row>
    <row r="1481" spans="1:1" x14ac:dyDescent="0.25">
      <c r="A1481" s="50"/>
    </row>
    <row r="1482" spans="1:1" x14ac:dyDescent="0.25">
      <c r="A1482" s="50"/>
    </row>
    <row r="1483" spans="1:1" x14ac:dyDescent="0.25">
      <c r="A1483" s="50"/>
    </row>
    <row r="1484" spans="1:1" x14ac:dyDescent="0.25">
      <c r="A1484" s="50"/>
    </row>
    <row r="1485" spans="1:1" x14ac:dyDescent="0.25">
      <c r="A1485" s="50"/>
    </row>
    <row r="1486" spans="1:1" x14ac:dyDescent="0.25">
      <c r="A1486" s="50"/>
    </row>
    <row r="1487" spans="1:1" x14ac:dyDescent="0.25">
      <c r="A1487" s="50"/>
    </row>
    <row r="1488" spans="1:1" x14ac:dyDescent="0.25">
      <c r="A1488" s="50"/>
    </row>
    <row r="1489" spans="1:1" x14ac:dyDescent="0.25">
      <c r="A1489" s="50"/>
    </row>
    <row r="1490" spans="1:1" x14ac:dyDescent="0.25">
      <c r="A1490" s="50"/>
    </row>
    <row r="1491" spans="1:1" x14ac:dyDescent="0.25">
      <c r="A1491" s="50"/>
    </row>
    <row r="1492" spans="1:1" x14ac:dyDescent="0.25">
      <c r="A1492" s="50"/>
    </row>
    <row r="1493" spans="1:1" x14ac:dyDescent="0.25">
      <c r="A1493" s="50"/>
    </row>
    <row r="1494" spans="1:1" x14ac:dyDescent="0.25">
      <c r="A1494" s="50"/>
    </row>
    <row r="1495" spans="1:1" x14ac:dyDescent="0.25">
      <c r="A1495" s="50"/>
    </row>
    <row r="1496" spans="1:1" x14ac:dyDescent="0.25">
      <c r="A1496" s="50"/>
    </row>
    <row r="1497" spans="1:1" x14ac:dyDescent="0.25">
      <c r="A1497" s="50"/>
    </row>
    <row r="1498" spans="1:1" x14ac:dyDescent="0.25">
      <c r="A1498" s="50"/>
    </row>
    <row r="1499" spans="1:1" x14ac:dyDescent="0.25">
      <c r="A1499" s="50"/>
    </row>
    <row r="1500" spans="1:1" x14ac:dyDescent="0.25">
      <c r="A1500" s="50"/>
    </row>
    <row r="1501" spans="1:1" x14ac:dyDescent="0.25">
      <c r="A1501" s="50"/>
    </row>
    <row r="1502" spans="1:1" x14ac:dyDescent="0.25">
      <c r="A1502" s="50"/>
    </row>
    <row r="1503" spans="1:1" x14ac:dyDescent="0.25">
      <c r="A1503" s="50"/>
    </row>
    <row r="1504" spans="1:1" x14ac:dyDescent="0.25">
      <c r="A1504" s="50"/>
    </row>
    <row r="1505" spans="1:1" x14ac:dyDescent="0.25">
      <c r="A1505" s="50"/>
    </row>
    <row r="1506" spans="1:1" x14ac:dyDescent="0.25">
      <c r="A1506" s="50"/>
    </row>
    <row r="1507" spans="1:1" x14ac:dyDescent="0.25">
      <c r="A1507" s="50"/>
    </row>
    <row r="1508" spans="1:1" x14ac:dyDescent="0.25">
      <c r="A1508" s="50"/>
    </row>
    <row r="1509" spans="1:1" x14ac:dyDescent="0.25">
      <c r="A1509" s="50"/>
    </row>
    <row r="1510" spans="1:1" x14ac:dyDescent="0.25">
      <c r="A1510" s="50"/>
    </row>
    <row r="1511" spans="1:1" x14ac:dyDescent="0.25">
      <c r="A1511" s="50"/>
    </row>
    <row r="1512" spans="1:1" x14ac:dyDescent="0.25">
      <c r="A1512" s="50"/>
    </row>
    <row r="1513" spans="1:1" x14ac:dyDescent="0.25">
      <c r="A1513" s="50"/>
    </row>
    <row r="1514" spans="1:1" x14ac:dyDescent="0.25">
      <c r="A1514" s="50"/>
    </row>
    <row r="1515" spans="1:1" x14ac:dyDescent="0.25">
      <c r="A1515" s="50"/>
    </row>
    <row r="1516" spans="1:1" x14ac:dyDescent="0.25">
      <c r="A1516" s="50"/>
    </row>
    <row r="1517" spans="1:1" x14ac:dyDescent="0.25">
      <c r="A1517" s="50"/>
    </row>
    <row r="1518" spans="1:1" x14ac:dyDescent="0.25">
      <c r="A1518" s="50"/>
    </row>
    <row r="1519" spans="1:1" x14ac:dyDescent="0.25">
      <c r="A1519" s="50"/>
    </row>
    <row r="1520" spans="1:1" x14ac:dyDescent="0.25">
      <c r="A1520" s="50"/>
    </row>
    <row r="1521" spans="1:1" x14ac:dyDescent="0.25">
      <c r="A1521" s="50"/>
    </row>
    <row r="1522" spans="1:1" x14ac:dyDescent="0.25">
      <c r="A1522" s="50"/>
    </row>
    <row r="1523" spans="1:1" x14ac:dyDescent="0.25">
      <c r="A1523" s="50"/>
    </row>
    <row r="1524" spans="1:1" x14ac:dyDescent="0.25">
      <c r="A1524" s="50"/>
    </row>
    <row r="1525" spans="1:1" x14ac:dyDescent="0.25">
      <c r="A1525" s="50"/>
    </row>
    <row r="1526" spans="1:1" x14ac:dyDescent="0.25">
      <c r="A1526" s="50"/>
    </row>
    <row r="1527" spans="1:1" x14ac:dyDescent="0.25">
      <c r="A1527" s="50"/>
    </row>
    <row r="1528" spans="1:1" x14ac:dyDescent="0.25">
      <c r="A1528" s="50"/>
    </row>
    <row r="1529" spans="1:1" x14ac:dyDescent="0.25">
      <c r="A1529" s="50"/>
    </row>
    <row r="1530" spans="1:1" x14ac:dyDescent="0.25">
      <c r="A1530" s="50"/>
    </row>
    <row r="1531" spans="1:1" x14ac:dyDescent="0.25">
      <c r="A1531" s="50"/>
    </row>
    <row r="1532" spans="1:1" x14ac:dyDescent="0.25">
      <c r="A1532" s="50"/>
    </row>
    <row r="1533" spans="1:1" x14ac:dyDescent="0.25">
      <c r="A1533" s="50"/>
    </row>
    <row r="1534" spans="1:1" x14ac:dyDescent="0.25">
      <c r="A1534" s="50"/>
    </row>
    <row r="1535" spans="1:1" x14ac:dyDescent="0.25">
      <c r="A1535" s="50"/>
    </row>
    <row r="1536" spans="1:1" x14ac:dyDescent="0.25">
      <c r="A1536" s="50"/>
    </row>
    <row r="1537" spans="1:1" x14ac:dyDescent="0.25">
      <c r="A1537" s="50"/>
    </row>
    <row r="1538" spans="1:1" x14ac:dyDescent="0.25">
      <c r="A1538" s="50"/>
    </row>
    <row r="1539" spans="1:1" x14ac:dyDescent="0.25">
      <c r="A1539" s="50"/>
    </row>
    <row r="1540" spans="1:1" x14ac:dyDescent="0.25">
      <c r="A1540" s="50"/>
    </row>
    <row r="1541" spans="1:1" x14ac:dyDescent="0.25">
      <c r="A1541" s="50"/>
    </row>
    <row r="1542" spans="1:1" x14ac:dyDescent="0.25">
      <c r="A1542" s="50"/>
    </row>
    <row r="1543" spans="1:1" x14ac:dyDescent="0.25">
      <c r="A1543" s="50"/>
    </row>
    <row r="1544" spans="1:1" x14ac:dyDescent="0.25">
      <c r="A1544" s="50"/>
    </row>
    <row r="1545" spans="1:1" x14ac:dyDescent="0.25">
      <c r="A1545" s="50"/>
    </row>
    <row r="1546" spans="1:1" x14ac:dyDescent="0.25">
      <c r="A1546" s="50"/>
    </row>
    <row r="1547" spans="1:1" x14ac:dyDescent="0.25">
      <c r="A1547" s="50"/>
    </row>
    <row r="1548" spans="1:1" x14ac:dyDescent="0.25">
      <c r="A1548" s="50"/>
    </row>
    <row r="1549" spans="1:1" x14ac:dyDescent="0.25">
      <c r="A1549" s="50"/>
    </row>
    <row r="1550" spans="1:1" x14ac:dyDescent="0.25">
      <c r="A1550" s="50"/>
    </row>
    <row r="1551" spans="1:1" x14ac:dyDescent="0.25">
      <c r="A1551" s="50"/>
    </row>
    <row r="1552" spans="1:1" x14ac:dyDescent="0.25">
      <c r="A1552" s="50"/>
    </row>
    <row r="1553" spans="1:1" x14ac:dyDescent="0.25">
      <c r="A1553" s="50"/>
    </row>
    <row r="1554" spans="1:1" x14ac:dyDescent="0.25">
      <c r="A1554" s="50"/>
    </row>
    <row r="1555" spans="1:1" x14ac:dyDescent="0.25">
      <c r="A1555" s="50"/>
    </row>
    <row r="1556" spans="1:1" x14ac:dyDescent="0.25">
      <c r="A1556" s="50"/>
    </row>
    <row r="1557" spans="1:1" x14ac:dyDescent="0.25">
      <c r="A1557" s="50"/>
    </row>
    <row r="1558" spans="1:1" x14ac:dyDescent="0.25">
      <c r="A1558" s="50"/>
    </row>
    <row r="1559" spans="1:1" x14ac:dyDescent="0.25">
      <c r="A1559" s="50"/>
    </row>
    <row r="1560" spans="1:1" x14ac:dyDescent="0.25">
      <c r="A1560" s="50"/>
    </row>
    <row r="1561" spans="1:1" x14ac:dyDescent="0.25">
      <c r="A1561" s="50"/>
    </row>
    <row r="1562" spans="1:1" x14ac:dyDescent="0.25">
      <c r="A1562" s="50"/>
    </row>
    <row r="1563" spans="1:1" x14ac:dyDescent="0.25">
      <c r="A1563" s="50"/>
    </row>
    <row r="1564" spans="1:1" x14ac:dyDescent="0.25">
      <c r="A1564" s="50"/>
    </row>
    <row r="1565" spans="1:1" x14ac:dyDescent="0.25">
      <c r="A1565" s="50"/>
    </row>
    <row r="1566" spans="1:1" x14ac:dyDescent="0.25">
      <c r="A1566" s="50"/>
    </row>
    <row r="1567" spans="1:1" x14ac:dyDescent="0.25">
      <c r="A1567" s="50"/>
    </row>
    <row r="1568" spans="1:1" x14ac:dyDescent="0.25">
      <c r="A1568" s="50"/>
    </row>
    <row r="1569" spans="1:1" x14ac:dyDescent="0.25">
      <c r="A1569" s="50"/>
    </row>
    <row r="1570" spans="1:1" x14ac:dyDescent="0.25">
      <c r="A1570" s="50"/>
    </row>
    <row r="1571" spans="1:1" x14ac:dyDescent="0.25">
      <c r="A1571" s="50"/>
    </row>
    <row r="1572" spans="1:1" x14ac:dyDescent="0.25">
      <c r="A1572" s="50"/>
    </row>
    <row r="1573" spans="1:1" x14ac:dyDescent="0.25">
      <c r="A1573" s="50"/>
    </row>
    <row r="1574" spans="1:1" x14ac:dyDescent="0.25">
      <c r="A1574" s="50"/>
    </row>
    <row r="1575" spans="1:1" x14ac:dyDescent="0.25">
      <c r="A1575" s="50"/>
    </row>
    <row r="1576" spans="1:1" x14ac:dyDescent="0.25">
      <c r="A1576" s="50"/>
    </row>
    <row r="1577" spans="1:1" x14ac:dyDescent="0.25">
      <c r="A1577" s="50"/>
    </row>
    <row r="1578" spans="1:1" x14ac:dyDescent="0.25">
      <c r="A1578" s="50"/>
    </row>
    <row r="1579" spans="1:1" x14ac:dyDescent="0.25">
      <c r="A1579" s="50"/>
    </row>
    <row r="1580" spans="1:1" x14ac:dyDescent="0.25">
      <c r="A1580" s="50"/>
    </row>
    <row r="1581" spans="1:1" x14ac:dyDescent="0.25">
      <c r="A1581" s="50"/>
    </row>
    <row r="1582" spans="1:1" x14ac:dyDescent="0.25">
      <c r="A1582" s="50"/>
    </row>
    <row r="1583" spans="1:1" x14ac:dyDescent="0.25">
      <c r="A1583" s="50"/>
    </row>
    <row r="1584" spans="1:1" x14ac:dyDescent="0.25">
      <c r="A1584" s="50"/>
    </row>
    <row r="1585" spans="1:1" x14ac:dyDescent="0.25">
      <c r="A1585" s="50"/>
    </row>
    <row r="1586" spans="1:1" x14ac:dyDescent="0.25">
      <c r="A1586" s="50"/>
    </row>
    <row r="1587" spans="1:1" x14ac:dyDescent="0.25">
      <c r="A1587" s="50"/>
    </row>
    <row r="1588" spans="1:1" x14ac:dyDescent="0.25">
      <c r="A1588" s="50"/>
    </row>
    <row r="1589" spans="1:1" x14ac:dyDescent="0.25">
      <c r="A1589" s="50"/>
    </row>
    <row r="1590" spans="1:1" x14ac:dyDescent="0.25">
      <c r="A1590" s="50"/>
    </row>
    <row r="1591" spans="1:1" x14ac:dyDescent="0.25">
      <c r="A1591" s="50"/>
    </row>
    <row r="1592" spans="1:1" x14ac:dyDescent="0.25">
      <c r="A1592" s="50"/>
    </row>
    <row r="1593" spans="1:1" x14ac:dyDescent="0.25">
      <c r="A1593" s="50"/>
    </row>
    <row r="1594" spans="1:1" x14ac:dyDescent="0.25">
      <c r="A1594" s="50"/>
    </row>
    <row r="1595" spans="1:1" x14ac:dyDescent="0.25">
      <c r="A1595" s="50"/>
    </row>
    <row r="1596" spans="1:1" x14ac:dyDescent="0.25">
      <c r="A1596" s="50"/>
    </row>
    <row r="1597" spans="1:1" x14ac:dyDescent="0.25">
      <c r="A1597" s="50"/>
    </row>
    <row r="1598" spans="1:1" x14ac:dyDescent="0.25">
      <c r="A1598" s="50"/>
    </row>
    <row r="1599" spans="1:1" x14ac:dyDescent="0.25">
      <c r="A1599" s="50"/>
    </row>
    <row r="1600" spans="1:1" x14ac:dyDescent="0.25">
      <c r="A1600" s="50"/>
    </row>
    <row r="1601" spans="1:1" x14ac:dyDescent="0.25">
      <c r="A1601" s="50"/>
    </row>
    <row r="1602" spans="1:1" x14ac:dyDescent="0.25">
      <c r="A1602" s="50"/>
    </row>
    <row r="1603" spans="1:1" x14ac:dyDescent="0.25">
      <c r="A1603" s="50"/>
    </row>
    <row r="1604" spans="1:1" x14ac:dyDescent="0.25">
      <c r="A1604" s="50"/>
    </row>
    <row r="1605" spans="1:1" x14ac:dyDescent="0.25">
      <c r="A1605" s="50"/>
    </row>
    <row r="1606" spans="1:1" x14ac:dyDescent="0.25">
      <c r="A1606" s="50"/>
    </row>
    <row r="1607" spans="1:1" x14ac:dyDescent="0.25">
      <c r="A1607" s="50"/>
    </row>
    <row r="1608" spans="1:1" x14ac:dyDescent="0.25">
      <c r="A1608" s="50"/>
    </row>
    <row r="1609" spans="1:1" x14ac:dyDescent="0.25">
      <c r="A1609" s="50"/>
    </row>
    <row r="1610" spans="1:1" x14ac:dyDescent="0.25">
      <c r="A1610" s="50"/>
    </row>
    <row r="1611" spans="1:1" x14ac:dyDescent="0.25">
      <c r="A1611" s="50"/>
    </row>
    <row r="1612" spans="1:1" x14ac:dyDescent="0.25">
      <c r="A1612" s="50"/>
    </row>
    <row r="1613" spans="1:1" x14ac:dyDescent="0.25">
      <c r="A1613" s="50"/>
    </row>
    <row r="1614" spans="1:1" x14ac:dyDescent="0.25">
      <c r="A1614" s="50"/>
    </row>
    <row r="1615" spans="1:1" x14ac:dyDescent="0.25">
      <c r="A1615" s="50"/>
    </row>
    <row r="1616" spans="1:1" x14ac:dyDescent="0.25">
      <c r="A1616" s="50"/>
    </row>
    <row r="1617" spans="1:1" x14ac:dyDescent="0.25">
      <c r="A1617" s="50"/>
    </row>
    <row r="1618" spans="1:1" x14ac:dyDescent="0.25">
      <c r="A1618" s="50"/>
    </row>
    <row r="1619" spans="1:1" x14ac:dyDescent="0.25">
      <c r="A1619" s="50"/>
    </row>
    <row r="1620" spans="1:1" x14ac:dyDescent="0.25">
      <c r="A1620" s="50"/>
    </row>
    <row r="1621" spans="1:1" x14ac:dyDescent="0.25">
      <c r="A1621" s="50"/>
    </row>
    <row r="1622" spans="1:1" x14ac:dyDescent="0.25">
      <c r="A1622" s="50"/>
    </row>
    <row r="1623" spans="1:1" x14ac:dyDescent="0.25">
      <c r="A1623" s="50"/>
    </row>
    <row r="1624" spans="1:1" x14ac:dyDescent="0.25">
      <c r="A1624" s="50"/>
    </row>
    <row r="1625" spans="1:1" x14ac:dyDescent="0.25">
      <c r="A1625" s="50"/>
    </row>
    <row r="1626" spans="1:1" x14ac:dyDescent="0.25">
      <c r="A1626" s="50"/>
    </row>
    <row r="1627" spans="1:1" x14ac:dyDescent="0.25">
      <c r="A1627" s="50"/>
    </row>
    <row r="1628" spans="1:1" x14ac:dyDescent="0.25">
      <c r="A1628" s="50"/>
    </row>
    <row r="1629" spans="1:1" x14ac:dyDescent="0.25">
      <c r="A1629" s="50"/>
    </row>
    <row r="1630" spans="1:1" x14ac:dyDescent="0.25">
      <c r="A1630" s="50"/>
    </row>
    <row r="1631" spans="1:1" x14ac:dyDescent="0.25">
      <c r="A1631" s="50"/>
    </row>
    <row r="1632" spans="1:1" x14ac:dyDescent="0.25">
      <c r="A1632" s="50"/>
    </row>
    <row r="1633" spans="1:1" x14ac:dyDescent="0.25">
      <c r="A1633" s="50"/>
    </row>
    <row r="1634" spans="1:1" x14ac:dyDescent="0.25">
      <c r="A1634" s="50"/>
    </row>
    <row r="1635" spans="1:1" x14ac:dyDescent="0.25">
      <c r="A1635" s="50"/>
    </row>
    <row r="1636" spans="1:1" x14ac:dyDescent="0.25">
      <c r="A1636" s="50"/>
    </row>
    <row r="1637" spans="1:1" x14ac:dyDescent="0.25">
      <c r="A1637" s="50"/>
    </row>
    <row r="1638" spans="1:1" x14ac:dyDescent="0.25">
      <c r="A1638" s="50"/>
    </row>
    <row r="1639" spans="1:1" x14ac:dyDescent="0.25">
      <c r="A1639" s="50"/>
    </row>
    <row r="1640" spans="1:1" x14ac:dyDescent="0.25">
      <c r="A1640" s="50"/>
    </row>
    <row r="1641" spans="1:1" x14ac:dyDescent="0.25">
      <c r="A1641" s="50"/>
    </row>
    <row r="1642" spans="1:1" x14ac:dyDescent="0.25">
      <c r="A1642" s="50"/>
    </row>
    <row r="1643" spans="1:1" x14ac:dyDescent="0.25">
      <c r="A1643" s="50"/>
    </row>
    <row r="1644" spans="1:1" x14ac:dyDescent="0.25">
      <c r="A1644" s="50"/>
    </row>
    <row r="1645" spans="1:1" x14ac:dyDescent="0.25">
      <c r="A1645" s="50"/>
    </row>
    <row r="1646" spans="1:1" x14ac:dyDescent="0.25">
      <c r="A1646" s="50"/>
    </row>
    <row r="1647" spans="1:1" x14ac:dyDescent="0.25">
      <c r="A1647" s="50"/>
    </row>
    <row r="1648" spans="1:1" x14ac:dyDescent="0.25">
      <c r="A1648" s="50"/>
    </row>
    <row r="1649" spans="1:1" x14ac:dyDescent="0.25">
      <c r="A1649" s="50"/>
    </row>
    <row r="1650" spans="1:1" x14ac:dyDescent="0.25">
      <c r="A1650" s="50"/>
    </row>
    <row r="1651" spans="1:1" x14ac:dyDescent="0.25">
      <c r="A1651" s="50"/>
    </row>
    <row r="1652" spans="1:1" x14ac:dyDescent="0.25">
      <c r="A1652" s="50"/>
    </row>
    <row r="1653" spans="1:1" x14ac:dyDescent="0.25">
      <c r="A1653" s="50"/>
    </row>
    <row r="1654" spans="1:1" x14ac:dyDescent="0.25">
      <c r="A1654" s="50"/>
    </row>
    <row r="1655" spans="1:1" x14ac:dyDescent="0.25">
      <c r="A1655" s="50"/>
    </row>
    <row r="1656" spans="1:1" x14ac:dyDescent="0.25">
      <c r="A1656" s="50"/>
    </row>
    <row r="1657" spans="1:1" x14ac:dyDescent="0.25">
      <c r="A1657" s="50"/>
    </row>
    <row r="1658" spans="1:1" x14ac:dyDescent="0.25">
      <c r="A1658" s="50"/>
    </row>
    <row r="1659" spans="1:1" x14ac:dyDescent="0.25">
      <c r="A1659" s="50"/>
    </row>
    <row r="1660" spans="1:1" x14ac:dyDescent="0.25">
      <c r="A1660" s="50"/>
    </row>
    <row r="1661" spans="1:1" x14ac:dyDescent="0.25">
      <c r="A1661" s="50"/>
    </row>
    <row r="1662" spans="1:1" x14ac:dyDescent="0.25">
      <c r="A1662" s="50"/>
    </row>
    <row r="1663" spans="1:1" x14ac:dyDescent="0.25">
      <c r="A1663" s="50"/>
    </row>
    <row r="1664" spans="1:1" x14ac:dyDescent="0.25">
      <c r="A1664" s="50"/>
    </row>
    <row r="1665" spans="1:1" x14ac:dyDescent="0.25">
      <c r="A1665" s="50"/>
    </row>
    <row r="1666" spans="1:1" x14ac:dyDescent="0.25">
      <c r="A1666" s="50"/>
    </row>
    <row r="1667" spans="1:1" x14ac:dyDescent="0.25">
      <c r="A1667" s="50"/>
    </row>
    <row r="1668" spans="1:1" x14ac:dyDescent="0.25">
      <c r="A1668" s="50"/>
    </row>
    <row r="1669" spans="1:1" x14ac:dyDescent="0.25">
      <c r="A1669" s="50"/>
    </row>
    <row r="1670" spans="1:1" x14ac:dyDescent="0.25">
      <c r="A1670" s="50"/>
    </row>
    <row r="1671" spans="1:1" x14ac:dyDescent="0.25">
      <c r="A1671" s="50"/>
    </row>
    <row r="1672" spans="1:1" x14ac:dyDescent="0.25">
      <c r="A1672" s="50"/>
    </row>
    <row r="1673" spans="1:1" x14ac:dyDescent="0.25">
      <c r="A1673" s="50"/>
    </row>
    <row r="1674" spans="1:1" x14ac:dyDescent="0.25">
      <c r="A1674" s="50"/>
    </row>
    <row r="1675" spans="1:1" x14ac:dyDescent="0.25">
      <c r="A1675" s="50"/>
    </row>
    <row r="1676" spans="1:1" x14ac:dyDescent="0.25">
      <c r="A1676" s="50"/>
    </row>
    <row r="1677" spans="1:1" x14ac:dyDescent="0.25">
      <c r="A1677" s="50"/>
    </row>
    <row r="1678" spans="1:1" x14ac:dyDescent="0.25">
      <c r="A1678" s="50"/>
    </row>
    <row r="1679" spans="1:1" x14ac:dyDescent="0.25">
      <c r="A1679" s="50"/>
    </row>
    <row r="1680" spans="1:1" x14ac:dyDescent="0.25">
      <c r="A1680" s="50"/>
    </row>
    <row r="1681" spans="1:1" x14ac:dyDescent="0.25">
      <c r="A1681" s="50"/>
    </row>
    <row r="1682" spans="1:1" x14ac:dyDescent="0.25">
      <c r="A1682" s="50"/>
    </row>
    <row r="1683" spans="1:1" x14ac:dyDescent="0.25">
      <c r="A1683" s="50"/>
    </row>
    <row r="1684" spans="1:1" x14ac:dyDescent="0.25">
      <c r="A1684" s="50"/>
    </row>
    <row r="1685" spans="1:1" x14ac:dyDescent="0.25">
      <c r="A1685" s="50"/>
    </row>
    <row r="1686" spans="1:1" x14ac:dyDescent="0.25">
      <c r="A1686" s="50"/>
    </row>
    <row r="1687" spans="1:1" x14ac:dyDescent="0.25">
      <c r="A1687" s="50"/>
    </row>
    <row r="1688" spans="1:1" x14ac:dyDescent="0.25">
      <c r="A1688" s="50"/>
    </row>
    <row r="1689" spans="1:1" x14ac:dyDescent="0.25">
      <c r="A1689" s="50"/>
    </row>
    <row r="1690" spans="1:1" x14ac:dyDescent="0.25">
      <c r="A1690" s="50"/>
    </row>
    <row r="1691" spans="1:1" x14ac:dyDescent="0.25">
      <c r="A1691" s="50"/>
    </row>
    <row r="1692" spans="1:1" x14ac:dyDescent="0.25">
      <c r="A1692" s="50"/>
    </row>
    <row r="1693" spans="1:1" x14ac:dyDescent="0.25">
      <c r="A1693" s="50"/>
    </row>
    <row r="1694" spans="1:1" x14ac:dyDescent="0.25">
      <c r="A1694" s="50"/>
    </row>
    <row r="1695" spans="1:1" x14ac:dyDescent="0.25">
      <c r="A1695" s="50"/>
    </row>
    <row r="1696" spans="1:1" x14ac:dyDescent="0.25">
      <c r="A1696" s="50"/>
    </row>
    <row r="1697" spans="1:1" x14ac:dyDescent="0.25">
      <c r="A1697" s="50"/>
    </row>
    <row r="1698" spans="1:1" x14ac:dyDescent="0.25">
      <c r="A1698" s="50"/>
    </row>
    <row r="1699" spans="1:1" x14ac:dyDescent="0.25">
      <c r="A1699" s="50"/>
    </row>
  </sheetData>
  <pageMargins left="0.75" right="0.75" top="1" bottom="1" header="0.5" footer="0.5"/>
  <pageSetup scale="64" orientation="landscape" r:id="rId1"/>
  <headerFooter alignWithMargins="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B3:B13"/>
  <sheetViews>
    <sheetView topLeftCell="B1" workbookViewId="0">
      <selection activeCell="G6" sqref="G6"/>
    </sheetView>
  </sheetViews>
  <sheetFormatPr defaultColWidth="9.125" defaultRowHeight="13.2" x14ac:dyDescent="0.25"/>
  <cols>
    <col min="1" max="16384" width="9.125" style="119"/>
  </cols>
  <sheetData>
    <row r="3" spans="2:2" x14ac:dyDescent="0.25">
      <c r="B3" s="119" t="s">
        <v>102</v>
      </c>
    </row>
    <row r="4" spans="2:2" x14ac:dyDescent="0.25">
      <c r="B4" s="119" t="s">
        <v>103</v>
      </c>
    </row>
    <row r="5" spans="2:2" x14ac:dyDescent="0.25">
      <c r="B5" s="120" t="s">
        <v>120</v>
      </c>
    </row>
    <row r="6" spans="2:2" x14ac:dyDescent="0.25">
      <c r="B6" s="120" t="s">
        <v>121</v>
      </c>
    </row>
    <row r="7" spans="2:2" x14ac:dyDescent="0.25">
      <c r="B7" s="120" t="s">
        <v>109</v>
      </c>
    </row>
    <row r="8" spans="2:2" x14ac:dyDescent="0.25">
      <c r="B8" s="119" t="s">
        <v>105</v>
      </c>
    </row>
    <row r="9" spans="2:2" x14ac:dyDescent="0.25">
      <c r="B9" s="119" t="s">
        <v>116</v>
      </c>
    </row>
    <row r="10" spans="2:2" x14ac:dyDescent="0.25">
      <c r="B10" s="120" t="s">
        <v>115</v>
      </c>
    </row>
    <row r="11" spans="2:2" x14ac:dyDescent="0.25">
      <c r="B11" s="119" t="s">
        <v>104</v>
      </c>
    </row>
    <row r="13" spans="2:2" x14ac:dyDescent="0.25">
      <c r="B13" s="119" t="s">
        <v>106</v>
      </c>
    </row>
  </sheetData>
  <pageMargins left="0.37" right="0.2" top="1" bottom="1" header="0.5" footer="0.5"/>
  <pageSetup scale="80" orientation="landscape" r:id="rId1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pageSetUpPr fitToPage="1"/>
  </sheetPr>
  <dimension ref="A1:L21"/>
  <sheetViews>
    <sheetView workbookViewId="0">
      <selection activeCell="I4" sqref="I4"/>
    </sheetView>
  </sheetViews>
  <sheetFormatPr defaultRowHeight="10.199999999999999" x14ac:dyDescent="0.2"/>
  <cols>
    <col min="2" max="2" width="18.25" customWidth="1"/>
    <col min="3" max="3" width="18.125" customWidth="1"/>
    <col min="10" max="10" width="11" bestFit="1" customWidth="1"/>
  </cols>
  <sheetData>
    <row r="1" spans="1:12" x14ac:dyDescent="0.2">
      <c r="A1">
        <v>4</v>
      </c>
      <c r="B1" t="s">
        <v>1</v>
      </c>
    </row>
    <row r="2" spans="1:12" x14ac:dyDescent="0.2">
      <c r="A2">
        <v>5</v>
      </c>
      <c r="B2" t="s">
        <v>5</v>
      </c>
      <c r="D2" s="1" t="s">
        <v>37</v>
      </c>
      <c r="I2" s="1" t="s">
        <v>33</v>
      </c>
    </row>
    <row r="3" spans="1:12" x14ac:dyDescent="0.2">
      <c r="A3">
        <v>6</v>
      </c>
      <c r="B3" t="s">
        <v>6</v>
      </c>
      <c r="D3" t="s">
        <v>4</v>
      </c>
      <c r="E3" t="s">
        <v>35</v>
      </c>
      <c r="F3" t="s">
        <v>36</v>
      </c>
      <c r="G3" t="s">
        <v>34</v>
      </c>
      <c r="I3" t="s">
        <v>4</v>
      </c>
      <c r="J3" t="s">
        <v>35</v>
      </c>
      <c r="K3" t="s">
        <v>36</v>
      </c>
      <c r="L3" t="s">
        <v>34</v>
      </c>
    </row>
    <row r="4" spans="1:12" x14ac:dyDescent="0.2">
      <c r="A4">
        <v>9</v>
      </c>
      <c r="B4" t="s">
        <v>9</v>
      </c>
      <c r="D4">
        <v>12</v>
      </c>
      <c r="E4" t="s">
        <v>42</v>
      </c>
      <c r="F4">
        <v>1</v>
      </c>
      <c r="G4" t="s">
        <v>11</v>
      </c>
      <c r="I4">
        <v>234</v>
      </c>
      <c r="J4" t="s">
        <v>80</v>
      </c>
      <c r="K4">
        <v>1</v>
      </c>
      <c r="L4" t="s">
        <v>30</v>
      </c>
    </row>
    <row r="5" spans="1:12" x14ac:dyDescent="0.2">
      <c r="A5">
        <v>25</v>
      </c>
      <c r="B5" t="s">
        <v>10</v>
      </c>
      <c r="D5">
        <v>28</v>
      </c>
      <c r="E5" t="s">
        <v>42</v>
      </c>
      <c r="F5">
        <v>1</v>
      </c>
      <c r="G5" t="s">
        <v>12</v>
      </c>
      <c r="I5">
        <v>235</v>
      </c>
      <c r="J5" t="s">
        <v>54</v>
      </c>
      <c r="K5">
        <v>1</v>
      </c>
      <c r="L5" t="s">
        <v>31</v>
      </c>
    </row>
    <row r="6" spans="1:12" x14ac:dyDescent="0.2">
      <c r="A6">
        <v>10</v>
      </c>
      <c r="B6" t="s">
        <v>7</v>
      </c>
      <c r="D6">
        <v>9</v>
      </c>
      <c r="E6" t="s">
        <v>29</v>
      </c>
      <c r="F6">
        <v>2</v>
      </c>
      <c r="G6" t="s">
        <v>13</v>
      </c>
      <c r="I6">
        <v>236</v>
      </c>
      <c r="J6" t="s">
        <v>55</v>
      </c>
      <c r="K6">
        <v>1</v>
      </c>
      <c r="L6" t="s">
        <v>32</v>
      </c>
    </row>
    <row r="7" spans="1:12" x14ac:dyDescent="0.2">
      <c r="A7">
        <v>11</v>
      </c>
      <c r="B7" t="s">
        <v>8</v>
      </c>
      <c r="D7">
        <v>25</v>
      </c>
      <c r="E7" t="s">
        <v>29</v>
      </c>
      <c r="F7">
        <v>2</v>
      </c>
      <c r="G7" t="s">
        <v>14</v>
      </c>
    </row>
    <row r="8" spans="1:12" x14ac:dyDescent="0.2">
      <c r="A8">
        <v>12</v>
      </c>
      <c r="B8" t="s">
        <v>3</v>
      </c>
      <c r="D8">
        <v>1</v>
      </c>
      <c r="E8" t="s">
        <v>38</v>
      </c>
      <c r="F8">
        <v>2</v>
      </c>
      <c r="G8" t="s">
        <v>15</v>
      </c>
    </row>
    <row r="9" spans="1:12" x14ac:dyDescent="0.2">
      <c r="A9">
        <v>18</v>
      </c>
      <c r="B9" t="s">
        <v>2</v>
      </c>
      <c r="D9">
        <v>13</v>
      </c>
      <c r="E9" t="s">
        <v>38</v>
      </c>
      <c r="F9">
        <v>2</v>
      </c>
      <c r="G9" t="s">
        <v>16</v>
      </c>
    </row>
    <row r="10" spans="1:12" x14ac:dyDescent="0.2">
      <c r="A10">
        <v>20</v>
      </c>
      <c r="B10" t="s">
        <v>0</v>
      </c>
      <c r="D10">
        <v>247</v>
      </c>
      <c r="E10" t="s">
        <v>38</v>
      </c>
      <c r="F10">
        <v>2</v>
      </c>
      <c r="G10" t="s">
        <v>17</v>
      </c>
    </row>
    <row r="11" spans="1:12" x14ac:dyDescent="0.2">
      <c r="D11">
        <v>4</v>
      </c>
      <c r="E11" t="s">
        <v>43</v>
      </c>
      <c r="F11">
        <v>3</v>
      </c>
      <c r="G11" t="s">
        <v>18</v>
      </c>
    </row>
    <row r="12" spans="1:12" x14ac:dyDescent="0.2">
      <c r="D12">
        <v>11</v>
      </c>
      <c r="E12" t="s">
        <v>43</v>
      </c>
      <c r="F12">
        <v>3</v>
      </c>
      <c r="G12" t="s">
        <v>19</v>
      </c>
    </row>
    <row r="13" spans="1:12" x14ac:dyDescent="0.2">
      <c r="D13">
        <v>19</v>
      </c>
      <c r="E13" t="s">
        <v>43</v>
      </c>
      <c r="F13">
        <v>3</v>
      </c>
      <c r="G13" t="s">
        <v>20</v>
      </c>
    </row>
    <row r="14" spans="1:12" x14ac:dyDescent="0.2">
      <c r="D14">
        <v>2</v>
      </c>
      <c r="E14" t="s">
        <v>43</v>
      </c>
      <c r="F14">
        <v>3</v>
      </c>
      <c r="G14" t="s">
        <v>21</v>
      </c>
    </row>
    <row r="15" spans="1:12" x14ac:dyDescent="0.2">
      <c r="D15">
        <v>20</v>
      </c>
      <c r="E15" t="s">
        <v>44</v>
      </c>
      <c r="F15">
        <v>4</v>
      </c>
      <c r="G15" t="s">
        <v>22</v>
      </c>
    </row>
    <row r="16" spans="1:12" x14ac:dyDescent="0.2">
      <c r="D16">
        <v>18</v>
      </c>
      <c r="E16" t="s">
        <v>45</v>
      </c>
      <c r="F16">
        <v>5</v>
      </c>
      <c r="G16" t="s">
        <v>23</v>
      </c>
    </row>
    <row r="17" spans="4:7" x14ac:dyDescent="0.2">
      <c r="D17">
        <v>5</v>
      </c>
      <c r="E17" t="s">
        <v>39</v>
      </c>
      <c r="F17">
        <v>6</v>
      </c>
      <c r="G17" t="s">
        <v>24</v>
      </c>
    </row>
    <row r="18" spans="4:7" x14ac:dyDescent="0.2">
      <c r="D18">
        <v>21</v>
      </c>
      <c r="E18" t="s">
        <v>39</v>
      </c>
      <c r="F18">
        <v>6</v>
      </c>
      <c r="G18" t="s">
        <v>25</v>
      </c>
    </row>
    <row r="19" spans="4:7" x14ac:dyDescent="0.2">
      <c r="D19">
        <v>3</v>
      </c>
      <c r="E19" t="s">
        <v>46</v>
      </c>
      <c r="F19">
        <v>7</v>
      </c>
      <c r="G19" t="s">
        <v>27</v>
      </c>
    </row>
    <row r="20" spans="4:7" x14ac:dyDescent="0.2">
      <c r="D20">
        <v>10</v>
      </c>
      <c r="E20" t="s">
        <v>46</v>
      </c>
      <c r="F20">
        <v>7</v>
      </c>
      <c r="G20" t="s">
        <v>26</v>
      </c>
    </row>
    <row r="21" spans="4:7" x14ac:dyDescent="0.2">
      <c r="D21">
        <v>6</v>
      </c>
      <c r="E21" t="s">
        <v>40</v>
      </c>
      <c r="F21">
        <v>8</v>
      </c>
      <c r="G21" t="s">
        <v>28</v>
      </c>
    </row>
  </sheetData>
  <pageMargins left="0.75" right="0.75" top="1" bottom="1" header="0.5" footer="0.5"/>
  <pageSetup scale="80" orientation="portrait" r:id="rId1"/>
  <headerFooter alignWithMargins="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B2:B61"/>
  <sheetViews>
    <sheetView workbookViewId="0"/>
  </sheetViews>
  <sheetFormatPr defaultRowHeight="10.199999999999999" x14ac:dyDescent="0.2"/>
  <cols>
    <col min="2" max="2" width="10" bestFit="1" customWidth="1"/>
  </cols>
  <sheetData>
    <row r="2" spans="2:2" ht="13.2" x14ac:dyDescent="0.25">
      <c r="B2" s="121">
        <v>37039</v>
      </c>
    </row>
    <row r="3" spans="2:2" ht="13.2" x14ac:dyDescent="0.25">
      <c r="B3" s="121">
        <v>37076</v>
      </c>
    </row>
    <row r="4" spans="2:2" ht="13.2" x14ac:dyDescent="0.25">
      <c r="B4" s="121">
        <v>37137</v>
      </c>
    </row>
    <row r="5" spans="2:2" ht="13.2" x14ac:dyDescent="0.25">
      <c r="B5" s="121">
        <v>37217</v>
      </c>
    </row>
    <row r="6" spans="2:2" ht="13.2" x14ac:dyDescent="0.25">
      <c r="B6" s="121">
        <v>37250</v>
      </c>
    </row>
    <row r="7" spans="2:2" ht="13.2" x14ac:dyDescent="0.25">
      <c r="B7" s="121">
        <v>37257</v>
      </c>
    </row>
    <row r="8" spans="2:2" ht="13.2" x14ac:dyDescent="0.25">
      <c r="B8" s="121">
        <v>37403</v>
      </c>
    </row>
    <row r="9" spans="2:2" ht="13.2" x14ac:dyDescent="0.25">
      <c r="B9" s="121">
        <v>37441</v>
      </c>
    </row>
    <row r="10" spans="2:2" ht="13.2" x14ac:dyDescent="0.25">
      <c r="B10" s="121">
        <v>37501</v>
      </c>
    </row>
    <row r="11" spans="2:2" ht="13.2" x14ac:dyDescent="0.25">
      <c r="B11" s="121">
        <v>37588</v>
      </c>
    </row>
    <row r="12" spans="2:2" ht="13.2" x14ac:dyDescent="0.25">
      <c r="B12" s="121">
        <v>37615</v>
      </c>
    </row>
    <row r="13" spans="2:2" ht="13.2" x14ac:dyDescent="0.25">
      <c r="B13" s="121">
        <v>37622</v>
      </c>
    </row>
    <row r="14" spans="2:2" ht="13.2" x14ac:dyDescent="0.25">
      <c r="B14" s="121">
        <v>37767</v>
      </c>
    </row>
    <row r="15" spans="2:2" ht="13.2" x14ac:dyDescent="0.25">
      <c r="B15" s="121">
        <v>37806</v>
      </c>
    </row>
    <row r="16" spans="2:2" ht="13.2" x14ac:dyDescent="0.25">
      <c r="B16" s="121">
        <v>37865</v>
      </c>
    </row>
    <row r="17" spans="2:2" ht="13.2" x14ac:dyDescent="0.25">
      <c r="B17" s="121">
        <v>37952</v>
      </c>
    </row>
    <row r="18" spans="2:2" ht="13.2" x14ac:dyDescent="0.25">
      <c r="B18" s="121">
        <v>37980</v>
      </c>
    </row>
    <row r="19" spans="2:2" ht="13.2" x14ac:dyDescent="0.25">
      <c r="B19" s="121">
        <v>37987</v>
      </c>
    </row>
    <row r="20" spans="2:2" ht="13.2" x14ac:dyDescent="0.25">
      <c r="B20" s="121">
        <v>38138</v>
      </c>
    </row>
    <row r="21" spans="2:2" ht="13.2" x14ac:dyDescent="0.25">
      <c r="B21" s="121">
        <v>38173</v>
      </c>
    </row>
    <row r="22" spans="2:2" ht="13.2" x14ac:dyDescent="0.25">
      <c r="B22" s="121">
        <v>38236</v>
      </c>
    </row>
    <row r="23" spans="2:2" ht="13.2" x14ac:dyDescent="0.25">
      <c r="B23" s="121">
        <v>38316</v>
      </c>
    </row>
    <row r="24" spans="2:2" ht="13.2" x14ac:dyDescent="0.25">
      <c r="B24" s="121">
        <v>38346</v>
      </c>
    </row>
    <row r="25" spans="2:2" ht="13.2" x14ac:dyDescent="0.25">
      <c r="B25" s="121">
        <v>38353</v>
      </c>
    </row>
    <row r="26" spans="2:2" ht="13.2" x14ac:dyDescent="0.25">
      <c r="B26" s="121">
        <v>38502</v>
      </c>
    </row>
    <row r="27" spans="2:2" ht="13.2" x14ac:dyDescent="0.25">
      <c r="B27" s="121">
        <v>38537</v>
      </c>
    </row>
    <row r="28" spans="2:2" ht="13.2" x14ac:dyDescent="0.25">
      <c r="B28" s="121">
        <v>38600</v>
      </c>
    </row>
    <row r="29" spans="2:2" ht="13.2" x14ac:dyDescent="0.25">
      <c r="B29" s="121">
        <v>38680</v>
      </c>
    </row>
    <row r="30" spans="2:2" ht="13.2" x14ac:dyDescent="0.25">
      <c r="B30" s="121">
        <v>38712</v>
      </c>
    </row>
    <row r="31" spans="2:2" ht="13.2" x14ac:dyDescent="0.25">
      <c r="B31" s="121">
        <v>38719</v>
      </c>
    </row>
    <row r="32" spans="2:2" ht="13.2" x14ac:dyDescent="0.25">
      <c r="B32" s="121">
        <v>38866</v>
      </c>
    </row>
    <row r="33" spans="2:2" ht="13.2" x14ac:dyDescent="0.25">
      <c r="B33" s="121">
        <v>38902</v>
      </c>
    </row>
    <row r="34" spans="2:2" ht="13.2" x14ac:dyDescent="0.25">
      <c r="B34" s="121">
        <v>38964</v>
      </c>
    </row>
    <row r="35" spans="2:2" ht="13.2" x14ac:dyDescent="0.25">
      <c r="B35" s="121">
        <v>39044</v>
      </c>
    </row>
    <row r="36" spans="2:2" ht="13.2" x14ac:dyDescent="0.25">
      <c r="B36" s="121">
        <v>39076</v>
      </c>
    </row>
    <row r="37" spans="2:2" ht="13.2" x14ac:dyDescent="0.25">
      <c r="B37" s="121">
        <v>39083</v>
      </c>
    </row>
    <row r="38" spans="2:2" ht="13.2" x14ac:dyDescent="0.25">
      <c r="B38" s="121">
        <v>39230</v>
      </c>
    </row>
    <row r="39" spans="2:2" ht="13.2" x14ac:dyDescent="0.25">
      <c r="B39" s="121">
        <v>39267</v>
      </c>
    </row>
    <row r="40" spans="2:2" ht="13.2" x14ac:dyDescent="0.25">
      <c r="B40" s="121">
        <v>39328</v>
      </c>
    </row>
    <row r="41" spans="2:2" ht="13.2" x14ac:dyDescent="0.25">
      <c r="B41" s="121">
        <v>39408</v>
      </c>
    </row>
    <row r="42" spans="2:2" ht="13.2" x14ac:dyDescent="0.25">
      <c r="B42" s="121">
        <v>39441</v>
      </c>
    </row>
    <row r="43" spans="2:2" ht="13.2" x14ac:dyDescent="0.25">
      <c r="B43" s="121">
        <v>39448</v>
      </c>
    </row>
    <row r="44" spans="2:2" ht="13.2" x14ac:dyDescent="0.25">
      <c r="B44" s="121">
        <v>39594</v>
      </c>
    </row>
    <row r="45" spans="2:2" ht="13.2" x14ac:dyDescent="0.25">
      <c r="B45" s="121">
        <v>39633</v>
      </c>
    </row>
    <row r="46" spans="2:2" ht="13.2" x14ac:dyDescent="0.25">
      <c r="B46" s="121">
        <v>39692</v>
      </c>
    </row>
    <row r="47" spans="2:2" ht="13.2" x14ac:dyDescent="0.25">
      <c r="B47" s="121">
        <v>39779</v>
      </c>
    </row>
    <row r="48" spans="2:2" ht="13.2" x14ac:dyDescent="0.25">
      <c r="B48" s="121">
        <v>39807</v>
      </c>
    </row>
    <row r="49" spans="2:2" ht="13.2" x14ac:dyDescent="0.25">
      <c r="B49" s="121">
        <v>39814</v>
      </c>
    </row>
    <row r="50" spans="2:2" ht="13.2" x14ac:dyDescent="0.25">
      <c r="B50" s="121">
        <v>39958</v>
      </c>
    </row>
    <row r="51" spans="2:2" ht="13.2" x14ac:dyDescent="0.25">
      <c r="B51" s="121">
        <v>39997</v>
      </c>
    </row>
    <row r="52" spans="2:2" ht="13.2" x14ac:dyDescent="0.25">
      <c r="B52" s="121">
        <v>40063</v>
      </c>
    </row>
    <row r="53" spans="2:2" ht="13.2" x14ac:dyDescent="0.25">
      <c r="B53" s="121">
        <v>40143</v>
      </c>
    </row>
    <row r="54" spans="2:2" ht="13.2" x14ac:dyDescent="0.25">
      <c r="B54" s="121">
        <v>40172</v>
      </c>
    </row>
    <row r="55" spans="2:2" ht="13.2" x14ac:dyDescent="0.25">
      <c r="B55" s="121">
        <v>40179</v>
      </c>
    </row>
    <row r="56" spans="2:2" ht="13.2" x14ac:dyDescent="0.25">
      <c r="B56" s="121">
        <v>40329</v>
      </c>
    </row>
    <row r="57" spans="2:2" ht="13.2" x14ac:dyDescent="0.25">
      <c r="B57" s="121">
        <v>40364</v>
      </c>
    </row>
    <row r="58" spans="2:2" ht="13.2" x14ac:dyDescent="0.25">
      <c r="B58" s="121">
        <v>40427</v>
      </c>
    </row>
    <row r="59" spans="2:2" ht="13.2" x14ac:dyDescent="0.25">
      <c r="B59" s="121">
        <v>40507</v>
      </c>
    </row>
    <row r="60" spans="2:2" ht="13.2" x14ac:dyDescent="0.25">
      <c r="B60" s="121">
        <v>40537</v>
      </c>
    </row>
    <row r="61" spans="2:2" ht="13.2" x14ac:dyDescent="0.25">
      <c r="B61" s="121">
        <v>40544</v>
      </c>
    </row>
  </sheetData>
  <pageMargins left="0.75" right="0.75" top="1" bottom="1" header="0.5" footer="0.5"/>
  <headerFooter alignWithMargins="0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1">
    <pageSetUpPr fitToPage="1"/>
  </sheetPr>
  <dimension ref="A1:AA41"/>
  <sheetViews>
    <sheetView workbookViewId="0">
      <pane xSplit="4" ySplit="1" topLeftCell="O2" activePane="bottomRight" state="frozen"/>
      <selection activeCell="C3" sqref="C3:GX27"/>
      <selection pane="topRight" activeCell="C3" sqref="C3:GX27"/>
      <selection pane="bottomLeft" activeCell="C3" sqref="C3:GX27"/>
      <selection pane="bottomRight" activeCell="C26" sqref="C26:AZ32"/>
    </sheetView>
  </sheetViews>
  <sheetFormatPr defaultColWidth="9.125" defaultRowHeight="10.199999999999999" x14ac:dyDescent="0.2"/>
  <cols>
    <col min="1" max="1" width="19.625" style="152" customWidth="1"/>
    <col min="2" max="3" width="9.125" style="152" hidden="1" customWidth="1"/>
    <col min="4" max="4" width="0.125" style="152" customWidth="1"/>
    <col min="5" max="5" width="9.125" style="152" hidden="1" customWidth="1"/>
    <col min="6" max="8" width="0" style="152" hidden="1" customWidth="1"/>
    <col min="9" max="16384" width="9.125" style="152"/>
  </cols>
  <sheetData>
    <row r="1" spans="1:27" ht="45.75" customHeight="1" x14ac:dyDescent="0.2"/>
    <row r="2" spans="1:27" ht="13.8" thickBot="1" x14ac:dyDescent="0.3">
      <c r="A2" s="153">
        <f>crvDate</f>
        <v>37187</v>
      </c>
      <c r="B2" s="154"/>
      <c r="D2" s="155">
        <v>2001</v>
      </c>
      <c r="F2" s="156">
        <v>2001</v>
      </c>
      <c r="G2" s="156">
        <v>2001</v>
      </c>
      <c r="H2" s="156">
        <v>2001</v>
      </c>
      <c r="I2" s="156">
        <v>2001</v>
      </c>
      <c r="J2" s="156"/>
      <c r="K2" s="156"/>
      <c r="L2" s="156"/>
      <c r="M2" s="156"/>
      <c r="N2" s="155">
        <v>2002</v>
      </c>
      <c r="O2" s="156"/>
      <c r="P2" s="155"/>
      <c r="Q2" s="156"/>
      <c r="R2" s="156"/>
      <c r="S2" s="156"/>
      <c r="T2" s="156"/>
      <c r="U2" s="156">
        <v>2003</v>
      </c>
      <c r="V2" s="156">
        <v>2004</v>
      </c>
      <c r="W2" s="156"/>
      <c r="X2" s="156"/>
      <c r="Y2" s="156" t="s">
        <v>148</v>
      </c>
      <c r="Z2" s="156"/>
      <c r="AA2" s="156"/>
    </row>
    <row r="3" spans="1:27" ht="17.399999999999999" thickBot="1" x14ac:dyDescent="0.35">
      <c r="A3" s="157" t="s">
        <v>149</v>
      </c>
      <c r="B3" s="158">
        <v>36739</v>
      </c>
      <c r="C3" s="159">
        <v>36892</v>
      </c>
      <c r="D3" s="159">
        <v>36923</v>
      </c>
      <c r="E3" s="160">
        <v>37012</v>
      </c>
      <c r="F3" s="160">
        <v>37043</v>
      </c>
      <c r="G3" s="161">
        <v>37073</v>
      </c>
      <c r="H3" s="160">
        <v>37104</v>
      </c>
      <c r="I3" s="160">
        <v>37135</v>
      </c>
      <c r="J3" s="161">
        <v>37165</v>
      </c>
      <c r="K3" s="161">
        <v>37196</v>
      </c>
      <c r="L3" s="161">
        <v>37226</v>
      </c>
      <c r="M3" s="162" t="s">
        <v>150</v>
      </c>
      <c r="N3" s="160">
        <v>37257</v>
      </c>
      <c r="O3" s="161">
        <v>37288</v>
      </c>
      <c r="P3" s="161">
        <v>37316</v>
      </c>
      <c r="Q3" s="163" t="s">
        <v>151</v>
      </c>
      <c r="R3" s="163" t="s">
        <v>152</v>
      </c>
      <c r="S3" s="163" t="s">
        <v>153</v>
      </c>
      <c r="T3" s="163" t="s">
        <v>154</v>
      </c>
      <c r="U3" s="164" t="s">
        <v>155</v>
      </c>
      <c r="V3" s="162" t="s">
        <v>156</v>
      </c>
      <c r="W3" s="163" t="s">
        <v>157</v>
      </c>
      <c r="X3" s="163" t="s">
        <v>158</v>
      </c>
      <c r="Y3" s="163" t="s">
        <v>159</v>
      </c>
      <c r="Z3" s="163" t="s">
        <v>160</v>
      </c>
      <c r="AA3" s="165" t="s">
        <v>161</v>
      </c>
    </row>
    <row r="4" spans="1:27" ht="13.2" x14ac:dyDescent="0.25">
      <c r="A4" s="156" t="s">
        <v>139</v>
      </c>
      <c r="B4" s="166">
        <v>0</v>
      </c>
      <c r="C4" s="167">
        <f>'P2'!K4</f>
        <v>0</v>
      </c>
      <c r="D4" s="167">
        <f>'P2'!L4</f>
        <v>0</v>
      </c>
      <c r="E4" s="166">
        <f>'P2'!M4</f>
        <v>0</v>
      </c>
      <c r="F4" s="168">
        <f>'P2'!P4</f>
        <v>0</v>
      </c>
      <c r="G4" s="168">
        <f>'P2'!Q4</f>
        <v>0</v>
      </c>
      <c r="H4" s="166">
        <f>'P2'!R4</f>
        <v>0</v>
      </c>
      <c r="I4" s="169">
        <f>'P2'!S4</f>
        <v>0</v>
      </c>
      <c r="J4" s="170">
        <f>'P2'!T4</f>
        <v>28</v>
      </c>
      <c r="K4" s="170">
        <f>'P2'!U4</f>
        <v>29</v>
      </c>
      <c r="L4" s="170">
        <f>'P2'!V4</f>
        <v>37.75</v>
      </c>
      <c r="M4" s="171">
        <f>AVERAGE('P2'!S4:V4)</f>
        <v>31.583333333333332</v>
      </c>
      <c r="N4" s="169">
        <f>'P2'!W4</f>
        <v>37.75</v>
      </c>
      <c r="O4" s="170">
        <f>'P2'!X4</f>
        <v>35.75</v>
      </c>
      <c r="P4" s="170">
        <f>'P2'!Y4</f>
        <v>32.75</v>
      </c>
      <c r="Q4" s="172">
        <f>AVERAGE('P2'!Z4:AB4)</f>
        <v>29.5</v>
      </c>
      <c r="R4" s="172">
        <f>AVERAGE('P2'!AC4:AE4)</f>
        <v>44.666666666666664</v>
      </c>
      <c r="S4" s="172">
        <f>AVERAGE('P2'!AF4:AH4)</f>
        <v>37.083333333333336</v>
      </c>
      <c r="T4" s="173">
        <f>AVERAGE('P2'!W4:AH4)</f>
        <v>36.666666666666664</v>
      </c>
      <c r="U4" s="174">
        <f>AVERAGE('P2'!AI4:AT4)</f>
        <v>39.291666666666664</v>
      </c>
      <c r="V4" s="175">
        <f>AVERAGE('P2'!AU4:BF4)</f>
        <v>39.695833333333333</v>
      </c>
      <c r="W4" s="175">
        <f>AVERAGE('P2'!BG4:BI4,'P2'!BS4:BU4,'P2'!CE4:CG4,'P2'!CQ4:CS4,'P2'!DC4:DE4,'P2'!DO4:DQ4,'P2'!EA4:EC4,'P2'!EM4:EO4,'P2'!EY4:FA4,'P2'!FK4:FM4)</f>
        <v>42.041666666666679</v>
      </c>
      <c r="X4" s="172">
        <f>AVERAGE('P2'!BJ4:BL4,'P2'!BV4:BX4,'P2'!CH4:CJ4,'P2'!CT4:CV4,'P2'!DF4:DH4,'P2'!DR4:DT4,'P2'!ED4:EF4,'P2'!EP4:ER4,'P2'!FB4:FD4,'P2'!FN4:FP4)</f>
        <v>37.152000000000001</v>
      </c>
      <c r="Y4" s="172">
        <f>AVERAGE('P2'!BM4:BO4,'P2'!BY4:CA4,'P2'!CK4:CM4,'P2'!CW4:CY4,'P2'!DI4:DK4,'P2'!DU4:DW4,'P2'!EG4:EI4,'P2'!ES4:EU4,'P2'!FE4:FG4,'P2'!FQ4:FS4)</f>
        <v>47.902666666666661</v>
      </c>
      <c r="Z4" s="172">
        <f>AVERAGE('P2'!BP4:BR4,'P2'!CB4:CD4,'P2'!CN4:CP4,'P2'!CZ4:DB4,'P2'!DL4:DN4,'P2'!DX4:DZ4,'P2'!EJ4:EL4,'P2'!EV4:EX4,'P2'!FH4:FJ4,'P2'!FT4:FV4)</f>
        <v>41.407333333333327</v>
      </c>
      <c r="AA4" s="173">
        <f>AVERAGE('P2'!BG4:FV4)</f>
        <v>42.125916666666676</v>
      </c>
    </row>
    <row r="5" spans="1:27" ht="13.2" x14ac:dyDescent="0.25">
      <c r="A5" s="156" t="s">
        <v>140</v>
      </c>
      <c r="B5" s="166">
        <v>0</v>
      </c>
      <c r="C5" s="166">
        <f>'P2'!K6</f>
        <v>0</v>
      </c>
      <c r="D5" s="166">
        <f>'P2'!L6</f>
        <v>0</v>
      </c>
      <c r="E5" s="166">
        <f>'P2'!M6</f>
        <v>0</v>
      </c>
      <c r="F5" s="168">
        <f>'P2'!P6</f>
        <v>0</v>
      </c>
      <c r="G5" s="168">
        <f>'P2'!Q6</f>
        <v>0</v>
      </c>
      <c r="H5" s="166">
        <f>'P2'!R6</f>
        <v>0</v>
      </c>
      <c r="I5" s="169">
        <f>'P2'!S6</f>
        <v>0</v>
      </c>
      <c r="J5" s="170">
        <f>'P2'!T6</f>
        <v>28</v>
      </c>
      <c r="K5" s="170">
        <f>'P2'!U6</f>
        <v>29.75</v>
      </c>
      <c r="L5" s="170">
        <f>'P2'!V6</f>
        <v>38</v>
      </c>
      <c r="M5" s="171">
        <f>AVERAGE('P2'!S6:V6)</f>
        <v>31.916666666666668</v>
      </c>
      <c r="N5" s="169">
        <f>'P2'!W6</f>
        <v>37.75</v>
      </c>
      <c r="O5" s="170">
        <f>'P2'!X6</f>
        <v>35.65</v>
      </c>
      <c r="P5" s="170">
        <f>'P2'!Y6</f>
        <v>32.75</v>
      </c>
      <c r="Q5" s="170">
        <f>AVERAGE('P2'!Z6:AB6)</f>
        <v>31.833333333333332</v>
      </c>
      <c r="R5" s="170">
        <f>AVERAGE('P2'!AC6:AE6)</f>
        <v>47.666666666666664</v>
      </c>
      <c r="S5" s="170">
        <f>AVERAGE('P2'!AF6:AH6)</f>
        <v>37.083333333333336</v>
      </c>
      <c r="T5" s="171">
        <f>AVERAGE('P2'!W6:AH6)</f>
        <v>37.991666666666667</v>
      </c>
      <c r="U5" s="176">
        <f>AVERAGE('P2'!AI6:AT6)</f>
        <v>41.125</v>
      </c>
      <c r="V5" s="169">
        <f>AVERAGE('P2'!AU6:BF6)</f>
        <v>41.529166666666661</v>
      </c>
      <c r="W5" s="169">
        <f>AVERAGE('P2'!BG6:BI6,'P2'!BS6:BU6,'P2'!CE6:CG6,'P2'!CQ6:CS6,'P2'!DC6:DE6,'P2'!DO6:DQ6,'P2'!EA6:EC6,'P2'!EM6:EO6,'P2'!EY6:FA6,'P2'!FK6:FM6)</f>
        <v>44.93366666666666</v>
      </c>
      <c r="X5" s="170">
        <f>AVERAGE('P2'!BJ6:BL6,'P2'!BV6:BX6,'P2'!CH6:CJ6,'P2'!CT6:CV6,'P2'!DF6:DH6,'P2'!DR6:DT6,'P2'!ED6:EF6,'P2'!EP6:ER6,'P2'!FB6:FD6,'P2'!FN6:FP6)</f>
        <v>41.048666666666669</v>
      </c>
      <c r="Y5" s="170">
        <f>AVERAGE('P2'!BM6:BO6,'P2'!BY6:CA6,'P2'!CK6:CM6,'P2'!CW6:CY6,'P2'!DI6:DK6,'P2'!DU6:DW6,'P2'!EG6:EI6,'P2'!ES6:EU6,'P2'!FE6:FG6,'P2'!FQ6:FS6)</f>
        <v>52.865333333333332</v>
      </c>
      <c r="Z5" s="170">
        <f>AVERAGE('P2'!BP6:BR6,'P2'!CB6:CD6,'P2'!CN6:CP6,'P2'!CZ6:DB6,'P2'!DL6:DN6,'P2'!DX6:DZ6,'P2'!EJ6:EL6,'P2'!EV6:EX6,'P2'!FH6:FJ6,'P2'!FT6:FV6)</f>
        <v>44.280000000000008</v>
      </c>
      <c r="AA5" s="171">
        <f>AVERAGE('P2'!BG6:FV6)</f>
        <v>45.781916666666653</v>
      </c>
    </row>
    <row r="6" spans="1:27" ht="13.2" x14ac:dyDescent="0.25">
      <c r="A6" s="156" t="s">
        <v>142</v>
      </c>
      <c r="B6" s="166">
        <v>0</v>
      </c>
      <c r="C6" s="166">
        <f>'P2'!K8</f>
        <v>0</v>
      </c>
      <c r="D6" s="166">
        <f>'P2'!L8</f>
        <v>0</v>
      </c>
      <c r="E6" s="166">
        <f>'P2'!M8</f>
        <v>0</v>
      </c>
      <c r="F6" s="168">
        <f>'P2'!P8</f>
        <v>0</v>
      </c>
      <c r="G6" s="168">
        <f>'P2'!Q8</f>
        <v>0</v>
      </c>
      <c r="H6" s="166">
        <f>'P2'!R8</f>
        <v>0</v>
      </c>
      <c r="I6" s="169">
        <f>'P2'!S8</f>
        <v>0</v>
      </c>
      <c r="J6" s="170">
        <f>'P2'!T8</f>
        <v>28</v>
      </c>
      <c r="K6" s="170">
        <f>'P2'!U8</f>
        <v>30</v>
      </c>
      <c r="L6" s="170">
        <f>'P2'!V8</f>
        <v>38</v>
      </c>
      <c r="M6" s="171">
        <f>AVERAGE('P2'!S8:V8)</f>
        <v>32</v>
      </c>
      <c r="N6" s="169">
        <f>'P2'!W8</f>
        <v>37.5</v>
      </c>
      <c r="O6" s="170">
        <f>'P2'!X8</f>
        <v>36.25</v>
      </c>
      <c r="P6" s="170">
        <f>'P2'!Y8</f>
        <v>35</v>
      </c>
      <c r="Q6" s="170">
        <f>AVERAGE('P2'!Z8:AB8)</f>
        <v>34.75</v>
      </c>
      <c r="R6" s="170">
        <f>AVERAGE('P2'!AC8:AE8)</f>
        <v>49.75</v>
      </c>
      <c r="S6" s="170">
        <f>AVERAGE('P2'!AF8:AH8)</f>
        <v>39.5</v>
      </c>
      <c r="T6" s="171">
        <f>AVERAGE('P2'!W8:AH8)</f>
        <v>40.0625</v>
      </c>
      <c r="U6" s="176">
        <f>AVERAGE('P2'!AI8:AT8)</f>
        <v>43.75</v>
      </c>
      <c r="V6" s="169">
        <f>AVERAGE('P2'!AU8:BF8)</f>
        <v>44.152499999999996</v>
      </c>
      <c r="W6" s="169">
        <f>AVERAGE('P2'!BG8:BI8,'P2'!BS8:BU8,'P2'!CE8:CG8,'P2'!CQ8:CS8,'P2'!DC8:DE8,'P2'!DO8:DQ8,'P2'!EA8:EC8,'P2'!EM8:EO8,'P2'!EY8:FA8,'P2'!FK8:FM8)</f>
        <v>44.666000000000004</v>
      </c>
      <c r="X6" s="170">
        <f>AVERAGE('P2'!BJ8:BL8,'P2'!BV8:BX8,'P2'!CH8:CJ8,'P2'!CT8:CV8,'P2'!DF8:DH8,'P2'!DR8:DT8,'P2'!ED8:EF8,'P2'!EP8:ER8,'P2'!FB8:FD8,'P2'!FN8:FP8)</f>
        <v>42.660999999999994</v>
      </c>
      <c r="Y6" s="170">
        <f>AVERAGE('P2'!BM8:BO8,'P2'!BY8:CA8,'P2'!CK8:CM8,'P2'!CW8:CY8,'P2'!DI8:DK8,'P2'!DU8:DW8,'P2'!EG8:EI8,'P2'!ES8:EU8,'P2'!FE8:FG8,'P2'!FQ8:FS8)</f>
        <v>51.993333333333332</v>
      </c>
      <c r="Z6" s="170">
        <f>AVERAGE('P2'!BP8:BR8,'P2'!CB8:CD8,'P2'!CN8:CP8,'P2'!CZ8:DB8,'P2'!DL8:DN8,'P2'!DX8:DZ8,'P2'!EJ8:EL8,'P2'!EV8:EX8,'P2'!FH8:FJ8,'P2'!FT8:FV8)</f>
        <v>44.510999999999996</v>
      </c>
      <c r="AA6" s="171">
        <f>AVERAGE('P2'!BG8:FV8)</f>
        <v>45.957833333333362</v>
      </c>
    </row>
    <row r="7" spans="1:27" ht="13.2" x14ac:dyDescent="0.25">
      <c r="A7" s="156" t="s">
        <v>144</v>
      </c>
      <c r="B7" s="166">
        <v>0</v>
      </c>
      <c r="C7" s="166">
        <f>'P2'!K10</f>
        <v>0</v>
      </c>
      <c r="D7" s="166">
        <f>'P2'!L10</f>
        <v>0</v>
      </c>
      <c r="E7" s="166">
        <f>'P2'!M10</f>
        <v>0</v>
      </c>
      <c r="F7" s="168">
        <f>'P2'!P10</f>
        <v>0</v>
      </c>
      <c r="G7" s="168">
        <f>'P2'!Q10</f>
        <v>0</v>
      </c>
      <c r="H7" s="166">
        <f>'P2'!R10</f>
        <v>0</v>
      </c>
      <c r="I7" s="169">
        <f>'P2'!S10</f>
        <v>0</v>
      </c>
      <c r="J7" s="170">
        <f>'P2'!T10</f>
        <v>27.1875</v>
      </c>
      <c r="K7" s="170">
        <f>'P2'!U10</f>
        <v>26</v>
      </c>
      <c r="L7" s="170">
        <f>'P2'!V10</f>
        <v>34.75</v>
      </c>
      <c r="M7" s="171">
        <f>AVERAGE('P2'!S10:V10)</f>
        <v>29.3125</v>
      </c>
      <c r="N7" s="169">
        <f>'P2'!W10</f>
        <v>35</v>
      </c>
      <c r="O7" s="170">
        <f>'P2'!X10</f>
        <v>34.25</v>
      </c>
      <c r="P7" s="170">
        <f>'P2'!Y10</f>
        <v>33.5</v>
      </c>
      <c r="Q7" s="170">
        <f>AVERAGE('P2'!Z10:AB10)</f>
        <v>34.583333333333336</v>
      </c>
      <c r="R7" s="170">
        <f>AVERAGE('P2'!AC10:AE10)</f>
        <v>49.5</v>
      </c>
      <c r="S7" s="170">
        <f>AVERAGE('P2'!AF10:AH10)</f>
        <v>38.5</v>
      </c>
      <c r="T7" s="171">
        <f>AVERAGE('P2'!W10:AH10)</f>
        <v>39.208333333333336</v>
      </c>
      <c r="U7" s="176">
        <f>AVERAGE('P2'!AI10:AT10)</f>
        <v>32.583333333333336</v>
      </c>
      <c r="V7" s="169">
        <f>AVERAGE('P2'!AU10:BF10)</f>
        <v>30.708333333333332</v>
      </c>
      <c r="W7" s="169">
        <f>AVERAGE('P2'!BG10:BI10,'P2'!BS10:BU10,'P2'!CE10:CG10,'P2'!CQ10:CS10,'P2'!DC10:DE10,'P2'!DO10:DQ10,'P2'!EA10:EC10,'P2'!EM10:EO10,'P2'!EY10:FA10,'P2'!FK10:FM10)</f>
        <v>31.250000000000014</v>
      </c>
      <c r="X7" s="170">
        <f>AVERAGE('P2'!BJ10:BL10,'P2'!BV10:BX10,'P2'!CH10:CJ10,'P2'!CT10:CV10,'P2'!DF10:DH10,'P2'!DR10:DT10,'P2'!ED10:EF10,'P2'!EP10:ER10,'P2'!FB10:FD10,'P2'!FN10:FP10)</f>
        <v>38.588333333333338</v>
      </c>
      <c r="Y7" s="170">
        <f>AVERAGE('P2'!BM10:BO10,'P2'!BY10:CA10,'P2'!CK10:CM10,'P2'!CW10:CY10,'P2'!DI10:DK10,'P2'!DU10:DW10,'P2'!EG10:EI10,'P2'!ES10:EU10,'P2'!FE10:FG10,'P2'!FQ10:FS10)</f>
        <v>48.201666666666675</v>
      </c>
      <c r="Z7" s="170">
        <f>AVERAGE('P2'!BP10:BR10,'P2'!CB10:CD10,'P2'!CN10:CP10,'P2'!CZ10:DB10,'P2'!DL10:DN10,'P2'!DX10:DZ10,'P2'!EJ10:EL10,'P2'!EV10:EX10,'P2'!FH10:FJ10,'P2'!FT10:FV10)</f>
        <v>39.45333333333334</v>
      </c>
      <c r="AA7" s="171">
        <f>AVERAGE('P2'!BG10:FV10)</f>
        <v>39.373333333333299</v>
      </c>
    </row>
    <row r="8" spans="1:27" ht="13.2" x14ac:dyDescent="0.25">
      <c r="A8" s="156" t="s">
        <v>143</v>
      </c>
      <c r="B8" s="166">
        <v>0</v>
      </c>
      <c r="C8" s="166">
        <f>'P2'!K12</f>
        <v>0</v>
      </c>
      <c r="D8" s="166">
        <f>'P2'!L12</f>
        <v>0</v>
      </c>
      <c r="E8" s="166">
        <f>'P2'!M12</f>
        <v>0</v>
      </c>
      <c r="F8" s="168">
        <f>'P2'!P12</f>
        <v>0</v>
      </c>
      <c r="G8" s="168">
        <f>'P2'!Q12</f>
        <v>0</v>
      </c>
      <c r="H8" s="166">
        <f>'P2'!R12</f>
        <v>0</v>
      </c>
      <c r="I8" s="169">
        <f>'P2'!S12</f>
        <v>0</v>
      </c>
      <c r="J8" s="170">
        <f>'P2'!T12</f>
        <v>28</v>
      </c>
      <c r="K8" s="170">
        <f>'P2'!U12</f>
        <v>29</v>
      </c>
      <c r="L8" s="170">
        <f>'P2'!V12</f>
        <v>34.75</v>
      </c>
      <c r="M8" s="171">
        <f>AVERAGE('P2'!S12:V12)</f>
        <v>30.583333333333332</v>
      </c>
      <c r="N8" s="169">
        <f>'P2'!W12</f>
        <v>35</v>
      </c>
      <c r="O8" s="170">
        <f>'P2'!X12</f>
        <v>34.25</v>
      </c>
      <c r="P8" s="170">
        <f>'P2'!Y12</f>
        <v>33.5</v>
      </c>
      <c r="Q8" s="170">
        <f>AVERAGE('P2'!Z12:AB12)</f>
        <v>35.25</v>
      </c>
      <c r="R8" s="170">
        <f>AVERAGE('P2'!AC12:AE12)</f>
        <v>50</v>
      </c>
      <c r="S8" s="170">
        <f>AVERAGE('P2'!AF12:AH12)</f>
        <v>38.5</v>
      </c>
      <c r="T8" s="171">
        <f>AVERAGE('P2'!W12:AH12)</f>
        <v>39.5</v>
      </c>
      <c r="U8" s="176">
        <f>AVERAGE('P2'!AI12:AT12)</f>
        <v>43.75</v>
      </c>
      <c r="V8" s="169">
        <f>AVERAGE('P2'!AU12:BF12)</f>
        <v>44.052500000000002</v>
      </c>
      <c r="W8" s="169">
        <f>AVERAGE('P2'!BG12:BI12,'P2'!BS12:BU12,'P2'!CE12:CG12,'P2'!CQ12:CS12,'P2'!DC12:DE12,'P2'!DO12:DQ12,'P2'!EA12:EC12,'P2'!EM12:EO12,'P2'!EY12:FA12,'P2'!FK12:FM12)</f>
        <v>41.613333333333323</v>
      </c>
      <c r="X8" s="170">
        <f>AVERAGE('P2'!BJ12:BL12,'P2'!BV12:BX12,'P2'!CH12:CJ12,'P2'!CT12:CV12,'P2'!DF12:DH12,'P2'!DR12:DT12,'P2'!ED12:EF12,'P2'!EP12:ER12,'P2'!FB12:FD12,'P2'!FN12:FP12)</f>
        <v>41.36999999999999</v>
      </c>
      <c r="Y8" s="170">
        <f>AVERAGE('P2'!BM12:BO12,'P2'!BY12:CA12,'P2'!CK12:CM12,'P2'!CW12:CY12,'P2'!DI12:DK12,'P2'!DU12:DW12,'P2'!EG12:EI12,'P2'!ES12:EU12,'P2'!FE12:FG12,'P2'!FQ12:FS12)</f>
        <v>57.978333333333346</v>
      </c>
      <c r="Z8" s="170">
        <f>AVERAGE('P2'!BP12:BR12,'P2'!CB12:CD12,'P2'!CN12:CP12,'P2'!CZ12:DB12,'P2'!DL12:DN12,'P2'!DX12:DZ12,'P2'!EJ12:EL12,'P2'!EV12:EX12,'P2'!FH12:FJ12,'P2'!FT12:FV12)</f>
        <v>41.848999999999982</v>
      </c>
      <c r="AA8" s="171">
        <f>AVERAGE('P2'!BG12:FV12)</f>
        <v>45.702666666666687</v>
      </c>
    </row>
    <row r="9" spans="1:27" ht="13.2" x14ac:dyDescent="0.25">
      <c r="A9" s="156" t="s">
        <v>141</v>
      </c>
      <c r="B9" s="166">
        <v>0</v>
      </c>
      <c r="C9" s="166">
        <f>'P2'!K14</f>
        <v>0</v>
      </c>
      <c r="D9" s="166">
        <f>'P2'!L14</f>
        <v>0</v>
      </c>
      <c r="E9" s="166">
        <f>'P2'!M14</f>
        <v>0</v>
      </c>
      <c r="F9" s="168">
        <f>'P2'!P14</f>
        <v>0</v>
      </c>
      <c r="G9" s="168">
        <f>'P2'!Q14</f>
        <v>0</v>
      </c>
      <c r="H9" s="166">
        <f>'P2'!R14</f>
        <v>0</v>
      </c>
      <c r="I9" s="169">
        <f>'P2'!S14</f>
        <v>0</v>
      </c>
      <c r="J9" s="170">
        <f>'P2'!T14</f>
        <v>28.25</v>
      </c>
      <c r="K9" s="170">
        <f>'P2'!U14</f>
        <v>28</v>
      </c>
      <c r="L9" s="170">
        <f>'P2'!V14</f>
        <v>33</v>
      </c>
      <c r="M9" s="171">
        <f>AVERAGE('P2'!S14:V14)</f>
        <v>29.75</v>
      </c>
      <c r="N9" s="169">
        <f>'P2'!W14</f>
        <v>33.25</v>
      </c>
      <c r="O9" s="170">
        <f>'P2'!X14</f>
        <v>32.75</v>
      </c>
      <c r="P9" s="170">
        <f>'P2'!Y14</f>
        <v>32</v>
      </c>
      <c r="Q9" s="170">
        <f>AVERAGE('P2'!Z14:AB14)</f>
        <v>36.5</v>
      </c>
      <c r="R9" s="170">
        <f>AVERAGE('P2'!AC14:AE14)</f>
        <v>54.333333333333336</v>
      </c>
      <c r="S9" s="170">
        <f>AVERAGE('P2'!AF14:AH14)</f>
        <v>36</v>
      </c>
      <c r="T9" s="171">
        <f>AVERAGE('P2'!W14:AH14)</f>
        <v>39.875</v>
      </c>
      <c r="U9" s="176">
        <f>AVERAGE('P2'!AI14:AT14)</f>
        <v>41.458333333333336</v>
      </c>
      <c r="V9" s="169">
        <f>AVERAGE('P2'!AU14:BF14)</f>
        <v>41.761666666666663</v>
      </c>
      <c r="W9" s="169">
        <f>AVERAGE('P2'!BG14:BI14,'P2'!BS14:BU14,'P2'!CE14:CG14,'P2'!CQ14:CS14,'P2'!DC14:DE14,'P2'!DO14:DQ14,'P2'!EA14:EC14,'P2'!EM14:EO14,'P2'!EY14:FA14,'P2'!FK14:FM14)</f>
        <v>37.991666666666653</v>
      </c>
      <c r="X9" s="170">
        <f>AVERAGE('P2'!BJ14:BL14,'P2'!BV14:BX14,'P2'!CH14:CJ14,'P2'!CT14:CV14,'P2'!DF14:DH14,'P2'!DR14:DT14,'P2'!ED14:EF14,'P2'!EP14:ER14,'P2'!FB14:FD14,'P2'!FN14:FP14)</f>
        <v>40.078999999999994</v>
      </c>
      <c r="Y9" s="170">
        <f>AVERAGE('P2'!BM14:BO14,'P2'!BY14:CA14,'P2'!CK14:CM14,'P2'!CW14:CY14,'P2'!DI14:DK14,'P2'!DU14:DW14,'P2'!EG14:EI14,'P2'!ES14:EU14,'P2'!FE14:FG14,'P2'!FQ14:FS14)</f>
        <v>56.294666666666679</v>
      </c>
      <c r="Z9" s="170">
        <f>AVERAGE('P2'!BP14:BR14,'P2'!CB14:CD14,'P2'!CN14:CP14,'P2'!CZ14:DB14,'P2'!DL14:DN14,'P2'!DX14:DZ14,'P2'!EJ14:EL14,'P2'!EV14:EX14,'P2'!FH14:FJ14,'P2'!FT14:FV14)</f>
        <v>39.27699999999998</v>
      </c>
      <c r="AA9" s="171">
        <f>AVERAGE('P2'!BG14:FV14)</f>
        <v>43.410583333333349</v>
      </c>
    </row>
    <row r="10" spans="1:27" ht="13.8" thickBot="1" x14ac:dyDescent="0.3">
      <c r="A10" s="156" t="s">
        <v>145</v>
      </c>
      <c r="B10" s="177">
        <v>0</v>
      </c>
      <c r="C10" s="177">
        <f>'P2'!K16</f>
        <v>0</v>
      </c>
      <c r="D10" s="177">
        <f>'P2'!L16</f>
        <v>0</v>
      </c>
      <c r="E10" s="177">
        <f>'P2'!M16</f>
        <v>0</v>
      </c>
      <c r="F10" s="178">
        <f>'P2'!P16</f>
        <v>0</v>
      </c>
      <c r="G10" s="178">
        <f>'P2'!Q16</f>
        <v>0</v>
      </c>
      <c r="H10" s="177">
        <f>'P2'!R16</f>
        <v>0</v>
      </c>
      <c r="I10" s="179">
        <f>'P2'!S16</f>
        <v>0</v>
      </c>
      <c r="J10" s="180">
        <f>'P2'!T16</f>
        <v>29.25</v>
      </c>
      <c r="K10" s="180">
        <f>'P2'!U16</f>
        <v>29</v>
      </c>
      <c r="L10" s="180">
        <f>'P2'!V16</f>
        <v>35</v>
      </c>
      <c r="M10" s="181">
        <f>AVERAGE('P2'!S16:V16)</f>
        <v>31.083333333333332</v>
      </c>
      <c r="N10" s="179">
        <f>'P2'!W16</f>
        <v>34.75</v>
      </c>
      <c r="O10" s="180">
        <f>'P2'!X16</f>
        <v>34</v>
      </c>
      <c r="P10" s="180">
        <f>'P2'!Y16</f>
        <v>33.25</v>
      </c>
      <c r="Q10" s="180">
        <f>AVERAGE('P2'!Z16:AB16)</f>
        <v>39.833333333333336</v>
      </c>
      <c r="R10" s="180">
        <f>AVERAGE('P2'!AC16:AE16)</f>
        <v>62.333333333333336</v>
      </c>
      <c r="S10" s="180">
        <f>AVERAGE('P2'!AF16:AH16)</f>
        <v>38.166666666666664</v>
      </c>
      <c r="T10" s="181">
        <f>AVERAGE('P2'!W16:AH16)</f>
        <v>43.583333333333336</v>
      </c>
      <c r="U10" s="182">
        <f>AVERAGE('P2'!AI16:AT16)</f>
        <v>44.791666666666664</v>
      </c>
      <c r="V10" s="179">
        <f>AVERAGE('P2'!AU16:BF16)</f>
        <v>45.094166666666673</v>
      </c>
      <c r="W10" s="179">
        <f>AVERAGE('P2'!BG16:BI16,'P2'!BS16:BU16,'P2'!CE16:CG16,'P2'!CQ16:CS16,'P2'!DC16:DE16,'P2'!DO16:DQ16,'P2'!EA16:EC16,'P2'!EM16:EO16,'P2'!EY16:FA16,'P2'!FK16:FM16)</f>
        <v>40.350333333333339</v>
      </c>
      <c r="X10" s="180">
        <f>AVERAGE('P2'!BJ16:BL16,'P2'!BV16:BX16,'P2'!CH16:CJ16,'P2'!CT16:CV16,'P2'!DF16:DH16,'P2'!DR16:DT16,'P2'!ED16:EF16,'P2'!EP16:ER16,'P2'!FB16:FD16,'P2'!FN16:FP16)</f>
        <v>42.839999999999996</v>
      </c>
      <c r="Y10" s="180">
        <f>AVERAGE('P2'!BM16:BO16,'P2'!BY16:CA16,'P2'!CK16:CM16,'P2'!CW16:CY16,'P2'!DI16:DK16,'P2'!DU16:DW16,'P2'!EG16:EI16,'P2'!ES16:EU16,'P2'!FE16:FG16,'P2'!FQ16:FS16)</f>
        <v>60.833333333333343</v>
      </c>
      <c r="Z10" s="180">
        <f>AVERAGE('P2'!BP16:BR16,'P2'!CB16:CD16,'P2'!CN16:CP16,'P2'!CZ16:DB16,'P2'!DL16:DN16,'P2'!DX16:DZ16,'P2'!EJ16:EL16,'P2'!EV16:EX16,'P2'!FH16:FJ16,'P2'!FT16:FV16)</f>
        <v>41.547333333333327</v>
      </c>
      <c r="AA10" s="181">
        <f>AVERAGE('P2'!BG16:FV16)</f>
        <v>46.392749999999992</v>
      </c>
    </row>
    <row r="13" spans="1:27" ht="20.25" customHeight="1" thickBot="1" x14ac:dyDescent="0.35">
      <c r="A13" s="183" t="s">
        <v>162</v>
      </c>
      <c r="B13" s="184"/>
      <c r="D13" s="156">
        <v>2001</v>
      </c>
      <c r="F13" s="156">
        <v>2001</v>
      </c>
      <c r="G13" s="156">
        <v>2001</v>
      </c>
      <c r="H13" s="156">
        <v>2001</v>
      </c>
      <c r="I13" s="156">
        <v>2001</v>
      </c>
      <c r="J13" s="156"/>
      <c r="K13" s="156"/>
      <c r="L13" s="156"/>
      <c r="M13" s="156"/>
      <c r="N13" s="155">
        <v>2002</v>
      </c>
      <c r="O13" s="156"/>
      <c r="P13" s="155"/>
      <c r="Q13" s="156"/>
      <c r="R13" s="156"/>
      <c r="S13" s="156"/>
      <c r="T13" s="156"/>
      <c r="U13" s="156">
        <v>2003</v>
      </c>
      <c r="V13" s="156">
        <v>2004</v>
      </c>
      <c r="W13" s="156"/>
      <c r="X13" s="156"/>
      <c r="Y13" s="156" t="s">
        <v>148</v>
      </c>
      <c r="Z13" s="156"/>
      <c r="AA13" s="156"/>
    </row>
    <row r="14" spans="1:27" ht="15" customHeight="1" thickBot="1" x14ac:dyDescent="0.35">
      <c r="A14" s="157" t="s">
        <v>149</v>
      </c>
      <c r="B14" s="158">
        <v>36739</v>
      </c>
      <c r="C14" s="159">
        <v>36892</v>
      </c>
      <c r="D14" s="159">
        <v>36923</v>
      </c>
      <c r="E14" s="159">
        <v>36951</v>
      </c>
      <c r="F14" s="160">
        <v>37043</v>
      </c>
      <c r="G14" s="161">
        <v>37073</v>
      </c>
      <c r="H14" s="160">
        <v>37104</v>
      </c>
      <c r="I14" s="160">
        <v>37135</v>
      </c>
      <c r="J14" s="161">
        <v>37165</v>
      </c>
      <c r="K14" s="161">
        <v>37196</v>
      </c>
      <c r="L14" s="161">
        <v>37226</v>
      </c>
      <c r="M14" s="162" t="s">
        <v>150</v>
      </c>
      <c r="N14" s="159">
        <v>37257</v>
      </c>
      <c r="O14" s="185">
        <v>37288</v>
      </c>
      <c r="P14" s="185">
        <v>37316</v>
      </c>
      <c r="Q14" s="163" t="s">
        <v>151</v>
      </c>
      <c r="R14" s="163" t="s">
        <v>152</v>
      </c>
      <c r="S14" s="163" t="s">
        <v>153</v>
      </c>
      <c r="T14" s="163" t="s">
        <v>154</v>
      </c>
      <c r="U14" s="164" t="s">
        <v>155</v>
      </c>
      <c r="V14" s="162" t="s">
        <v>156</v>
      </c>
      <c r="W14" s="186" t="s">
        <v>157</v>
      </c>
      <c r="X14" s="163" t="s">
        <v>158</v>
      </c>
      <c r="Y14" s="163" t="s">
        <v>159</v>
      </c>
      <c r="Z14" s="163" t="s">
        <v>160</v>
      </c>
      <c r="AA14" s="165" t="s">
        <v>161</v>
      </c>
    </row>
    <row r="15" spans="1:27" ht="12.75" customHeight="1" x14ac:dyDescent="0.25">
      <c r="A15" s="156" t="s">
        <v>139</v>
      </c>
      <c r="B15" s="187">
        <v>0</v>
      </c>
      <c r="C15" s="188">
        <f t="shared" ref="C15:AA15" si="0">C4-C26</f>
        <v>0</v>
      </c>
      <c r="D15" s="188">
        <f t="shared" si="0"/>
        <v>0</v>
      </c>
      <c r="E15" s="188">
        <f t="shared" si="0"/>
        <v>0</v>
      </c>
      <c r="F15" s="189">
        <f t="shared" ref="F15:G21" si="1">F4-F26</f>
        <v>0</v>
      </c>
      <c r="G15" s="189">
        <f t="shared" si="1"/>
        <v>0</v>
      </c>
      <c r="H15" s="187">
        <f t="shared" si="0"/>
        <v>0</v>
      </c>
      <c r="I15" s="190">
        <f t="shared" si="0"/>
        <v>0</v>
      </c>
      <c r="J15" s="191">
        <f t="shared" ref="J15:L21" si="2">J4-J26</f>
        <v>0.5</v>
      </c>
      <c r="K15" s="191">
        <f t="shared" si="2"/>
        <v>0</v>
      </c>
      <c r="L15" s="191">
        <f t="shared" si="2"/>
        <v>0.25</v>
      </c>
      <c r="M15" s="192">
        <f t="shared" si="0"/>
        <v>0.25</v>
      </c>
      <c r="N15" s="193">
        <f t="shared" ref="N15:P21" si="3">N4-N26</f>
        <v>0.25</v>
      </c>
      <c r="O15" s="194">
        <f t="shared" si="3"/>
        <v>0.25</v>
      </c>
      <c r="P15" s="194">
        <f t="shared" si="3"/>
        <v>0.25</v>
      </c>
      <c r="Q15" s="194">
        <f t="shared" si="0"/>
        <v>0.16666666666666785</v>
      </c>
      <c r="R15" s="194">
        <f t="shared" si="0"/>
        <v>0.5</v>
      </c>
      <c r="S15" s="195">
        <f t="shared" si="0"/>
        <v>0.25</v>
      </c>
      <c r="T15" s="196">
        <f t="shared" si="0"/>
        <v>0.2916666666666643</v>
      </c>
      <c r="U15" s="194">
        <f t="shared" si="0"/>
        <v>6.25E-2</v>
      </c>
      <c r="V15" s="197">
        <f t="shared" si="0"/>
        <v>6.4166666666672256E-2</v>
      </c>
      <c r="W15" s="194">
        <f t="shared" si="0"/>
        <v>0.11733333333334173</v>
      </c>
      <c r="X15" s="194">
        <f t="shared" si="0"/>
        <v>3.0000000000008242E-2</v>
      </c>
      <c r="Y15" s="194">
        <f t="shared" si="0"/>
        <v>2.9666666666678054E-2</v>
      </c>
      <c r="Z15" s="194">
        <f t="shared" si="0"/>
        <v>7.4333333333328255E-2</v>
      </c>
      <c r="AA15" s="198">
        <f t="shared" si="0"/>
        <v>6.2833333333330188E-2</v>
      </c>
    </row>
    <row r="16" spans="1:27" ht="12.75" customHeight="1" x14ac:dyDescent="0.25">
      <c r="A16" s="156" t="s">
        <v>140</v>
      </c>
      <c r="B16" s="187">
        <v>0</v>
      </c>
      <c r="C16" s="187">
        <f t="shared" ref="C16:AA16" si="4">C5-C27</f>
        <v>0</v>
      </c>
      <c r="D16" s="187">
        <f t="shared" si="4"/>
        <v>0</v>
      </c>
      <c r="E16" s="187">
        <f t="shared" si="4"/>
        <v>0</v>
      </c>
      <c r="F16" s="189">
        <f t="shared" si="1"/>
        <v>0</v>
      </c>
      <c r="G16" s="189">
        <f t="shared" si="1"/>
        <v>0</v>
      </c>
      <c r="H16" s="187">
        <f t="shared" si="4"/>
        <v>0</v>
      </c>
      <c r="I16" s="190">
        <f t="shared" si="4"/>
        <v>0</v>
      </c>
      <c r="J16" s="191">
        <f t="shared" si="2"/>
        <v>0</v>
      </c>
      <c r="K16" s="191">
        <f t="shared" si="2"/>
        <v>0</v>
      </c>
      <c r="L16" s="191">
        <f t="shared" si="2"/>
        <v>0.25</v>
      </c>
      <c r="M16" s="192">
        <f t="shared" si="4"/>
        <v>8.3333333333335702E-2</v>
      </c>
      <c r="N16" s="190">
        <f t="shared" si="3"/>
        <v>0.25</v>
      </c>
      <c r="O16" s="189">
        <f t="shared" si="3"/>
        <v>0.25</v>
      </c>
      <c r="P16" s="189">
        <f t="shared" si="3"/>
        <v>0.25</v>
      </c>
      <c r="Q16" s="189">
        <f t="shared" si="4"/>
        <v>0.1666666666666643</v>
      </c>
      <c r="R16" s="189">
        <f t="shared" si="4"/>
        <v>0.5</v>
      </c>
      <c r="S16" s="191">
        <f t="shared" si="4"/>
        <v>0.25</v>
      </c>
      <c r="T16" s="192">
        <f t="shared" si="4"/>
        <v>0.2916666666666643</v>
      </c>
      <c r="U16" s="189">
        <f t="shared" si="4"/>
        <v>6.25E-2</v>
      </c>
      <c r="V16" s="199">
        <f t="shared" si="4"/>
        <v>6.333333333332547E-2</v>
      </c>
      <c r="W16" s="189">
        <f t="shared" si="4"/>
        <v>0.11999999999998323</v>
      </c>
      <c r="X16" s="189">
        <f t="shared" si="4"/>
        <v>2.7666666666661399E-2</v>
      </c>
      <c r="Y16" s="189">
        <f t="shared" si="4"/>
        <v>2.7666666666661399E-2</v>
      </c>
      <c r="Z16" s="189">
        <f t="shared" si="4"/>
        <v>7.3000000000014609E-2</v>
      </c>
      <c r="AA16" s="200">
        <f t="shared" si="4"/>
        <v>6.2083333333319501E-2</v>
      </c>
    </row>
    <row r="17" spans="1:27" ht="12.75" customHeight="1" x14ac:dyDescent="0.25">
      <c r="A17" s="156" t="s">
        <v>142</v>
      </c>
      <c r="B17" s="187">
        <v>0</v>
      </c>
      <c r="C17" s="187">
        <f t="shared" ref="C17:AA17" si="5">C6-C28</f>
        <v>0</v>
      </c>
      <c r="D17" s="187">
        <f t="shared" si="5"/>
        <v>0</v>
      </c>
      <c r="E17" s="187">
        <f t="shared" si="5"/>
        <v>0</v>
      </c>
      <c r="F17" s="189">
        <f t="shared" si="1"/>
        <v>0</v>
      </c>
      <c r="G17" s="189">
        <f t="shared" si="1"/>
        <v>0</v>
      </c>
      <c r="H17" s="187">
        <f t="shared" si="5"/>
        <v>0</v>
      </c>
      <c r="I17" s="190">
        <f t="shared" si="5"/>
        <v>0</v>
      </c>
      <c r="J17" s="191">
        <f t="shared" si="2"/>
        <v>0.25</v>
      </c>
      <c r="K17" s="191">
        <f t="shared" si="2"/>
        <v>0.25</v>
      </c>
      <c r="L17" s="191">
        <f t="shared" si="2"/>
        <v>0.64999999999999858</v>
      </c>
      <c r="M17" s="192">
        <f t="shared" si="5"/>
        <v>0.38333333333333641</v>
      </c>
      <c r="N17" s="190">
        <f t="shared" si="3"/>
        <v>-0.25</v>
      </c>
      <c r="O17" s="189">
        <f t="shared" si="3"/>
        <v>0</v>
      </c>
      <c r="P17" s="189">
        <f t="shared" si="3"/>
        <v>0.25</v>
      </c>
      <c r="Q17" s="189">
        <f t="shared" si="5"/>
        <v>0.5</v>
      </c>
      <c r="R17" s="189">
        <f t="shared" si="5"/>
        <v>0.75</v>
      </c>
      <c r="S17" s="191">
        <f t="shared" si="5"/>
        <v>0</v>
      </c>
      <c r="T17" s="192">
        <f t="shared" si="5"/>
        <v>0.3125</v>
      </c>
      <c r="U17" s="189">
        <f t="shared" si="5"/>
        <v>-6.25E-2</v>
      </c>
      <c r="V17" s="199">
        <f t="shared" si="5"/>
        <v>-6.2500000000007105E-2</v>
      </c>
      <c r="W17" s="189">
        <f t="shared" si="5"/>
        <v>0</v>
      </c>
      <c r="X17" s="189">
        <f t="shared" si="5"/>
        <v>-8.3333333333335702E-2</v>
      </c>
      <c r="Y17" s="189">
        <f t="shared" si="5"/>
        <v>-8.3333333333335702E-2</v>
      </c>
      <c r="Z17" s="189">
        <f t="shared" si="5"/>
        <v>-8.3333333333335702E-2</v>
      </c>
      <c r="AA17" s="200">
        <f t="shared" si="5"/>
        <v>-6.25E-2</v>
      </c>
    </row>
    <row r="18" spans="1:27" ht="12.75" customHeight="1" x14ac:dyDescent="0.25">
      <c r="A18" s="156" t="s">
        <v>144</v>
      </c>
      <c r="B18" s="187">
        <v>0</v>
      </c>
      <c r="C18" s="187">
        <f t="shared" ref="C18:AA18" si="6">C7-C29</f>
        <v>0</v>
      </c>
      <c r="D18" s="187">
        <f t="shared" si="6"/>
        <v>0</v>
      </c>
      <c r="E18" s="187">
        <f t="shared" si="6"/>
        <v>0</v>
      </c>
      <c r="F18" s="189">
        <f t="shared" si="1"/>
        <v>0</v>
      </c>
      <c r="G18" s="189">
        <f t="shared" si="1"/>
        <v>0</v>
      </c>
      <c r="H18" s="187">
        <f t="shared" si="6"/>
        <v>0</v>
      </c>
      <c r="I18" s="190">
        <f t="shared" si="6"/>
        <v>0</v>
      </c>
      <c r="J18" s="191">
        <f t="shared" si="2"/>
        <v>0</v>
      </c>
      <c r="K18" s="191">
        <f t="shared" si="2"/>
        <v>0</v>
      </c>
      <c r="L18" s="191">
        <f t="shared" si="2"/>
        <v>-0.14999999999999858</v>
      </c>
      <c r="M18" s="192">
        <f t="shared" si="6"/>
        <v>-5.0000000000000711E-2</v>
      </c>
      <c r="N18" s="190">
        <f t="shared" si="3"/>
        <v>-0.25</v>
      </c>
      <c r="O18" s="189">
        <f t="shared" si="3"/>
        <v>-0.25</v>
      </c>
      <c r="P18" s="189">
        <f t="shared" si="3"/>
        <v>-0.25</v>
      </c>
      <c r="Q18" s="189">
        <f t="shared" si="6"/>
        <v>0.3333333333333357</v>
      </c>
      <c r="R18" s="189">
        <f t="shared" si="6"/>
        <v>0.5833333333333357</v>
      </c>
      <c r="S18" s="191">
        <f t="shared" si="6"/>
        <v>0</v>
      </c>
      <c r="T18" s="192">
        <f t="shared" si="6"/>
        <v>0.1666666666666714</v>
      </c>
      <c r="U18" s="189">
        <f t="shared" si="6"/>
        <v>-0.1458333333333286</v>
      </c>
      <c r="V18" s="199">
        <f t="shared" si="6"/>
        <v>-0.1458333333333357</v>
      </c>
      <c r="W18" s="189">
        <f t="shared" si="6"/>
        <v>-0.24999999999998579</v>
      </c>
      <c r="X18" s="189">
        <f t="shared" si="6"/>
        <v>-8.3333333333328596E-2</v>
      </c>
      <c r="Y18" s="189">
        <f t="shared" si="6"/>
        <v>0</v>
      </c>
      <c r="Z18" s="189">
        <f t="shared" si="6"/>
        <v>-0.25</v>
      </c>
      <c r="AA18" s="200">
        <f t="shared" si="6"/>
        <v>-0.1458333333333286</v>
      </c>
    </row>
    <row r="19" spans="1:27" ht="12.75" customHeight="1" x14ac:dyDescent="0.25">
      <c r="A19" s="156" t="s">
        <v>143</v>
      </c>
      <c r="B19" s="187">
        <v>0</v>
      </c>
      <c r="C19" s="187">
        <f t="shared" ref="C19:AA19" si="7">C8-C30</f>
        <v>0</v>
      </c>
      <c r="D19" s="187">
        <f t="shared" si="7"/>
        <v>0</v>
      </c>
      <c r="E19" s="187">
        <f t="shared" si="7"/>
        <v>0</v>
      </c>
      <c r="F19" s="189">
        <f t="shared" si="1"/>
        <v>0</v>
      </c>
      <c r="G19" s="189">
        <f t="shared" si="1"/>
        <v>0</v>
      </c>
      <c r="H19" s="187">
        <f t="shared" si="7"/>
        <v>0</v>
      </c>
      <c r="I19" s="190">
        <f t="shared" si="7"/>
        <v>0</v>
      </c>
      <c r="J19" s="191">
        <f t="shared" si="2"/>
        <v>0</v>
      </c>
      <c r="K19" s="191">
        <f t="shared" si="2"/>
        <v>0</v>
      </c>
      <c r="L19" s="191">
        <f t="shared" si="2"/>
        <v>-0.14999999999999858</v>
      </c>
      <c r="M19" s="192">
        <f t="shared" si="7"/>
        <v>-5.0000000000004263E-2</v>
      </c>
      <c r="N19" s="190">
        <f t="shared" si="3"/>
        <v>-0.25</v>
      </c>
      <c r="O19" s="189">
        <f t="shared" si="3"/>
        <v>-0.25</v>
      </c>
      <c r="P19" s="189">
        <f t="shared" si="3"/>
        <v>-0.25</v>
      </c>
      <c r="Q19" s="189">
        <f t="shared" si="7"/>
        <v>-0.5</v>
      </c>
      <c r="R19" s="189">
        <f t="shared" si="7"/>
        <v>0.75</v>
      </c>
      <c r="S19" s="191">
        <f t="shared" si="7"/>
        <v>-0.13333333333333286</v>
      </c>
      <c r="T19" s="192">
        <f t="shared" si="7"/>
        <v>-3.3333333333331439E-2</v>
      </c>
      <c r="U19" s="189">
        <f t="shared" si="7"/>
        <v>-1.2500000000002842E-2</v>
      </c>
      <c r="V19" s="199">
        <f t="shared" si="7"/>
        <v>-1.2499999999995737E-2</v>
      </c>
      <c r="W19" s="189">
        <f t="shared" si="7"/>
        <v>-0.25</v>
      </c>
      <c r="X19" s="189">
        <f t="shared" si="7"/>
        <v>0.24999999999999289</v>
      </c>
      <c r="Y19" s="189">
        <f t="shared" si="7"/>
        <v>0</v>
      </c>
      <c r="Z19" s="189">
        <f t="shared" si="7"/>
        <v>-5.0000000000004263E-2</v>
      </c>
      <c r="AA19" s="200">
        <f t="shared" si="7"/>
        <v>-1.2499999999995737E-2</v>
      </c>
    </row>
    <row r="20" spans="1:27" ht="12.75" customHeight="1" x14ac:dyDescent="0.25">
      <c r="A20" s="156" t="s">
        <v>141</v>
      </c>
      <c r="B20" s="187">
        <v>0</v>
      </c>
      <c r="C20" s="187">
        <f t="shared" ref="C20:AA20" si="8">C9-C31</f>
        <v>0</v>
      </c>
      <c r="D20" s="187">
        <f t="shared" si="8"/>
        <v>0</v>
      </c>
      <c r="E20" s="187">
        <f t="shared" si="8"/>
        <v>0</v>
      </c>
      <c r="F20" s="189">
        <f t="shared" si="1"/>
        <v>0</v>
      </c>
      <c r="G20" s="189">
        <f t="shared" si="1"/>
        <v>0</v>
      </c>
      <c r="H20" s="187">
        <f t="shared" si="8"/>
        <v>0</v>
      </c>
      <c r="I20" s="190">
        <f t="shared" si="8"/>
        <v>0</v>
      </c>
      <c r="J20" s="191">
        <f t="shared" si="2"/>
        <v>1</v>
      </c>
      <c r="K20" s="191">
        <f t="shared" si="2"/>
        <v>0.25</v>
      </c>
      <c r="L20" s="191">
        <f t="shared" si="2"/>
        <v>0.25</v>
      </c>
      <c r="M20" s="192">
        <f t="shared" si="8"/>
        <v>0.5</v>
      </c>
      <c r="N20" s="190">
        <f t="shared" si="3"/>
        <v>0</v>
      </c>
      <c r="O20" s="189">
        <f t="shared" si="3"/>
        <v>0.25</v>
      </c>
      <c r="P20" s="189">
        <f t="shared" si="3"/>
        <v>0</v>
      </c>
      <c r="Q20" s="189">
        <f t="shared" si="8"/>
        <v>0.1666666666666643</v>
      </c>
      <c r="R20" s="189">
        <f t="shared" si="8"/>
        <v>1.0833333333333357</v>
      </c>
      <c r="S20" s="191">
        <f t="shared" si="8"/>
        <v>0.75</v>
      </c>
      <c r="T20" s="192">
        <f t="shared" si="8"/>
        <v>0.5208333333333357</v>
      </c>
      <c r="U20" s="189">
        <f t="shared" si="8"/>
        <v>0.75</v>
      </c>
      <c r="V20" s="199">
        <f t="shared" si="8"/>
        <v>0.75</v>
      </c>
      <c r="W20" s="189">
        <f t="shared" si="8"/>
        <v>0.19166666666665577</v>
      </c>
      <c r="X20" s="189">
        <f t="shared" si="8"/>
        <v>1.4756666666666689</v>
      </c>
      <c r="Y20" s="189">
        <f t="shared" si="8"/>
        <v>0.65800000000000836</v>
      </c>
      <c r="Z20" s="189">
        <f t="shared" si="8"/>
        <v>0.67299999999998761</v>
      </c>
      <c r="AA20" s="200">
        <f t="shared" si="8"/>
        <v>0.74958333333335503</v>
      </c>
    </row>
    <row r="21" spans="1:27" ht="12.75" customHeight="1" thickBot="1" x14ac:dyDescent="0.3">
      <c r="A21" s="156" t="s">
        <v>145</v>
      </c>
      <c r="B21" s="201">
        <v>0</v>
      </c>
      <c r="C21" s="201">
        <f t="shared" ref="C21:AA21" si="9">C10-C32</f>
        <v>0</v>
      </c>
      <c r="D21" s="201">
        <f t="shared" si="9"/>
        <v>0</v>
      </c>
      <c r="E21" s="201">
        <f t="shared" si="9"/>
        <v>0</v>
      </c>
      <c r="F21" s="202">
        <f t="shared" si="1"/>
        <v>0</v>
      </c>
      <c r="G21" s="202">
        <f t="shared" si="1"/>
        <v>0</v>
      </c>
      <c r="H21" s="201">
        <f t="shared" si="9"/>
        <v>0</v>
      </c>
      <c r="I21" s="203">
        <f t="shared" si="9"/>
        <v>0</v>
      </c>
      <c r="J21" s="204">
        <f t="shared" si="2"/>
        <v>1</v>
      </c>
      <c r="K21" s="204">
        <f t="shared" si="2"/>
        <v>0.25</v>
      </c>
      <c r="L21" s="204">
        <f t="shared" si="2"/>
        <v>0.25</v>
      </c>
      <c r="M21" s="205">
        <f t="shared" si="9"/>
        <v>0.5</v>
      </c>
      <c r="N21" s="203">
        <f t="shared" si="3"/>
        <v>0</v>
      </c>
      <c r="O21" s="202">
        <f t="shared" si="3"/>
        <v>0.25</v>
      </c>
      <c r="P21" s="202">
        <f t="shared" si="3"/>
        <v>0</v>
      </c>
      <c r="Q21" s="202">
        <f t="shared" si="9"/>
        <v>0.1666666666666714</v>
      </c>
      <c r="R21" s="202">
        <f t="shared" si="9"/>
        <v>1.0833333333333357</v>
      </c>
      <c r="S21" s="204">
        <f t="shared" si="9"/>
        <v>0.75</v>
      </c>
      <c r="T21" s="205">
        <f t="shared" si="9"/>
        <v>0.5208333333333357</v>
      </c>
      <c r="U21" s="202">
        <f t="shared" si="9"/>
        <v>0.75</v>
      </c>
      <c r="V21" s="206">
        <f t="shared" si="9"/>
        <v>0.75000000000000711</v>
      </c>
      <c r="W21" s="202">
        <f t="shared" si="9"/>
        <v>0.19166666666666998</v>
      </c>
      <c r="X21" s="202">
        <f t="shared" si="9"/>
        <v>1.4756666666666618</v>
      </c>
      <c r="Y21" s="202">
        <f t="shared" si="9"/>
        <v>0.65800000000000125</v>
      </c>
      <c r="Z21" s="202">
        <f t="shared" si="9"/>
        <v>0.67299999999999471</v>
      </c>
      <c r="AA21" s="207">
        <f t="shared" si="9"/>
        <v>0.74958333333332661</v>
      </c>
    </row>
    <row r="22" spans="1:27" ht="12.75" customHeight="1" x14ac:dyDescent="0.2"/>
    <row r="24" spans="1:27" ht="13.8" hidden="1" thickBot="1" x14ac:dyDescent="0.3">
      <c r="A24" s="184">
        <f>crvDate-2</f>
        <v>37185</v>
      </c>
      <c r="B24" s="184"/>
      <c r="D24" s="156">
        <v>2001</v>
      </c>
      <c r="F24" s="156">
        <v>2001</v>
      </c>
      <c r="G24" s="156">
        <v>2001</v>
      </c>
      <c r="H24" s="156">
        <v>2001</v>
      </c>
      <c r="I24" s="156">
        <v>2001</v>
      </c>
      <c r="J24" s="156"/>
      <c r="K24" s="156"/>
      <c r="L24" s="156"/>
      <c r="M24" s="156"/>
      <c r="N24" s="155">
        <v>2002</v>
      </c>
      <c r="O24" s="156"/>
      <c r="P24" s="155"/>
      <c r="Q24" s="156"/>
      <c r="R24" s="156"/>
      <c r="S24" s="156"/>
      <c r="T24" s="156"/>
      <c r="U24" s="156">
        <v>2003</v>
      </c>
      <c r="V24" s="156">
        <v>2004</v>
      </c>
      <c r="W24" s="156"/>
      <c r="X24" s="156"/>
      <c r="Y24" s="156" t="s">
        <v>148</v>
      </c>
      <c r="Z24" s="156"/>
      <c r="AA24" s="156"/>
    </row>
    <row r="25" spans="1:27" ht="13.8" hidden="1" thickBot="1" x14ac:dyDescent="0.3">
      <c r="A25" s="156" t="s">
        <v>149</v>
      </c>
      <c r="B25" s="158">
        <v>36739</v>
      </c>
      <c r="C25" s="160">
        <v>36892</v>
      </c>
      <c r="D25" s="160">
        <v>36923</v>
      </c>
      <c r="E25" s="160">
        <v>36951</v>
      </c>
      <c r="F25" s="160">
        <v>37043</v>
      </c>
      <c r="G25" s="161">
        <v>37073</v>
      </c>
      <c r="H25" s="160">
        <v>37104</v>
      </c>
      <c r="I25" s="160">
        <v>37135</v>
      </c>
      <c r="J25" s="161">
        <v>37165</v>
      </c>
      <c r="K25" s="161">
        <v>37196</v>
      </c>
      <c r="L25" s="161">
        <v>37226</v>
      </c>
      <c r="M25" s="162" t="s">
        <v>150</v>
      </c>
      <c r="N25" s="160">
        <v>37257</v>
      </c>
      <c r="O25" s="161">
        <v>37288</v>
      </c>
      <c r="P25" s="161">
        <v>37316</v>
      </c>
      <c r="Q25" s="163" t="s">
        <v>151</v>
      </c>
      <c r="R25" s="163" t="s">
        <v>152</v>
      </c>
      <c r="S25" s="163" t="s">
        <v>153</v>
      </c>
      <c r="T25" s="163" t="s">
        <v>154</v>
      </c>
      <c r="U25" s="164" t="s">
        <v>155</v>
      </c>
      <c r="V25" s="162" t="s">
        <v>156</v>
      </c>
      <c r="W25" s="186" t="s">
        <v>157</v>
      </c>
      <c r="X25" s="163" t="s">
        <v>158</v>
      </c>
      <c r="Y25" s="163" t="s">
        <v>159</v>
      </c>
      <c r="Z25" s="163" t="s">
        <v>160</v>
      </c>
      <c r="AA25" s="165" t="s">
        <v>161</v>
      </c>
    </row>
    <row r="26" spans="1:27" ht="13.2" hidden="1" x14ac:dyDescent="0.25">
      <c r="A26" s="156" t="s">
        <v>139</v>
      </c>
      <c r="B26" s="166">
        <v>0</v>
      </c>
      <c r="C26" s="166">
        <v>0</v>
      </c>
      <c r="D26" s="166">
        <v>0</v>
      </c>
      <c r="E26" s="166">
        <v>0</v>
      </c>
      <c r="F26" s="168">
        <v>0</v>
      </c>
      <c r="G26" s="167">
        <v>0</v>
      </c>
      <c r="H26" s="167">
        <v>0</v>
      </c>
      <c r="I26" s="167">
        <v>0</v>
      </c>
      <c r="J26" s="208">
        <v>27.5</v>
      </c>
      <c r="K26" s="208">
        <v>29</v>
      </c>
      <c r="L26" s="208">
        <v>37.5</v>
      </c>
      <c r="M26" s="209">
        <v>31.333333333333332</v>
      </c>
      <c r="N26" s="167">
        <v>37.5</v>
      </c>
      <c r="O26" s="208">
        <v>35.5</v>
      </c>
      <c r="P26" s="208">
        <v>32.5</v>
      </c>
      <c r="Q26" s="208">
        <v>29.333333333333332</v>
      </c>
      <c r="R26" s="208">
        <v>44.166666666666664</v>
      </c>
      <c r="S26" s="208">
        <v>36.833333333333336</v>
      </c>
      <c r="T26" s="209">
        <v>36.375</v>
      </c>
      <c r="U26" s="210">
        <v>39.229166666666664</v>
      </c>
      <c r="V26" s="211">
        <v>39.631666666666661</v>
      </c>
      <c r="W26" s="167">
        <v>41.924333333333337</v>
      </c>
      <c r="X26" s="208">
        <v>37.121999999999993</v>
      </c>
      <c r="Y26" s="208">
        <v>47.872999999999983</v>
      </c>
      <c r="Z26" s="208">
        <v>41.332999999999998</v>
      </c>
      <c r="AA26" s="209">
        <v>42.063083333333346</v>
      </c>
    </row>
    <row r="27" spans="1:27" ht="13.2" hidden="1" x14ac:dyDescent="0.25">
      <c r="A27" s="156" t="s">
        <v>140</v>
      </c>
      <c r="B27" s="166">
        <v>0</v>
      </c>
      <c r="C27" s="166">
        <v>0</v>
      </c>
      <c r="D27" s="166">
        <v>0</v>
      </c>
      <c r="E27" s="166">
        <v>0</v>
      </c>
      <c r="F27" s="168">
        <v>0</v>
      </c>
      <c r="G27" s="166">
        <v>0</v>
      </c>
      <c r="H27" s="166">
        <v>0</v>
      </c>
      <c r="I27" s="166">
        <v>0</v>
      </c>
      <c r="J27" s="168">
        <v>28</v>
      </c>
      <c r="K27" s="168">
        <v>29.75</v>
      </c>
      <c r="L27" s="168">
        <v>37.75</v>
      </c>
      <c r="M27" s="211">
        <v>31.833333333333332</v>
      </c>
      <c r="N27" s="166">
        <v>37.5</v>
      </c>
      <c r="O27" s="168">
        <v>35.4</v>
      </c>
      <c r="P27" s="168">
        <v>32.5</v>
      </c>
      <c r="Q27" s="168">
        <v>31.666666666666668</v>
      </c>
      <c r="R27" s="168">
        <v>47.166666666666664</v>
      </c>
      <c r="S27" s="168">
        <v>36.833333333333336</v>
      </c>
      <c r="T27" s="211">
        <v>37.700000000000003</v>
      </c>
      <c r="U27" s="210">
        <v>41.0625</v>
      </c>
      <c r="V27" s="211">
        <v>41.465833333333336</v>
      </c>
      <c r="W27" s="166">
        <v>44.813666666666677</v>
      </c>
      <c r="X27" s="168">
        <v>41.021000000000008</v>
      </c>
      <c r="Y27" s="168">
        <v>52.837666666666671</v>
      </c>
      <c r="Z27" s="168">
        <v>44.206999999999994</v>
      </c>
      <c r="AA27" s="211">
        <v>45.719833333333334</v>
      </c>
    </row>
    <row r="28" spans="1:27" ht="13.2" hidden="1" x14ac:dyDescent="0.25">
      <c r="A28" s="156" t="s">
        <v>142</v>
      </c>
      <c r="B28" s="166">
        <v>0</v>
      </c>
      <c r="C28" s="166">
        <v>0</v>
      </c>
      <c r="D28" s="166">
        <v>0</v>
      </c>
      <c r="E28" s="166">
        <v>0</v>
      </c>
      <c r="F28" s="168">
        <v>0</v>
      </c>
      <c r="G28" s="166">
        <v>0</v>
      </c>
      <c r="H28" s="166">
        <v>0</v>
      </c>
      <c r="I28" s="166">
        <v>0</v>
      </c>
      <c r="J28" s="168">
        <v>27.75</v>
      </c>
      <c r="K28" s="168">
        <v>29.75</v>
      </c>
      <c r="L28" s="168">
        <v>37.35</v>
      </c>
      <c r="M28" s="211">
        <v>31.616666666666664</v>
      </c>
      <c r="N28" s="166">
        <v>37.75</v>
      </c>
      <c r="O28" s="168">
        <v>36.25</v>
      </c>
      <c r="P28" s="168">
        <v>34.75</v>
      </c>
      <c r="Q28" s="168">
        <v>34.25</v>
      </c>
      <c r="R28" s="168">
        <v>49</v>
      </c>
      <c r="S28" s="168">
        <v>39.5</v>
      </c>
      <c r="T28" s="211">
        <v>39.75</v>
      </c>
      <c r="U28" s="210">
        <v>43.8125</v>
      </c>
      <c r="V28" s="211">
        <v>44.215000000000003</v>
      </c>
      <c r="W28" s="166">
        <v>44.666000000000004</v>
      </c>
      <c r="X28" s="168">
        <v>42.74433333333333</v>
      </c>
      <c r="Y28" s="168">
        <v>52.076666666666668</v>
      </c>
      <c r="Z28" s="168">
        <v>44.594333333333331</v>
      </c>
      <c r="AA28" s="211">
        <v>46.020333333333362</v>
      </c>
    </row>
    <row r="29" spans="1:27" ht="13.2" hidden="1" x14ac:dyDescent="0.25">
      <c r="A29" s="156" t="s">
        <v>144</v>
      </c>
      <c r="B29" s="166">
        <v>0</v>
      </c>
      <c r="C29" s="166">
        <v>0</v>
      </c>
      <c r="D29" s="166">
        <v>0</v>
      </c>
      <c r="E29" s="166">
        <v>0</v>
      </c>
      <c r="F29" s="168">
        <v>0</v>
      </c>
      <c r="G29" s="166">
        <v>0</v>
      </c>
      <c r="H29" s="166">
        <v>0</v>
      </c>
      <c r="I29" s="166">
        <v>0</v>
      </c>
      <c r="J29" s="168">
        <v>27.1875</v>
      </c>
      <c r="K29" s="168">
        <v>26</v>
      </c>
      <c r="L29" s="168">
        <v>34.9</v>
      </c>
      <c r="M29" s="211">
        <v>29.362500000000001</v>
      </c>
      <c r="N29" s="166">
        <v>35.25</v>
      </c>
      <c r="O29" s="168">
        <v>34.5</v>
      </c>
      <c r="P29" s="168">
        <v>33.75</v>
      </c>
      <c r="Q29" s="168">
        <v>34.25</v>
      </c>
      <c r="R29" s="168">
        <v>48.916666666666664</v>
      </c>
      <c r="S29" s="168">
        <v>38.5</v>
      </c>
      <c r="T29" s="211">
        <v>39.041666666666664</v>
      </c>
      <c r="U29" s="210">
        <v>32.729166666666664</v>
      </c>
      <c r="V29" s="211">
        <v>30.854166666666668</v>
      </c>
      <c r="W29" s="166">
        <v>31.5</v>
      </c>
      <c r="X29" s="168">
        <v>38.671666666666667</v>
      </c>
      <c r="Y29" s="168">
        <v>48.201666666666675</v>
      </c>
      <c r="Z29" s="168">
        <v>39.70333333333334</v>
      </c>
      <c r="AA29" s="211">
        <v>39.519166666666628</v>
      </c>
    </row>
    <row r="30" spans="1:27" ht="13.2" hidden="1" x14ac:dyDescent="0.25">
      <c r="A30" s="156" t="s">
        <v>143</v>
      </c>
      <c r="B30" s="166">
        <v>0</v>
      </c>
      <c r="C30" s="166">
        <v>0</v>
      </c>
      <c r="D30" s="166">
        <v>0</v>
      </c>
      <c r="E30" s="166">
        <v>0</v>
      </c>
      <c r="F30" s="168">
        <v>0</v>
      </c>
      <c r="G30" s="166">
        <v>0</v>
      </c>
      <c r="H30" s="166">
        <v>0</v>
      </c>
      <c r="I30" s="166">
        <v>0</v>
      </c>
      <c r="J30" s="168">
        <v>28</v>
      </c>
      <c r="K30" s="168">
        <v>29</v>
      </c>
      <c r="L30" s="168">
        <v>34.9</v>
      </c>
      <c r="M30" s="211">
        <v>30.633333333333336</v>
      </c>
      <c r="N30" s="166">
        <v>35.25</v>
      </c>
      <c r="O30" s="168">
        <v>34.5</v>
      </c>
      <c r="P30" s="168">
        <v>33.75</v>
      </c>
      <c r="Q30" s="168">
        <v>35.75</v>
      </c>
      <c r="R30" s="168">
        <v>49.25</v>
      </c>
      <c r="S30" s="168">
        <v>38.633333333333333</v>
      </c>
      <c r="T30" s="211">
        <v>39.533333333333331</v>
      </c>
      <c r="U30" s="210">
        <v>43.762500000000003</v>
      </c>
      <c r="V30" s="211">
        <v>44.064999999999998</v>
      </c>
      <c r="W30" s="166">
        <v>41.863333333333323</v>
      </c>
      <c r="X30" s="168">
        <v>41.12</v>
      </c>
      <c r="Y30" s="168">
        <v>57.978333333333346</v>
      </c>
      <c r="Z30" s="168">
        <v>41.898999999999987</v>
      </c>
      <c r="AA30" s="211">
        <v>45.715166666666683</v>
      </c>
    </row>
    <row r="31" spans="1:27" ht="13.2" hidden="1" x14ac:dyDescent="0.25">
      <c r="A31" s="156" t="s">
        <v>141</v>
      </c>
      <c r="B31" s="166">
        <v>0</v>
      </c>
      <c r="C31" s="166">
        <v>0</v>
      </c>
      <c r="D31" s="166">
        <v>0</v>
      </c>
      <c r="E31" s="166">
        <v>0</v>
      </c>
      <c r="F31" s="168">
        <v>0</v>
      </c>
      <c r="G31" s="166">
        <v>0</v>
      </c>
      <c r="H31" s="166">
        <v>0</v>
      </c>
      <c r="I31" s="166">
        <v>0</v>
      </c>
      <c r="J31" s="168">
        <v>27.25</v>
      </c>
      <c r="K31" s="168">
        <v>27.75</v>
      </c>
      <c r="L31" s="168">
        <v>32.75</v>
      </c>
      <c r="M31" s="211">
        <v>29.25</v>
      </c>
      <c r="N31" s="166">
        <v>33.25</v>
      </c>
      <c r="O31" s="168">
        <v>32.5</v>
      </c>
      <c r="P31" s="168">
        <v>32</v>
      </c>
      <c r="Q31" s="168">
        <v>36.333333333333336</v>
      </c>
      <c r="R31" s="168">
        <v>53.25</v>
      </c>
      <c r="S31" s="168">
        <v>35.25</v>
      </c>
      <c r="T31" s="211">
        <v>39.354166666666664</v>
      </c>
      <c r="U31" s="210">
        <v>40.708333333333336</v>
      </c>
      <c r="V31" s="211">
        <v>41.011666666666663</v>
      </c>
      <c r="W31" s="166">
        <v>37.799999999999997</v>
      </c>
      <c r="X31" s="168">
        <v>38.603333333333325</v>
      </c>
      <c r="Y31" s="168">
        <v>55.63666666666667</v>
      </c>
      <c r="Z31" s="168">
        <v>38.603999999999992</v>
      </c>
      <c r="AA31" s="211">
        <v>42.660999999999994</v>
      </c>
    </row>
    <row r="32" spans="1:27" ht="13.8" hidden="1" thickBot="1" x14ac:dyDescent="0.3">
      <c r="A32" s="156" t="s">
        <v>145</v>
      </c>
      <c r="B32" s="177">
        <v>0</v>
      </c>
      <c r="C32" s="177">
        <v>0</v>
      </c>
      <c r="D32" s="177">
        <v>0</v>
      </c>
      <c r="E32" s="177">
        <v>0</v>
      </c>
      <c r="F32" s="178">
        <v>0</v>
      </c>
      <c r="G32" s="177">
        <v>0</v>
      </c>
      <c r="H32" s="177">
        <v>0</v>
      </c>
      <c r="I32" s="177">
        <v>0</v>
      </c>
      <c r="J32" s="178">
        <v>28.25</v>
      </c>
      <c r="K32" s="178">
        <v>28.75</v>
      </c>
      <c r="L32" s="178">
        <v>34.75</v>
      </c>
      <c r="M32" s="212">
        <v>30.583333333333332</v>
      </c>
      <c r="N32" s="177">
        <v>34.75</v>
      </c>
      <c r="O32" s="178">
        <v>33.75</v>
      </c>
      <c r="P32" s="178">
        <v>33.25</v>
      </c>
      <c r="Q32" s="178">
        <v>39.666666666666664</v>
      </c>
      <c r="R32" s="178">
        <v>61.25</v>
      </c>
      <c r="S32" s="178">
        <v>37.416666666666664</v>
      </c>
      <c r="T32" s="212">
        <v>43.0625</v>
      </c>
      <c r="U32" s="213">
        <v>44.041666666666664</v>
      </c>
      <c r="V32" s="212">
        <v>44.344166666666666</v>
      </c>
      <c r="W32" s="177">
        <v>40.158666666666669</v>
      </c>
      <c r="X32" s="178">
        <v>41.364333333333335</v>
      </c>
      <c r="Y32" s="178">
        <v>60.175333333333342</v>
      </c>
      <c r="Z32" s="178">
        <v>40.874333333333333</v>
      </c>
      <c r="AA32" s="212">
        <v>45.643166666666666</v>
      </c>
    </row>
    <row r="33" spans="4:4" hidden="1" x14ac:dyDescent="0.2"/>
    <row r="34" spans="4:4" x14ac:dyDescent="0.2">
      <c r="D34" s="214"/>
    </row>
    <row r="35" spans="4:4" x14ac:dyDescent="0.2">
      <c r="D35" s="214"/>
    </row>
    <row r="36" spans="4:4" x14ac:dyDescent="0.2">
      <c r="D36" s="214"/>
    </row>
    <row r="37" spans="4:4" x14ac:dyDescent="0.2">
      <c r="D37" s="214"/>
    </row>
    <row r="38" spans="4:4" x14ac:dyDescent="0.2">
      <c r="D38" s="214"/>
    </row>
    <row r="39" spans="4:4" x14ac:dyDescent="0.2">
      <c r="D39" s="214"/>
    </row>
    <row r="40" spans="4:4" x14ac:dyDescent="0.2">
      <c r="D40" s="214"/>
    </row>
    <row r="41" spans="4:4" x14ac:dyDescent="0.2">
      <c r="D41" s="214"/>
    </row>
  </sheetData>
  <pageMargins left="0.75" right="0.75" top="1" bottom="1" header="0.5" footer="0.5"/>
  <pageSetup scale="70" orientation="landscape" r:id="rId1"/>
  <headerFooter alignWithMargins="0">
    <oddHeader>&amp;C&amp;"Lucida Console,Bold"&amp;14WEST PRICE REPORT
PEAK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60417" r:id="rId4" name="Button 1">
              <controlPr defaultSize="0" print="0" autoFill="0" autoPict="0" macro="[14]!PublishPowerWestPricePeak">
                <anchor moveWithCells="1" sizeWithCells="1">
                  <from>
                    <xdr:col>11</xdr:col>
                    <xdr:colOff>548640</xdr:colOff>
                    <xdr:row>0</xdr:row>
                    <xdr:rowOff>68580</xdr:rowOff>
                  </from>
                  <to>
                    <xdr:col>17</xdr:col>
                    <xdr:colOff>160020</xdr:colOff>
                    <xdr:row>0</xdr:row>
                    <xdr:rowOff>487680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1">
    <pageSetUpPr fitToPage="1"/>
  </sheetPr>
  <dimension ref="A1:AB42"/>
  <sheetViews>
    <sheetView workbookViewId="0">
      <selection activeCell="C27" sqref="C27:AZ33"/>
    </sheetView>
  </sheetViews>
  <sheetFormatPr defaultColWidth="9.125" defaultRowHeight="10.199999999999999" x14ac:dyDescent="0.2"/>
  <cols>
    <col min="1" max="1" width="19.625" style="152" customWidth="1"/>
    <col min="2" max="9" width="0" style="152" hidden="1" customWidth="1"/>
    <col min="10" max="16384" width="9.125" style="152"/>
  </cols>
  <sheetData>
    <row r="1" spans="1:28" ht="45.75" customHeight="1" x14ac:dyDescent="0.2"/>
    <row r="2" spans="1:28" ht="13.8" thickBot="1" x14ac:dyDescent="0.3">
      <c r="A2" s="153">
        <f>'Power West Price Peak'!A2</f>
        <v>37187</v>
      </c>
      <c r="B2" s="184"/>
      <c r="D2" s="156">
        <v>2001</v>
      </c>
      <c r="F2" s="156"/>
      <c r="G2" s="156">
        <v>2001</v>
      </c>
      <c r="H2" s="156">
        <v>2001</v>
      </c>
      <c r="I2" s="156">
        <v>2001</v>
      </c>
      <c r="J2" s="156">
        <v>2001</v>
      </c>
      <c r="K2" s="156"/>
      <c r="L2" s="156"/>
      <c r="M2" s="156"/>
      <c r="N2" s="156"/>
      <c r="O2" s="156">
        <v>2002</v>
      </c>
      <c r="P2" s="156"/>
      <c r="Q2" s="156"/>
      <c r="R2" s="156"/>
      <c r="S2" s="156"/>
      <c r="T2" s="156"/>
      <c r="U2" s="156"/>
      <c r="V2" s="156">
        <v>2003</v>
      </c>
      <c r="W2" s="156">
        <v>2004</v>
      </c>
      <c r="X2" s="156"/>
      <c r="Y2" s="156"/>
      <c r="Z2" s="156" t="s">
        <v>148</v>
      </c>
      <c r="AA2" s="156"/>
      <c r="AB2" s="156"/>
    </row>
    <row r="3" spans="1:28" ht="17.399999999999999" thickBot="1" x14ac:dyDescent="0.35">
      <c r="A3" s="157" t="s">
        <v>163</v>
      </c>
      <c r="B3" s="158">
        <v>36739</v>
      </c>
      <c r="C3" s="160">
        <v>36892</v>
      </c>
      <c r="D3" s="160">
        <v>36923</v>
      </c>
      <c r="E3" s="160">
        <v>36951</v>
      </c>
      <c r="F3" s="159">
        <v>36982</v>
      </c>
      <c r="G3" s="160">
        <v>37043</v>
      </c>
      <c r="H3" s="160">
        <v>37073</v>
      </c>
      <c r="I3" s="160">
        <v>37104</v>
      </c>
      <c r="J3" s="160">
        <v>37135</v>
      </c>
      <c r="K3" s="161">
        <v>37165</v>
      </c>
      <c r="L3" s="161">
        <v>37196</v>
      </c>
      <c r="M3" s="161">
        <v>37226</v>
      </c>
      <c r="N3" s="162" t="s">
        <v>150</v>
      </c>
      <c r="O3" s="160">
        <v>37257</v>
      </c>
      <c r="P3" s="161">
        <v>37288</v>
      </c>
      <c r="Q3" s="161">
        <v>37316</v>
      </c>
      <c r="R3" s="215" t="s">
        <v>151</v>
      </c>
      <c r="S3" s="215" t="s">
        <v>152</v>
      </c>
      <c r="T3" s="215" t="s">
        <v>153</v>
      </c>
      <c r="U3" s="215" t="s">
        <v>154</v>
      </c>
      <c r="V3" s="164" t="s">
        <v>155</v>
      </c>
      <c r="W3" s="162" t="s">
        <v>156</v>
      </c>
      <c r="X3" s="186" t="s">
        <v>157</v>
      </c>
      <c r="Y3" s="163" t="s">
        <v>158</v>
      </c>
      <c r="Z3" s="163" t="s">
        <v>159</v>
      </c>
      <c r="AA3" s="163" t="s">
        <v>160</v>
      </c>
      <c r="AB3" s="165" t="s">
        <v>161</v>
      </c>
    </row>
    <row r="4" spans="1:28" ht="13.2" x14ac:dyDescent="0.25">
      <c r="A4" s="156" t="s">
        <v>139</v>
      </c>
      <c r="B4" s="166">
        <v>0</v>
      </c>
      <c r="C4" s="167">
        <f>'P2'!K5</f>
        <v>0</v>
      </c>
      <c r="D4" s="167">
        <f>'P2'!L5</f>
        <v>0</v>
      </c>
      <c r="E4" s="167">
        <f>'P2'!M5</f>
        <v>0</v>
      </c>
      <c r="F4" s="167">
        <f>'P2'!N5</f>
        <v>0</v>
      </c>
      <c r="G4" s="166">
        <f>'P2'!P5</f>
        <v>0</v>
      </c>
      <c r="H4" s="166">
        <f>'P2'!Q5</f>
        <v>0</v>
      </c>
      <c r="I4" s="166">
        <f>'P2'!R5</f>
        <v>0</v>
      </c>
      <c r="J4" s="169">
        <f>'P2'!S5</f>
        <v>0</v>
      </c>
      <c r="K4" s="170">
        <f>'P2'!T5</f>
        <v>24</v>
      </c>
      <c r="L4" s="170">
        <f>'P2'!U5</f>
        <v>25.854000000000003</v>
      </c>
      <c r="M4" s="170">
        <f>'P2'!V5</f>
        <v>29.613000000000003</v>
      </c>
      <c r="N4" s="171">
        <f>AVERAGE('P2'!S5:V5)</f>
        <v>26.489000000000001</v>
      </c>
      <c r="O4" s="169">
        <f>'P2'!W5</f>
        <v>27.899000000000001</v>
      </c>
      <c r="P4" s="170">
        <f>'P2'!X5</f>
        <v>25.446000000000002</v>
      </c>
      <c r="Q4" s="170">
        <f>'P2'!Y5</f>
        <v>22.496000000000002</v>
      </c>
      <c r="R4" s="172">
        <f>AVERAGE('P2'!Z5:AB5)</f>
        <v>19.593666666666667</v>
      </c>
      <c r="S4" s="172">
        <f>AVERAGE('P2'!AC5:AE5)</f>
        <v>30.429666666666666</v>
      </c>
      <c r="T4" s="172">
        <f>AVERAGE('P2'!AF5:AH5)</f>
        <v>26.358999999999998</v>
      </c>
      <c r="U4" s="173">
        <f>AVERAGE('P2'!W5:AH5)</f>
        <v>25.415666666666667</v>
      </c>
      <c r="V4" s="174">
        <f>AVERAGE('P2'!AI5:AT5)</f>
        <v>26.918416666666673</v>
      </c>
      <c r="W4" s="175">
        <f>AVERAGE('P2'!AU5:BF5)</f>
        <v>26.839749999999999</v>
      </c>
      <c r="X4" s="175">
        <f>AVERAGE('P2'!BG5:BI5,'P2'!BS5:BU5,'P2'!CE5:CG5,'P2'!CQ5:CS5,'P2'!DC5:DE5,'P2'!DO5:DQ5,'P2'!EA5:EC5,'P2'!EM5:EO5,'P2'!EY5:FA5,'P2'!FK5:FM5)</f>
        <v>28.505366666666671</v>
      </c>
      <c r="Y4" s="172">
        <f>AVERAGE('P2'!BJ5:BL5,'P2'!BV5:BX5,'P2'!CH5:CJ5,'P2'!CT5:CV5,'P2'!DF5:DH5,'P2'!DR5:DT5,'P2'!ED5:EF5,'P2'!EP5:ER5,'P2'!FB5:FD5,'P2'!FN5:FP5)</f>
        <v>22.782966666666667</v>
      </c>
      <c r="Z4" s="172">
        <f>AVERAGE('P2'!BM5:BO5,'P2'!BY5:CA5,'P2'!CK5:CM5,'P2'!CW5:CY5,'P2'!DI5:DK5,'P2'!DU5:DW5,'P2'!EG5:EI5,'P2'!ES5:EU5,'P2'!FE5:FG5,'P2'!FQ5:FS5)</f>
        <v>32.931733333333334</v>
      </c>
      <c r="AA4" s="172">
        <f>AVERAGE('P2'!BP5:BR5,'P2'!CB5:CD5,'P2'!CN5:CP5,'P2'!CZ5:DB5,'P2'!DL5:DN5,'P2'!DX5:DZ5,'P2'!EJ5:EL5,'P2'!EV5:EX5,'P2'!FH5:FJ5,'P2'!FT5:FV5)</f>
        <v>28.88503333333334</v>
      </c>
      <c r="AB4" s="173">
        <f>AVERAGE('P2'!BG5:FV5)</f>
        <v>28.276275000000009</v>
      </c>
    </row>
    <row r="5" spans="1:28" ht="13.2" x14ac:dyDescent="0.25">
      <c r="A5" s="156" t="s">
        <v>140</v>
      </c>
      <c r="B5" s="166">
        <v>0</v>
      </c>
      <c r="C5" s="166">
        <f>'P2'!K7</f>
        <v>0</v>
      </c>
      <c r="D5" s="166">
        <f>'P2'!L7</f>
        <v>0</v>
      </c>
      <c r="E5" s="166">
        <f>'P2'!M7</f>
        <v>0</v>
      </c>
      <c r="F5" s="166">
        <f>'P2'!N7</f>
        <v>0</v>
      </c>
      <c r="G5" s="166">
        <f>'P2'!P7</f>
        <v>0</v>
      </c>
      <c r="H5" s="166">
        <f>'P2'!Q7</f>
        <v>0</v>
      </c>
      <c r="I5" s="166">
        <f>'P2'!R7</f>
        <v>0</v>
      </c>
      <c r="J5" s="169">
        <f>'P2'!S7</f>
        <v>0</v>
      </c>
      <c r="K5" s="170">
        <f>'P2'!T7</f>
        <v>24</v>
      </c>
      <c r="L5" s="170">
        <f>'P2'!U7</f>
        <v>25.667000000000002</v>
      </c>
      <c r="M5" s="170">
        <f>'P2'!V7</f>
        <v>28.5</v>
      </c>
      <c r="N5" s="171">
        <f>AVERAGE('P2'!S7:V7)</f>
        <v>26.055666666666667</v>
      </c>
      <c r="O5" s="169">
        <f>'P2'!W7</f>
        <v>27.238</v>
      </c>
      <c r="P5" s="170">
        <f>'P2'!X7</f>
        <v>24.824999999999999</v>
      </c>
      <c r="Q5" s="170">
        <f>'P2'!Y7</f>
        <v>23.157</v>
      </c>
      <c r="R5" s="170">
        <f>AVERAGE('P2'!Z7:AB7)</f>
        <v>20.800666666666668</v>
      </c>
      <c r="S5" s="170">
        <f>AVERAGE('P2'!AC7:AE7)</f>
        <v>31.666666666666668</v>
      </c>
      <c r="T5" s="170">
        <f>AVERAGE('P2'!AF7:AH7)</f>
        <v>26.081333333333333</v>
      </c>
      <c r="U5" s="171">
        <f>AVERAGE('P2'!W7:AH7)</f>
        <v>25.9055</v>
      </c>
      <c r="V5" s="176">
        <f>AVERAGE('P2'!AI7:AT7)</f>
        <v>28.559250000000002</v>
      </c>
      <c r="W5" s="169">
        <f>AVERAGE('P2'!AU7:BF7)</f>
        <v>28.465999999999998</v>
      </c>
      <c r="X5" s="169">
        <f>AVERAGE('P2'!BG7:BI7,'P2'!BS7:BU7,'P2'!CE7:CG7,'P2'!CQ7:CS7,'P2'!DC7:DE7,'P2'!DO7:DQ7,'P2'!EA7:EC7,'P2'!EM7:EO7,'P2'!EY7:FA7,'P2'!FK7:FM7)</f>
        <v>31.3752</v>
      </c>
      <c r="Y5" s="170">
        <f>AVERAGE('P2'!BJ7:BL7,'P2'!BV7:BX7,'P2'!CH7:CJ7,'P2'!CT7:CV7,'P2'!DF7:DH7,'P2'!DR7:DT7,'P2'!ED7:EF7,'P2'!EP7:ER7,'P2'!FB7:FD7,'P2'!FN7:FP7)</f>
        <v>27.569766666666673</v>
      </c>
      <c r="Z5" s="170">
        <f>AVERAGE('P2'!BM7:BO7,'P2'!BY7:CA7,'P2'!CK7:CM7,'P2'!CW7:CY7,'P2'!DI7:DK7,'P2'!DU7:DW7,'P2'!EG7:EI7,'P2'!ES7:EU7,'P2'!FE7:FG7,'P2'!FQ7:FS7)</f>
        <v>37.70773333333333</v>
      </c>
      <c r="AA5" s="170">
        <f>AVERAGE('P2'!BP7:BR7,'P2'!CB7:CD7,'P2'!CN7:CP7,'P2'!CZ7:DB7,'P2'!DL7:DN7,'P2'!DX7:DZ7,'P2'!EJ7:EL7,'P2'!EV7:EX7,'P2'!FH7:FJ7,'P2'!FT7:FV7)</f>
        <v>33.941600000000008</v>
      </c>
      <c r="AB5" s="171">
        <f>AVERAGE('P2'!BG7:FV7)</f>
        <v>32.648575000000001</v>
      </c>
    </row>
    <row r="6" spans="1:28" ht="13.2" x14ac:dyDescent="0.25">
      <c r="A6" s="156" t="s">
        <v>142</v>
      </c>
      <c r="B6" s="166">
        <v>0</v>
      </c>
      <c r="C6" s="166">
        <f>'P2'!K9</f>
        <v>0</v>
      </c>
      <c r="D6" s="166">
        <f>'P2'!L9</f>
        <v>0</v>
      </c>
      <c r="E6" s="166">
        <f>'P2'!M9</f>
        <v>0</v>
      </c>
      <c r="F6" s="166">
        <f>'P2'!N9</f>
        <v>0</v>
      </c>
      <c r="G6" s="166">
        <f>'P2'!P9</f>
        <v>0</v>
      </c>
      <c r="H6" s="166">
        <f>'P2'!Q9</f>
        <v>0</v>
      </c>
      <c r="I6" s="166">
        <f>'P2'!R9</f>
        <v>0</v>
      </c>
      <c r="J6" s="169">
        <f>'P2'!S9</f>
        <v>0</v>
      </c>
      <c r="K6" s="170">
        <f>'P2'!T9</f>
        <v>24</v>
      </c>
      <c r="L6" s="170">
        <f>'P2'!U9</f>
        <v>24.897000000000002</v>
      </c>
      <c r="M6" s="170">
        <f>'P2'!V9</f>
        <v>29.194000000000003</v>
      </c>
      <c r="N6" s="171">
        <f>AVERAGE('P2'!S9:V9)</f>
        <v>26.030333333333335</v>
      </c>
      <c r="O6" s="169">
        <f>'P2'!W9</f>
        <v>28.952000000000002</v>
      </c>
      <c r="P6" s="170">
        <f>'P2'!X9</f>
        <v>28.232000000000003</v>
      </c>
      <c r="Q6" s="170">
        <f>'P2'!Y9</f>
        <v>26.581</v>
      </c>
      <c r="R6" s="170">
        <f>AVERAGE('P2'!Z9:AB9)</f>
        <v>23.698333333333334</v>
      </c>
      <c r="S6" s="170">
        <f>AVERAGE('P2'!AC9:AE9)</f>
        <v>30.35466666666667</v>
      </c>
      <c r="T6" s="170">
        <f>AVERAGE('P2'!AF9:AH9)</f>
        <v>27.51466666666667</v>
      </c>
      <c r="U6" s="171">
        <f>AVERAGE('P2'!W9:AH9)</f>
        <v>27.37233333333333</v>
      </c>
      <c r="V6" s="176">
        <f>AVERAGE('P2'!AI9:AT9)</f>
        <v>27.772583333333333</v>
      </c>
      <c r="W6" s="169">
        <f>AVERAGE('P2'!AU9:BF9)</f>
        <v>27.706833333333336</v>
      </c>
      <c r="X6" s="169">
        <f>AVERAGE('P2'!BG9:BI9,'P2'!BS9:BU9,'P2'!CE9:CG9,'P2'!CQ9:CS9,'P2'!DC9:DE9,'P2'!DO9:DQ9,'P2'!EA9:EC9,'P2'!EM9:EO9,'P2'!EY9:FA9,'P2'!FK9:FM9)</f>
        <v>28.495799999999999</v>
      </c>
      <c r="Y6" s="170">
        <f>AVERAGE('P2'!BJ9:BL9,'P2'!BV9:BX9,'P2'!CH9:CJ9,'P2'!CT9:CV9,'P2'!DF9:DH9,'P2'!DR9:DT9,'P2'!ED9:EF9,'P2'!EP9:ER9,'P2'!FB9:FD9,'P2'!FN9:FP9)</f>
        <v>27.881633333333333</v>
      </c>
      <c r="Z6" s="170">
        <f>AVERAGE('P2'!BM9:BO9,'P2'!BY9:CA9,'P2'!CK9:CM9,'P2'!CW9:CY9,'P2'!DI9:DK9,'P2'!DU9:DW9,'P2'!EG9:EI9,'P2'!ES9:EU9,'P2'!FE9:FG9,'P2'!FQ9:FS9)</f>
        <v>29.869766666666667</v>
      </c>
      <c r="AA6" s="170">
        <f>AVERAGE('P2'!BP9:BR9,'P2'!CB9:CD9,'P2'!CN9:CP9,'P2'!CZ9:DB9,'P2'!DL9:DN9,'P2'!DX9:DZ9,'P2'!EJ9:EL9,'P2'!EV9:EX9,'P2'!FH9:FJ9,'P2'!FT9:FV9)</f>
        <v>29.145400000000006</v>
      </c>
      <c r="AB6" s="171">
        <f>AVERAGE('P2'!BG9:FV9)</f>
        <v>28.84815</v>
      </c>
    </row>
    <row r="7" spans="1:28" ht="13.2" x14ac:dyDescent="0.25">
      <c r="A7" s="156" t="s">
        <v>144</v>
      </c>
      <c r="B7" s="166">
        <v>0</v>
      </c>
      <c r="C7" s="166">
        <f>'P2'!K11</f>
        <v>0</v>
      </c>
      <c r="D7" s="166">
        <f>'P2'!L11</f>
        <v>0</v>
      </c>
      <c r="E7" s="166">
        <f>'P2'!M11</f>
        <v>0</v>
      </c>
      <c r="F7" s="166">
        <f>'P2'!N11</f>
        <v>0</v>
      </c>
      <c r="G7" s="166">
        <f>'P2'!P11</f>
        <v>0</v>
      </c>
      <c r="H7" s="166">
        <f>'P2'!Q11</f>
        <v>0</v>
      </c>
      <c r="I7" s="166">
        <f>'P2'!R11</f>
        <v>0</v>
      </c>
      <c r="J7" s="169">
        <f>'P2'!S11</f>
        <v>0</v>
      </c>
      <c r="K7" s="170">
        <f>'P2'!T11</f>
        <v>27.1875</v>
      </c>
      <c r="L7" s="170">
        <f>'P2'!U11</f>
        <v>20.942</v>
      </c>
      <c r="M7" s="170">
        <f>'P2'!V11</f>
        <v>23.895</v>
      </c>
      <c r="N7" s="171">
        <f>AVERAGE('P2'!S11:V11)</f>
        <v>24.008166666666668</v>
      </c>
      <c r="O7" s="169">
        <f>'P2'!W11</f>
        <v>26.581</v>
      </c>
      <c r="P7" s="170">
        <f>'P2'!X11</f>
        <v>25.446000000000002</v>
      </c>
      <c r="Q7" s="170">
        <f>'P2'!Y11</f>
        <v>24.298000000000002</v>
      </c>
      <c r="R7" s="170">
        <f>AVERAGE('P2'!Z11:AB11)</f>
        <v>23.731666666666669</v>
      </c>
      <c r="S7" s="170">
        <f>AVERAGE('P2'!AC11:AE11)</f>
        <v>29.496333333333336</v>
      </c>
      <c r="T7" s="170">
        <f>AVERAGE('P2'!AF11:AH11)</f>
        <v>25.738666666666671</v>
      </c>
      <c r="U7" s="171">
        <f>AVERAGE('P2'!W11:AH11)</f>
        <v>26.102083333333336</v>
      </c>
      <c r="V7" s="176">
        <f>AVERAGE('P2'!AI11:AT11)</f>
        <v>15.993333333333334</v>
      </c>
      <c r="W7" s="169">
        <f>AVERAGE('P2'!AU11:BF11)</f>
        <v>15.454333333333336</v>
      </c>
      <c r="X7" s="169">
        <f>AVERAGE('P2'!BG11:BI11,'P2'!BS11:BU11,'P2'!CE11:CG11,'P2'!CQ11:CS11,'P2'!DC11:DE11,'P2'!DO11:DQ11,'P2'!EA11:EC11,'P2'!EM11:EO11,'P2'!EY11:FA11,'P2'!FK11:FM11)</f>
        <v>19.473133333333337</v>
      </c>
      <c r="Y7" s="170">
        <f>AVERAGE('P2'!BJ11:BL11,'P2'!BV11:BX11,'P2'!CH11:CJ11,'P2'!CT11:CV11,'P2'!DF11:DH11,'P2'!DR11:DT11,'P2'!ED11:EF11,'P2'!EP11:ER11,'P2'!FB11:FD11,'P2'!FN11:FP11)</f>
        <v>16.683466666666668</v>
      </c>
      <c r="Z7" s="170">
        <f>AVERAGE('P2'!BM11:BO11,'P2'!BY11:CA11,'P2'!CK11:CM11,'P2'!CW11:CY11,'P2'!DI11:DK11,'P2'!DU11:DW11,'P2'!EG11:EI11,'P2'!ES11:EU11,'P2'!FE11:FG11,'P2'!FQ11:FS11)</f>
        <v>24.31496666666667</v>
      </c>
      <c r="AA7" s="170">
        <f>AVERAGE('P2'!BP11:BR11,'P2'!CB11:CD11,'P2'!CN11:CP11,'P2'!CZ11:DB11,'P2'!DL11:DN11,'P2'!DX11:DZ11,'P2'!EJ11:EL11,'P2'!EV11:EX11,'P2'!FH11:FJ11,'P2'!FT11:FV11)</f>
        <v>17.805233333333334</v>
      </c>
      <c r="AB7" s="171">
        <f>AVERAGE('P2'!BG11:FV11)</f>
        <v>19.569200000000006</v>
      </c>
    </row>
    <row r="8" spans="1:28" ht="13.2" x14ac:dyDescent="0.25">
      <c r="A8" s="156" t="s">
        <v>143</v>
      </c>
      <c r="B8" s="166">
        <v>0</v>
      </c>
      <c r="C8" s="166">
        <f>'P2'!K13</f>
        <v>0</v>
      </c>
      <c r="D8" s="166">
        <f>'P2'!L13</f>
        <v>0</v>
      </c>
      <c r="E8" s="166">
        <f>'P2'!M13</f>
        <v>0</v>
      </c>
      <c r="F8" s="166">
        <f>'P2'!N13</f>
        <v>0</v>
      </c>
      <c r="G8" s="166">
        <f>'P2'!P13</f>
        <v>0</v>
      </c>
      <c r="H8" s="166">
        <f>'P2'!Q13</f>
        <v>0</v>
      </c>
      <c r="I8" s="166">
        <f>'P2'!R13</f>
        <v>0</v>
      </c>
      <c r="J8" s="169">
        <f>'P2'!S13</f>
        <v>0</v>
      </c>
      <c r="K8" s="170">
        <f>'P2'!T13</f>
        <v>22.5</v>
      </c>
      <c r="L8" s="170">
        <f>'P2'!U13</f>
        <v>20.75</v>
      </c>
      <c r="M8" s="170">
        <f>'P2'!V13</f>
        <v>23.895</v>
      </c>
      <c r="N8" s="171">
        <f>AVERAGE('P2'!S13:V13)</f>
        <v>22.381666666666664</v>
      </c>
      <c r="O8" s="169">
        <f>'P2'!W13</f>
        <v>26.581</v>
      </c>
      <c r="P8" s="170">
        <f>'P2'!X13</f>
        <v>25.446000000000002</v>
      </c>
      <c r="Q8" s="170">
        <f>'P2'!Y13</f>
        <v>24.298000000000002</v>
      </c>
      <c r="R8" s="170">
        <f>AVERAGE('P2'!Z13:AB13)</f>
        <v>25.180666666666667</v>
      </c>
      <c r="S8" s="170">
        <f>AVERAGE('P2'!AC13:AE13)</f>
        <v>30.243666666666666</v>
      </c>
      <c r="T8" s="170">
        <f>AVERAGE('P2'!AF13:AH13)</f>
        <v>25.738666666666671</v>
      </c>
      <c r="U8" s="171">
        <f>AVERAGE('P2'!W13:AH13)</f>
        <v>26.651166666666668</v>
      </c>
      <c r="V8" s="176">
        <f>AVERAGE('P2'!AI13:AT13)</f>
        <v>26.783749999999998</v>
      </c>
      <c r="W8" s="169">
        <f>AVERAGE('P2'!AU13:BF13)</f>
        <v>26.98566666666667</v>
      </c>
      <c r="X8" s="169">
        <f>AVERAGE('P2'!BG13:BI13,'P2'!BS13:BU13,'P2'!CE13:CG13,'P2'!CQ13:CS13,'P2'!DC13:DE13,'P2'!DO13:DQ13,'P2'!EA13:EC13,'P2'!EM13:EO13,'P2'!EY13:FA13,'P2'!FK13:FM13)</f>
        <v>28.042899999999999</v>
      </c>
      <c r="Y8" s="170">
        <f>AVERAGE('P2'!BJ13:BL13,'P2'!BV13:BX13,'P2'!CH13:CJ13,'P2'!CT13:CV13,'P2'!DF13:DH13,'P2'!DR13:DT13,'P2'!ED13:EF13,'P2'!EP13:ER13,'P2'!FB13:FD13,'P2'!FN13:FP13)</f>
        <v>27.699533333333328</v>
      </c>
      <c r="Z8" s="170">
        <f>AVERAGE('P2'!BM13:BO13,'P2'!BY13:CA13,'P2'!CK13:CM13,'P2'!CW13:CY13,'P2'!DI13:DK13,'P2'!DU13:DW13,'P2'!EG13:EI13,'P2'!ES13:EU13,'P2'!FE13:FG13,'P2'!FQ13:FS13)</f>
        <v>28.592166666666671</v>
      </c>
      <c r="AA8" s="170">
        <f>AVERAGE('P2'!BP13:BR13,'P2'!CB13:CD13,'P2'!CN13:CP13,'P2'!CZ13:DB13,'P2'!DL13:DN13,'P2'!DX13:DZ13,'P2'!EJ13:EL13,'P2'!EV13:EX13,'P2'!FH13:FJ13,'P2'!FT13:FV13)</f>
        <v>27.852233333333334</v>
      </c>
      <c r="AB8" s="171">
        <f>AVERAGE('P2'!BG13:FV13)</f>
        <v>28.046708333333338</v>
      </c>
    </row>
    <row r="9" spans="1:28" ht="13.2" x14ac:dyDescent="0.25">
      <c r="A9" s="156" t="s">
        <v>141</v>
      </c>
      <c r="B9" s="166">
        <v>0</v>
      </c>
      <c r="C9" s="166">
        <f>'P2'!K15</f>
        <v>0</v>
      </c>
      <c r="D9" s="166">
        <f>'P2'!L15</f>
        <v>0</v>
      </c>
      <c r="E9" s="166">
        <f>'P2'!M15</f>
        <v>0</v>
      </c>
      <c r="F9" s="166">
        <f>'P2'!N15</f>
        <v>0</v>
      </c>
      <c r="G9" s="166">
        <f>'P2'!P15</f>
        <v>0</v>
      </c>
      <c r="H9" s="166">
        <f>'P2'!Q15</f>
        <v>0</v>
      </c>
      <c r="I9" s="166">
        <f>'P2'!R15</f>
        <v>0</v>
      </c>
      <c r="J9" s="169">
        <f>'P2'!S15</f>
        <v>0</v>
      </c>
      <c r="K9" s="170">
        <f>'P2'!T15</f>
        <v>21.25</v>
      </c>
      <c r="L9" s="170">
        <f>'P2'!U15</f>
        <v>18.396000000000001</v>
      </c>
      <c r="M9" s="170">
        <f>'P2'!V15</f>
        <v>21.629000000000001</v>
      </c>
      <c r="N9" s="171">
        <f>AVERAGE('P2'!S15:V15)</f>
        <v>20.425000000000001</v>
      </c>
      <c r="O9" s="169">
        <f>'P2'!W15</f>
        <v>22.375</v>
      </c>
      <c r="P9" s="170">
        <f>'P2'!X15</f>
        <v>22.231999999999999</v>
      </c>
      <c r="Q9" s="170">
        <f>'P2'!Y15</f>
        <v>22.016000000000002</v>
      </c>
      <c r="R9" s="170">
        <f>AVERAGE('P2'!Z15:AB15)</f>
        <v>21.231333333333335</v>
      </c>
      <c r="S9" s="170">
        <f>AVERAGE('P2'!AC15:AE15)</f>
        <v>28.77</v>
      </c>
      <c r="T9" s="170">
        <f>AVERAGE('P2'!AF15:AH15)</f>
        <v>22.552666666666667</v>
      </c>
      <c r="U9" s="171">
        <f>AVERAGE('P2'!W15:AH15)</f>
        <v>23.690416666666664</v>
      </c>
      <c r="V9" s="176">
        <f>AVERAGE('P2'!AI15:AT15)</f>
        <v>24.844416666666671</v>
      </c>
      <c r="W9" s="169">
        <f>AVERAGE('P2'!AU15:BF15)</f>
        <v>25.071416666666668</v>
      </c>
      <c r="X9" s="169">
        <f>AVERAGE('P2'!BG15:BI15,'P2'!BS15:BU15,'P2'!CE15:CG15,'P2'!CQ15:CS15,'P2'!DC15:DE15,'P2'!DO15:DQ15,'P2'!EA15:EC15,'P2'!EM15:EO15,'P2'!EY15:FA15,'P2'!FK15:FM15)</f>
        <v>25.952366666666666</v>
      </c>
      <c r="Y9" s="170">
        <f>AVERAGE('P2'!BJ15:BL15,'P2'!BV15:BX15,'P2'!CH15:CJ15,'P2'!CT15:CV15,'P2'!DF15:DH15,'P2'!DR15:DT15,'P2'!ED15:EF15,'P2'!EP15:ER15,'P2'!FB15:FD15,'P2'!FN15:FP15)</f>
        <v>25.292833333333338</v>
      </c>
      <c r="Z9" s="170">
        <f>AVERAGE('P2'!BM15:BO15,'P2'!BY15:CA15,'P2'!CK15:CM15,'P2'!CW15:CY15,'P2'!DI15:DK15,'P2'!DU15:DW15,'P2'!EG15:EI15,'P2'!ES15:EU15,'P2'!FE15:FG15,'P2'!FQ15:FS15)</f>
        <v>27.320533333333326</v>
      </c>
      <c r="AA9" s="170">
        <f>AVERAGE('P2'!BP15:BR15,'P2'!CB15:CD15,'P2'!CN15:CP15,'P2'!CZ15:DB15,'P2'!DL15:DN15,'P2'!DX15:DZ15,'P2'!EJ15:EL15,'P2'!EV15:EX15,'P2'!FH15:FJ15,'P2'!FT15:FV15)</f>
        <v>25.918366666666664</v>
      </c>
      <c r="AB9" s="171">
        <f>AVERAGE('P2'!BG15:FV15)</f>
        <v>26.121024999999999</v>
      </c>
    </row>
    <row r="10" spans="1:28" ht="13.8" thickBot="1" x14ac:dyDescent="0.3">
      <c r="A10" s="156" t="s">
        <v>145</v>
      </c>
      <c r="B10" s="177">
        <v>0</v>
      </c>
      <c r="C10" s="177">
        <f>'P2'!K17</f>
        <v>0</v>
      </c>
      <c r="D10" s="177">
        <f>'P2'!L17</f>
        <v>0</v>
      </c>
      <c r="E10" s="177">
        <f>'P2'!M17</f>
        <v>0</v>
      </c>
      <c r="F10" s="177">
        <f>'P2'!N17</f>
        <v>0</v>
      </c>
      <c r="G10" s="177">
        <f>'P2'!P17</f>
        <v>0</v>
      </c>
      <c r="H10" s="177">
        <f>'P2'!Q17</f>
        <v>0</v>
      </c>
      <c r="I10" s="177">
        <f>'P2'!R17</f>
        <v>0</v>
      </c>
      <c r="J10" s="179">
        <f>'P2'!S17</f>
        <v>0</v>
      </c>
      <c r="K10" s="180">
        <f>'P2'!T17</f>
        <v>21.75</v>
      </c>
      <c r="L10" s="180">
        <f>'P2'!U17</f>
        <v>18.896000000000001</v>
      </c>
      <c r="M10" s="180">
        <f>'P2'!V17</f>
        <v>22.629000000000001</v>
      </c>
      <c r="N10" s="181">
        <f>AVERAGE('P2'!S17:V17)</f>
        <v>21.091666666666669</v>
      </c>
      <c r="O10" s="179">
        <f>'P2'!W17</f>
        <v>23.125</v>
      </c>
      <c r="P10" s="180">
        <f>'P2'!X17</f>
        <v>22.862000000000002</v>
      </c>
      <c r="Q10" s="180">
        <f>'P2'!Y17</f>
        <v>22.646000000000001</v>
      </c>
      <c r="R10" s="180">
        <f>AVERAGE('P2'!Z17:AB17)</f>
        <v>22.898</v>
      </c>
      <c r="S10" s="180">
        <f>AVERAGE('P2'!AC17:AE17)</f>
        <v>32.770000000000003</v>
      </c>
      <c r="T10" s="180">
        <f>AVERAGE('P2'!AF17:AH17)</f>
        <v>23.635999999999999</v>
      </c>
      <c r="U10" s="181">
        <f>AVERAGE('P2'!W17:AH17)</f>
        <v>25.545416666666672</v>
      </c>
      <c r="V10" s="182">
        <f>AVERAGE('P2'!AI17:AT17)</f>
        <v>26.511916666666668</v>
      </c>
      <c r="W10" s="179">
        <f>AVERAGE('P2'!AU17:BF17)</f>
        <v>26.73725</v>
      </c>
      <c r="X10" s="179">
        <f>AVERAGE('P2'!BG17:BI17,'P2'!BS17:BU17,'P2'!CE17:CG17,'P2'!CQ17:CS17,'P2'!DC17:DE17,'P2'!DO17:DQ17,'P2'!EA17:EC17,'P2'!EM17:EO17,'P2'!EY17:FA17,'P2'!FK17:FM17)</f>
        <v>27.132033333333329</v>
      </c>
      <c r="Y10" s="180">
        <f>AVERAGE('P2'!BJ17:BL17,'P2'!BV17:BX17,'P2'!CH17:CJ17,'P2'!CT17:CV17,'P2'!DF17:DH17,'P2'!DR17:DT17,'P2'!ED17:EF17,'P2'!EP17:ER17,'P2'!FB17:FD17,'P2'!FN17:FP17)</f>
        <v>26.673166666666667</v>
      </c>
      <c r="Z10" s="180">
        <f>AVERAGE('P2'!BM17:BO17,'P2'!BY17:CA17,'P2'!CK17:CM17,'P2'!CW17:CY17,'P2'!DI17:DK17,'P2'!DU17:DW17,'P2'!EG17:EI17,'P2'!ES17:EU17,'P2'!FE17:FG17,'P2'!FQ17:FS17)</f>
        <v>29.591200000000001</v>
      </c>
      <c r="AA10" s="180">
        <f>AVERAGE('P2'!BP17:BR17,'P2'!CB17:CD17,'P2'!CN17:CP17,'P2'!CZ17:DB17,'P2'!DL17:DN17,'P2'!DX17:DZ17,'P2'!EJ17:EL17,'P2'!EV17:EX17,'P2'!FH17:FJ17,'P2'!FT17:FV17)</f>
        <v>27.052700000000005</v>
      </c>
      <c r="AB10" s="181">
        <f>AVERAGE('P2'!BG17:FV17)</f>
        <v>27.612274999999997</v>
      </c>
    </row>
    <row r="14" spans="1:28" ht="17.399999999999999" thickBot="1" x14ac:dyDescent="0.35">
      <c r="A14" s="183" t="s">
        <v>162</v>
      </c>
      <c r="D14" s="156">
        <v>2001</v>
      </c>
      <c r="F14" s="156"/>
      <c r="G14" s="156">
        <v>2001</v>
      </c>
      <c r="H14" s="156">
        <v>2001</v>
      </c>
      <c r="I14" s="156">
        <v>2001</v>
      </c>
      <c r="J14" s="156">
        <v>2001</v>
      </c>
      <c r="K14" s="156"/>
      <c r="L14" s="156"/>
      <c r="M14" s="156"/>
      <c r="N14" s="156"/>
      <c r="O14" s="156">
        <v>2002</v>
      </c>
      <c r="P14" s="156"/>
      <c r="Q14" s="156"/>
      <c r="R14" s="156"/>
      <c r="S14" s="156"/>
      <c r="T14" s="155"/>
      <c r="U14" s="156"/>
      <c r="V14" s="156">
        <v>2003</v>
      </c>
      <c r="W14" s="156">
        <v>2004</v>
      </c>
      <c r="X14" s="156"/>
      <c r="Y14" s="156"/>
      <c r="Z14" s="156" t="s">
        <v>148</v>
      </c>
      <c r="AA14" s="156"/>
      <c r="AB14" s="156"/>
    </row>
    <row r="15" spans="1:28" ht="17.399999999999999" thickBot="1" x14ac:dyDescent="0.35">
      <c r="A15" s="157" t="s">
        <v>163</v>
      </c>
      <c r="B15" s="158">
        <v>36739</v>
      </c>
      <c r="C15" s="159">
        <v>36892</v>
      </c>
      <c r="D15" s="159">
        <v>36923</v>
      </c>
      <c r="E15" s="159">
        <v>36951</v>
      </c>
      <c r="F15" s="159">
        <v>36982</v>
      </c>
      <c r="G15" s="160">
        <v>37043</v>
      </c>
      <c r="H15" s="160">
        <v>37073</v>
      </c>
      <c r="I15" s="160">
        <v>37104</v>
      </c>
      <c r="J15" s="160">
        <v>37135</v>
      </c>
      <c r="K15" s="161">
        <v>37165</v>
      </c>
      <c r="L15" s="161">
        <v>37196</v>
      </c>
      <c r="M15" s="161">
        <v>37226</v>
      </c>
      <c r="N15" s="162" t="s">
        <v>150</v>
      </c>
      <c r="O15" s="160">
        <v>37257</v>
      </c>
      <c r="P15" s="161">
        <v>37288</v>
      </c>
      <c r="Q15" s="161">
        <v>37316</v>
      </c>
      <c r="R15" s="215" t="s">
        <v>151</v>
      </c>
      <c r="S15" s="215" t="s">
        <v>152</v>
      </c>
      <c r="T15" s="155" t="s">
        <v>153</v>
      </c>
      <c r="U15" s="215" t="s">
        <v>154</v>
      </c>
      <c r="V15" s="164" t="s">
        <v>155</v>
      </c>
      <c r="W15" s="164" t="s">
        <v>156</v>
      </c>
      <c r="X15" s="186" t="s">
        <v>157</v>
      </c>
      <c r="Y15" s="163" t="s">
        <v>158</v>
      </c>
      <c r="Z15" s="163" t="s">
        <v>159</v>
      </c>
      <c r="AA15" s="163" t="s">
        <v>160</v>
      </c>
      <c r="AB15" s="165" t="s">
        <v>161</v>
      </c>
    </row>
    <row r="16" spans="1:28" ht="13.2" x14ac:dyDescent="0.25">
      <c r="A16" s="156" t="s">
        <v>139</v>
      </c>
      <c r="B16" s="216">
        <v>0</v>
      </c>
      <c r="C16" s="188">
        <f t="shared" ref="C16:AB16" si="0">C4-C27</f>
        <v>0</v>
      </c>
      <c r="D16" s="188">
        <f t="shared" si="0"/>
        <v>0</v>
      </c>
      <c r="E16" s="188">
        <f t="shared" si="0"/>
        <v>0</v>
      </c>
      <c r="F16" s="188">
        <f t="shared" ref="F16:I22" si="1">F4-F27</f>
        <v>0</v>
      </c>
      <c r="G16" s="187">
        <f t="shared" ref="G16:G22" si="2">G4-G27</f>
        <v>0</v>
      </c>
      <c r="H16" s="187">
        <f t="shared" si="1"/>
        <v>0</v>
      </c>
      <c r="I16" s="187">
        <f t="shared" si="1"/>
        <v>0</v>
      </c>
      <c r="J16" s="217">
        <f t="shared" si="0"/>
        <v>0</v>
      </c>
      <c r="K16" s="218">
        <f t="shared" ref="K16:M22" si="3">K4-K27</f>
        <v>0</v>
      </c>
      <c r="L16" s="218">
        <f t="shared" si="3"/>
        <v>0</v>
      </c>
      <c r="M16" s="218">
        <f t="shared" si="3"/>
        <v>-7.1999999999995623E-2</v>
      </c>
      <c r="N16" s="219">
        <f t="shared" si="0"/>
        <v>-2.4000000000000909E-2</v>
      </c>
      <c r="O16" s="217">
        <f t="shared" ref="O16:Q22" si="4">O4-O27</f>
        <v>-6.0999999999999943E-2</v>
      </c>
      <c r="P16" s="218">
        <f t="shared" si="4"/>
        <v>-5.3999999999998494E-2</v>
      </c>
      <c r="Q16" s="218">
        <f t="shared" si="4"/>
        <v>-5.9999999999998721E-2</v>
      </c>
      <c r="R16" s="220">
        <f t="shared" si="0"/>
        <v>-3.3333333333331439E-2</v>
      </c>
      <c r="S16" s="220">
        <f t="shared" si="0"/>
        <v>-0.12233333333333718</v>
      </c>
      <c r="T16" s="218">
        <f t="shared" si="0"/>
        <v>-4.8333333333339112E-2</v>
      </c>
      <c r="U16" s="221">
        <f t="shared" si="0"/>
        <v>-6.5583333333332661E-2</v>
      </c>
      <c r="V16" s="220">
        <f t="shared" si="0"/>
        <v>-1.5749999999997044E-2</v>
      </c>
      <c r="W16" s="222">
        <f t="shared" si="0"/>
        <v>-1.608333333333789E-2</v>
      </c>
      <c r="X16" s="223">
        <f t="shared" si="0"/>
        <v>-2.7966666666667805E-2</v>
      </c>
      <c r="Y16" s="220">
        <f t="shared" si="0"/>
        <v>-6.9666666666705623E-3</v>
      </c>
      <c r="Z16" s="220">
        <f t="shared" si="0"/>
        <v>-7.433333333324299E-3</v>
      </c>
      <c r="AA16" s="220">
        <f t="shared" si="0"/>
        <v>-1.9033333333329239E-2</v>
      </c>
      <c r="AB16" s="221">
        <f t="shared" si="0"/>
        <v>-1.5350000000008635E-2</v>
      </c>
    </row>
    <row r="17" spans="1:28" ht="13.2" x14ac:dyDescent="0.25">
      <c r="A17" s="156" t="s">
        <v>140</v>
      </c>
      <c r="B17" s="224">
        <v>0</v>
      </c>
      <c r="C17" s="187">
        <f t="shared" ref="C17:AB17" si="5">C5-C28</f>
        <v>0</v>
      </c>
      <c r="D17" s="187">
        <f t="shared" si="5"/>
        <v>0</v>
      </c>
      <c r="E17" s="187">
        <f t="shared" si="5"/>
        <v>0</v>
      </c>
      <c r="F17" s="187">
        <f t="shared" si="1"/>
        <v>0</v>
      </c>
      <c r="G17" s="187">
        <f t="shared" si="2"/>
        <v>0</v>
      </c>
      <c r="H17" s="187">
        <f t="shared" si="1"/>
        <v>0</v>
      </c>
      <c r="I17" s="187">
        <f t="shared" si="1"/>
        <v>0</v>
      </c>
      <c r="J17" s="217">
        <f t="shared" si="5"/>
        <v>0</v>
      </c>
      <c r="K17" s="218">
        <f t="shared" si="3"/>
        <v>0</v>
      </c>
      <c r="L17" s="218">
        <f t="shared" si="3"/>
        <v>0</v>
      </c>
      <c r="M17" s="218">
        <f t="shared" si="3"/>
        <v>-7.3000000000000398E-2</v>
      </c>
      <c r="N17" s="219">
        <f t="shared" si="5"/>
        <v>-2.4333333333331097E-2</v>
      </c>
      <c r="O17" s="217">
        <f t="shared" si="4"/>
        <v>-6.0000000000002274E-2</v>
      </c>
      <c r="P17" s="218">
        <f t="shared" si="4"/>
        <v>-5.4000000000002046E-2</v>
      </c>
      <c r="Q17" s="218">
        <f t="shared" si="4"/>
        <v>-6.0999999999999943E-2</v>
      </c>
      <c r="R17" s="218">
        <f t="shared" si="5"/>
        <v>-3.3333333333331439E-2</v>
      </c>
      <c r="S17" s="218">
        <f t="shared" si="5"/>
        <v>-0.12266666666666382</v>
      </c>
      <c r="T17" s="218">
        <f t="shared" si="5"/>
        <v>-4.833333333333556E-2</v>
      </c>
      <c r="U17" s="219">
        <f t="shared" si="5"/>
        <v>-6.5666666666665208E-2</v>
      </c>
      <c r="V17" s="218">
        <f t="shared" si="5"/>
        <v>-1.5833333333333144E-2</v>
      </c>
      <c r="W17" s="225">
        <f t="shared" si="5"/>
        <v>-1.5583333333339056E-2</v>
      </c>
      <c r="X17" s="217">
        <f t="shared" si="5"/>
        <v>-2.8599999999993742E-2</v>
      </c>
      <c r="Y17" s="218">
        <f t="shared" si="5"/>
        <v>-6.3666666666613025E-3</v>
      </c>
      <c r="Z17" s="218">
        <f t="shared" si="5"/>
        <v>-6.8333333333328028E-3</v>
      </c>
      <c r="AA17" s="218">
        <f t="shared" si="5"/>
        <v>-1.8699999999988393E-2</v>
      </c>
      <c r="AB17" s="219">
        <f t="shared" si="5"/>
        <v>-1.5125000000018929E-2</v>
      </c>
    </row>
    <row r="18" spans="1:28" ht="13.2" x14ac:dyDescent="0.25">
      <c r="A18" s="156" t="s">
        <v>142</v>
      </c>
      <c r="B18" s="224">
        <v>0</v>
      </c>
      <c r="C18" s="187">
        <f t="shared" ref="C18:AB18" si="6">C6-C29</f>
        <v>0</v>
      </c>
      <c r="D18" s="187">
        <f t="shared" si="6"/>
        <v>0</v>
      </c>
      <c r="E18" s="187">
        <f t="shared" si="6"/>
        <v>0</v>
      </c>
      <c r="F18" s="187">
        <f t="shared" si="1"/>
        <v>0</v>
      </c>
      <c r="G18" s="187">
        <f t="shared" si="2"/>
        <v>0</v>
      </c>
      <c r="H18" s="187">
        <f t="shared" si="1"/>
        <v>0</v>
      </c>
      <c r="I18" s="187">
        <f t="shared" si="1"/>
        <v>0</v>
      </c>
      <c r="J18" s="217">
        <f t="shared" si="6"/>
        <v>0</v>
      </c>
      <c r="K18" s="218">
        <f t="shared" si="3"/>
        <v>0</v>
      </c>
      <c r="L18" s="218">
        <f t="shared" si="3"/>
        <v>0</v>
      </c>
      <c r="M18" s="218">
        <f t="shared" si="3"/>
        <v>-0.18799999999999883</v>
      </c>
      <c r="N18" s="219">
        <f t="shared" si="6"/>
        <v>-6.2666666666668647E-2</v>
      </c>
      <c r="O18" s="217">
        <f t="shared" si="4"/>
        <v>6.0999999999999943E-2</v>
      </c>
      <c r="P18" s="218">
        <f t="shared" si="4"/>
        <v>0</v>
      </c>
      <c r="Q18" s="218">
        <f t="shared" si="4"/>
        <v>-6.0000000000002274E-2</v>
      </c>
      <c r="R18" s="218">
        <f t="shared" si="6"/>
        <v>-0.11533333333333218</v>
      </c>
      <c r="S18" s="218">
        <f t="shared" si="6"/>
        <v>-0.20566666666666222</v>
      </c>
      <c r="T18" s="218">
        <f t="shared" si="6"/>
        <v>0</v>
      </c>
      <c r="U18" s="219">
        <f t="shared" si="6"/>
        <v>-8.0166666666670494E-2</v>
      </c>
      <c r="V18" s="218">
        <f t="shared" si="6"/>
        <v>0.66966666666666441</v>
      </c>
      <c r="W18" s="225">
        <f t="shared" si="6"/>
        <v>0.67216666666666924</v>
      </c>
      <c r="X18" s="217">
        <f t="shared" si="6"/>
        <v>0.57529999999999859</v>
      </c>
      <c r="Y18" s="218">
        <f t="shared" si="6"/>
        <v>0.13403333333333478</v>
      </c>
      <c r="Z18" s="218">
        <f t="shared" si="6"/>
        <v>0.32796666666666141</v>
      </c>
      <c r="AA18" s="218">
        <f t="shared" si="6"/>
        <v>0.20576666666666554</v>
      </c>
      <c r="AB18" s="219">
        <f t="shared" si="6"/>
        <v>0.31076666666665886</v>
      </c>
    </row>
    <row r="19" spans="1:28" ht="13.2" x14ac:dyDescent="0.25">
      <c r="A19" s="156" t="s">
        <v>144</v>
      </c>
      <c r="B19" s="224">
        <v>0</v>
      </c>
      <c r="C19" s="187">
        <f t="shared" ref="C19:AB19" si="7">C7-C30</f>
        <v>0</v>
      </c>
      <c r="D19" s="187">
        <f t="shared" si="7"/>
        <v>0</v>
      </c>
      <c r="E19" s="187">
        <f t="shared" si="7"/>
        <v>0</v>
      </c>
      <c r="F19" s="187">
        <f t="shared" si="1"/>
        <v>0</v>
      </c>
      <c r="G19" s="187">
        <f t="shared" si="2"/>
        <v>0</v>
      </c>
      <c r="H19" s="187">
        <f t="shared" si="1"/>
        <v>0</v>
      </c>
      <c r="I19" s="187">
        <f t="shared" si="1"/>
        <v>0</v>
      </c>
      <c r="J19" s="217">
        <f t="shared" si="7"/>
        <v>0</v>
      </c>
      <c r="K19" s="218">
        <f t="shared" si="3"/>
        <v>0</v>
      </c>
      <c r="L19" s="218">
        <f t="shared" si="3"/>
        <v>2.6670000000000016</v>
      </c>
      <c r="M19" s="218">
        <f t="shared" si="3"/>
        <v>0.39000000000000057</v>
      </c>
      <c r="N19" s="219">
        <f t="shared" si="7"/>
        <v>1.0190000000000019</v>
      </c>
      <c r="O19" s="217">
        <f t="shared" si="4"/>
        <v>6.0999999999999943E-2</v>
      </c>
      <c r="P19" s="218">
        <f t="shared" si="4"/>
        <v>5.3000000000000824E-2</v>
      </c>
      <c r="Q19" s="218">
        <f t="shared" si="4"/>
        <v>6.0000000000002274E-2</v>
      </c>
      <c r="R19" s="218">
        <f t="shared" si="7"/>
        <v>-8.233333333333448E-2</v>
      </c>
      <c r="S19" s="218">
        <f t="shared" si="7"/>
        <v>8.233333333333448E-2</v>
      </c>
      <c r="T19" s="218">
        <f t="shared" si="7"/>
        <v>0</v>
      </c>
      <c r="U19" s="219">
        <f t="shared" si="7"/>
        <v>1.4500000000005286E-2</v>
      </c>
      <c r="V19" s="218">
        <f t="shared" si="7"/>
        <v>0.41858333333333242</v>
      </c>
      <c r="W19" s="225">
        <f t="shared" si="7"/>
        <v>0.41833333333333655</v>
      </c>
      <c r="X19" s="217">
        <f t="shared" si="7"/>
        <v>0.38446666666666829</v>
      </c>
      <c r="Y19" s="218">
        <f t="shared" si="7"/>
        <v>0.34439999999999671</v>
      </c>
      <c r="Z19" s="218">
        <f t="shared" si="7"/>
        <v>0.55190000000000339</v>
      </c>
      <c r="AA19" s="218">
        <f t="shared" si="7"/>
        <v>0.39383333333333326</v>
      </c>
      <c r="AB19" s="219">
        <f t="shared" si="7"/>
        <v>0.41865000000000308</v>
      </c>
    </row>
    <row r="20" spans="1:28" ht="13.2" x14ac:dyDescent="0.25">
      <c r="A20" s="156" t="s">
        <v>143</v>
      </c>
      <c r="B20" s="224">
        <v>0</v>
      </c>
      <c r="C20" s="187">
        <f t="shared" ref="C20:AB20" si="8">C8-C31</f>
        <v>0</v>
      </c>
      <c r="D20" s="187">
        <f t="shared" si="8"/>
        <v>0</v>
      </c>
      <c r="E20" s="187">
        <f t="shared" si="8"/>
        <v>0</v>
      </c>
      <c r="F20" s="187">
        <f t="shared" si="1"/>
        <v>0</v>
      </c>
      <c r="G20" s="187">
        <f t="shared" si="2"/>
        <v>0</v>
      </c>
      <c r="H20" s="187">
        <f t="shared" si="1"/>
        <v>0</v>
      </c>
      <c r="I20" s="187">
        <f t="shared" si="1"/>
        <v>0</v>
      </c>
      <c r="J20" s="217">
        <f t="shared" si="8"/>
        <v>0</v>
      </c>
      <c r="K20" s="218">
        <f t="shared" si="3"/>
        <v>0.5</v>
      </c>
      <c r="L20" s="218">
        <f t="shared" si="3"/>
        <v>0</v>
      </c>
      <c r="M20" s="218">
        <f t="shared" si="3"/>
        <v>0.39000000000000057</v>
      </c>
      <c r="N20" s="219">
        <f t="shared" si="8"/>
        <v>0.2966666666666633</v>
      </c>
      <c r="O20" s="217">
        <f t="shared" si="4"/>
        <v>6.0999999999999943E-2</v>
      </c>
      <c r="P20" s="218">
        <f t="shared" si="4"/>
        <v>5.3000000000000824E-2</v>
      </c>
      <c r="Q20" s="218">
        <f t="shared" si="4"/>
        <v>6.0000000000002274E-2</v>
      </c>
      <c r="R20" s="218">
        <f t="shared" si="8"/>
        <v>0.11533333333333573</v>
      </c>
      <c r="S20" s="218">
        <f t="shared" si="8"/>
        <v>0.48199999999999932</v>
      </c>
      <c r="T20" s="218">
        <f t="shared" si="8"/>
        <v>3.3333333333331439E-2</v>
      </c>
      <c r="U20" s="219">
        <f t="shared" si="8"/>
        <v>0.17216666666666924</v>
      </c>
      <c r="V20" s="218">
        <f t="shared" si="8"/>
        <v>0.36324999999999363</v>
      </c>
      <c r="W20" s="225">
        <f t="shared" si="8"/>
        <v>0.36391666666667533</v>
      </c>
      <c r="X20" s="217">
        <f t="shared" si="8"/>
        <v>0.38463333333333338</v>
      </c>
      <c r="Y20" s="218">
        <f t="shared" si="8"/>
        <v>0.2689999999999948</v>
      </c>
      <c r="Z20" s="218">
        <f t="shared" si="8"/>
        <v>0.33300000000000196</v>
      </c>
      <c r="AA20" s="218">
        <f t="shared" si="8"/>
        <v>0.46959999999999269</v>
      </c>
      <c r="AB20" s="219">
        <f t="shared" si="8"/>
        <v>0.36405833333332538</v>
      </c>
    </row>
    <row r="21" spans="1:28" ht="13.2" x14ac:dyDescent="0.25">
      <c r="A21" s="156" t="s">
        <v>141</v>
      </c>
      <c r="B21" s="224">
        <v>0</v>
      </c>
      <c r="C21" s="187">
        <f t="shared" ref="C21:AB21" si="9">C9-C32</f>
        <v>0</v>
      </c>
      <c r="D21" s="187">
        <f t="shared" si="9"/>
        <v>0</v>
      </c>
      <c r="E21" s="187">
        <f t="shared" si="9"/>
        <v>0</v>
      </c>
      <c r="F21" s="187">
        <f t="shared" si="1"/>
        <v>0</v>
      </c>
      <c r="G21" s="187">
        <f t="shared" si="2"/>
        <v>0</v>
      </c>
      <c r="H21" s="187">
        <f t="shared" si="1"/>
        <v>0</v>
      </c>
      <c r="I21" s="187">
        <f t="shared" si="1"/>
        <v>0</v>
      </c>
      <c r="J21" s="217">
        <f t="shared" si="9"/>
        <v>0</v>
      </c>
      <c r="K21" s="218">
        <f t="shared" si="3"/>
        <v>0</v>
      </c>
      <c r="L21" s="218">
        <f t="shared" si="3"/>
        <v>-0.33299999999999841</v>
      </c>
      <c r="M21" s="218">
        <f t="shared" si="3"/>
        <v>-7.3000000000000398E-2</v>
      </c>
      <c r="N21" s="219">
        <f t="shared" si="9"/>
        <v>-0.13533333333333175</v>
      </c>
      <c r="O21" s="217">
        <f t="shared" si="4"/>
        <v>0</v>
      </c>
      <c r="P21" s="218">
        <f t="shared" si="4"/>
        <v>-5.4000000000002046E-2</v>
      </c>
      <c r="Q21" s="218">
        <f t="shared" si="4"/>
        <v>0</v>
      </c>
      <c r="R21" s="218">
        <f t="shared" si="9"/>
        <v>-4.8666666666665748E-2</v>
      </c>
      <c r="S21" s="218">
        <f t="shared" si="9"/>
        <v>-0.25166666666666515</v>
      </c>
      <c r="T21" s="218">
        <f t="shared" si="9"/>
        <v>-0.17900000000000205</v>
      </c>
      <c r="U21" s="219">
        <f t="shared" si="9"/>
        <v>-0.12433333333333607</v>
      </c>
      <c r="V21" s="218">
        <f t="shared" si="9"/>
        <v>-0.18716666666665915</v>
      </c>
      <c r="W21" s="225">
        <f t="shared" si="9"/>
        <v>-0.17641666666666822</v>
      </c>
      <c r="X21" s="217">
        <f t="shared" si="9"/>
        <v>-4.136666666666855E-2</v>
      </c>
      <c r="Y21" s="218">
        <f t="shared" si="9"/>
        <v>-0.33276666666666443</v>
      </c>
      <c r="Z21" s="218">
        <f t="shared" si="9"/>
        <v>-0.16566666666667373</v>
      </c>
      <c r="AA21" s="218">
        <f t="shared" si="9"/>
        <v>-0.16886666666667693</v>
      </c>
      <c r="AB21" s="219">
        <f t="shared" si="9"/>
        <v>-0.1771666666666718</v>
      </c>
    </row>
    <row r="22" spans="1:28" ht="13.8" thickBot="1" x14ac:dyDescent="0.3">
      <c r="A22" s="156" t="s">
        <v>145</v>
      </c>
      <c r="B22" s="226">
        <v>0</v>
      </c>
      <c r="C22" s="201">
        <f t="shared" ref="C22:AB22" si="10">C10-C33</f>
        <v>0</v>
      </c>
      <c r="D22" s="201">
        <f t="shared" si="10"/>
        <v>0</v>
      </c>
      <c r="E22" s="201">
        <f t="shared" si="10"/>
        <v>0</v>
      </c>
      <c r="F22" s="201">
        <f t="shared" si="1"/>
        <v>0</v>
      </c>
      <c r="G22" s="201">
        <f t="shared" si="2"/>
        <v>0</v>
      </c>
      <c r="H22" s="201">
        <f t="shared" si="1"/>
        <v>0</v>
      </c>
      <c r="I22" s="201">
        <f t="shared" si="1"/>
        <v>0</v>
      </c>
      <c r="J22" s="227">
        <f t="shared" si="10"/>
        <v>0</v>
      </c>
      <c r="K22" s="228">
        <f t="shared" si="3"/>
        <v>0</v>
      </c>
      <c r="L22" s="228">
        <f t="shared" si="3"/>
        <v>-0.33299999999999841</v>
      </c>
      <c r="M22" s="228">
        <f t="shared" si="3"/>
        <v>-7.3000000000000398E-2</v>
      </c>
      <c r="N22" s="229">
        <f t="shared" si="10"/>
        <v>-0.13533333333333175</v>
      </c>
      <c r="O22" s="227">
        <f t="shared" si="4"/>
        <v>0</v>
      </c>
      <c r="P22" s="228">
        <f t="shared" si="4"/>
        <v>-5.3999999999998494E-2</v>
      </c>
      <c r="Q22" s="228">
        <f t="shared" si="4"/>
        <v>0</v>
      </c>
      <c r="R22" s="228">
        <f t="shared" si="10"/>
        <v>-4.86666666666693E-2</v>
      </c>
      <c r="S22" s="228">
        <f t="shared" si="10"/>
        <v>-0.25166666666666515</v>
      </c>
      <c r="T22" s="228">
        <f t="shared" si="10"/>
        <v>-0.17900000000000205</v>
      </c>
      <c r="U22" s="229">
        <f t="shared" si="10"/>
        <v>-0.12433333333332186</v>
      </c>
      <c r="V22" s="228">
        <f t="shared" si="10"/>
        <v>-0.18716666666666626</v>
      </c>
      <c r="W22" s="230">
        <f t="shared" si="10"/>
        <v>-0.17641666666667177</v>
      </c>
      <c r="X22" s="227">
        <f t="shared" si="10"/>
        <v>-4.1366666666675656E-2</v>
      </c>
      <c r="Y22" s="228">
        <f t="shared" si="10"/>
        <v>-0.33276666666666088</v>
      </c>
      <c r="Z22" s="228">
        <f t="shared" si="10"/>
        <v>-0.16566666666666663</v>
      </c>
      <c r="AA22" s="228">
        <f t="shared" si="10"/>
        <v>-0.16886666666665917</v>
      </c>
      <c r="AB22" s="229">
        <f t="shared" si="10"/>
        <v>-0.17716666666667535</v>
      </c>
    </row>
    <row r="25" spans="1:28" ht="13.8" hidden="1" thickBot="1" x14ac:dyDescent="0.3">
      <c r="A25" s="184">
        <f>A2-2</f>
        <v>37185</v>
      </c>
      <c r="B25" s="184"/>
      <c r="D25" s="156">
        <v>2001</v>
      </c>
      <c r="F25" s="156"/>
      <c r="G25" s="156">
        <v>2001</v>
      </c>
      <c r="H25" s="156">
        <v>2001</v>
      </c>
      <c r="I25" s="156">
        <v>2001</v>
      </c>
      <c r="J25" s="156">
        <v>2001</v>
      </c>
      <c r="K25" s="156"/>
      <c r="L25" s="156"/>
      <c r="M25" s="156"/>
      <c r="N25" s="156"/>
      <c r="O25" s="156">
        <v>2002</v>
      </c>
      <c r="P25" s="156"/>
      <c r="Q25" s="156"/>
      <c r="R25" s="156"/>
      <c r="S25" s="156"/>
      <c r="T25" s="156"/>
      <c r="U25" s="156"/>
      <c r="V25" s="156">
        <v>2003</v>
      </c>
      <c r="W25" s="156">
        <v>2004</v>
      </c>
      <c r="X25" s="156"/>
      <c r="Y25" s="156"/>
      <c r="Z25" s="156" t="s">
        <v>148</v>
      </c>
      <c r="AA25" s="156"/>
      <c r="AB25" s="156"/>
    </row>
    <row r="26" spans="1:28" ht="13.8" hidden="1" thickBot="1" x14ac:dyDescent="0.3">
      <c r="A26" s="156" t="s">
        <v>163</v>
      </c>
      <c r="B26" s="158">
        <v>36739</v>
      </c>
      <c r="C26" s="160">
        <v>36892</v>
      </c>
      <c r="D26" s="160">
        <v>36923</v>
      </c>
      <c r="E26" s="160">
        <v>36951</v>
      </c>
      <c r="F26" s="160">
        <v>36982</v>
      </c>
      <c r="G26" s="160">
        <v>37043</v>
      </c>
      <c r="H26" s="160">
        <v>37073</v>
      </c>
      <c r="I26" s="160">
        <v>37104</v>
      </c>
      <c r="J26" s="160">
        <v>37135</v>
      </c>
      <c r="K26" s="161">
        <v>37165</v>
      </c>
      <c r="L26" s="161">
        <v>37196</v>
      </c>
      <c r="M26" s="161">
        <v>37226</v>
      </c>
      <c r="N26" s="162" t="s">
        <v>150</v>
      </c>
      <c r="O26" s="160">
        <v>37257</v>
      </c>
      <c r="P26" s="161">
        <v>37288</v>
      </c>
      <c r="Q26" s="161">
        <v>37316</v>
      </c>
      <c r="R26" s="215" t="s">
        <v>151</v>
      </c>
      <c r="S26" s="215" t="s">
        <v>152</v>
      </c>
      <c r="T26" s="215" t="s">
        <v>153</v>
      </c>
      <c r="U26" s="215" t="s">
        <v>154</v>
      </c>
      <c r="V26" s="164" t="s">
        <v>155</v>
      </c>
      <c r="W26" s="164" t="s">
        <v>156</v>
      </c>
      <c r="X26" s="186" t="s">
        <v>157</v>
      </c>
      <c r="Y26" s="163" t="s">
        <v>158</v>
      </c>
      <c r="Z26" s="163" t="s">
        <v>159</v>
      </c>
      <c r="AA26" s="163" t="s">
        <v>160</v>
      </c>
      <c r="AB26" s="165" t="s">
        <v>161</v>
      </c>
    </row>
    <row r="27" spans="1:28" ht="13.2" hidden="1" x14ac:dyDescent="0.25">
      <c r="A27" s="156" t="s">
        <v>139</v>
      </c>
      <c r="B27" s="166">
        <v>0</v>
      </c>
      <c r="C27" s="166">
        <v>0</v>
      </c>
      <c r="D27" s="166">
        <v>0</v>
      </c>
      <c r="E27" s="166">
        <v>0</v>
      </c>
      <c r="F27" s="166">
        <v>0</v>
      </c>
      <c r="G27" s="166">
        <v>0</v>
      </c>
      <c r="H27" s="167">
        <v>0</v>
      </c>
      <c r="I27" s="187">
        <v>0</v>
      </c>
      <c r="J27" s="187">
        <v>0</v>
      </c>
      <c r="K27" s="189">
        <v>24</v>
      </c>
      <c r="L27" s="189">
        <v>25.854000000000003</v>
      </c>
      <c r="M27" s="189">
        <v>29.684999999999999</v>
      </c>
      <c r="N27" s="200">
        <v>26.513000000000002</v>
      </c>
      <c r="O27" s="189">
        <v>27.96</v>
      </c>
      <c r="P27" s="189">
        <v>25.5</v>
      </c>
      <c r="Q27" s="168">
        <v>22.556000000000001</v>
      </c>
      <c r="R27" s="168">
        <v>19.626999999999999</v>
      </c>
      <c r="S27" s="168">
        <v>30.552000000000003</v>
      </c>
      <c r="T27" s="168">
        <v>26.407333333333337</v>
      </c>
      <c r="U27" s="168">
        <v>25.481249999999999</v>
      </c>
      <c r="V27" s="210">
        <v>26.93416666666667</v>
      </c>
      <c r="W27" s="168">
        <v>26.855833333333337</v>
      </c>
      <c r="X27" s="167">
        <v>28.533333333333339</v>
      </c>
      <c r="Y27" s="208">
        <v>22.789933333333337</v>
      </c>
      <c r="Z27" s="208">
        <v>32.939166666666658</v>
      </c>
      <c r="AA27" s="208">
        <v>28.904066666666669</v>
      </c>
      <c r="AB27" s="209">
        <v>28.291625000000018</v>
      </c>
    </row>
    <row r="28" spans="1:28" ht="13.2" hidden="1" x14ac:dyDescent="0.25">
      <c r="A28" s="156" t="s">
        <v>140</v>
      </c>
      <c r="B28" s="166">
        <v>0</v>
      </c>
      <c r="C28" s="166">
        <v>0</v>
      </c>
      <c r="D28" s="166">
        <v>0</v>
      </c>
      <c r="E28" s="166">
        <v>0</v>
      </c>
      <c r="F28" s="166">
        <v>0</v>
      </c>
      <c r="G28" s="166">
        <v>0</v>
      </c>
      <c r="H28" s="166">
        <v>0</v>
      </c>
      <c r="I28" s="187">
        <v>0</v>
      </c>
      <c r="J28" s="187">
        <v>0</v>
      </c>
      <c r="K28" s="189">
        <v>24</v>
      </c>
      <c r="L28" s="189">
        <v>25.667000000000002</v>
      </c>
      <c r="M28" s="189">
        <v>28.573</v>
      </c>
      <c r="N28" s="200">
        <v>26.08</v>
      </c>
      <c r="O28" s="189">
        <v>27.298000000000002</v>
      </c>
      <c r="P28" s="189">
        <v>24.879000000000001</v>
      </c>
      <c r="Q28" s="168">
        <v>23.218</v>
      </c>
      <c r="R28" s="168">
        <v>20.834</v>
      </c>
      <c r="S28" s="168">
        <v>31.789333333333332</v>
      </c>
      <c r="T28" s="168">
        <v>26.129666666666669</v>
      </c>
      <c r="U28" s="168">
        <v>25.971166666666665</v>
      </c>
      <c r="V28" s="210">
        <v>28.575083333333335</v>
      </c>
      <c r="W28" s="168">
        <v>28.481583333333337</v>
      </c>
      <c r="X28" s="166">
        <v>31.403799999999993</v>
      </c>
      <c r="Y28" s="168">
        <v>27.576133333333335</v>
      </c>
      <c r="Z28" s="168">
        <v>37.714566666666663</v>
      </c>
      <c r="AA28" s="168">
        <v>33.960299999999997</v>
      </c>
      <c r="AB28" s="211">
        <v>32.66370000000002</v>
      </c>
    </row>
    <row r="29" spans="1:28" ht="13.2" hidden="1" x14ac:dyDescent="0.25">
      <c r="A29" s="156" t="s">
        <v>142</v>
      </c>
      <c r="B29" s="166">
        <v>0</v>
      </c>
      <c r="C29" s="166">
        <v>0</v>
      </c>
      <c r="D29" s="166">
        <v>0</v>
      </c>
      <c r="E29" s="166">
        <v>0</v>
      </c>
      <c r="F29" s="166">
        <v>0</v>
      </c>
      <c r="G29" s="166">
        <v>0</v>
      </c>
      <c r="H29" s="166">
        <v>0</v>
      </c>
      <c r="I29" s="187">
        <v>0</v>
      </c>
      <c r="J29" s="187">
        <v>0</v>
      </c>
      <c r="K29" s="189">
        <v>24</v>
      </c>
      <c r="L29" s="189">
        <v>24.897000000000002</v>
      </c>
      <c r="M29" s="189">
        <v>29.382000000000001</v>
      </c>
      <c r="N29" s="200">
        <v>26.093000000000004</v>
      </c>
      <c r="O29" s="189">
        <v>28.891000000000002</v>
      </c>
      <c r="P29" s="189">
        <v>28.232000000000003</v>
      </c>
      <c r="Q29" s="168">
        <v>26.641000000000002</v>
      </c>
      <c r="R29" s="168">
        <v>23.813666666666666</v>
      </c>
      <c r="S29" s="168">
        <v>30.560333333333332</v>
      </c>
      <c r="T29" s="168">
        <v>27.51466666666667</v>
      </c>
      <c r="U29" s="168">
        <v>27.452500000000001</v>
      </c>
      <c r="V29" s="210">
        <v>27.102916666666669</v>
      </c>
      <c r="W29" s="168">
        <v>27.034666666666666</v>
      </c>
      <c r="X29" s="166">
        <v>27.920500000000001</v>
      </c>
      <c r="Y29" s="168">
        <v>27.747599999999998</v>
      </c>
      <c r="Z29" s="168">
        <v>29.541800000000006</v>
      </c>
      <c r="AA29" s="168">
        <v>28.93963333333334</v>
      </c>
      <c r="AB29" s="211">
        <v>28.537383333333342</v>
      </c>
    </row>
    <row r="30" spans="1:28" ht="13.2" hidden="1" x14ac:dyDescent="0.25">
      <c r="A30" s="156" t="s">
        <v>144</v>
      </c>
      <c r="B30" s="166">
        <v>0</v>
      </c>
      <c r="C30" s="166">
        <v>0</v>
      </c>
      <c r="D30" s="166">
        <v>0</v>
      </c>
      <c r="E30" s="166">
        <v>0</v>
      </c>
      <c r="F30" s="166">
        <v>0</v>
      </c>
      <c r="G30" s="166">
        <v>0</v>
      </c>
      <c r="H30" s="166">
        <v>0</v>
      </c>
      <c r="I30" s="187">
        <v>0</v>
      </c>
      <c r="J30" s="187">
        <v>0</v>
      </c>
      <c r="K30" s="189">
        <v>27.1875</v>
      </c>
      <c r="L30" s="189">
        <v>18.274999999999999</v>
      </c>
      <c r="M30" s="189">
        <v>23.504999999999999</v>
      </c>
      <c r="N30" s="200">
        <v>22.989166666666666</v>
      </c>
      <c r="O30" s="189">
        <v>26.52</v>
      </c>
      <c r="P30" s="189">
        <v>25.393000000000001</v>
      </c>
      <c r="Q30" s="168">
        <v>24.238</v>
      </c>
      <c r="R30" s="168">
        <v>23.814000000000004</v>
      </c>
      <c r="S30" s="168">
        <v>29.414000000000001</v>
      </c>
      <c r="T30" s="168">
        <v>25.738666666666671</v>
      </c>
      <c r="U30" s="168">
        <v>26.087583333333331</v>
      </c>
      <c r="V30" s="210">
        <v>15.574750000000002</v>
      </c>
      <c r="W30" s="168">
        <v>15.036</v>
      </c>
      <c r="X30" s="166">
        <v>19.088666666666668</v>
      </c>
      <c r="Y30" s="168">
        <v>16.339066666666671</v>
      </c>
      <c r="Z30" s="168">
        <v>23.763066666666667</v>
      </c>
      <c r="AA30" s="168">
        <v>17.4114</v>
      </c>
      <c r="AB30" s="211">
        <v>19.150550000000003</v>
      </c>
    </row>
    <row r="31" spans="1:28" ht="13.2" hidden="1" x14ac:dyDescent="0.25">
      <c r="A31" s="156" t="s">
        <v>143</v>
      </c>
      <c r="B31" s="166">
        <v>0</v>
      </c>
      <c r="C31" s="166">
        <v>0</v>
      </c>
      <c r="D31" s="166">
        <v>0</v>
      </c>
      <c r="E31" s="166">
        <v>0</v>
      </c>
      <c r="F31" s="166">
        <v>0</v>
      </c>
      <c r="G31" s="166">
        <v>0</v>
      </c>
      <c r="H31" s="166">
        <v>0</v>
      </c>
      <c r="I31" s="187">
        <v>0</v>
      </c>
      <c r="J31" s="187">
        <v>0</v>
      </c>
      <c r="K31" s="189">
        <v>22</v>
      </c>
      <c r="L31" s="189">
        <v>20.75</v>
      </c>
      <c r="M31" s="189">
        <v>23.504999999999999</v>
      </c>
      <c r="N31" s="200">
        <v>22.085000000000001</v>
      </c>
      <c r="O31" s="189">
        <v>26.52</v>
      </c>
      <c r="P31" s="189">
        <v>25.393000000000001</v>
      </c>
      <c r="Q31" s="168">
        <v>24.238</v>
      </c>
      <c r="R31" s="168">
        <v>25.065333333333331</v>
      </c>
      <c r="S31" s="168">
        <v>29.761666666666667</v>
      </c>
      <c r="T31" s="168">
        <v>25.705333333333339</v>
      </c>
      <c r="U31" s="168">
        <v>26.478999999999999</v>
      </c>
      <c r="V31" s="210">
        <v>26.420500000000004</v>
      </c>
      <c r="W31" s="168">
        <v>26.621749999999995</v>
      </c>
      <c r="X31" s="166">
        <v>27.658266666666666</v>
      </c>
      <c r="Y31" s="168">
        <v>27.430533333333333</v>
      </c>
      <c r="Z31" s="168">
        <v>28.259166666666669</v>
      </c>
      <c r="AA31" s="168">
        <v>27.382633333333342</v>
      </c>
      <c r="AB31" s="211">
        <v>27.682650000000013</v>
      </c>
    </row>
    <row r="32" spans="1:28" ht="13.2" hidden="1" x14ac:dyDescent="0.25">
      <c r="A32" s="156" t="s">
        <v>141</v>
      </c>
      <c r="B32" s="166">
        <v>0</v>
      </c>
      <c r="C32" s="166">
        <v>0</v>
      </c>
      <c r="D32" s="166">
        <v>0</v>
      </c>
      <c r="E32" s="166">
        <v>0</v>
      </c>
      <c r="F32" s="166">
        <v>0</v>
      </c>
      <c r="G32" s="166">
        <v>0</v>
      </c>
      <c r="H32" s="166">
        <v>0</v>
      </c>
      <c r="I32" s="187">
        <v>0</v>
      </c>
      <c r="J32" s="187">
        <v>0</v>
      </c>
      <c r="K32" s="189">
        <v>21.25</v>
      </c>
      <c r="L32" s="189">
        <v>18.728999999999999</v>
      </c>
      <c r="M32" s="189">
        <v>21.702000000000002</v>
      </c>
      <c r="N32" s="200">
        <v>20.560333333333332</v>
      </c>
      <c r="O32" s="189">
        <v>22.375</v>
      </c>
      <c r="P32" s="189">
        <v>22.286000000000001</v>
      </c>
      <c r="Q32" s="168">
        <v>22.016000000000002</v>
      </c>
      <c r="R32" s="168">
        <v>21.28</v>
      </c>
      <c r="S32" s="168">
        <v>29.021666666666665</v>
      </c>
      <c r="T32" s="168">
        <v>22.731666666666669</v>
      </c>
      <c r="U32" s="168">
        <v>23.81475</v>
      </c>
      <c r="V32" s="210">
        <v>25.03158333333333</v>
      </c>
      <c r="W32" s="168">
        <v>25.247833333333336</v>
      </c>
      <c r="X32" s="166">
        <v>25.993733333333335</v>
      </c>
      <c r="Y32" s="168">
        <v>25.625600000000002</v>
      </c>
      <c r="Z32" s="168">
        <v>27.4862</v>
      </c>
      <c r="AA32" s="168">
        <v>26.087233333333341</v>
      </c>
      <c r="AB32" s="211">
        <v>26.298191666666671</v>
      </c>
    </row>
    <row r="33" spans="1:28" ht="13.8" hidden="1" thickBot="1" x14ac:dyDescent="0.3">
      <c r="A33" s="156" t="s">
        <v>145</v>
      </c>
      <c r="B33" s="177">
        <v>0</v>
      </c>
      <c r="C33" s="177">
        <v>0</v>
      </c>
      <c r="D33" s="177">
        <v>0</v>
      </c>
      <c r="E33" s="177">
        <v>0</v>
      </c>
      <c r="F33" s="177">
        <v>0</v>
      </c>
      <c r="G33" s="177">
        <v>0</v>
      </c>
      <c r="H33" s="177">
        <v>0</v>
      </c>
      <c r="I33" s="201">
        <v>0</v>
      </c>
      <c r="J33" s="201">
        <v>0</v>
      </c>
      <c r="K33" s="202">
        <v>21.75</v>
      </c>
      <c r="L33" s="202">
        <v>19.228999999999999</v>
      </c>
      <c r="M33" s="202">
        <v>22.702000000000002</v>
      </c>
      <c r="N33" s="207">
        <v>21.227</v>
      </c>
      <c r="O33" s="202">
        <v>23.125</v>
      </c>
      <c r="P33" s="202">
        <v>22.916</v>
      </c>
      <c r="Q33" s="178">
        <v>22.646000000000001</v>
      </c>
      <c r="R33" s="178">
        <v>22.946666666666669</v>
      </c>
      <c r="S33" s="178">
        <v>33.021666666666668</v>
      </c>
      <c r="T33" s="178">
        <v>23.815000000000001</v>
      </c>
      <c r="U33" s="178">
        <v>25.669749999999993</v>
      </c>
      <c r="V33" s="213">
        <v>26.699083333333334</v>
      </c>
      <c r="W33" s="178">
        <v>26.913666666666671</v>
      </c>
      <c r="X33" s="177">
        <v>27.173400000000004</v>
      </c>
      <c r="Y33" s="178">
        <v>27.005933333333328</v>
      </c>
      <c r="Z33" s="178">
        <v>29.756866666666667</v>
      </c>
      <c r="AA33" s="178">
        <v>27.221566666666664</v>
      </c>
      <c r="AB33" s="212">
        <v>27.789441666666672</v>
      </c>
    </row>
    <row r="36" spans="1:28" x14ac:dyDescent="0.2">
      <c r="D36" s="214"/>
    </row>
    <row r="37" spans="1:28" x14ac:dyDescent="0.2">
      <c r="D37" s="214"/>
    </row>
    <row r="38" spans="1:28" x14ac:dyDescent="0.2">
      <c r="D38" s="214"/>
    </row>
    <row r="39" spans="1:28" x14ac:dyDescent="0.2">
      <c r="D39" s="214"/>
    </row>
    <row r="40" spans="1:28" x14ac:dyDescent="0.2">
      <c r="D40" s="214"/>
    </row>
    <row r="41" spans="1:28" x14ac:dyDescent="0.2">
      <c r="D41" s="214"/>
    </row>
    <row r="42" spans="1:28" x14ac:dyDescent="0.2">
      <c r="D42" s="214"/>
    </row>
  </sheetData>
  <pageMargins left="0.75" right="0.75" top="1" bottom="1" header="0.5" footer="0.5"/>
  <pageSetup scale="70" orientation="landscape" r:id="rId1"/>
  <headerFooter alignWithMargins="0">
    <oddHeader>&amp;C&amp;"Lucida Console,Bold"&amp;14WEST PRICE REPORT
OFF PEAK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61441" r:id="rId4" name="Button 1">
              <controlPr defaultSize="0" print="0" autoFill="0" autoPict="0" macro="[14]!PublishPowerWestPriceOffPeak">
                <anchor moveWithCells="1" sizeWithCells="1">
                  <from>
                    <xdr:col>12</xdr:col>
                    <xdr:colOff>441960</xdr:colOff>
                    <xdr:row>0</xdr:row>
                    <xdr:rowOff>106680</xdr:rowOff>
                  </from>
                  <to>
                    <xdr:col>19</xdr:col>
                    <xdr:colOff>441960</xdr:colOff>
                    <xdr:row>0</xdr:row>
                    <xdr:rowOff>525780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"/>
  <dimension ref="A3:IH308"/>
  <sheetViews>
    <sheetView workbookViewId="0">
      <selection activeCell="T3" sqref="T3:HO27"/>
    </sheetView>
  </sheetViews>
  <sheetFormatPr defaultRowHeight="10.199999999999999" x14ac:dyDescent="0.2"/>
  <cols>
    <col min="1" max="1" width="10" bestFit="1" customWidth="1"/>
    <col min="2" max="2" width="8.875" customWidth="1"/>
    <col min="3" max="3" width="10.125" hidden="1" customWidth="1"/>
    <col min="4" max="4" width="11" hidden="1" customWidth="1"/>
    <col min="5" max="9" width="10.125" hidden="1" customWidth="1"/>
    <col min="10" max="10" width="10" hidden="1" customWidth="1"/>
    <col min="11" max="19" width="10.125" hidden="1" customWidth="1"/>
    <col min="20" max="166" width="10.125" bestFit="1" customWidth="1"/>
    <col min="167" max="206" width="10" bestFit="1" customWidth="1"/>
    <col min="207" max="207" width="12.125" customWidth="1"/>
    <col min="208" max="208" width="11.125" customWidth="1"/>
    <col min="209" max="209" width="11" customWidth="1"/>
    <col min="210" max="210" width="12" bestFit="1" customWidth="1"/>
    <col min="211" max="211" width="12.625" customWidth="1"/>
    <col min="212" max="215" width="12" bestFit="1" customWidth="1"/>
  </cols>
  <sheetData>
    <row r="3" spans="1:223" s="143" customFormat="1" x14ac:dyDescent="0.2">
      <c r="A3" s="241"/>
      <c r="B3" s="242"/>
      <c r="C3" s="242">
        <v>36647</v>
      </c>
      <c r="D3" s="242">
        <v>36678</v>
      </c>
      <c r="E3" s="242">
        <v>36708</v>
      </c>
      <c r="F3" s="143">
        <v>36739</v>
      </c>
      <c r="G3" s="143">
        <v>36799</v>
      </c>
      <c r="H3" s="143">
        <v>36830</v>
      </c>
      <c r="I3" s="143">
        <v>36860</v>
      </c>
      <c r="J3" s="143">
        <v>36890</v>
      </c>
      <c r="K3" s="143">
        <v>36922</v>
      </c>
      <c r="L3" s="143">
        <v>36950</v>
      </c>
      <c r="M3" s="143">
        <v>36981</v>
      </c>
      <c r="N3" s="143">
        <v>37011</v>
      </c>
      <c r="O3" s="143">
        <v>37042</v>
      </c>
      <c r="P3" s="143">
        <v>37072</v>
      </c>
      <c r="Q3" s="143">
        <v>37103</v>
      </c>
      <c r="R3" s="143">
        <v>37134</v>
      </c>
      <c r="S3" s="143">
        <v>37163</v>
      </c>
      <c r="T3" s="143">
        <v>37195</v>
      </c>
      <c r="U3" s="143">
        <v>37225</v>
      </c>
      <c r="V3" s="143">
        <v>37226</v>
      </c>
      <c r="W3" s="143">
        <v>37257</v>
      </c>
      <c r="X3" s="143">
        <v>37288</v>
      </c>
      <c r="Y3" s="143">
        <v>37316</v>
      </c>
      <c r="Z3" s="143">
        <v>37347</v>
      </c>
      <c r="AA3" s="143">
        <v>37377</v>
      </c>
      <c r="AB3" s="143">
        <v>37408</v>
      </c>
      <c r="AC3" s="143">
        <v>37438</v>
      </c>
      <c r="AD3" s="143">
        <v>37469</v>
      </c>
      <c r="AE3" s="143">
        <v>37500</v>
      </c>
      <c r="AF3" s="143">
        <v>37530</v>
      </c>
      <c r="AG3" s="143">
        <v>37561</v>
      </c>
      <c r="AH3" s="143">
        <v>37591</v>
      </c>
      <c r="AI3" s="143">
        <v>37622</v>
      </c>
      <c r="AJ3" s="143">
        <v>37653</v>
      </c>
      <c r="AK3" s="143">
        <v>37681</v>
      </c>
      <c r="AL3" s="143">
        <v>37712</v>
      </c>
      <c r="AM3" s="143">
        <v>37742</v>
      </c>
      <c r="AN3" s="143">
        <v>37773</v>
      </c>
      <c r="AO3" s="143">
        <v>37803</v>
      </c>
      <c r="AP3" s="143">
        <v>37834</v>
      </c>
      <c r="AQ3" s="143">
        <v>37865</v>
      </c>
      <c r="AR3" s="143">
        <v>37895</v>
      </c>
      <c r="AS3" s="143">
        <v>37926</v>
      </c>
      <c r="AT3" s="143">
        <v>37956</v>
      </c>
      <c r="AU3" s="143">
        <v>37987</v>
      </c>
      <c r="AV3" s="143">
        <v>38018</v>
      </c>
      <c r="AW3" s="143">
        <v>38047</v>
      </c>
      <c r="AX3" s="143">
        <v>38078</v>
      </c>
      <c r="AY3" s="143">
        <v>38108</v>
      </c>
      <c r="AZ3" s="143">
        <v>38139</v>
      </c>
      <c r="BA3" s="143">
        <v>38169</v>
      </c>
      <c r="BB3" s="143">
        <v>38200</v>
      </c>
      <c r="BC3" s="143">
        <v>38231</v>
      </c>
      <c r="BD3" s="143">
        <v>38261</v>
      </c>
      <c r="BE3" s="143">
        <v>38292</v>
      </c>
      <c r="BF3" s="143">
        <v>38322</v>
      </c>
      <c r="BG3" s="143">
        <v>38353</v>
      </c>
      <c r="BH3" s="143">
        <v>38384</v>
      </c>
      <c r="BI3" s="143">
        <v>38412</v>
      </c>
      <c r="BJ3" s="143">
        <v>38443</v>
      </c>
      <c r="BK3" s="143">
        <v>38473</v>
      </c>
      <c r="BL3" s="143">
        <v>38504</v>
      </c>
      <c r="BM3" s="143">
        <v>38534</v>
      </c>
      <c r="BN3" s="143">
        <v>38565</v>
      </c>
      <c r="BO3" s="143">
        <v>38596</v>
      </c>
      <c r="BP3" s="143">
        <v>38626</v>
      </c>
      <c r="BQ3" s="143">
        <v>38657</v>
      </c>
      <c r="BR3" s="143">
        <v>38687</v>
      </c>
      <c r="BS3" s="143">
        <v>38718</v>
      </c>
      <c r="BT3" s="143">
        <v>38749</v>
      </c>
      <c r="BU3" s="143">
        <v>38777</v>
      </c>
      <c r="BV3" s="143">
        <v>38808</v>
      </c>
      <c r="BW3" s="143">
        <v>38838</v>
      </c>
      <c r="BX3" s="143">
        <v>38869</v>
      </c>
      <c r="BY3" s="143">
        <v>38899</v>
      </c>
      <c r="BZ3" s="143">
        <v>38930</v>
      </c>
      <c r="CA3" s="143">
        <v>38961</v>
      </c>
      <c r="CB3" s="143">
        <v>38991</v>
      </c>
      <c r="CC3" s="143">
        <v>39022</v>
      </c>
      <c r="CD3" s="143">
        <v>39052</v>
      </c>
      <c r="CE3" s="143">
        <v>39083</v>
      </c>
      <c r="CF3" s="143">
        <v>39114</v>
      </c>
      <c r="CG3" s="143">
        <v>39142</v>
      </c>
      <c r="CH3" s="143">
        <v>39173</v>
      </c>
      <c r="CI3" s="143">
        <v>39203</v>
      </c>
      <c r="CJ3" s="143">
        <v>39234</v>
      </c>
      <c r="CK3" s="143">
        <v>39264</v>
      </c>
      <c r="CL3" s="143">
        <v>39295</v>
      </c>
      <c r="CM3" s="143">
        <v>39326</v>
      </c>
      <c r="CN3" s="143">
        <v>39356</v>
      </c>
      <c r="CO3" s="143">
        <v>39387</v>
      </c>
      <c r="CP3" s="143">
        <v>39417</v>
      </c>
      <c r="CQ3" s="143">
        <v>39448</v>
      </c>
      <c r="CR3" s="143">
        <v>39479</v>
      </c>
      <c r="CS3" s="143">
        <v>39508</v>
      </c>
      <c r="CT3" s="143">
        <v>39539</v>
      </c>
      <c r="CU3" s="143">
        <v>39569</v>
      </c>
      <c r="CV3" s="143">
        <v>39600</v>
      </c>
      <c r="CW3" s="143">
        <v>39630</v>
      </c>
      <c r="CX3" s="143">
        <v>39661</v>
      </c>
      <c r="CY3" s="143">
        <v>39692</v>
      </c>
      <c r="CZ3" s="143">
        <v>39722</v>
      </c>
      <c r="DA3" s="143">
        <v>39753</v>
      </c>
      <c r="DB3" s="143">
        <v>39783</v>
      </c>
      <c r="DC3" s="143">
        <v>39814</v>
      </c>
      <c r="DD3" s="143">
        <v>39845</v>
      </c>
      <c r="DE3" s="143">
        <v>39873</v>
      </c>
      <c r="DF3" s="143">
        <v>39904</v>
      </c>
      <c r="DG3" s="143">
        <v>39934</v>
      </c>
      <c r="DH3" s="143">
        <v>39965</v>
      </c>
      <c r="DI3" s="143">
        <v>39995</v>
      </c>
      <c r="DJ3" s="143">
        <v>40026</v>
      </c>
      <c r="DK3" s="143">
        <v>40057</v>
      </c>
      <c r="DL3" s="143">
        <v>40087</v>
      </c>
      <c r="DM3" s="143">
        <v>40118</v>
      </c>
      <c r="DN3" s="143">
        <v>40148</v>
      </c>
      <c r="DO3" s="143">
        <v>40179</v>
      </c>
      <c r="DP3" s="143">
        <v>40210</v>
      </c>
      <c r="DQ3" s="143">
        <v>40238</v>
      </c>
      <c r="DR3" s="143">
        <v>40269</v>
      </c>
      <c r="DS3" s="143">
        <v>40299</v>
      </c>
      <c r="DT3" s="143">
        <v>40330</v>
      </c>
      <c r="DU3" s="143">
        <v>40360</v>
      </c>
      <c r="DV3" s="143">
        <v>40391</v>
      </c>
      <c r="DW3" s="143">
        <v>40422</v>
      </c>
      <c r="DX3" s="143">
        <v>40452</v>
      </c>
      <c r="DY3" s="143">
        <v>40483</v>
      </c>
      <c r="DZ3" s="143">
        <v>40513</v>
      </c>
      <c r="EA3" s="143">
        <v>40544</v>
      </c>
      <c r="EB3" s="143">
        <v>40575</v>
      </c>
      <c r="EC3" s="143">
        <v>40603</v>
      </c>
      <c r="ED3" s="143">
        <v>40634</v>
      </c>
      <c r="EE3" s="143">
        <v>40664</v>
      </c>
      <c r="EF3" s="143">
        <v>40695</v>
      </c>
      <c r="EG3" s="143">
        <v>40725</v>
      </c>
      <c r="EH3" s="143">
        <v>40756</v>
      </c>
      <c r="EI3" s="143">
        <v>40787</v>
      </c>
      <c r="EJ3" s="143">
        <v>40817</v>
      </c>
      <c r="EK3" s="143">
        <v>40848</v>
      </c>
      <c r="EL3" s="143">
        <v>40878</v>
      </c>
      <c r="EM3" s="143">
        <v>40909</v>
      </c>
      <c r="EN3" s="143">
        <v>40940</v>
      </c>
      <c r="EO3" s="143">
        <v>40969</v>
      </c>
      <c r="EP3" s="143">
        <v>41000</v>
      </c>
      <c r="EQ3" s="143">
        <v>41030</v>
      </c>
      <c r="ER3" s="143">
        <v>41061</v>
      </c>
      <c r="ES3" s="143">
        <v>41091</v>
      </c>
      <c r="ET3" s="143">
        <v>41122</v>
      </c>
      <c r="EU3" s="143">
        <v>41153</v>
      </c>
      <c r="EV3" s="143">
        <v>41183</v>
      </c>
      <c r="EW3" s="143">
        <v>41214</v>
      </c>
      <c r="EX3" s="143">
        <v>41244</v>
      </c>
      <c r="EY3" s="143">
        <v>41275</v>
      </c>
      <c r="EZ3" s="143">
        <v>41306</v>
      </c>
      <c r="FA3" s="143">
        <v>41334</v>
      </c>
      <c r="FB3" s="143">
        <v>41365</v>
      </c>
      <c r="FC3" s="143">
        <v>41395</v>
      </c>
      <c r="FD3" s="143">
        <v>41426</v>
      </c>
      <c r="FE3" s="143">
        <v>41456</v>
      </c>
      <c r="FF3" s="143">
        <v>41487</v>
      </c>
      <c r="FG3" s="143">
        <v>41518</v>
      </c>
      <c r="FH3" s="143">
        <v>41548</v>
      </c>
      <c r="FI3" s="143">
        <v>41579</v>
      </c>
      <c r="FJ3" s="143">
        <v>41609</v>
      </c>
      <c r="FK3" s="143">
        <v>41640</v>
      </c>
      <c r="FL3" s="143">
        <v>41671</v>
      </c>
      <c r="FM3" s="143">
        <v>41699</v>
      </c>
      <c r="FN3" s="143">
        <v>41730</v>
      </c>
      <c r="FO3" s="143">
        <v>41760</v>
      </c>
      <c r="FP3" s="143">
        <v>41791</v>
      </c>
      <c r="FQ3" s="143">
        <v>41821</v>
      </c>
      <c r="FR3" s="143">
        <v>41852</v>
      </c>
      <c r="FS3" s="143">
        <v>41883</v>
      </c>
      <c r="FT3" s="143">
        <v>41913</v>
      </c>
      <c r="FU3" s="143">
        <v>41944</v>
      </c>
      <c r="FV3" s="143">
        <v>41974</v>
      </c>
      <c r="FW3" s="143">
        <v>42005</v>
      </c>
      <c r="FX3" s="143">
        <v>42036</v>
      </c>
      <c r="FY3" s="143">
        <v>42064</v>
      </c>
      <c r="FZ3" s="143">
        <v>42095</v>
      </c>
      <c r="GA3" s="143">
        <v>42125</v>
      </c>
      <c r="GB3" s="143">
        <v>42156</v>
      </c>
      <c r="GC3" s="143">
        <v>42186</v>
      </c>
      <c r="GD3" s="143">
        <v>42217</v>
      </c>
      <c r="GE3" s="143">
        <v>42248</v>
      </c>
      <c r="GF3" s="143">
        <v>42278</v>
      </c>
      <c r="GG3" s="143">
        <v>42309</v>
      </c>
      <c r="GH3" s="143">
        <v>42339</v>
      </c>
      <c r="GI3" s="143">
        <v>42370</v>
      </c>
      <c r="GJ3" s="143">
        <v>42401</v>
      </c>
      <c r="GK3" s="143">
        <v>42430</v>
      </c>
      <c r="GL3" s="143">
        <v>42461</v>
      </c>
      <c r="GM3" s="143">
        <v>42491</v>
      </c>
      <c r="GN3" s="143">
        <v>42522</v>
      </c>
      <c r="GO3" s="143">
        <v>42552</v>
      </c>
      <c r="GP3" s="143">
        <v>42583</v>
      </c>
      <c r="GQ3" s="143">
        <v>42614</v>
      </c>
      <c r="GR3" s="143">
        <v>42644</v>
      </c>
      <c r="GS3" s="143">
        <v>42675</v>
      </c>
      <c r="GT3" s="143">
        <v>42705</v>
      </c>
      <c r="GU3" s="143">
        <v>42736</v>
      </c>
      <c r="GV3" s="143">
        <v>42767</v>
      </c>
      <c r="GW3" s="143">
        <v>42795</v>
      </c>
      <c r="GX3" s="143">
        <v>42826</v>
      </c>
      <c r="GY3" s="143">
        <v>42856</v>
      </c>
      <c r="GZ3" s="143">
        <v>42887</v>
      </c>
      <c r="HA3" s="143">
        <v>42917</v>
      </c>
      <c r="HB3" s="143">
        <v>42948</v>
      </c>
      <c r="HC3" s="143">
        <v>42979</v>
      </c>
      <c r="HD3" s="143">
        <v>43009</v>
      </c>
      <c r="HE3" s="143">
        <v>43040</v>
      </c>
      <c r="HF3" s="143">
        <v>43070</v>
      </c>
      <c r="HG3" s="143">
        <v>43101</v>
      </c>
      <c r="HH3" s="143">
        <v>43132</v>
      </c>
      <c r="HI3" s="143">
        <v>43160</v>
      </c>
      <c r="HJ3" s="143">
        <v>43191</v>
      </c>
      <c r="HK3" s="143">
        <v>43221</v>
      </c>
      <c r="HL3" s="143">
        <v>43252</v>
      </c>
      <c r="HM3" s="143">
        <v>43282</v>
      </c>
      <c r="HN3" s="143">
        <v>43313</v>
      </c>
      <c r="HO3" s="143">
        <v>43344</v>
      </c>
    </row>
    <row r="4" spans="1:223" x14ac:dyDescent="0.2">
      <c r="A4" s="243" t="s">
        <v>130</v>
      </c>
      <c r="B4" s="244" t="s">
        <v>149</v>
      </c>
      <c r="C4" s="244"/>
      <c r="D4" s="244"/>
      <c r="E4" s="244"/>
      <c r="F4" s="244"/>
      <c r="T4">
        <v>28</v>
      </c>
      <c r="U4">
        <v>29</v>
      </c>
      <c r="V4">
        <v>37.75</v>
      </c>
      <c r="W4">
        <v>37.75</v>
      </c>
      <c r="X4">
        <v>35.75</v>
      </c>
      <c r="Y4">
        <v>32.75</v>
      </c>
      <c r="Z4">
        <v>30.5</v>
      </c>
      <c r="AA4">
        <v>28.5</v>
      </c>
      <c r="AB4">
        <v>29.5</v>
      </c>
      <c r="AC4">
        <v>42.5</v>
      </c>
      <c r="AD4">
        <v>49.5</v>
      </c>
      <c r="AE4">
        <v>42</v>
      </c>
      <c r="AF4">
        <v>38.75</v>
      </c>
      <c r="AG4">
        <v>35.5</v>
      </c>
      <c r="AH4">
        <v>37</v>
      </c>
      <c r="AI4">
        <v>41.75</v>
      </c>
      <c r="AJ4">
        <v>40.75</v>
      </c>
      <c r="AK4">
        <v>35</v>
      </c>
      <c r="AL4">
        <v>32</v>
      </c>
      <c r="AM4">
        <v>28.5</v>
      </c>
      <c r="AN4">
        <v>29.5</v>
      </c>
      <c r="AO4">
        <v>48</v>
      </c>
      <c r="AP4">
        <v>56</v>
      </c>
      <c r="AQ4">
        <v>46.25</v>
      </c>
      <c r="AR4">
        <v>40.25</v>
      </c>
      <c r="AS4">
        <v>36</v>
      </c>
      <c r="AT4">
        <v>37.5</v>
      </c>
      <c r="AU4">
        <v>41.81</v>
      </c>
      <c r="AV4">
        <v>40.950000000000003</v>
      </c>
      <c r="AW4">
        <v>36.01</v>
      </c>
      <c r="AX4">
        <v>33.43</v>
      </c>
      <c r="AY4">
        <v>30.43</v>
      </c>
      <c r="AZ4">
        <v>31.29</v>
      </c>
      <c r="BA4">
        <v>47.17</v>
      </c>
      <c r="BB4">
        <v>54.04</v>
      </c>
      <c r="BC4">
        <v>45.67</v>
      </c>
      <c r="BD4">
        <v>40.520000000000003</v>
      </c>
      <c r="BE4">
        <v>36.869999999999997</v>
      </c>
      <c r="BF4">
        <v>38.159999999999997</v>
      </c>
      <c r="BG4">
        <v>41.85</v>
      </c>
      <c r="BH4">
        <v>41.11</v>
      </c>
      <c r="BI4">
        <v>36.880000000000003</v>
      </c>
      <c r="BJ4">
        <v>34.67</v>
      </c>
      <c r="BK4">
        <v>32.1</v>
      </c>
      <c r="BL4">
        <v>32.83</v>
      </c>
      <c r="BM4">
        <v>46.46</v>
      </c>
      <c r="BN4">
        <v>52.35</v>
      </c>
      <c r="BO4">
        <v>45.17</v>
      </c>
      <c r="BP4">
        <v>40.76</v>
      </c>
      <c r="BQ4">
        <v>37.630000000000003</v>
      </c>
      <c r="BR4">
        <v>38.729999999999997</v>
      </c>
      <c r="BS4">
        <v>42.08</v>
      </c>
      <c r="BT4">
        <v>41.41</v>
      </c>
      <c r="BU4">
        <v>37.57</v>
      </c>
      <c r="BV4">
        <v>35.56</v>
      </c>
      <c r="BW4">
        <v>33.22</v>
      </c>
      <c r="BX4">
        <v>33.89</v>
      </c>
      <c r="BY4">
        <v>46.27</v>
      </c>
      <c r="BZ4">
        <v>51.63</v>
      </c>
      <c r="CA4">
        <v>45.11</v>
      </c>
      <c r="CB4">
        <v>41.09</v>
      </c>
      <c r="CC4">
        <v>38.25</v>
      </c>
      <c r="CD4">
        <v>39.26</v>
      </c>
      <c r="CE4">
        <v>42.32</v>
      </c>
      <c r="CF4">
        <v>41.72</v>
      </c>
      <c r="CG4">
        <v>38.22</v>
      </c>
      <c r="CH4">
        <v>36.4</v>
      </c>
      <c r="CI4">
        <v>34.28</v>
      </c>
      <c r="CJ4">
        <v>34.89</v>
      </c>
      <c r="CK4">
        <v>46.15</v>
      </c>
      <c r="CL4">
        <v>51.02</v>
      </c>
      <c r="CM4">
        <v>45.09</v>
      </c>
      <c r="CN4">
        <v>41.44</v>
      </c>
      <c r="CO4">
        <v>38.86</v>
      </c>
      <c r="CP4">
        <v>39.78</v>
      </c>
      <c r="CQ4">
        <v>42.72</v>
      </c>
      <c r="CR4">
        <v>42.15</v>
      </c>
      <c r="CS4">
        <v>38.9</v>
      </c>
      <c r="CT4">
        <v>37.21</v>
      </c>
      <c r="CU4">
        <v>35.229999999999997</v>
      </c>
      <c r="CV4">
        <v>35.799999999999997</v>
      </c>
      <c r="CW4">
        <v>46.28</v>
      </c>
      <c r="CX4">
        <v>50.82</v>
      </c>
      <c r="CY4">
        <v>45.3</v>
      </c>
      <c r="CZ4">
        <v>41.9</v>
      </c>
      <c r="DA4">
        <v>39.5</v>
      </c>
      <c r="DB4">
        <v>40.35</v>
      </c>
      <c r="DC4">
        <v>43.12</v>
      </c>
      <c r="DD4">
        <v>42.6</v>
      </c>
      <c r="DE4">
        <v>39.57</v>
      </c>
      <c r="DF4">
        <v>37.99</v>
      </c>
      <c r="DG4">
        <v>36.15</v>
      </c>
      <c r="DH4">
        <v>36.68</v>
      </c>
      <c r="DI4">
        <v>46.44</v>
      </c>
      <c r="DJ4">
        <v>50.67</v>
      </c>
      <c r="DK4">
        <v>45.53</v>
      </c>
      <c r="DL4">
        <v>42.37</v>
      </c>
      <c r="DM4">
        <v>40.130000000000003</v>
      </c>
      <c r="DN4">
        <v>40.92</v>
      </c>
      <c r="DO4">
        <v>43.53</v>
      </c>
      <c r="DP4">
        <v>43.04</v>
      </c>
      <c r="DQ4">
        <v>40.22</v>
      </c>
      <c r="DR4">
        <v>38.75</v>
      </c>
      <c r="DS4">
        <v>37.04</v>
      </c>
      <c r="DT4">
        <v>37.53</v>
      </c>
      <c r="DU4">
        <v>46.62</v>
      </c>
      <c r="DV4">
        <v>50.56</v>
      </c>
      <c r="DW4">
        <v>45.77</v>
      </c>
      <c r="DX4">
        <v>42.83</v>
      </c>
      <c r="DY4">
        <v>40.75</v>
      </c>
      <c r="DZ4">
        <v>41.49</v>
      </c>
      <c r="EA4">
        <v>43.94</v>
      </c>
      <c r="EB4">
        <v>43.49</v>
      </c>
      <c r="EC4">
        <v>40.869999999999997</v>
      </c>
      <c r="ED4">
        <v>39.5</v>
      </c>
      <c r="EE4">
        <v>37.909999999999997</v>
      </c>
      <c r="EF4">
        <v>38.369999999999997</v>
      </c>
      <c r="EG4">
        <v>46.83</v>
      </c>
      <c r="EH4">
        <v>50.49</v>
      </c>
      <c r="EI4">
        <v>46.04</v>
      </c>
      <c r="EJ4">
        <v>43.3</v>
      </c>
      <c r="EK4">
        <v>41.36</v>
      </c>
      <c r="EL4">
        <v>42.05</v>
      </c>
      <c r="EM4">
        <v>44.37</v>
      </c>
      <c r="EN4">
        <v>43.95</v>
      </c>
      <c r="EO4">
        <v>41.5</v>
      </c>
      <c r="EP4">
        <v>40.229999999999997</v>
      </c>
      <c r="EQ4">
        <v>38.75</v>
      </c>
      <c r="ER4">
        <v>39.18</v>
      </c>
      <c r="ES4">
        <v>47.05</v>
      </c>
      <c r="ET4">
        <v>50.46</v>
      </c>
      <c r="EU4">
        <v>46.32</v>
      </c>
      <c r="EV4">
        <v>43.77</v>
      </c>
      <c r="EW4">
        <v>41.97</v>
      </c>
      <c r="EX4">
        <v>42.61</v>
      </c>
      <c r="EY4">
        <v>44.88</v>
      </c>
      <c r="EZ4">
        <v>44.45</v>
      </c>
      <c r="FA4">
        <v>41.98</v>
      </c>
      <c r="FB4">
        <v>40.700000000000003</v>
      </c>
      <c r="FC4">
        <v>39.19</v>
      </c>
      <c r="FD4">
        <v>39.630000000000003</v>
      </c>
      <c r="FE4">
        <v>47.6</v>
      </c>
      <c r="FF4">
        <v>51.04</v>
      </c>
      <c r="FG4">
        <v>46.85</v>
      </c>
      <c r="FH4">
        <v>44.27</v>
      </c>
      <c r="FI4">
        <v>42.45</v>
      </c>
      <c r="FJ4">
        <v>43.1</v>
      </c>
      <c r="FK4">
        <v>45.39</v>
      </c>
      <c r="FL4">
        <v>44.96</v>
      </c>
      <c r="FM4">
        <v>42.46</v>
      </c>
      <c r="FN4">
        <v>41.16</v>
      </c>
      <c r="FO4">
        <v>39.64</v>
      </c>
      <c r="FP4">
        <v>40.08</v>
      </c>
      <c r="FQ4">
        <v>48.14</v>
      </c>
      <c r="FR4">
        <v>51.63</v>
      </c>
      <c r="FS4">
        <v>47.39</v>
      </c>
      <c r="FT4">
        <v>44.78</v>
      </c>
      <c r="FU4">
        <v>42.93</v>
      </c>
      <c r="FV4">
        <v>43.59</v>
      </c>
      <c r="FW4">
        <v>45.9</v>
      </c>
      <c r="FX4">
        <v>45.47</v>
      </c>
      <c r="FY4">
        <v>42.94</v>
      </c>
      <c r="FZ4">
        <v>41.62</v>
      </c>
      <c r="GA4">
        <v>40.090000000000003</v>
      </c>
      <c r="GB4">
        <v>40.53</v>
      </c>
      <c r="GC4">
        <v>48.68</v>
      </c>
      <c r="GD4">
        <v>52.21</v>
      </c>
      <c r="GE4">
        <v>47.92</v>
      </c>
      <c r="GF4">
        <v>45.28</v>
      </c>
      <c r="GG4">
        <v>43.42</v>
      </c>
      <c r="GH4">
        <v>44.08</v>
      </c>
      <c r="GI4">
        <v>46.42</v>
      </c>
      <c r="GJ4">
        <v>45.97</v>
      </c>
      <c r="GK4">
        <v>43.42</v>
      </c>
      <c r="GL4">
        <v>42.09</v>
      </c>
      <c r="GM4">
        <v>40.54</v>
      </c>
      <c r="GN4">
        <v>40.98</v>
      </c>
      <c r="GO4">
        <v>49.22</v>
      </c>
      <c r="GP4">
        <v>52.79</v>
      </c>
      <c r="GQ4">
        <v>48.45</v>
      </c>
      <c r="GR4">
        <v>45.79</v>
      </c>
      <c r="GS4">
        <v>43.9</v>
      </c>
      <c r="GT4">
        <v>44.57</v>
      </c>
      <c r="GU4">
        <v>46.93</v>
      </c>
      <c r="GV4">
        <v>46.48</v>
      </c>
      <c r="GW4">
        <v>43.9</v>
      </c>
      <c r="GX4">
        <v>42.55</v>
      </c>
      <c r="GY4">
        <v>40.98</v>
      </c>
      <c r="GZ4">
        <v>41.44</v>
      </c>
      <c r="HA4">
        <v>49.77</v>
      </c>
      <c r="HB4">
        <v>53.37</v>
      </c>
      <c r="HC4">
        <v>48.99</v>
      </c>
      <c r="HD4">
        <v>46.29</v>
      </c>
      <c r="HE4">
        <v>44.38</v>
      </c>
      <c r="HF4">
        <v>45.06</v>
      </c>
      <c r="HG4">
        <v>47.44</v>
      </c>
      <c r="HH4">
        <v>46.99</v>
      </c>
      <c r="HI4">
        <v>44.38</v>
      </c>
      <c r="HJ4">
        <v>43.02</v>
      </c>
      <c r="HK4">
        <v>41.43</v>
      </c>
      <c r="HL4">
        <v>41.89</v>
      </c>
      <c r="HM4">
        <v>50.31</v>
      </c>
      <c r="HN4">
        <v>53.95</v>
      </c>
      <c r="HO4">
        <v>49.52</v>
      </c>
    </row>
    <row r="5" spans="1:223" x14ac:dyDescent="0.2">
      <c r="A5" s="243" t="s">
        <v>130</v>
      </c>
      <c r="B5" s="244" t="s">
        <v>179</v>
      </c>
      <c r="C5" s="244"/>
      <c r="D5" s="244"/>
      <c r="E5" s="244"/>
      <c r="F5" s="244"/>
      <c r="T5">
        <v>24</v>
      </c>
      <c r="U5">
        <v>25.854000000000003</v>
      </c>
      <c r="V5">
        <v>29.613000000000003</v>
      </c>
      <c r="W5">
        <v>27.899000000000001</v>
      </c>
      <c r="X5">
        <v>25.446000000000002</v>
      </c>
      <c r="Y5">
        <v>22.496000000000002</v>
      </c>
      <c r="Z5">
        <v>18.600000000000001</v>
      </c>
      <c r="AA5">
        <v>19.556000000000001</v>
      </c>
      <c r="AB5">
        <v>20.625</v>
      </c>
      <c r="AC5">
        <v>29.395</v>
      </c>
      <c r="AD5">
        <v>33.194000000000003</v>
      </c>
      <c r="AE5">
        <v>28.7</v>
      </c>
      <c r="AF5">
        <v>26.468</v>
      </c>
      <c r="AG5">
        <v>23.125</v>
      </c>
      <c r="AH5">
        <v>29.484000000000002</v>
      </c>
      <c r="AI5">
        <v>28.914999999999999</v>
      </c>
      <c r="AJ5">
        <v>27.911000000000001</v>
      </c>
      <c r="AK5">
        <v>25.919</v>
      </c>
      <c r="AL5">
        <v>22.733000000000001</v>
      </c>
      <c r="AM5">
        <v>12.282</v>
      </c>
      <c r="AN5">
        <v>15.292000000000002</v>
      </c>
      <c r="AO5">
        <v>36</v>
      </c>
      <c r="AP5">
        <v>38.032000000000004</v>
      </c>
      <c r="AQ5">
        <v>32.438000000000002</v>
      </c>
      <c r="AR5">
        <v>28.694000000000003</v>
      </c>
      <c r="AS5">
        <v>24.2</v>
      </c>
      <c r="AT5">
        <v>30.605</v>
      </c>
      <c r="AU5">
        <v>28.226000000000003</v>
      </c>
      <c r="AV5">
        <v>27.347000000000001</v>
      </c>
      <c r="AW5">
        <v>25.979000000000003</v>
      </c>
      <c r="AX5">
        <v>23.423000000000002</v>
      </c>
      <c r="AY5">
        <v>14.51</v>
      </c>
      <c r="AZ5">
        <v>17.682000000000002</v>
      </c>
      <c r="BA5">
        <v>34.229999999999997</v>
      </c>
      <c r="BB5">
        <v>35.888000000000005</v>
      </c>
      <c r="BC5">
        <v>31.409000000000002</v>
      </c>
      <c r="BD5">
        <v>28.366</v>
      </c>
      <c r="BE5">
        <v>24.902000000000001</v>
      </c>
      <c r="BF5">
        <v>30.114999999999998</v>
      </c>
      <c r="BG5">
        <v>28.381</v>
      </c>
      <c r="BH5">
        <v>27.846</v>
      </c>
      <c r="BI5">
        <v>26.414999999999999</v>
      </c>
      <c r="BJ5">
        <v>24.036000000000001</v>
      </c>
      <c r="BK5">
        <v>15.829000000000001</v>
      </c>
      <c r="BL5">
        <v>18.78</v>
      </c>
      <c r="BM5">
        <v>34.006</v>
      </c>
      <c r="BN5">
        <v>35.812000000000005</v>
      </c>
      <c r="BO5">
        <v>31.454000000000001</v>
      </c>
      <c r="BP5">
        <v>28.613000000000003</v>
      </c>
      <c r="BQ5">
        <v>25.406000000000002</v>
      </c>
      <c r="BR5">
        <v>30.162000000000003</v>
      </c>
      <c r="BS5">
        <v>28.578000000000003</v>
      </c>
      <c r="BT5">
        <v>28.104000000000003</v>
      </c>
      <c r="BU5">
        <v>26.797000000000001</v>
      </c>
      <c r="BV5">
        <v>24.537000000000003</v>
      </c>
      <c r="BW5">
        <v>17.502000000000002</v>
      </c>
      <c r="BX5">
        <v>19.847000000000001</v>
      </c>
      <c r="BY5">
        <v>33.686</v>
      </c>
      <c r="BZ5">
        <v>35.347999999999999</v>
      </c>
      <c r="CA5">
        <v>31.349</v>
      </c>
      <c r="CB5">
        <v>28.771000000000001</v>
      </c>
      <c r="CC5">
        <v>25.851000000000003</v>
      </c>
      <c r="CD5">
        <v>30.215</v>
      </c>
      <c r="CE5">
        <v>28.83</v>
      </c>
      <c r="CF5">
        <v>28.281000000000002</v>
      </c>
      <c r="CG5">
        <v>27.111000000000001</v>
      </c>
      <c r="CH5">
        <v>25.033000000000001</v>
      </c>
      <c r="CI5">
        <v>18.661000000000001</v>
      </c>
      <c r="CJ5">
        <v>20.8</v>
      </c>
      <c r="CK5">
        <v>33.332999999999998</v>
      </c>
      <c r="CL5">
        <v>34.875</v>
      </c>
      <c r="CM5">
        <v>31.105</v>
      </c>
      <c r="CN5">
        <v>29.004000000000001</v>
      </c>
      <c r="CO5">
        <v>26.245000000000001</v>
      </c>
      <c r="CP5">
        <v>30.189</v>
      </c>
      <c r="CQ5">
        <v>28.958000000000002</v>
      </c>
      <c r="CR5">
        <v>28.483000000000001</v>
      </c>
      <c r="CS5">
        <v>27.29</v>
      </c>
      <c r="CT5">
        <v>25.555</v>
      </c>
      <c r="CU5">
        <v>19.515000000000001</v>
      </c>
      <c r="CV5">
        <v>21.25</v>
      </c>
      <c r="CW5">
        <v>33.189</v>
      </c>
      <c r="CX5">
        <v>34.405000000000001</v>
      </c>
      <c r="CY5">
        <v>31.195</v>
      </c>
      <c r="CZ5">
        <v>29.142000000000003</v>
      </c>
      <c r="DA5">
        <v>26.412000000000003</v>
      </c>
      <c r="DB5">
        <v>30.22</v>
      </c>
      <c r="DC5">
        <v>29.073</v>
      </c>
      <c r="DD5">
        <v>28.633000000000003</v>
      </c>
      <c r="DE5">
        <v>27.538</v>
      </c>
      <c r="DF5">
        <v>25.956</v>
      </c>
      <c r="DG5">
        <v>20.007000000000001</v>
      </c>
      <c r="DH5">
        <v>22.228000000000002</v>
      </c>
      <c r="DI5">
        <v>33.018000000000001</v>
      </c>
      <c r="DJ5">
        <v>34.137</v>
      </c>
      <c r="DK5">
        <v>31.164000000000001</v>
      </c>
      <c r="DL5">
        <v>29.29</v>
      </c>
      <c r="DM5">
        <v>26.727</v>
      </c>
      <c r="DN5">
        <v>30.28</v>
      </c>
      <c r="DO5">
        <v>29.045000000000002</v>
      </c>
      <c r="DP5">
        <v>28.809000000000001</v>
      </c>
      <c r="DQ5">
        <v>27.907</v>
      </c>
      <c r="DR5">
        <v>26.336000000000002</v>
      </c>
      <c r="DS5">
        <v>20.789000000000001</v>
      </c>
      <c r="DT5">
        <v>22.881</v>
      </c>
      <c r="DU5">
        <v>32.882000000000005</v>
      </c>
      <c r="DV5">
        <v>33.913000000000004</v>
      </c>
      <c r="DW5">
        <v>31.157</v>
      </c>
      <c r="DX5">
        <v>29.315000000000001</v>
      </c>
      <c r="DY5">
        <v>27.199000000000002</v>
      </c>
      <c r="DZ5">
        <v>30.34</v>
      </c>
      <c r="EA5">
        <v>29.203000000000003</v>
      </c>
      <c r="EB5">
        <v>29.008000000000003</v>
      </c>
      <c r="EC5">
        <v>28.146000000000001</v>
      </c>
      <c r="ED5">
        <v>26.655000000000001</v>
      </c>
      <c r="EE5">
        <v>21.355</v>
      </c>
      <c r="EF5">
        <v>23.372</v>
      </c>
      <c r="EG5">
        <v>32.761000000000003</v>
      </c>
      <c r="EH5">
        <v>34.071000000000005</v>
      </c>
      <c r="EI5">
        <v>31.237000000000002</v>
      </c>
      <c r="EJ5">
        <v>29.479000000000003</v>
      </c>
      <c r="EK5">
        <v>27.46</v>
      </c>
      <c r="EL5">
        <v>30.456000000000003</v>
      </c>
      <c r="EM5">
        <v>29.355</v>
      </c>
      <c r="EN5">
        <v>29.221</v>
      </c>
      <c r="EO5">
        <v>28.389000000000003</v>
      </c>
      <c r="EP5">
        <v>26.796000000000003</v>
      </c>
      <c r="EQ5">
        <v>22.221</v>
      </c>
      <c r="ER5">
        <v>23.856000000000002</v>
      </c>
      <c r="ES5">
        <v>32.765999999999998</v>
      </c>
      <c r="ET5">
        <v>34.039000000000001</v>
      </c>
      <c r="EU5">
        <v>31.156000000000002</v>
      </c>
      <c r="EV5">
        <v>29.799000000000003</v>
      </c>
      <c r="EW5">
        <v>27.721</v>
      </c>
      <c r="EX5">
        <v>30.504999999999999</v>
      </c>
      <c r="EY5">
        <v>29.692</v>
      </c>
      <c r="EZ5">
        <v>29.381</v>
      </c>
      <c r="FA5">
        <v>28.503</v>
      </c>
      <c r="FB5">
        <v>27.314</v>
      </c>
      <c r="FC5">
        <v>22.842000000000002</v>
      </c>
      <c r="FD5">
        <v>24.106000000000002</v>
      </c>
      <c r="FE5">
        <v>32.817</v>
      </c>
      <c r="FF5">
        <v>33.914999999999999</v>
      </c>
      <c r="FG5">
        <v>31.164999999999999</v>
      </c>
      <c r="FH5">
        <v>29.979000000000003</v>
      </c>
      <c r="FI5">
        <v>28.014000000000003</v>
      </c>
      <c r="FJ5">
        <v>30.626000000000001</v>
      </c>
      <c r="FK5">
        <v>29.86</v>
      </c>
      <c r="FL5">
        <v>29.58</v>
      </c>
      <c r="FM5">
        <v>28.744</v>
      </c>
      <c r="FN5">
        <v>27.614999999999998</v>
      </c>
      <c r="FO5">
        <v>23.302</v>
      </c>
      <c r="FP5">
        <v>24.513000000000002</v>
      </c>
      <c r="FQ5">
        <v>32.871000000000002</v>
      </c>
      <c r="FR5">
        <v>33.667000000000002</v>
      </c>
      <c r="FS5">
        <v>31.459000000000003</v>
      </c>
      <c r="FT5">
        <v>30.169</v>
      </c>
      <c r="FU5">
        <v>28.085000000000001</v>
      </c>
      <c r="FV5">
        <v>30.877000000000002</v>
      </c>
      <c r="FW5">
        <v>29.827000000000002</v>
      </c>
      <c r="FX5">
        <v>29.526</v>
      </c>
      <c r="FY5">
        <v>28.984999999999999</v>
      </c>
      <c r="FZ5">
        <v>27.742000000000001</v>
      </c>
      <c r="GA5">
        <v>23.441000000000003</v>
      </c>
      <c r="GB5">
        <v>25.195</v>
      </c>
      <c r="GC5">
        <v>32.926000000000002</v>
      </c>
      <c r="GD5">
        <v>33.658999999999999</v>
      </c>
      <c r="GE5">
        <v>31.567</v>
      </c>
      <c r="GF5">
        <v>30.177000000000003</v>
      </c>
      <c r="GG5">
        <v>28.128</v>
      </c>
      <c r="GH5">
        <v>31.05</v>
      </c>
      <c r="GI5">
        <v>29.756</v>
      </c>
      <c r="GJ5">
        <v>29.761000000000003</v>
      </c>
      <c r="GK5">
        <v>29.225000000000001</v>
      </c>
      <c r="GL5">
        <v>28.214000000000002</v>
      </c>
      <c r="GM5">
        <v>23.879000000000001</v>
      </c>
      <c r="GN5">
        <v>25.586000000000002</v>
      </c>
      <c r="GO5">
        <v>32.788000000000004</v>
      </c>
      <c r="GP5">
        <v>33.953000000000003</v>
      </c>
      <c r="GQ5">
        <v>31.674000000000003</v>
      </c>
      <c r="GR5">
        <v>30.164000000000001</v>
      </c>
      <c r="GS5">
        <v>28.578000000000003</v>
      </c>
      <c r="GT5">
        <v>31.222000000000001</v>
      </c>
      <c r="GU5">
        <v>29.961000000000002</v>
      </c>
      <c r="GV5">
        <v>29.934000000000001</v>
      </c>
      <c r="GW5">
        <v>29.61</v>
      </c>
      <c r="GX5">
        <v>28.059000000000001</v>
      </c>
      <c r="GY5">
        <v>24.354000000000003</v>
      </c>
      <c r="GZ5">
        <v>25.773</v>
      </c>
      <c r="HA5">
        <v>33.017000000000003</v>
      </c>
      <c r="HB5">
        <v>34.193000000000005</v>
      </c>
      <c r="HC5">
        <v>31.899000000000001</v>
      </c>
      <c r="HD5">
        <v>30.379000000000001</v>
      </c>
      <c r="HE5">
        <v>28.784000000000002</v>
      </c>
      <c r="HF5">
        <v>31.333000000000002</v>
      </c>
      <c r="HG5">
        <v>30.392000000000003</v>
      </c>
      <c r="HH5">
        <v>30.136000000000003</v>
      </c>
      <c r="HI5">
        <v>29.641000000000002</v>
      </c>
      <c r="HJ5">
        <v>28.432000000000002</v>
      </c>
      <c r="HK5">
        <v>24.522000000000002</v>
      </c>
      <c r="HL5">
        <v>25.961000000000002</v>
      </c>
      <c r="HM5">
        <v>33.234999999999999</v>
      </c>
      <c r="HN5">
        <v>34.446000000000005</v>
      </c>
      <c r="HO5">
        <v>31.862000000000002</v>
      </c>
    </row>
    <row r="6" spans="1:223" x14ac:dyDescent="0.2">
      <c r="A6" s="243" t="s">
        <v>129</v>
      </c>
      <c r="B6" s="244" t="s">
        <v>149</v>
      </c>
      <c r="C6" s="244"/>
      <c r="D6" s="244"/>
      <c r="E6" s="244"/>
      <c r="F6" s="244"/>
      <c r="T6">
        <v>28</v>
      </c>
      <c r="U6">
        <v>29.75</v>
      </c>
      <c r="V6">
        <v>38</v>
      </c>
      <c r="W6">
        <v>37.75</v>
      </c>
      <c r="X6">
        <v>35.65</v>
      </c>
      <c r="Y6">
        <v>32.75</v>
      </c>
      <c r="Z6">
        <v>32.5</v>
      </c>
      <c r="AA6">
        <v>31</v>
      </c>
      <c r="AB6">
        <v>32</v>
      </c>
      <c r="AC6">
        <v>45.5</v>
      </c>
      <c r="AD6">
        <v>52</v>
      </c>
      <c r="AE6">
        <v>45.5</v>
      </c>
      <c r="AF6">
        <v>38.75</v>
      </c>
      <c r="AG6">
        <v>35.5</v>
      </c>
      <c r="AH6">
        <v>37</v>
      </c>
      <c r="AI6">
        <v>42</v>
      </c>
      <c r="AJ6">
        <v>41.25</v>
      </c>
      <c r="AK6">
        <v>35.75</v>
      </c>
      <c r="AL6">
        <v>35.5</v>
      </c>
      <c r="AM6">
        <v>32</v>
      </c>
      <c r="AN6">
        <v>30.25</v>
      </c>
      <c r="AO6">
        <v>52.5</v>
      </c>
      <c r="AP6">
        <v>59.5</v>
      </c>
      <c r="AQ6">
        <v>49.75</v>
      </c>
      <c r="AR6">
        <v>40.75</v>
      </c>
      <c r="AS6">
        <v>36.5</v>
      </c>
      <c r="AT6">
        <v>37.75</v>
      </c>
      <c r="AU6">
        <v>42.27</v>
      </c>
      <c r="AV6">
        <v>41.63</v>
      </c>
      <c r="AW6">
        <v>36.909999999999997</v>
      </c>
      <c r="AX6">
        <v>36.700000000000003</v>
      </c>
      <c r="AY6">
        <v>33.69</v>
      </c>
      <c r="AZ6">
        <v>32.19</v>
      </c>
      <c r="BA6">
        <v>51.29</v>
      </c>
      <c r="BB6">
        <v>57.31</v>
      </c>
      <c r="BC6">
        <v>48.94</v>
      </c>
      <c r="BD6">
        <v>41.21</v>
      </c>
      <c r="BE6">
        <v>37.57</v>
      </c>
      <c r="BF6">
        <v>38.64</v>
      </c>
      <c r="BG6">
        <v>42.64</v>
      </c>
      <c r="BH6">
        <v>42.09</v>
      </c>
      <c r="BI6">
        <v>38.04</v>
      </c>
      <c r="BJ6">
        <v>37.86</v>
      </c>
      <c r="BK6">
        <v>35.28</v>
      </c>
      <c r="BL6">
        <v>34</v>
      </c>
      <c r="BM6">
        <v>50.43</v>
      </c>
      <c r="BN6">
        <v>55.61</v>
      </c>
      <c r="BO6">
        <v>48.42</v>
      </c>
      <c r="BP6">
        <v>41.78</v>
      </c>
      <c r="BQ6">
        <v>38.64</v>
      </c>
      <c r="BR6">
        <v>39.57</v>
      </c>
      <c r="BS6">
        <v>43.34</v>
      </c>
      <c r="BT6">
        <v>42.84</v>
      </c>
      <c r="BU6">
        <v>39.119999999999997</v>
      </c>
      <c r="BV6">
        <v>38.96</v>
      </c>
      <c r="BW6">
        <v>36.6</v>
      </c>
      <c r="BX6">
        <v>35.42</v>
      </c>
      <c r="BY6">
        <v>50.48</v>
      </c>
      <c r="BZ6">
        <v>55.22</v>
      </c>
      <c r="CA6">
        <v>48.63</v>
      </c>
      <c r="CB6">
        <v>42.55</v>
      </c>
      <c r="CC6">
        <v>39.68</v>
      </c>
      <c r="CD6">
        <v>40.53</v>
      </c>
      <c r="CE6">
        <v>44.03</v>
      </c>
      <c r="CF6">
        <v>43.58</v>
      </c>
      <c r="CG6">
        <v>40.18</v>
      </c>
      <c r="CH6">
        <v>40.03</v>
      </c>
      <c r="CI6">
        <v>37.869999999999997</v>
      </c>
      <c r="CJ6">
        <v>36.79</v>
      </c>
      <c r="CK6">
        <v>50.58</v>
      </c>
      <c r="CL6">
        <v>54.93</v>
      </c>
      <c r="CM6">
        <v>48.89</v>
      </c>
      <c r="CN6">
        <v>43.32</v>
      </c>
      <c r="CO6">
        <v>40.700000000000003</v>
      </c>
      <c r="CP6">
        <v>41.48</v>
      </c>
      <c r="CQ6">
        <v>44.75</v>
      </c>
      <c r="CR6">
        <v>44.32</v>
      </c>
      <c r="CS6">
        <v>41.14</v>
      </c>
      <c r="CT6">
        <v>41</v>
      </c>
      <c r="CU6">
        <v>38.979999999999997</v>
      </c>
      <c r="CV6">
        <v>37.97</v>
      </c>
      <c r="CW6">
        <v>50.88</v>
      </c>
      <c r="CX6">
        <v>54.95</v>
      </c>
      <c r="CY6">
        <v>49.3</v>
      </c>
      <c r="CZ6">
        <v>44.09</v>
      </c>
      <c r="DA6">
        <v>41.63</v>
      </c>
      <c r="DB6">
        <v>42.36</v>
      </c>
      <c r="DC6">
        <v>45.45</v>
      </c>
      <c r="DD6">
        <v>45.05</v>
      </c>
      <c r="DE6">
        <v>42.08</v>
      </c>
      <c r="DF6">
        <v>41.96</v>
      </c>
      <c r="DG6">
        <v>40.07</v>
      </c>
      <c r="DH6">
        <v>39.130000000000003</v>
      </c>
      <c r="DI6">
        <v>51.21</v>
      </c>
      <c r="DJ6">
        <v>55.02</v>
      </c>
      <c r="DK6">
        <v>49.74</v>
      </c>
      <c r="DL6">
        <v>44.87</v>
      </c>
      <c r="DM6">
        <v>42.57</v>
      </c>
      <c r="DN6">
        <v>43.26</v>
      </c>
      <c r="DO6">
        <v>46.42</v>
      </c>
      <c r="DP6">
        <v>46.05</v>
      </c>
      <c r="DQ6">
        <v>43.25</v>
      </c>
      <c r="DR6">
        <v>43.14</v>
      </c>
      <c r="DS6">
        <v>41.36</v>
      </c>
      <c r="DT6">
        <v>40.479999999999997</v>
      </c>
      <c r="DU6">
        <v>51.84</v>
      </c>
      <c r="DV6">
        <v>55.42</v>
      </c>
      <c r="DW6">
        <v>50.46</v>
      </c>
      <c r="DX6">
        <v>45.88</v>
      </c>
      <c r="DY6">
        <v>43.72</v>
      </c>
      <c r="DZ6">
        <v>44.37</v>
      </c>
      <c r="EA6">
        <v>47.39</v>
      </c>
      <c r="EB6">
        <v>47.04</v>
      </c>
      <c r="EC6">
        <v>44.42</v>
      </c>
      <c r="ED6">
        <v>44.31</v>
      </c>
      <c r="EE6">
        <v>42.64</v>
      </c>
      <c r="EF6">
        <v>41.81</v>
      </c>
      <c r="EG6">
        <v>52.49</v>
      </c>
      <c r="EH6">
        <v>55.86</v>
      </c>
      <c r="EI6">
        <v>51.2</v>
      </c>
      <c r="EJ6">
        <v>46.89</v>
      </c>
      <c r="EK6">
        <v>44.86</v>
      </c>
      <c r="EL6">
        <v>45.47</v>
      </c>
      <c r="EM6">
        <v>48.36</v>
      </c>
      <c r="EN6">
        <v>48.04</v>
      </c>
      <c r="EO6">
        <v>45.57</v>
      </c>
      <c r="EP6">
        <v>45.47</v>
      </c>
      <c r="EQ6">
        <v>43.91</v>
      </c>
      <c r="ER6">
        <v>43.13</v>
      </c>
      <c r="ES6">
        <v>53.16</v>
      </c>
      <c r="ET6">
        <v>56.33</v>
      </c>
      <c r="EU6">
        <v>51.95</v>
      </c>
      <c r="EV6">
        <v>47.9</v>
      </c>
      <c r="EW6">
        <v>46</v>
      </c>
      <c r="EX6">
        <v>46.57</v>
      </c>
      <c r="EY6">
        <v>49.37</v>
      </c>
      <c r="EZ6">
        <v>49.04</v>
      </c>
      <c r="FA6">
        <v>46.52</v>
      </c>
      <c r="FB6">
        <v>46.42</v>
      </c>
      <c r="FC6">
        <v>44.82</v>
      </c>
      <c r="FD6">
        <v>44.03</v>
      </c>
      <c r="FE6">
        <v>54.27</v>
      </c>
      <c r="FF6">
        <v>57.5</v>
      </c>
      <c r="FG6">
        <v>53.03</v>
      </c>
      <c r="FH6">
        <v>48.9</v>
      </c>
      <c r="FI6">
        <v>46.95</v>
      </c>
      <c r="FJ6">
        <v>47.54</v>
      </c>
      <c r="FK6">
        <v>50.38</v>
      </c>
      <c r="FL6">
        <v>50.04</v>
      </c>
      <c r="FM6">
        <v>47.47</v>
      </c>
      <c r="FN6">
        <v>47.37</v>
      </c>
      <c r="FO6">
        <v>45.73</v>
      </c>
      <c r="FP6">
        <v>44.92</v>
      </c>
      <c r="FQ6">
        <v>55.38</v>
      </c>
      <c r="FR6">
        <v>58.67</v>
      </c>
      <c r="FS6">
        <v>54.11</v>
      </c>
      <c r="FT6">
        <v>49.9</v>
      </c>
      <c r="FU6">
        <v>47.91</v>
      </c>
      <c r="FV6">
        <v>48.51</v>
      </c>
      <c r="FW6">
        <v>51.39</v>
      </c>
      <c r="FX6">
        <v>51.04</v>
      </c>
      <c r="FY6">
        <v>48.42</v>
      </c>
      <c r="FZ6">
        <v>48.31</v>
      </c>
      <c r="GA6">
        <v>46.65</v>
      </c>
      <c r="GB6">
        <v>45.82</v>
      </c>
      <c r="GC6">
        <v>56.48</v>
      </c>
      <c r="GD6">
        <v>59.85</v>
      </c>
      <c r="GE6">
        <v>55.19</v>
      </c>
      <c r="GF6">
        <v>50.89</v>
      </c>
      <c r="GG6">
        <v>48.87</v>
      </c>
      <c r="GH6">
        <v>49.48</v>
      </c>
      <c r="GI6">
        <v>52.4</v>
      </c>
      <c r="GJ6">
        <v>52.04</v>
      </c>
      <c r="GK6">
        <v>49.37</v>
      </c>
      <c r="GL6">
        <v>49.26</v>
      </c>
      <c r="GM6">
        <v>47.56</v>
      </c>
      <c r="GN6">
        <v>46.72</v>
      </c>
      <c r="GO6">
        <v>57.59</v>
      </c>
      <c r="GP6">
        <v>61.02</v>
      </c>
      <c r="GQ6">
        <v>56.27</v>
      </c>
      <c r="GR6">
        <v>51.89</v>
      </c>
      <c r="GS6">
        <v>49.82</v>
      </c>
      <c r="GT6">
        <v>50.45</v>
      </c>
      <c r="GU6">
        <v>53.41</v>
      </c>
      <c r="GV6">
        <v>53.04</v>
      </c>
      <c r="GW6">
        <v>50.32</v>
      </c>
      <c r="GX6">
        <v>50.21</v>
      </c>
      <c r="GY6">
        <v>48.48</v>
      </c>
      <c r="GZ6">
        <v>47.62</v>
      </c>
      <c r="HA6">
        <v>58.7</v>
      </c>
      <c r="HB6">
        <v>62.19</v>
      </c>
      <c r="HC6">
        <v>57.35</v>
      </c>
      <c r="HD6">
        <v>52.88</v>
      </c>
      <c r="HE6">
        <v>50.78</v>
      </c>
      <c r="HF6">
        <v>51.41</v>
      </c>
      <c r="HG6">
        <v>54.41</v>
      </c>
      <c r="HH6">
        <v>54.05</v>
      </c>
      <c r="HI6">
        <v>51.27</v>
      </c>
      <c r="HJ6">
        <v>51.15</v>
      </c>
      <c r="HK6">
        <v>49.39</v>
      </c>
      <c r="HL6">
        <v>48.52</v>
      </c>
      <c r="HM6">
        <v>59.8</v>
      </c>
      <c r="HN6">
        <v>63.36</v>
      </c>
      <c r="HO6">
        <v>58.43</v>
      </c>
    </row>
    <row r="7" spans="1:223" x14ac:dyDescent="0.2">
      <c r="A7" s="243" t="s">
        <v>129</v>
      </c>
      <c r="B7" s="244" t="s">
        <v>179</v>
      </c>
      <c r="C7" s="244"/>
      <c r="D7" s="244"/>
      <c r="E7" s="244"/>
      <c r="F7" s="244"/>
      <c r="R7" s="140"/>
      <c r="T7">
        <v>24</v>
      </c>
      <c r="U7">
        <v>25.667000000000002</v>
      </c>
      <c r="V7">
        <v>28.5</v>
      </c>
      <c r="W7">
        <v>27.238</v>
      </c>
      <c r="X7">
        <v>24.824999999999999</v>
      </c>
      <c r="Y7">
        <v>23.157</v>
      </c>
      <c r="Z7">
        <v>19.467000000000002</v>
      </c>
      <c r="AA7">
        <v>20.934999999999999</v>
      </c>
      <c r="AB7">
        <v>22</v>
      </c>
      <c r="AC7">
        <v>30.653000000000002</v>
      </c>
      <c r="AD7">
        <v>34.597000000000001</v>
      </c>
      <c r="AE7">
        <v>29.75</v>
      </c>
      <c r="AF7">
        <v>28.355</v>
      </c>
      <c r="AG7">
        <v>21.792000000000002</v>
      </c>
      <c r="AH7">
        <v>28.097000000000001</v>
      </c>
      <c r="AI7">
        <v>27.532</v>
      </c>
      <c r="AJ7">
        <v>27.482000000000003</v>
      </c>
      <c r="AK7">
        <v>26.399000000000001</v>
      </c>
      <c r="AL7">
        <v>24.883000000000003</v>
      </c>
      <c r="AM7">
        <v>15.403</v>
      </c>
      <c r="AN7">
        <v>19.771000000000001</v>
      </c>
      <c r="AO7">
        <v>37.556000000000004</v>
      </c>
      <c r="AP7">
        <v>39.632000000000005</v>
      </c>
      <c r="AQ7">
        <v>33.896000000000001</v>
      </c>
      <c r="AR7">
        <v>30.798000000000002</v>
      </c>
      <c r="AS7">
        <v>26.5</v>
      </c>
      <c r="AT7">
        <v>32.859000000000002</v>
      </c>
      <c r="AU7">
        <v>27.427</v>
      </c>
      <c r="AV7">
        <v>27.279</v>
      </c>
      <c r="AW7">
        <v>26.684999999999999</v>
      </c>
      <c r="AX7">
        <v>25.454000000000001</v>
      </c>
      <c r="AY7">
        <v>17.364999999999998</v>
      </c>
      <c r="AZ7">
        <v>21.492000000000001</v>
      </c>
      <c r="BA7">
        <v>35.786000000000001</v>
      </c>
      <c r="BB7">
        <v>37.463999999999999</v>
      </c>
      <c r="BC7">
        <v>32.884999999999998</v>
      </c>
      <c r="BD7">
        <v>30.474</v>
      </c>
      <c r="BE7">
        <v>27.021000000000001</v>
      </c>
      <c r="BF7">
        <v>32.26</v>
      </c>
      <c r="BG7">
        <v>27.652000000000001</v>
      </c>
      <c r="BH7">
        <v>27.881</v>
      </c>
      <c r="BI7">
        <v>27.146000000000001</v>
      </c>
      <c r="BJ7">
        <v>26.033000000000001</v>
      </c>
      <c r="BK7">
        <v>18.567</v>
      </c>
      <c r="BL7">
        <v>22.371000000000002</v>
      </c>
      <c r="BM7">
        <v>35.489000000000004</v>
      </c>
      <c r="BN7">
        <v>37.420999999999999</v>
      </c>
      <c r="BO7">
        <v>32.922000000000004</v>
      </c>
      <c r="BP7">
        <v>30.641000000000002</v>
      </c>
      <c r="BQ7">
        <v>27.46</v>
      </c>
      <c r="BR7">
        <v>32.247</v>
      </c>
      <c r="BS7">
        <v>27.934999999999999</v>
      </c>
      <c r="BT7">
        <v>28.209</v>
      </c>
      <c r="BU7">
        <v>27.566000000000003</v>
      </c>
      <c r="BV7">
        <v>26.42</v>
      </c>
      <c r="BW7">
        <v>20.096</v>
      </c>
      <c r="BX7">
        <v>23.253</v>
      </c>
      <c r="BY7">
        <v>35.140999999999998</v>
      </c>
      <c r="BZ7">
        <v>36.979999999999997</v>
      </c>
      <c r="CA7">
        <v>32.869</v>
      </c>
      <c r="CB7">
        <v>30.811</v>
      </c>
      <c r="CC7">
        <v>27.92</v>
      </c>
      <c r="CD7">
        <v>32.398000000000003</v>
      </c>
      <c r="CE7">
        <v>28.35</v>
      </c>
      <c r="CF7">
        <v>28.487000000000002</v>
      </c>
      <c r="CG7">
        <v>27.965</v>
      </c>
      <c r="CH7">
        <v>26.952000000000002</v>
      </c>
      <c r="CI7">
        <v>21.244</v>
      </c>
      <c r="CJ7">
        <v>24.195</v>
      </c>
      <c r="CK7">
        <v>35.085000000000001</v>
      </c>
      <c r="CL7">
        <v>36.86</v>
      </c>
      <c r="CM7">
        <v>32.975000000000001</v>
      </c>
      <c r="CN7">
        <v>31.383000000000003</v>
      </c>
      <c r="CO7">
        <v>28.718</v>
      </c>
      <c r="CP7">
        <v>32.899000000000001</v>
      </c>
      <c r="CQ7">
        <v>29.406000000000002</v>
      </c>
      <c r="CR7">
        <v>29.566000000000003</v>
      </c>
      <c r="CS7">
        <v>28.957000000000001</v>
      </c>
      <c r="CT7">
        <v>28.242000000000001</v>
      </c>
      <c r="CU7">
        <v>22.708000000000002</v>
      </c>
      <c r="CV7">
        <v>25.348000000000003</v>
      </c>
      <c r="CW7">
        <v>36.044000000000004</v>
      </c>
      <c r="CX7">
        <v>37.427</v>
      </c>
      <c r="CY7">
        <v>34.115000000000002</v>
      </c>
      <c r="CZ7">
        <v>32.404000000000003</v>
      </c>
      <c r="DA7">
        <v>29.847000000000001</v>
      </c>
      <c r="DB7">
        <v>33.82</v>
      </c>
      <c r="DC7">
        <v>30.652000000000001</v>
      </c>
      <c r="DD7">
        <v>30.756</v>
      </c>
      <c r="DE7">
        <v>30.224</v>
      </c>
      <c r="DF7">
        <v>29.519000000000002</v>
      </c>
      <c r="DG7">
        <v>23.987000000000002</v>
      </c>
      <c r="DH7">
        <v>26.919</v>
      </c>
      <c r="DI7">
        <v>37.009</v>
      </c>
      <c r="DJ7">
        <v>38.335000000000001</v>
      </c>
      <c r="DK7">
        <v>35.178000000000004</v>
      </c>
      <c r="DL7">
        <v>33.511000000000003</v>
      </c>
      <c r="DM7">
        <v>31.133000000000003</v>
      </c>
      <c r="DN7">
        <v>34.884999999999998</v>
      </c>
      <c r="DO7">
        <v>31.673000000000002</v>
      </c>
      <c r="DP7">
        <v>31.931000000000001</v>
      </c>
      <c r="DQ7">
        <v>31.472000000000001</v>
      </c>
      <c r="DR7">
        <v>30.753</v>
      </c>
      <c r="DS7">
        <v>25.527000000000001</v>
      </c>
      <c r="DT7">
        <v>28.295000000000002</v>
      </c>
      <c r="DU7">
        <v>37.914999999999999</v>
      </c>
      <c r="DV7">
        <v>39.191000000000003</v>
      </c>
      <c r="DW7">
        <v>36.185000000000002</v>
      </c>
      <c r="DX7">
        <v>34.582000000000001</v>
      </c>
      <c r="DY7">
        <v>32.377000000000002</v>
      </c>
      <c r="DZ7">
        <v>35.9</v>
      </c>
      <c r="EA7">
        <v>32.862000000000002</v>
      </c>
      <c r="EB7">
        <v>33.081000000000003</v>
      </c>
      <c r="EC7">
        <v>32.617000000000004</v>
      </c>
      <c r="ED7">
        <v>31.925000000000001</v>
      </c>
      <c r="EE7">
        <v>26.862000000000002</v>
      </c>
      <c r="EF7">
        <v>29.524000000000001</v>
      </c>
      <c r="EG7">
        <v>38.927</v>
      </c>
      <c r="EH7">
        <v>40.304000000000002</v>
      </c>
      <c r="EI7">
        <v>37.28</v>
      </c>
      <c r="EJ7">
        <v>35.700000000000003</v>
      </c>
      <c r="EK7">
        <v>33.532000000000004</v>
      </c>
      <c r="EL7">
        <v>36.969000000000001</v>
      </c>
      <c r="EM7">
        <v>34.051000000000002</v>
      </c>
      <c r="EN7">
        <v>34.257000000000005</v>
      </c>
      <c r="EO7">
        <v>33.765000000000001</v>
      </c>
      <c r="EP7">
        <v>33.045999999999999</v>
      </c>
      <c r="EQ7">
        <v>28.432000000000002</v>
      </c>
      <c r="ER7">
        <v>30.767000000000003</v>
      </c>
      <c r="ES7">
        <v>39.994999999999997</v>
      </c>
      <c r="ET7">
        <v>41.295000000000002</v>
      </c>
      <c r="EU7">
        <v>38.343000000000004</v>
      </c>
      <c r="EV7">
        <v>36.762</v>
      </c>
      <c r="EW7">
        <v>34.700000000000003</v>
      </c>
      <c r="EX7">
        <v>38.191000000000003</v>
      </c>
      <c r="EY7">
        <v>35.311</v>
      </c>
      <c r="EZ7">
        <v>35.390999999999998</v>
      </c>
      <c r="FA7">
        <v>34.956000000000003</v>
      </c>
      <c r="FB7">
        <v>34.326999999999998</v>
      </c>
      <c r="FC7">
        <v>29.852</v>
      </c>
      <c r="FD7">
        <v>32.045999999999999</v>
      </c>
      <c r="FE7">
        <v>40.911000000000001</v>
      </c>
      <c r="FF7">
        <v>42.15</v>
      </c>
      <c r="FG7">
        <v>39.349000000000004</v>
      </c>
      <c r="FH7">
        <v>37.850999999999999</v>
      </c>
      <c r="FI7">
        <v>35.916000000000004</v>
      </c>
      <c r="FJ7">
        <v>39.295999999999999</v>
      </c>
      <c r="FK7">
        <v>36.469000000000001</v>
      </c>
      <c r="FL7">
        <v>36.527000000000001</v>
      </c>
      <c r="FM7">
        <v>36.140999999999998</v>
      </c>
      <c r="FN7">
        <v>35.493000000000002</v>
      </c>
      <c r="FO7">
        <v>31.1</v>
      </c>
      <c r="FP7">
        <v>33.29</v>
      </c>
      <c r="FQ7">
        <v>41.965000000000003</v>
      </c>
      <c r="FR7">
        <v>43.113</v>
      </c>
      <c r="FS7">
        <v>40.459000000000003</v>
      </c>
      <c r="FT7">
        <v>38.966000000000001</v>
      </c>
      <c r="FU7">
        <v>37.161000000000001</v>
      </c>
      <c r="FV7">
        <v>40.268000000000001</v>
      </c>
      <c r="FW7">
        <v>37.568000000000005</v>
      </c>
      <c r="FX7">
        <v>37.642000000000003</v>
      </c>
      <c r="FY7">
        <v>37.327000000000005</v>
      </c>
      <c r="FZ7">
        <v>36.682000000000002</v>
      </c>
      <c r="GA7">
        <v>32.244999999999997</v>
      </c>
      <c r="GB7">
        <v>34.536000000000001</v>
      </c>
      <c r="GC7">
        <v>43.008000000000003</v>
      </c>
      <c r="GD7">
        <v>44.11</v>
      </c>
      <c r="GE7">
        <v>41.536000000000001</v>
      </c>
      <c r="GF7">
        <v>40.181000000000004</v>
      </c>
      <c r="GG7">
        <v>38.438000000000002</v>
      </c>
      <c r="GH7">
        <v>41.395000000000003</v>
      </c>
      <c r="GI7">
        <v>38.704999999999998</v>
      </c>
      <c r="GJ7">
        <v>38.801000000000002</v>
      </c>
      <c r="GK7">
        <v>38.499000000000002</v>
      </c>
      <c r="GL7">
        <v>37.838000000000001</v>
      </c>
      <c r="GM7">
        <v>33.533999999999999</v>
      </c>
      <c r="GN7">
        <v>35.749000000000002</v>
      </c>
      <c r="GO7">
        <v>44.104999999999997</v>
      </c>
      <c r="GP7">
        <v>45.142000000000003</v>
      </c>
      <c r="GQ7">
        <v>42.626000000000005</v>
      </c>
      <c r="GR7">
        <v>41.432000000000002</v>
      </c>
      <c r="GS7">
        <v>39.57</v>
      </c>
      <c r="GT7">
        <v>42.523000000000003</v>
      </c>
      <c r="GU7">
        <v>39.887</v>
      </c>
      <c r="GV7">
        <v>39.943000000000005</v>
      </c>
      <c r="GW7">
        <v>39.526000000000003</v>
      </c>
      <c r="GX7">
        <v>39.047000000000004</v>
      </c>
      <c r="GY7">
        <v>34.614000000000004</v>
      </c>
      <c r="GZ7">
        <v>36.773000000000003</v>
      </c>
      <c r="HA7">
        <v>45.391000000000005</v>
      </c>
      <c r="HB7">
        <v>46.424999999999997</v>
      </c>
      <c r="HC7">
        <v>43.849000000000004</v>
      </c>
      <c r="HD7">
        <v>42.628</v>
      </c>
      <c r="HE7">
        <v>40.71</v>
      </c>
      <c r="HF7">
        <v>43.971000000000004</v>
      </c>
      <c r="HG7">
        <v>41.047000000000004</v>
      </c>
      <c r="HH7">
        <v>41.084000000000003</v>
      </c>
      <c r="HI7">
        <v>40.737000000000002</v>
      </c>
      <c r="HJ7">
        <v>40.079000000000001</v>
      </c>
      <c r="HK7">
        <v>35.597999999999999</v>
      </c>
      <c r="HL7">
        <v>37.783000000000001</v>
      </c>
      <c r="HM7">
        <v>46.667000000000002</v>
      </c>
      <c r="HN7">
        <v>47.696000000000005</v>
      </c>
      <c r="HO7">
        <v>45.134999999999998</v>
      </c>
    </row>
    <row r="8" spans="1:223" x14ac:dyDescent="0.2">
      <c r="A8" s="243" t="s">
        <v>131</v>
      </c>
      <c r="B8" s="244" t="s">
        <v>149</v>
      </c>
      <c r="C8" s="244"/>
      <c r="D8" s="244"/>
      <c r="E8" s="244"/>
      <c r="F8" s="244"/>
      <c r="T8">
        <v>28</v>
      </c>
      <c r="U8">
        <v>30</v>
      </c>
      <c r="V8">
        <v>38</v>
      </c>
      <c r="W8">
        <v>37.5</v>
      </c>
      <c r="X8">
        <v>36.25</v>
      </c>
      <c r="Y8">
        <v>35</v>
      </c>
      <c r="Z8">
        <v>32.75</v>
      </c>
      <c r="AA8">
        <v>32.5</v>
      </c>
      <c r="AB8">
        <v>39</v>
      </c>
      <c r="AC8">
        <v>48</v>
      </c>
      <c r="AD8">
        <v>54.25</v>
      </c>
      <c r="AE8">
        <v>47</v>
      </c>
      <c r="AF8">
        <v>39.5</v>
      </c>
      <c r="AG8">
        <v>38.5</v>
      </c>
      <c r="AH8">
        <v>40.5</v>
      </c>
      <c r="AI8">
        <v>43.25</v>
      </c>
      <c r="AJ8">
        <v>41.25</v>
      </c>
      <c r="AK8">
        <v>39.25</v>
      </c>
      <c r="AL8">
        <v>35.5</v>
      </c>
      <c r="AM8">
        <v>36</v>
      </c>
      <c r="AN8">
        <v>41</v>
      </c>
      <c r="AO8">
        <v>51.25</v>
      </c>
      <c r="AP8">
        <v>59.75</v>
      </c>
      <c r="AQ8">
        <v>54.75</v>
      </c>
      <c r="AR8">
        <v>40</v>
      </c>
      <c r="AS8">
        <v>40</v>
      </c>
      <c r="AT8">
        <v>43</v>
      </c>
      <c r="AU8">
        <v>43.73</v>
      </c>
      <c r="AV8">
        <v>42.02</v>
      </c>
      <c r="AW8">
        <v>40.299999999999997</v>
      </c>
      <c r="AX8">
        <v>37.049999999999997</v>
      </c>
      <c r="AY8">
        <v>37.51</v>
      </c>
      <c r="AZ8">
        <v>41.8</v>
      </c>
      <c r="BA8">
        <v>50.6</v>
      </c>
      <c r="BB8">
        <v>57.89</v>
      </c>
      <c r="BC8">
        <v>53.56</v>
      </c>
      <c r="BD8">
        <v>40.659999999999997</v>
      </c>
      <c r="BE8">
        <v>40.909999999999997</v>
      </c>
      <c r="BF8">
        <v>43.8</v>
      </c>
      <c r="BG8">
        <v>44.15</v>
      </c>
      <c r="BH8">
        <v>42.68</v>
      </c>
      <c r="BI8">
        <v>41.21</v>
      </c>
      <c r="BJ8">
        <v>38.39</v>
      </c>
      <c r="BK8">
        <v>38.82</v>
      </c>
      <c r="BL8">
        <v>42.5</v>
      </c>
      <c r="BM8">
        <v>50.03</v>
      </c>
      <c r="BN8">
        <v>56.28</v>
      </c>
      <c r="BO8">
        <v>52.54</v>
      </c>
      <c r="BP8">
        <v>41.23</v>
      </c>
      <c r="BQ8">
        <v>41.7</v>
      </c>
      <c r="BR8">
        <v>44.5</v>
      </c>
      <c r="BS8">
        <v>44.49</v>
      </c>
      <c r="BT8">
        <v>43.16</v>
      </c>
      <c r="BU8">
        <v>41.82</v>
      </c>
      <c r="BV8">
        <v>39.24</v>
      </c>
      <c r="BW8">
        <v>39.659999999999997</v>
      </c>
      <c r="BX8">
        <v>42.99</v>
      </c>
      <c r="BY8">
        <v>49.82</v>
      </c>
      <c r="BZ8">
        <v>55.48</v>
      </c>
      <c r="CA8">
        <v>52.07</v>
      </c>
      <c r="CB8">
        <v>41.66</v>
      </c>
      <c r="CC8">
        <v>42.25</v>
      </c>
      <c r="CD8">
        <v>45</v>
      </c>
      <c r="CE8">
        <v>44.82</v>
      </c>
      <c r="CF8">
        <v>43.62</v>
      </c>
      <c r="CG8">
        <v>42.41</v>
      </c>
      <c r="CH8">
        <v>40.049999999999997</v>
      </c>
      <c r="CI8">
        <v>40.450000000000003</v>
      </c>
      <c r="CJ8">
        <v>43.47</v>
      </c>
      <c r="CK8">
        <v>49.65</v>
      </c>
      <c r="CL8">
        <v>54.78</v>
      </c>
      <c r="CM8">
        <v>51.67</v>
      </c>
      <c r="CN8">
        <v>42.07</v>
      </c>
      <c r="CO8">
        <v>42.77</v>
      </c>
      <c r="CP8">
        <v>45.47</v>
      </c>
      <c r="CQ8">
        <v>45.14</v>
      </c>
      <c r="CR8">
        <v>44.03</v>
      </c>
      <c r="CS8">
        <v>42.91</v>
      </c>
      <c r="CT8">
        <v>40.71</v>
      </c>
      <c r="CU8">
        <v>41.1</v>
      </c>
      <c r="CV8">
        <v>43.89</v>
      </c>
      <c r="CW8">
        <v>49.62</v>
      </c>
      <c r="CX8">
        <v>54.37</v>
      </c>
      <c r="CY8">
        <v>51.47</v>
      </c>
      <c r="CZ8">
        <v>42.46</v>
      </c>
      <c r="DA8">
        <v>43.23</v>
      </c>
      <c r="DB8">
        <v>45.9</v>
      </c>
      <c r="DC8">
        <v>45.51</v>
      </c>
      <c r="DD8">
        <v>44.48</v>
      </c>
      <c r="DE8">
        <v>43.44</v>
      </c>
      <c r="DF8">
        <v>41.38</v>
      </c>
      <c r="DG8">
        <v>41.76</v>
      </c>
      <c r="DH8">
        <v>44.36</v>
      </c>
      <c r="DI8">
        <v>49.67</v>
      </c>
      <c r="DJ8">
        <v>54.08</v>
      </c>
      <c r="DK8">
        <v>51.37</v>
      </c>
      <c r="DL8">
        <v>42.88</v>
      </c>
      <c r="DM8">
        <v>43.73</v>
      </c>
      <c r="DN8">
        <v>46.37</v>
      </c>
      <c r="DO8">
        <v>45.88</v>
      </c>
      <c r="DP8">
        <v>44.92</v>
      </c>
      <c r="DQ8">
        <v>43.97</v>
      </c>
      <c r="DR8">
        <v>42.04</v>
      </c>
      <c r="DS8">
        <v>42.41</v>
      </c>
      <c r="DT8">
        <v>44.81</v>
      </c>
      <c r="DU8">
        <v>49.74</v>
      </c>
      <c r="DV8">
        <v>53.82</v>
      </c>
      <c r="DW8">
        <v>51.29</v>
      </c>
      <c r="DX8">
        <v>43.3</v>
      </c>
      <c r="DY8">
        <v>44.21</v>
      </c>
      <c r="DZ8">
        <v>46.83</v>
      </c>
      <c r="EA8">
        <v>46.25</v>
      </c>
      <c r="EB8">
        <v>45.36</v>
      </c>
      <c r="EC8">
        <v>44.48</v>
      </c>
      <c r="ED8">
        <v>42.67</v>
      </c>
      <c r="EE8">
        <v>43.03</v>
      </c>
      <c r="EF8">
        <v>45.26</v>
      </c>
      <c r="EG8">
        <v>49.83</v>
      </c>
      <c r="EH8">
        <v>53.62</v>
      </c>
      <c r="EI8">
        <v>51.25</v>
      </c>
      <c r="EJ8">
        <v>43.72</v>
      </c>
      <c r="EK8">
        <v>44.69</v>
      </c>
      <c r="EL8">
        <v>47.28</v>
      </c>
      <c r="EM8">
        <v>46.62</v>
      </c>
      <c r="EN8">
        <v>45.8</v>
      </c>
      <c r="EO8">
        <v>44.97</v>
      </c>
      <c r="EP8">
        <v>43.28</v>
      </c>
      <c r="EQ8">
        <v>43.64</v>
      </c>
      <c r="ER8">
        <v>45.7</v>
      </c>
      <c r="ES8">
        <v>49.94</v>
      </c>
      <c r="ET8">
        <v>53.45</v>
      </c>
      <c r="EU8">
        <v>51.24</v>
      </c>
      <c r="EV8">
        <v>44.13</v>
      </c>
      <c r="EW8">
        <v>45.16</v>
      </c>
      <c r="EX8">
        <v>47.72</v>
      </c>
      <c r="EY8">
        <v>46.97</v>
      </c>
      <c r="EZ8">
        <v>46.14</v>
      </c>
      <c r="FA8">
        <v>45.31</v>
      </c>
      <c r="FB8">
        <v>43.61</v>
      </c>
      <c r="FC8">
        <v>43.96</v>
      </c>
      <c r="FD8">
        <v>46.04</v>
      </c>
      <c r="FE8">
        <v>50.31</v>
      </c>
      <c r="FF8">
        <v>53.85</v>
      </c>
      <c r="FG8">
        <v>51.62</v>
      </c>
      <c r="FH8">
        <v>44.47</v>
      </c>
      <c r="FI8">
        <v>45.5</v>
      </c>
      <c r="FJ8">
        <v>48.06</v>
      </c>
      <c r="FK8">
        <v>47.32</v>
      </c>
      <c r="FL8">
        <v>46.48</v>
      </c>
      <c r="FM8">
        <v>45.64</v>
      </c>
      <c r="FN8">
        <v>43.93</v>
      </c>
      <c r="FO8">
        <v>44.29</v>
      </c>
      <c r="FP8">
        <v>46.39</v>
      </c>
      <c r="FQ8">
        <v>50.68</v>
      </c>
      <c r="FR8">
        <v>54.25</v>
      </c>
      <c r="FS8">
        <v>52.01</v>
      </c>
      <c r="FT8">
        <v>44.81</v>
      </c>
      <c r="FU8">
        <v>45.83</v>
      </c>
      <c r="FV8">
        <v>48.4</v>
      </c>
      <c r="FW8">
        <v>47.66</v>
      </c>
      <c r="FX8">
        <v>46.82</v>
      </c>
      <c r="FY8">
        <v>45.98</v>
      </c>
      <c r="FZ8">
        <v>44.26</v>
      </c>
      <c r="GA8">
        <v>44.61</v>
      </c>
      <c r="GB8">
        <v>46.73</v>
      </c>
      <c r="GC8">
        <v>51.06</v>
      </c>
      <c r="GD8">
        <v>54.65</v>
      </c>
      <c r="GE8">
        <v>52.39</v>
      </c>
      <c r="GF8">
        <v>45.16</v>
      </c>
      <c r="GG8">
        <v>46.17</v>
      </c>
      <c r="GH8">
        <v>48.74</v>
      </c>
      <c r="GI8">
        <v>48.01</v>
      </c>
      <c r="GJ8">
        <v>47.16</v>
      </c>
      <c r="GK8">
        <v>46.32</v>
      </c>
      <c r="GL8">
        <v>44.58</v>
      </c>
      <c r="GM8">
        <v>44.94</v>
      </c>
      <c r="GN8">
        <v>47.07</v>
      </c>
      <c r="GO8">
        <v>51.43</v>
      </c>
      <c r="GP8">
        <v>55.04</v>
      </c>
      <c r="GQ8">
        <v>52.78</v>
      </c>
      <c r="GR8">
        <v>45.5</v>
      </c>
      <c r="GS8">
        <v>46.51</v>
      </c>
      <c r="GT8">
        <v>49.08</v>
      </c>
      <c r="GU8">
        <v>48.36</v>
      </c>
      <c r="GV8">
        <v>47.51</v>
      </c>
      <c r="GW8">
        <v>46.65</v>
      </c>
      <c r="GX8">
        <v>44.91</v>
      </c>
      <c r="GY8">
        <v>45.27</v>
      </c>
      <c r="GZ8">
        <v>47.41</v>
      </c>
      <c r="HA8">
        <v>51.8</v>
      </c>
      <c r="HB8">
        <v>55.44</v>
      </c>
      <c r="HC8">
        <v>53.16</v>
      </c>
      <c r="HD8">
        <v>45.85</v>
      </c>
      <c r="HE8">
        <v>46.85</v>
      </c>
      <c r="HF8">
        <v>49.42</v>
      </c>
      <c r="HG8">
        <v>48.71</v>
      </c>
      <c r="HH8">
        <v>47.85</v>
      </c>
      <c r="HI8">
        <v>46.99</v>
      </c>
      <c r="HJ8">
        <v>45.23</v>
      </c>
      <c r="HK8">
        <v>45.59</v>
      </c>
      <c r="HL8">
        <v>47.75</v>
      </c>
      <c r="HM8">
        <v>52.17</v>
      </c>
      <c r="HN8">
        <v>55.84</v>
      </c>
      <c r="HO8">
        <v>53.55</v>
      </c>
    </row>
    <row r="9" spans="1:223" x14ac:dyDescent="0.2">
      <c r="A9" s="243" t="s">
        <v>131</v>
      </c>
      <c r="B9" s="244" t="s">
        <v>179</v>
      </c>
      <c r="C9" s="244"/>
      <c r="D9" s="244"/>
      <c r="E9" s="244"/>
      <c r="F9" s="244"/>
      <c r="T9">
        <v>24</v>
      </c>
      <c r="U9">
        <v>24.897000000000002</v>
      </c>
      <c r="V9">
        <v>29.194000000000003</v>
      </c>
      <c r="W9">
        <v>28.952000000000002</v>
      </c>
      <c r="X9">
        <v>28.232000000000003</v>
      </c>
      <c r="Y9">
        <v>26.581</v>
      </c>
      <c r="Z9">
        <v>21.633000000000003</v>
      </c>
      <c r="AA9">
        <v>23.879000000000001</v>
      </c>
      <c r="AB9">
        <v>25.583000000000002</v>
      </c>
      <c r="AC9">
        <v>30.048000000000002</v>
      </c>
      <c r="AD9">
        <v>31.016000000000002</v>
      </c>
      <c r="AE9">
        <v>30</v>
      </c>
      <c r="AF9">
        <v>26.008000000000003</v>
      </c>
      <c r="AG9">
        <v>27.375</v>
      </c>
      <c r="AH9">
        <v>29.161000000000001</v>
      </c>
      <c r="AI9">
        <v>28.552</v>
      </c>
      <c r="AJ9">
        <v>26.839000000000002</v>
      </c>
      <c r="AK9">
        <v>25.883000000000003</v>
      </c>
      <c r="AL9">
        <v>24.883000000000003</v>
      </c>
      <c r="AM9">
        <v>25.677</v>
      </c>
      <c r="AN9">
        <v>27.417000000000002</v>
      </c>
      <c r="AO9">
        <v>30.254000000000001</v>
      </c>
      <c r="AP9">
        <v>30.181000000000001</v>
      </c>
      <c r="AQ9">
        <v>29.313000000000002</v>
      </c>
      <c r="AR9">
        <v>27.798000000000002</v>
      </c>
      <c r="AS9">
        <v>27.2</v>
      </c>
      <c r="AT9">
        <v>29.274000000000001</v>
      </c>
      <c r="AU9">
        <v>28.184999999999999</v>
      </c>
      <c r="AV9">
        <v>26.721</v>
      </c>
      <c r="AW9">
        <v>26.357000000000003</v>
      </c>
      <c r="AX9">
        <v>25.346</v>
      </c>
      <c r="AY9">
        <v>25.854000000000003</v>
      </c>
      <c r="AZ9">
        <v>27.626000000000001</v>
      </c>
      <c r="BA9">
        <v>29.168000000000003</v>
      </c>
      <c r="BB9">
        <v>29.838000000000001</v>
      </c>
      <c r="BC9">
        <v>28.97</v>
      </c>
      <c r="BD9">
        <v>27.803000000000001</v>
      </c>
      <c r="BE9">
        <v>27.599</v>
      </c>
      <c r="BF9">
        <v>29.015000000000001</v>
      </c>
      <c r="BG9">
        <v>28.074000000000002</v>
      </c>
      <c r="BH9">
        <v>27.202000000000002</v>
      </c>
      <c r="BI9">
        <v>26.684000000000001</v>
      </c>
      <c r="BJ9">
        <v>25.673999999999999</v>
      </c>
      <c r="BK9">
        <v>26.056000000000001</v>
      </c>
      <c r="BL9">
        <v>27.816000000000003</v>
      </c>
      <c r="BM9">
        <v>28.628</v>
      </c>
      <c r="BN9">
        <v>30.724</v>
      </c>
      <c r="BO9">
        <v>29.184000000000001</v>
      </c>
      <c r="BP9">
        <v>27.996000000000002</v>
      </c>
      <c r="BQ9">
        <v>27.802</v>
      </c>
      <c r="BR9">
        <v>29.004000000000001</v>
      </c>
      <c r="BS9">
        <v>28.239000000000001</v>
      </c>
      <c r="BT9">
        <v>27.51</v>
      </c>
      <c r="BU9">
        <v>27.057000000000002</v>
      </c>
      <c r="BV9">
        <v>25.897000000000002</v>
      </c>
      <c r="BW9">
        <v>26.511000000000003</v>
      </c>
      <c r="BX9">
        <v>28.047000000000001</v>
      </c>
      <c r="BY9">
        <v>28.467000000000002</v>
      </c>
      <c r="BZ9">
        <v>30.816000000000003</v>
      </c>
      <c r="CA9">
        <v>29.262</v>
      </c>
      <c r="CB9">
        <v>28.183</v>
      </c>
      <c r="CC9">
        <v>28.024000000000001</v>
      </c>
      <c r="CD9">
        <v>28.785</v>
      </c>
      <c r="CE9">
        <v>28.503</v>
      </c>
      <c r="CF9">
        <v>27.668000000000003</v>
      </c>
      <c r="CG9">
        <v>27.269000000000002</v>
      </c>
      <c r="CH9">
        <v>26.254999999999999</v>
      </c>
      <c r="CI9">
        <v>26.823</v>
      </c>
      <c r="CJ9">
        <v>28.217000000000002</v>
      </c>
      <c r="CK9">
        <v>28.253</v>
      </c>
      <c r="CL9">
        <v>30.851000000000003</v>
      </c>
      <c r="CM9">
        <v>28.836000000000002</v>
      </c>
      <c r="CN9">
        <v>28.555</v>
      </c>
      <c r="CO9">
        <v>28.148</v>
      </c>
      <c r="CP9">
        <v>28.828000000000003</v>
      </c>
      <c r="CQ9">
        <v>28.73</v>
      </c>
      <c r="CR9">
        <v>28.043000000000003</v>
      </c>
      <c r="CS9">
        <v>27.391000000000002</v>
      </c>
      <c r="CT9">
        <v>26.831</v>
      </c>
      <c r="CU9">
        <v>27.168000000000003</v>
      </c>
      <c r="CV9">
        <v>28.254999999999999</v>
      </c>
      <c r="CW9">
        <v>28.691000000000003</v>
      </c>
      <c r="CX9">
        <v>30.545000000000002</v>
      </c>
      <c r="CY9">
        <v>29.504999999999999</v>
      </c>
      <c r="CZ9">
        <v>28.832000000000001</v>
      </c>
      <c r="DA9">
        <v>28.247</v>
      </c>
      <c r="DB9">
        <v>29.234000000000002</v>
      </c>
      <c r="DC9">
        <v>28.957000000000001</v>
      </c>
      <c r="DD9">
        <v>28.307000000000002</v>
      </c>
      <c r="DE9">
        <v>27.739000000000001</v>
      </c>
      <c r="DF9">
        <v>27.204000000000001</v>
      </c>
      <c r="DG9">
        <v>27.311</v>
      </c>
      <c r="DH9">
        <v>28.761000000000003</v>
      </c>
      <c r="DI9">
        <v>28.719000000000001</v>
      </c>
      <c r="DJ9">
        <v>30.747</v>
      </c>
      <c r="DK9">
        <v>29.69</v>
      </c>
      <c r="DL9">
        <v>29.103000000000002</v>
      </c>
      <c r="DM9">
        <v>28.531000000000002</v>
      </c>
      <c r="DN9">
        <v>29.384</v>
      </c>
      <c r="DO9">
        <v>28.918000000000003</v>
      </c>
      <c r="DP9">
        <v>28.611000000000001</v>
      </c>
      <c r="DQ9">
        <v>28.313000000000002</v>
      </c>
      <c r="DR9">
        <v>27.566000000000003</v>
      </c>
      <c r="DS9">
        <v>27.621000000000002</v>
      </c>
      <c r="DT9">
        <v>29.024999999999999</v>
      </c>
      <c r="DU9">
        <v>28.754999999999999</v>
      </c>
      <c r="DV9">
        <v>30.956000000000003</v>
      </c>
      <c r="DW9">
        <v>29.883000000000003</v>
      </c>
      <c r="DX9">
        <v>29.202000000000002</v>
      </c>
      <c r="DY9">
        <v>29.014000000000003</v>
      </c>
      <c r="DZ9">
        <v>29.551000000000002</v>
      </c>
      <c r="EA9">
        <v>29.157</v>
      </c>
      <c r="EB9">
        <v>28.902000000000001</v>
      </c>
      <c r="EC9">
        <v>28.617000000000001</v>
      </c>
      <c r="ED9">
        <v>27.87</v>
      </c>
      <c r="EE9">
        <v>27.885000000000002</v>
      </c>
      <c r="EF9">
        <v>29.29</v>
      </c>
      <c r="EG9">
        <v>28.478000000000002</v>
      </c>
      <c r="EH9">
        <v>31.655000000000001</v>
      </c>
      <c r="EI9">
        <v>30.12</v>
      </c>
      <c r="EJ9">
        <v>29.457000000000001</v>
      </c>
      <c r="EK9">
        <v>29.268000000000001</v>
      </c>
      <c r="EL9">
        <v>29.733000000000001</v>
      </c>
      <c r="EM9">
        <v>29.382000000000001</v>
      </c>
      <c r="EN9">
        <v>29.208000000000002</v>
      </c>
      <c r="EO9">
        <v>28.912000000000003</v>
      </c>
      <c r="EP9">
        <v>27.953000000000003</v>
      </c>
      <c r="EQ9">
        <v>28.364999999999998</v>
      </c>
      <c r="ER9">
        <v>29.544</v>
      </c>
      <c r="ES9">
        <v>28.612000000000002</v>
      </c>
      <c r="ET9">
        <v>31.889000000000003</v>
      </c>
      <c r="EU9">
        <v>29.945</v>
      </c>
      <c r="EV9">
        <v>29.868000000000002</v>
      </c>
      <c r="EW9">
        <v>29.537000000000003</v>
      </c>
      <c r="EX9">
        <v>29.631</v>
      </c>
      <c r="EY9">
        <v>29.874000000000002</v>
      </c>
      <c r="EZ9">
        <v>29.468</v>
      </c>
      <c r="FA9">
        <v>28.993000000000002</v>
      </c>
      <c r="FB9">
        <v>28.531000000000002</v>
      </c>
      <c r="FC9">
        <v>28.711000000000002</v>
      </c>
      <c r="FD9">
        <v>29.57</v>
      </c>
      <c r="FE9">
        <v>29.093</v>
      </c>
      <c r="FF9">
        <v>32.024999999999999</v>
      </c>
      <c r="FG9">
        <v>30.083000000000002</v>
      </c>
      <c r="FH9">
        <v>30.142000000000003</v>
      </c>
      <c r="FI9">
        <v>29.824999999999999</v>
      </c>
      <c r="FJ9">
        <v>29.838000000000001</v>
      </c>
      <c r="FK9">
        <v>30.107000000000003</v>
      </c>
      <c r="FL9">
        <v>29.742000000000001</v>
      </c>
      <c r="FM9">
        <v>29.297000000000001</v>
      </c>
      <c r="FN9">
        <v>28.847000000000001</v>
      </c>
      <c r="FO9">
        <v>29.015000000000001</v>
      </c>
      <c r="FP9">
        <v>29.83</v>
      </c>
      <c r="FQ9">
        <v>29.241</v>
      </c>
      <c r="FR9">
        <v>31.764000000000003</v>
      </c>
      <c r="FS9">
        <v>30.676000000000002</v>
      </c>
      <c r="FT9">
        <v>30.39</v>
      </c>
      <c r="FU9">
        <v>29.889000000000003</v>
      </c>
      <c r="FV9">
        <v>30.361000000000001</v>
      </c>
      <c r="FW9">
        <v>30.093</v>
      </c>
      <c r="FX9">
        <v>29.734000000000002</v>
      </c>
      <c r="FY9">
        <v>29.585000000000001</v>
      </c>
      <c r="FZ9">
        <v>28.948</v>
      </c>
      <c r="GA9">
        <v>29.105</v>
      </c>
      <c r="GB9">
        <v>30.339000000000002</v>
      </c>
      <c r="GC9">
        <v>29.388000000000002</v>
      </c>
      <c r="GD9">
        <v>31.932000000000002</v>
      </c>
      <c r="GE9">
        <v>30.861000000000001</v>
      </c>
      <c r="GF9">
        <v>30.484000000000002</v>
      </c>
      <c r="GG9">
        <v>29.952000000000002</v>
      </c>
      <c r="GH9">
        <v>30.583000000000002</v>
      </c>
      <c r="GI9">
        <v>30.06</v>
      </c>
      <c r="GJ9">
        <v>30.071000000000002</v>
      </c>
      <c r="GK9">
        <v>29.886000000000003</v>
      </c>
      <c r="GL9">
        <v>29.477</v>
      </c>
      <c r="GM9">
        <v>29.411000000000001</v>
      </c>
      <c r="GN9">
        <v>30.6</v>
      </c>
      <c r="GO9">
        <v>29.094999999999999</v>
      </c>
      <c r="GP9">
        <v>32.562000000000005</v>
      </c>
      <c r="GQ9">
        <v>31.044</v>
      </c>
      <c r="GR9">
        <v>30.582000000000001</v>
      </c>
      <c r="GS9">
        <v>30.427000000000003</v>
      </c>
      <c r="GT9">
        <v>30.818000000000001</v>
      </c>
      <c r="GU9">
        <v>30.304000000000002</v>
      </c>
      <c r="GV9">
        <v>30.254999999999999</v>
      </c>
      <c r="GW9">
        <v>30.361000000000001</v>
      </c>
      <c r="GX9">
        <v>29.283000000000001</v>
      </c>
      <c r="GY9">
        <v>29.849</v>
      </c>
      <c r="GZ9">
        <v>30.849</v>
      </c>
      <c r="HA9">
        <v>29.362000000000002</v>
      </c>
      <c r="HB9">
        <v>32.812000000000005</v>
      </c>
      <c r="HC9">
        <v>31.296000000000003</v>
      </c>
      <c r="HD9">
        <v>30.827000000000002</v>
      </c>
      <c r="HE9">
        <v>30.675000000000001</v>
      </c>
      <c r="HF9">
        <v>30.774999999999999</v>
      </c>
      <c r="HG9">
        <v>30.828000000000003</v>
      </c>
      <c r="HH9">
        <v>30.503</v>
      </c>
      <c r="HI9">
        <v>30.359000000000002</v>
      </c>
      <c r="HJ9">
        <v>29.733000000000001</v>
      </c>
      <c r="HK9">
        <v>30.089000000000002</v>
      </c>
      <c r="HL9">
        <v>31.097000000000001</v>
      </c>
      <c r="HM9">
        <v>29.629000000000001</v>
      </c>
      <c r="HN9">
        <v>33.062000000000005</v>
      </c>
      <c r="HO9">
        <v>31.114000000000001</v>
      </c>
    </row>
    <row r="10" spans="1:223" x14ac:dyDescent="0.2">
      <c r="A10" s="243" t="s">
        <v>134</v>
      </c>
      <c r="B10" s="244" t="s">
        <v>149</v>
      </c>
      <c r="C10" s="244"/>
      <c r="D10" s="244"/>
      <c r="E10" s="244"/>
      <c r="F10" s="244"/>
      <c r="T10">
        <v>27.1875</v>
      </c>
      <c r="U10">
        <v>26</v>
      </c>
      <c r="V10">
        <v>34.75</v>
      </c>
      <c r="W10">
        <v>35</v>
      </c>
      <c r="X10">
        <v>34.25</v>
      </c>
      <c r="Y10">
        <v>33.5</v>
      </c>
      <c r="Z10">
        <v>32.25</v>
      </c>
      <c r="AA10">
        <v>32.5</v>
      </c>
      <c r="AB10">
        <v>39</v>
      </c>
      <c r="AC10">
        <v>48</v>
      </c>
      <c r="AD10">
        <v>54.25</v>
      </c>
      <c r="AE10">
        <v>46.25</v>
      </c>
      <c r="AF10">
        <v>38.5</v>
      </c>
      <c r="AG10">
        <v>37.5</v>
      </c>
      <c r="AH10">
        <v>39.5</v>
      </c>
      <c r="AI10">
        <v>30.75</v>
      </c>
      <c r="AJ10">
        <v>29.25</v>
      </c>
      <c r="AK10">
        <v>28.5</v>
      </c>
      <c r="AL10">
        <v>25.5</v>
      </c>
      <c r="AM10">
        <v>26</v>
      </c>
      <c r="AN10">
        <v>31</v>
      </c>
      <c r="AO10">
        <v>41.25</v>
      </c>
      <c r="AP10">
        <v>49.75</v>
      </c>
      <c r="AQ10">
        <v>39.75</v>
      </c>
      <c r="AR10">
        <v>29.5</v>
      </c>
      <c r="AS10">
        <v>29.25</v>
      </c>
      <c r="AT10">
        <v>30.5</v>
      </c>
      <c r="AU10">
        <v>21.5</v>
      </c>
      <c r="AV10">
        <v>23.25</v>
      </c>
      <c r="AW10">
        <v>22</v>
      </c>
      <c r="AX10">
        <v>28.5</v>
      </c>
      <c r="AY10">
        <v>28</v>
      </c>
      <c r="AZ10">
        <v>35</v>
      </c>
      <c r="BA10">
        <v>39</v>
      </c>
      <c r="BB10">
        <v>47.75</v>
      </c>
      <c r="BC10">
        <v>31.5</v>
      </c>
      <c r="BD10">
        <v>32</v>
      </c>
      <c r="BE10">
        <v>29.75</v>
      </c>
      <c r="BF10">
        <v>30.25</v>
      </c>
      <c r="BG10">
        <v>21.5</v>
      </c>
      <c r="BH10">
        <v>23.25</v>
      </c>
      <c r="BI10">
        <v>22</v>
      </c>
      <c r="BJ10">
        <v>27.5</v>
      </c>
      <c r="BK10">
        <v>27</v>
      </c>
      <c r="BL10">
        <v>33</v>
      </c>
      <c r="BM10">
        <v>30</v>
      </c>
      <c r="BN10">
        <v>38.75</v>
      </c>
      <c r="BO10">
        <v>25.5</v>
      </c>
      <c r="BP10">
        <v>29</v>
      </c>
      <c r="BQ10">
        <v>27.25</v>
      </c>
      <c r="BR10">
        <v>27.75</v>
      </c>
      <c r="BS10">
        <v>21.75</v>
      </c>
      <c r="BT10">
        <v>23.5</v>
      </c>
      <c r="BU10">
        <v>22.25</v>
      </c>
      <c r="BV10">
        <v>27.75</v>
      </c>
      <c r="BW10">
        <v>27.25</v>
      </c>
      <c r="BX10">
        <v>33.25</v>
      </c>
      <c r="BY10">
        <v>30.25</v>
      </c>
      <c r="BZ10">
        <v>39</v>
      </c>
      <c r="CA10">
        <v>25.75</v>
      </c>
      <c r="CB10">
        <v>29.25</v>
      </c>
      <c r="CC10">
        <v>27.5</v>
      </c>
      <c r="CD10">
        <v>28</v>
      </c>
      <c r="CE10">
        <v>31.1</v>
      </c>
      <c r="CF10">
        <v>32.85</v>
      </c>
      <c r="CG10">
        <v>31.6</v>
      </c>
      <c r="CH10">
        <v>37.1</v>
      </c>
      <c r="CI10">
        <v>36.6</v>
      </c>
      <c r="CJ10">
        <v>43.6</v>
      </c>
      <c r="CK10">
        <v>50.6</v>
      </c>
      <c r="CL10">
        <v>59.35</v>
      </c>
      <c r="CM10">
        <v>42.1</v>
      </c>
      <c r="CN10">
        <v>41.6</v>
      </c>
      <c r="CO10">
        <v>39.85</v>
      </c>
      <c r="CP10">
        <v>40.35</v>
      </c>
      <c r="CQ10">
        <v>31.45</v>
      </c>
      <c r="CR10">
        <v>33.200000000000003</v>
      </c>
      <c r="CS10">
        <v>31.95</v>
      </c>
      <c r="CT10">
        <v>37.450000000000003</v>
      </c>
      <c r="CU10">
        <v>36.950000000000003</v>
      </c>
      <c r="CV10">
        <v>43.95</v>
      </c>
      <c r="CW10">
        <v>50.95</v>
      </c>
      <c r="CX10">
        <v>59.7</v>
      </c>
      <c r="CY10">
        <v>42.45</v>
      </c>
      <c r="CZ10">
        <v>41.95</v>
      </c>
      <c r="DA10">
        <v>40.200000000000003</v>
      </c>
      <c r="DB10">
        <v>40.700000000000003</v>
      </c>
      <c r="DC10">
        <v>31.95</v>
      </c>
      <c r="DD10">
        <v>33.700000000000003</v>
      </c>
      <c r="DE10">
        <v>32.450000000000003</v>
      </c>
      <c r="DF10">
        <v>38</v>
      </c>
      <c r="DG10">
        <v>37.5</v>
      </c>
      <c r="DH10">
        <v>44.5</v>
      </c>
      <c r="DI10">
        <v>51.5</v>
      </c>
      <c r="DJ10">
        <v>60.25</v>
      </c>
      <c r="DK10">
        <v>42.95</v>
      </c>
      <c r="DL10">
        <v>42.5</v>
      </c>
      <c r="DM10">
        <v>40.75</v>
      </c>
      <c r="DN10">
        <v>41.2</v>
      </c>
      <c r="DO10">
        <v>32.450000000000003</v>
      </c>
      <c r="DP10">
        <v>34.200000000000003</v>
      </c>
      <c r="DQ10">
        <v>32.950000000000003</v>
      </c>
      <c r="DR10">
        <v>38.75</v>
      </c>
      <c r="DS10">
        <v>38.25</v>
      </c>
      <c r="DT10">
        <v>45.25</v>
      </c>
      <c r="DU10">
        <v>52.25</v>
      </c>
      <c r="DV10">
        <v>61</v>
      </c>
      <c r="DW10">
        <v>43.45</v>
      </c>
      <c r="DX10">
        <v>43.25</v>
      </c>
      <c r="DY10">
        <v>41.5</v>
      </c>
      <c r="DZ10">
        <v>41.7</v>
      </c>
      <c r="EA10">
        <v>32.950000000000003</v>
      </c>
      <c r="EB10">
        <v>34.700000000000003</v>
      </c>
      <c r="EC10">
        <v>33.450000000000003</v>
      </c>
      <c r="ED10">
        <v>39.25</v>
      </c>
      <c r="EE10">
        <v>38.75</v>
      </c>
      <c r="EF10">
        <v>45.75</v>
      </c>
      <c r="EG10">
        <v>52.75</v>
      </c>
      <c r="EH10">
        <v>61.5</v>
      </c>
      <c r="EI10">
        <v>43.95</v>
      </c>
      <c r="EJ10">
        <v>43.75</v>
      </c>
      <c r="EK10">
        <v>42</v>
      </c>
      <c r="EL10">
        <v>42.2</v>
      </c>
      <c r="EM10">
        <v>33.200000000000003</v>
      </c>
      <c r="EN10">
        <v>34.950000000000003</v>
      </c>
      <c r="EO10">
        <v>33.700000000000003</v>
      </c>
      <c r="EP10">
        <v>39.5</v>
      </c>
      <c r="EQ10">
        <v>39</v>
      </c>
      <c r="ER10">
        <v>46</v>
      </c>
      <c r="ES10">
        <v>53</v>
      </c>
      <c r="ET10">
        <v>61.75</v>
      </c>
      <c r="EU10">
        <v>44.2</v>
      </c>
      <c r="EV10">
        <v>44</v>
      </c>
      <c r="EW10">
        <v>42.25</v>
      </c>
      <c r="EX10">
        <v>42.45</v>
      </c>
      <c r="EY10">
        <v>33.950000000000003</v>
      </c>
      <c r="EZ10">
        <v>35.700000000000003</v>
      </c>
      <c r="FA10">
        <v>34.450000000000003</v>
      </c>
      <c r="FB10">
        <v>40.25</v>
      </c>
      <c r="FC10">
        <v>39.75</v>
      </c>
      <c r="FD10">
        <v>46.75</v>
      </c>
      <c r="FE10">
        <v>53.75</v>
      </c>
      <c r="FF10">
        <v>62.5</v>
      </c>
      <c r="FG10">
        <v>44.45</v>
      </c>
      <c r="FH10">
        <v>44.75</v>
      </c>
      <c r="FI10">
        <v>43</v>
      </c>
      <c r="FJ10">
        <v>42.7</v>
      </c>
      <c r="FK10">
        <v>34.700000000000003</v>
      </c>
      <c r="FL10">
        <v>36.450000000000003</v>
      </c>
      <c r="FM10">
        <v>35.200000000000003</v>
      </c>
      <c r="FN10">
        <v>41</v>
      </c>
      <c r="FO10">
        <v>40.5</v>
      </c>
      <c r="FP10">
        <v>47.5</v>
      </c>
      <c r="FQ10">
        <v>54.5</v>
      </c>
      <c r="FR10">
        <v>63.2</v>
      </c>
      <c r="FS10">
        <v>44.7</v>
      </c>
      <c r="FT10">
        <v>45.5</v>
      </c>
      <c r="FU10">
        <v>43.75</v>
      </c>
      <c r="FV10">
        <v>42.95</v>
      </c>
      <c r="FW10">
        <v>35.450000000000003</v>
      </c>
      <c r="FX10">
        <v>37.200000000000003</v>
      </c>
      <c r="FY10">
        <v>35.950000000000003</v>
      </c>
      <c r="FZ10">
        <v>41.75</v>
      </c>
      <c r="GA10">
        <v>41.25</v>
      </c>
      <c r="GB10">
        <v>48.25</v>
      </c>
      <c r="GC10">
        <v>55.25</v>
      </c>
      <c r="GD10">
        <v>63.45</v>
      </c>
      <c r="GE10">
        <v>44.95</v>
      </c>
      <c r="GF10">
        <v>46.25</v>
      </c>
      <c r="GG10">
        <v>44.5</v>
      </c>
      <c r="GH10">
        <v>43.2</v>
      </c>
      <c r="GI10">
        <v>35.5</v>
      </c>
      <c r="GJ10">
        <v>37.25</v>
      </c>
      <c r="GK10">
        <v>36</v>
      </c>
      <c r="GL10">
        <v>41.8</v>
      </c>
      <c r="GM10">
        <v>41.3</v>
      </c>
      <c r="GN10">
        <v>48.3</v>
      </c>
      <c r="GO10">
        <v>55.3</v>
      </c>
      <c r="GP10">
        <v>63.7</v>
      </c>
      <c r="GQ10">
        <v>45.2</v>
      </c>
      <c r="GR10">
        <v>46.3</v>
      </c>
      <c r="GS10">
        <v>44.55</v>
      </c>
      <c r="GT10">
        <v>43.45</v>
      </c>
      <c r="GU10">
        <v>35.549999999999997</v>
      </c>
      <c r="GV10">
        <v>37.299999999999997</v>
      </c>
      <c r="GW10">
        <v>36.049999999999997</v>
      </c>
      <c r="GX10">
        <v>41.85</v>
      </c>
      <c r="GY10">
        <v>41.35</v>
      </c>
      <c r="GZ10">
        <v>48.35</v>
      </c>
      <c r="HA10">
        <v>55.35</v>
      </c>
      <c r="HB10">
        <v>63.95</v>
      </c>
      <c r="HC10">
        <v>45.45</v>
      </c>
      <c r="HD10">
        <v>46.35</v>
      </c>
      <c r="HE10">
        <v>44.6</v>
      </c>
      <c r="HF10">
        <v>43.7</v>
      </c>
      <c r="HG10">
        <v>35.6</v>
      </c>
      <c r="HH10">
        <v>37.35</v>
      </c>
      <c r="HI10">
        <v>36.1</v>
      </c>
      <c r="HJ10">
        <v>41.9</v>
      </c>
      <c r="HK10">
        <v>41.4</v>
      </c>
      <c r="HL10">
        <v>48.4</v>
      </c>
      <c r="HM10">
        <v>55.4</v>
      </c>
      <c r="HN10">
        <v>64.150000000000006</v>
      </c>
      <c r="HO10">
        <v>45.7</v>
      </c>
    </row>
    <row r="11" spans="1:223" x14ac:dyDescent="0.2">
      <c r="A11" s="243" t="s">
        <v>134</v>
      </c>
      <c r="B11" s="244" t="s">
        <v>179</v>
      </c>
      <c r="C11" s="244"/>
      <c r="D11" s="244"/>
      <c r="E11" s="244"/>
      <c r="F11" s="244"/>
      <c r="T11">
        <v>27.1875</v>
      </c>
      <c r="U11">
        <v>20.942</v>
      </c>
      <c r="V11">
        <v>23.895</v>
      </c>
      <c r="W11">
        <v>26.581</v>
      </c>
      <c r="X11">
        <v>25.446000000000002</v>
      </c>
      <c r="Y11">
        <v>24.298000000000002</v>
      </c>
      <c r="Z11">
        <v>21.733000000000001</v>
      </c>
      <c r="AA11">
        <v>23.879000000000001</v>
      </c>
      <c r="AB11">
        <v>25.583000000000002</v>
      </c>
      <c r="AC11">
        <v>30.048000000000002</v>
      </c>
      <c r="AD11">
        <v>31.016000000000002</v>
      </c>
      <c r="AE11">
        <v>27.425000000000001</v>
      </c>
      <c r="AF11">
        <v>25.887</v>
      </c>
      <c r="AG11">
        <v>23.958000000000002</v>
      </c>
      <c r="AH11">
        <v>27.371000000000002</v>
      </c>
      <c r="AI11">
        <v>15.375</v>
      </c>
      <c r="AJ11">
        <v>15.268000000000001</v>
      </c>
      <c r="AK11">
        <v>14.597000000000001</v>
      </c>
      <c r="AL11">
        <v>14.217000000000001</v>
      </c>
      <c r="AM11">
        <v>14.54</v>
      </c>
      <c r="AN11">
        <v>15.25</v>
      </c>
      <c r="AO11">
        <v>18.786000000000001</v>
      </c>
      <c r="AP11">
        <v>19.375</v>
      </c>
      <c r="AQ11">
        <v>19.728999999999999</v>
      </c>
      <c r="AR11">
        <v>14.419</v>
      </c>
      <c r="AS11">
        <v>13.275</v>
      </c>
      <c r="AT11">
        <v>17.089000000000002</v>
      </c>
      <c r="AU11">
        <v>15.74</v>
      </c>
      <c r="AV11">
        <v>16.315000000000001</v>
      </c>
      <c r="AW11">
        <v>15.228000000000002</v>
      </c>
      <c r="AX11">
        <v>15.334000000000001</v>
      </c>
      <c r="AY11">
        <v>12.941000000000001</v>
      </c>
      <c r="AZ11">
        <v>13.3</v>
      </c>
      <c r="BA11">
        <v>14.542</v>
      </c>
      <c r="BB11">
        <v>18.067</v>
      </c>
      <c r="BC11">
        <v>20.323</v>
      </c>
      <c r="BD11">
        <v>14.457000000000001</v>
      </c>
      <c r="BE11">
        <v>12.822000000000001</v>
      </c>
      <c r="BF11">
        <v>16.382999999999999</v>
      </c>
      <c r="BG11">
        <v>17.297000000000001</v>
      </c>
      <c r="BH11">
        <v>18.079000000000001</v>
      </c>
      <c r="BI11">
        <v>16.934999999999999</v>
      </c>
      <c r="BJ11">
        <v>16.387</v>
      </c>
      <c r="BK11">
        <v>13.946000000000002</v>
      </c>
      <c r="BL11">
        <v>11.631</v>
      </c>
      <c r="BM11">
        <v>15.535</v>
      </c>
      <c r="BN11">
        <v>19.690000000000001</v>
      </c>
      <c r="BO11">
        <v>20.509</v>
      </c>
      <c r="BP11">
        <v>13.966000000000001</v>
      </c>
      <c r="BQ11">
        <v>13.257000000000001</v>
      </c>
      <c r="BR11">
        <v>16.792999999999999</v>
      </c>
      <c r="BS11">
        <v>17.437000000000001</v>
      </c>
      <c r="BT11">
        <v>18.209</v>
      </c>
      <c r="BU11">
        <v>17.074999999999999</v>
      </c>
      <c r="BV11">
        <v>16.335000000000001</v>
      </c>
      <c r="BW11">
        <v>14.345000000000001</v>
      </c>
      <c r="BX11">
        <v>11.771000000000001</v>
      </c>
      <c r="BY11">
        <v>15.675000000000001</v>
      </c>
      <c r="BZ11">
        <v>19.829999999999998</v>
      </c>
      <c r="CA11">
        <v>20.626000000000001</v>
      </c>
      <c r="CB11">
        <v>13.984999999999999</v>
      </c>
      <c r="CC11">
        <v>13.272</v>
      </c>
      <c r="CD11">
        <v>16.542999999999999</v>
      </c>
      <c r="CE11">
        <v>19.154</v>
      </c>
      <c r="CF11">
        <v>20.006</v>
      </c>
      <c r="CG11">
        <v>18.959</v>
      </c>
      <c r="CH11">
        <v>17.973000000000003</v>
      </c>
      <c r="CI11">
        <v>16.016000000000002</v>
      </c>
      <c r="CJ11">
        <v>16.36</v>
      </c>
      <c r="CK11">
        <v>21.532</v>
      </c>
      <c r="CL11">
        <v>27.229000000000003</v>
      </c>
      <c r="CM11">
        <v>25.868000000000002</v>
      </c>
      <c r="CN11">
        <v>18.727</v>
      </c>
      <c r="CO11">
        <v>16.121000000000002</v>
      </c>
      <c r="CP11">
        <v>19.170999999999999</v>
      </c>
      <c r="CQ11">
        <v>19.334</v>
      </c>
      <c r="CR11">
        <v>20.221</v>
      </c>
      <c r="CS11">
        <v>18.874000000000002</v>
      </c>
      <c r="CT11">
        <v>18.648</v>
      </c>
      <c r="CU11">
        <v>16.196000000000002</v>
      </c>
      <c r="CV11">
        <v>15.346</v>
      </c>
      <c r="CW11">
        <v>22.476000000000003</v>
      </c>
      <c r="CX11">
        <v>27.092000000000002</v>
      </c>
      <c r="CY11">
        <v>26.918000000000003</v>
      </c>
      <c r="CZ11">
        <v>18.906000000000002</v>
      </c>
      <c r="DA11">
        <v>15.592000000000001</v>
      </c>
      <c r="DB11">
        <v>19.945</v>
      </c>
      <c r="DC11">
        <v>19.474</v>
      </c>
      <c r="DD11">
        <v>20.336000000000002</v>
      </c>
      <c r="DE11">
        <v>19.013999999999999</v>
      </c>
      <c r="DF11">
        <v>18.798000000000002</v>
      </c>
      <c r="DG11">
        <v>15.753</v>
      </c>
      <c r="DH11">
        <v>16.690000000000001</v>
      </c>
      <c r="DI11">
        <v>22.606000000000002</v>
      </c>
      <c r="DJ11">
        <v>27.22</v>
      </c>
      <c r="DK11">
        <v>27.006</v>
      </c>
      <c r="DL11">
        <v>19.056000000000001</v>
      </c>
      <c r="DM11">
        <v>15.712000000000002</v>
      </c>
      <c r="DN11">
        <v>20.085000000000001</v>
      </c>
      <c r="DO11">
        <v>19.314</v>
      </c>
      <c r="DP11">
        <v>20.545999999999999</v>
      </c>
      <c r="DQ11">
        <v>19.509</v>
      </c>
      <c r="DR11">
        <v>18.958000000000002</v>
      </c>
      <c r="DS11">
        <v>15.883000000000001</v>
      </c>
      <c r="DT11">
        <v>16.91</v>
      </c>
      <c r="DU11">
        <v>22.756</v>
      </c>
      <c r="DV11">
        <v>27.371000000000002</v>
      </c>
      <c r="DW11">
        <v>27.104000000000003</v>
      </c>
      <c r="DX11">
        <v>18.545999999999999</v>
      </c>
      <c r="DY11">
        <v>16.57</v>
      </c>
      <c r="DZ11">
        <v>20.225000000000001</v>
      </c>
      <c r="EA11">
        <v>19.513999999999999</v>
      </c>
      <c r="EB11">
        <v>20.766000000000002</v>
      </c>
      <c r="EC11">
        <v>19.728999999999999</v>
      </c>
      <c r="ED11">
        <v>19.178000000000001</v>
      </c>
      <c r="EE11">
        <v>16.083000000000002</v>
      </c>
      <c r="EF11">
        <v>17.13</v>
      </c>
      <c r="EG11">
        <v>22.152000000000001</v>
      </c>
      <c r="EH11">
        <v>27.939</v>
      </c>
      <c r="EI11">
        <v>27.273</v>
      </c>
      <c r="EJ11">
        <v>18.756</v>
      </c>
      <c r="EK11">
        <v>16.78</v>
      </c>
      <c r="EL11">
        <v>20.434999999999999</v>
      </c>
      <c r="EM11">
        <v>19.794</v>
      </c>
      <c r="EN11">
        <v>21.071000000000002</v>
      </c>
      <c r="EO11">
        <v>19.999000000000002</v>
      </c>
      <c r="EP11">
        <v>18.914000000000001</v>
      </c>
      <c r="EQ11">
        <v>16.956</v>
      </c>
      <c r="ER11">
        <v>17.39</v>
      </c>
      <c r="ES11">
        <v>22.422000000000001</v>
      </c>
      <c r="ET11">
        <v>28.209</v>
      </c>
      <c r="EU11">
        <v>26.548000000000002</v>
      </c>
      <c r="EV11">
        <v>19.706</v>
      </c>
      <c r="EW11">
        <v>17.048999999999999</v>
      </c>
      <c r="EX11">
        <v>20.071000000000002</v>
      </c>
      <c r="EY11">
        <v>20.434000000000001</v>
      </c>
      <c r="EZ11">
        <v>21.196000000000002</v>
      </c>
      <c r="FA11">
        <v>19.853999999999999</v>
      </c>
      <c r="FB11">
        <v>19.608000000000001</v>
      </c>
      <c r="FC11">
        <v>17.106000000000002</v>
      </c>
      <c r="FD11">
        <v>16.445</v>
      </c>
      <c r="FE11">
        <v>23.386000000000003</v>
      </c>
      <c r="FF11">
        <v>28.379000000000001</v>
      </c>
      <c r="FG11">
        <v>26.642000000000003</v>
      </c>
      <c r="FH11">
        <v>19.876000000000001</v>
      </c>
      <c r="FI11">
        <v>17.199000000000002</v>
      </c>
      <c r="FJ11">
        <v>20.201000000000001</v>
      </c>
      <c r="FK11">
        <v>20.704000000000001</v>
      </c>
      <c r="FL11">
        <v>21.356000000000002</v>
      </c>
      <c r="FM11">
        <v>20.004000000000001</v>
      </c>
      <c r="FN11">
        <v>19.778000000000002</v>
      </c>
      <c r="FO11">
        <v>17.256</v>
      </c>
      <c r="FP11">
        <v>16.714000000000002</v>
      </c>
      <c r="FQ11">
        <v>23.536000000000001</v>
      </c>
      <c r="FR11">
        <v>28.152000000000001</v>
      </c>
      <c r="FS11">
        <v>27.768000000000001</v>
      </c>
      <c r="FT11">
        <v>20.045999999999999</v>
      </c>
      <c r="FU11">
        <v>16.562000000000001</v>
      </c>
      <c r="FV11">
        <v>21.004000000000001</v>
      </c>
      <c r="FW11">
        <v>20.614000000000001</v>
      </c>
      <c r="FX11">
        <v>21.14</v>
      </c>
      <c r="FY11">
        <v>20.154</v>
      </c>
      <c r="FZ11">
        <v>19.343</v>
      </c>
      <c r="GA11">
        <v>16.743000000000002</v>
      </c>
      <c r="GB11">
        <v>18.190000000000001</v>
      </c>
      <c r="GC11">
        <v>23.686</v>
      </c>
      <c r="GD11">
        <v>28.3</v>
      </c>
      <c r="GE11">
        <v>27.899000000000001</v>
      </c>
      <c r="GF11">
        <v>19.476000000000003</v>
      </c>
      <c r="GG11">
        <v>15.872</v>
      </c>
      <c r="GH11">
        <v>21.155000000000001</v>
      </c>
      <c r="GI11">
        <v>20.533000000000001</v>
      </c>
      <c r="GJ11">
        <v>21.527000000000001</v>
      </c>
      <c r="GK11">
        <v>20.474</v>
      </c>
      <c r="GL11">
        <v>20.248000000000001</v>
      </c>
      <c r="GM11">
        <v>17.073</v>
      </c>
      <c r="GN11">
        <v>18.46</v>
      </c>
      <c r="GO11">
        <v>23.141999999999999</v>
      </c>
      <c r="GP11">
        <v>29.019000000000002</v>
      </c>
      <c r="GQ11">
        <v>28.198</v>
      </c>
      <c r="GR11">
        <v>19.056000000000001</v>
      </c>
      <c r="GS11">
        <v>17.022000000000002</v>
      </c>
      <c r="GT11">
        <v>21.474</v>
      </c>
      <c r="GU11">
        <v>20.813000000000002</v>
      </c>
      <c r="GV11">
        <v>21.79</v>
      </c>
      <c r="GW11">
        <v>21.109000000000002</v>
      </c>
      <c r="GX11">
        <v>19.422000000000001</v>
      </c>
      <c r="GY11">
        <v>18.036000000000001</v>
      </c>
      <c r="GZ11">
        <v>18.73</v>
      </c>
      <c r="HA11">
        <v>23.482000000000003</v>
      </c>
      <c r="HB11">
        <v>29.329000000000001</v>
      </c>
      <c r="HC11">
        <v>28.497</v>
      </c>
      <c r="HD11">
        <v>19.387</v>
      </c>
      <c r="HE11">
        <v>17.352</v>
      </c>
      <c r="HF11">
        <v>21.121000000000002</v>
      </c>
      <c r="HG11">
        <v>21.434000000000001</v>
      </c>
      <c r="HH11">
        <v>22.119</v>
      </c>
      <c r="HI11">
        <v>21.104000000000003</v>
      </c>
      <c r="HJ11">
        <v>20.313000000000002</v>
      </c>
      <c r="HK11">
        <v>18.356000000000002</v>
      </c>
      <c r="HL11">
        <v>18.989999999999998</v>
      </c>
      <c r="HM11">
        <v>23.813000000000002</v>
      </c>
      <c r="HN11">
        <v>29.629000000000001</v>
      </c>
      <c r="HO11">
        <v>27.778000000000002</v>
      </c>
    </row>
    <row r="12" spans="1:223" x14ac:dyDescent="0.2">
      <c r="A12" s="243" t="s">
        <v>132</v>
      </c>
      <c r="B12" s="244" t="s">
        <v>149</v>
      </c>
      <c r="C12" s="244"/>
      <c r="D12" s="244"/>
      <c r="E12" s="244"/>
      <c r="F12" s="244"/>
      <c r="T12">
        <v>28</v>
      </c>
      <c r="U12">
        <v>29</v>
      </c>
      <c r="V12">
        <v>34.75</v>
      </c>
      <c r="W12">
        <v>35</v>
      </c>
      <c r="X12">
        <v>34.25</v>
      </c>
      <c r="Y12">
        <v>33.5</v>
      </c>
      <c r="Z12">
        <v>32.25</v>
      </c>
      <c r="AA12">
        <v>33.75</v>
      </c>
      <c r="AB12">
        <v>39.75</v>
      </c>
      <c r="AC12">
        <v>49</v>
      </c>
      <c r="AD12">
        <v>54.75</v>
      </c>
      <c r="AE12">
        <v>46.25</v>
      </c>
      <c r="AF12">
        <v>38.5</v>
      </c>
      <c r="AG12">
        <v>37.5</v>
      </c>
      <c r="AH12">
        <v>39.5</v>
      </c>
      <c r="AI12">
        <v>40.75</v>
      </c>
      <c r="AJ12">
        <v>39.25</v>
      </c>
      <c r="AK12">
        <v>38.5</v>
      </c>
      <c r="AL12">
        <v>37.25</v>
      </c>
      <c r="AM12">
        <v>38</v>
      </c>
      <c r="AN12">
        <v>42.5</v>
      </c>
      <c r="AO12">
        <v>57</v>
      </c>
      <c r="AP12">
        <v>62.75</v>
      </c>
      <c r="AQ12">
        <v>49.75</v>
      </c>
      <c r="AR12">
        <v>39.5</v>
      </c>
      <c r="AS12">
        <v>39.25</v>
      </c>
      <c r="AT12">
        <v>40.5</v>
      </c>
      <c r="AU12">
        <v>41.25</v>
      </c>
      <c r="AV12">
        <v>39.86</v>
      </c>
      <c r="AW12">
        <v>39.229999999999997</v>
      </c>
      <c r="AX12">
        <v>38.01</v>
      </c>
      <c r="AY12">
        <v>38.729999999999997</v>
      </c>
      <c r="AZ12">
        <v>42.9</v>
      </c>
      <c r="BA12">
        <v>56.37</v>
      </c>
      <c r="BB12">
        <v>61.66</v>
      </c>
      <c r="BC12">
        <v>49.61</v>
      </c>
      <c r="BD12">
        <v>40.119999999999997</v>
      </c>
      <c r="BE12">
        <v>39.85</v>
      </c>
      <c r="BF12">
        <v>41.04</v>
      </c>
      <c r="BG12">
        <v>41.54</v>
      </c>
      <c r="BH12">
        <v>40.14</v>
      </c>
      <c r="BI12">
        <v>39.49</v>
      </c>
      <c r="BJ12">
        <v>38.270000000000003</v>
      </c>
      <c r="BK12">
        <v>38.99</v>
      </c>
      <c r="BL12">
        <v>43.19</v>
      </c>
      <c r="BM12">
        <v>56.75</v>
      </c>
      <c r="BN12">
        <v>62.08</v>
      </c>
      <c r="BO12">
        <v>49.95</v>
      </c>
      <c r="BP12">
        <v>40.39</v>
      </c>
      <c r="BQ12">
        <v>40.119999999999997</v>
      </c>
      <c r="BR12">
        <v>41.32</v>
      </c>
      <c r="BS12">
        <v>41.82</v>
      </c>
      <c r="BT12">
        <v>40.409999999999997</v>
      </c>
      <c r="BU12">
        <v>39.75</v>
      </c>
      <c r="BV12">
        <v>38.53</v>
      </c>
      <c r="BW12">
        <v>39.25</v>
      </c>
      <c r="BX12">
        <v>43.48</v>
      </c>
      <c r="BY12">
        <v>57.13</v>
      </c>
      <c r="BZ12">
        <v>62.51</v>
      </c>
      <c r="CA12">
        <v>50.29</v>
      </c>
      <c r="CB12">
        <v>40.659999999999997</v>
      </c>
      <c r="CC12">
        <v>40.4</v>
      </c>
      <c r="CD12">
        <v>41.6</v>
      </c>
      <c r="CE12">
        <v>42.1</v>
      </c>
      <c r="CF12">
        <v>40.68</v>
      </c>
      <c r="CG12">
        <v>40.01</v>
      </c>
      <c r="CH12">
        <v>38.79</v>
      </c>
      <c r="CI12">
        <v>39.51</v>
      </c>
      <c r="CJ12">
        <v>43.77</v>
      </c>
      <c r="CK12">
        <v>57.52</v>
      </c>
      <c r="CL12">
        <v>62.93</v>
      </c>
      <c r="CM12">
        <v>50.63</v>
      </c>
      <c r="CN12">
        <v>40.93</v>
      </c>
      <c r="CO12">
        <v>40.67</v>
      </c>
      <c r="CP12">
        <v>41.88</v>
      </c>
      <c r="CQ12">
        <v>42.38</v>
      </c>
      <c r="CR12">
        <v>40.950000000000003</v>
      </c>
      <c r="CS12">
        <v>40.28</v>
      </c>
      <c r="CT12">
        <v>39.049999999999997</v>
      </c>
      <c r="CU12">
        <v>39.78</v>
      </c>
      <c r="CV12">
        <v>44.06</v>
      </c>
      <c r="CW12">
        <v>57.9</v>
      </c>
      <c r="CX12">
        <v>63.35</v>
      </c>
      <c r="CY12">
        <v>50.97</v>
      </c>
      <c r="CZ12">
        <v>41.21</v>
      </c>
      <c r="DA12">
        <v>40.94</v>
      </c>
      <c r="DB12">
        <v>42.16</v>
      </c>
      <c r="DC12">
        <v>42.67</v>
      </c>
      <c r="DD12">
        <v>41.23</v>
      </c>
      <c r="DE12">
        <v>40.54</v>
      </c>
      <c r="DF12">
        <v>39.31</v>
      </c>
      <c r="DG12">
        <v>40.04</v>
      </c>
      <c r="DH12">
        <v>44.35</v>
      </c>
      <c r="DI12">
        <v>58.28</v>
      </c>
      <c r="DJ12">
        <v>63.77</v>
      </c>
      <c r="DK12">
        <v>51.31</v>
      </c>
      <c r="DL12">
        <v>41.48</v>
      </c>
      <c r="DM12">
        <v>41.22</v>
      </c>
      <c r="DN12">
        <v>42.44</v>
      </c>
      <c r="DO12">
        <v>42.95</v>
      </c>
      <c r="DP12">
        <v>41.5</v>
      </c>
      <c r="DQ12">
        <v>40.799999999999997</v>
      </c>
      <c r="DR12">
        <v>39.57</v>
      </c>
      <c r="DS12">
        <v>40.299999999999997</v>
      </c>
      <c r="DT12">
        <v>44.65</v>
      </c>
      <c r="DU12">
        <v>58.66</v>
      </c>
      <c r="DV12">
        <v>64.2</v>
      </c>
      <c r="DW12">
        <v>51.65</v>
      </c>
      <c r="DX12">
        <v>41.75</v>
      </c>
      <c r="DY12">
        <v>41.49</v>
      </c>
      <c r="DZ12">
        <v>42.72</v>
      </c>
      <c r="EA12">
        <v>43.23</v>
      </c>
      <c r="EB12">
        <v>41.77</v>
      </c>
      <c r="EC12">
        <v>41.06</v>
      </c>
      <c r="ED12">
        <v>39.83</v>
      </c>
      <c r="EE12">
        <v>40.56</v>
      </c>
      <c r="EF12">
        <v>44.94</v>
      </c>
      <c r="EG12">
        <v>59.05</v>
      </c>
      <c r="EH12">
        <v>64.62</v>
      </c>
      <c r="EI12">
        <v>51.99</v>
      </c>
      <c r="EJ12">
        <v>42.02</v>
      </c>
      <c r="EK12">
        <v>41.77</v>
      </c>
      <c r="EL12">
        <v>43</v>
      </c>
      <c r="EM12">
        <v>43.51</v>
      </c>
      <c r="EN12">
        <v>42.04</v>
      </c>
      <c r="EO12">
        <v>41.33</v>
      </c>
      <c r="EP12">
        <v>40.090000000000003</v>
      </c>
      <c r="EQ12">
        <v>40.83</v>
      </c>
      <c r="ER12">
        <v>45.23</v>
      </c>
      <c r="ES12">
        <v>59.43</v>
      </c>
      <c r="ET12">
        <v>65.040000000000006</v>
      </c>
      <c r="EU12">
        <v>52.32</v>
      </c>
      <c r="EV12">
        <v>42.3</v>
      </c>
      <c r="EW12">
        <v>42.04</v>
      </c>
      <c r="EX12">
        <v>43.27</v>
      </c>
      <c r="EY12">
        <v>43.79</v>
      </c>
      <c r="EZ12">
        <v>42.32</v>
      </c>
      <c r="FA12">
        <v>41.59</v>
      </c>
      <c r="FB12">
        <v>40.35</v>
      </c>
      <c r="FC12">
        <v>41.09</v>
      </c>
      <c r="FD12">
        <v>45.52</v>
      </c>
      <c r="FE12">
        <v>59.81</v>
      </c>
      <c r="FF12">
        <v>65.47</v>
      </c>
      <c r="FG12">
        <v>52.66</v>
      </c>
      <c r="FH12">
        <v>42.57</v>
      </c>
      <c r="FI12">
        <v>42.31</v>
      </c>
      <c r="FJ12">
        <v>43.55</v>
      </c>
      <c r="FK12">
        <v>44.08</v>
      </c>
      <c r="FL12">
        <v>42.59</v>
      </c>
      <c r="FM12">
        <v>41.85</v>
      </c>
      <c r="FN12">
        <v>40.61</v>
      </c>
      <c r="FO12">
        <v>41.35</v>
      </c>
      <c r="FP12">
        <v>45.81</v>
      </c>
      <c r="FQ12">
        <v>60.19</v>
      </c>
      <c r="FR12">
        <v>65.89</v>
      </c>
      <c r="FS12">
        <v>53</v>
      </c>
      <c r="FT12">
        <v>42.84</v>
      </c>
      <c r="FU12">
        <v>42.59</v>
      </c>
      <c r="FV12">
        <v>43.83</v>
      </c>
      <c r="FW12">
        <v>44.36</v>
      </c>
      <c r="FX12">
        <v>42.86</v>
      </c>
      <c r="FY12">
        <v>42.11</v>
      </c>
      <c r="FZ12">
        <v>40.869999999999997</v>
      </c>
      <c r="GA12">
        <v>41.61</v>
      </c>
      <c r="GB12">
        <v>46.11</v>
      </c>
      <c r="GC12">
        <v>60.58</v>
      </c>
      <c r="GD12">
        <v>66.31</v>
      </c>
      <c r="GE12">
        <v>53.34</v>
      </c>
      <c r="GF12">
        <v>43.11</v>
      </c>
      <c r="GG12">
        <v>42.86</v>
      </c>
      <c r="GH12">
        <v>44.11</v>
      </c>
      <c r="GI12">
        <v>44.64</v>
      </c>
      <c r="GJ12">
        <v>43.13</v>
      </c>
      <c r="GK12">
        <v>42.38</v>
      </c>
      <c r="GL12">
        <v>41.12</v>
      </c>
      <c r="GM12">
        <v>41.88</v>
      </c>
      <c r="GN12">
        <v>46.4</v>
      </c>
      <c r="GO12">
        <v>60.96</v>
      </c>
      <c r="GP12">
        <v>66.739999999999995</v>
      </c>
      <c r="GQ12">
        <v>53.68</v>
      </c>
      <c r="GR12">
        <v>43.38</v>
      </c>
      <c r="GS12">
        <v>43.13</v>
      </c>
      <c r="GT12">
        <v>44.39</v>
      </c>
      <c r="GU12">
        <v>44.92</v>
      </c>
      <c r="GV12">
        <v>43.41</v>
      </c>
      <c r="GW12">
        <v>42.64</v>
      </c>
      <c r="GX12">
        <v>41.38</v>
      </c>
      <c r="GY12">
        <v>42.14</v>
      </c>
      <c r="GZ12">
        <v>46.69</v>
      </c>
      <c r="HA12">
        <v>61.34</v>
      </c>
      <c r="HB12">
        <v>67.16</v>
      </c>
      <c r="HC12">
        <v>54.02</v>
      </c>
      <c r="HD12">
        <v>43.66</v>
      </c>
      <c r="HE12">
        <v>43.41</v>
      </c>
      <c r="HF12">
        <v>44.67</v>
      </c>
      <c r="HG12">
        <v>45.2</v>
      </c>
      <c r="HH12">
        <v>43.68</v>
      </c>
      <c r="HI12">
        <v>42.9</v>
      </c>
      <c r="HJ12">
        <v>41.64</v>
      </c>
      <c r="HK12">
        <v>42.4</v>
      </c>
      <c r="HL12">
        <v>46.98</v>
      </c>
      <c r="HM12">
        <v>61.72</v>
      </c>
      <c r="HN12">
        <v>67.58</v>
      </c>
      <c r="HO12">
        <v>54.36</v>
      </c>
    </row>
    <row r="13" spans="1:223" x14ac:dyDescent="0.2">
      <c r="A13" s="243" t="s">
        <v>132</v>
      </c>
      <c r="B13" s="244" t="s">
        <v>179</v>
      </c>
      <c r="C13" s="244"/>
      <c r="D13" s="244"/>
      <c r="E13" s="244"/>
      <c r="F13" s="244"/>
      <c r="T13">
        <v>22.5</v>
      </c>
      <c r="U13">
        <v>20.75</v>
      </c>
      <c r="V13">
        <v>23.895</v>
      </c>
      <c r="W13">
        <v>26.581</v>
      </c>
      <c r="X13">
        <v>25.446000000000002</v>
      </c>
      <c r="Y13">
        <v>24.298000000000002</v>
      </c>
      <c r="Z13">
        <v>24.583000000000002</v>
      </c>
      <c r="AA13">
        <v>25.23</v>
      </c>
      <c r="AB13">
        <v>25.729000000000003</v>
      </c>
      <c r="AC13">
        <v>31.129000000000001</v>
      </c>
      <c r="AD13">
        <v>32.177</v>
      </c>
      <c r="AE13">
        <v>27.425000000000001</v>
      </c>
      <c r="AF13">
        <v>25.887</v>
      </c>
      <c r="AG13">
        <v>23.958000000000002</v>
      </c>
      <c r="AH13">
        <v>27.371000000000002</v>
      </c>
      <c r="AI13">
        <v>26.181000000000001</v>
      </c>
      <c r="AJ13">
        <v>25.982000000000003</v>
      </c>
      <c r="AK13">
        <v>25.403000000000002</v>
      </c>
      <c r="AL13">
        <v>25.167000000000002</v>
      </c>
      <c r="AM13">
        <v>24.863</v>
      </c>
      <c r="AN13">
        <v>25.708000000000002</v>
      </c>
      <c r="AO13">
        <v>28.202000000000002</v>
      </c>
      <c r="AP13">
        <v>32.100999999999999</v>
      </c>
      <c r="AQ13">
        <v>30.563000000000002</v>
      </c>
      <c r="AR13">
        <v>25.065000000000001</v>
      </c>
      <c r="AS13">
        <v>24.274999999999999</v>
      </c>
      <c r="AT13">
        <v>27.895</v>
      </c>
      <c r="AU13">
        <v>26.655000000000001</v>
      </c>
      <c r="AV13">
        <v>26.271000000000001</v>
      </c>
      <c r="AW13">
        <v>26.111000000000001</v>
      </c>
      <c r="AX13">
        <v>25.813000000000002</v>
      </c>
      <c r="AY13">
        <v>25.348000000000003</v>
      </c>
      <c r="AZ13">
        <v>26.404</v>
      </c>
      <c r="BA13">
        <v>27.812000000000001</v>
      </c>
      <c r="BB13">
        <v>30.91</v>
      </c>
      <c r="BC13">
        <v>29.945</v>
      </c>
      <c r="BD13">
        <v>24.958000000000002</v>
      </c>
      <c r="BE13">
        <v>25.202000000000002</v>
      </c>
      <c r="BF13">
        <v>28.399000000000001</v>
      </c>
      <c r="BG13">
        <v>26.793000000000003</v>
      </c>
      <c r="BH13">
        <v>26.769000000000002</v>
      </c>
      <c r="BI13">
        <v>26.501000000000001</v>
      </c>
      <c r="BJ13">
        <v>26.254999999999999</v>
      </c>
      <c r="BK13">
        <v>25.813000000000002</v>
      </c>
      <c r="BL13">
        <v>26.701000000000001</v>
      </c>
      <c r="BM13">
        <v>26.899000000000001</v>
      </c>
      <c r="BN13">
        <v>31.099</v>
      </c>
      <c r="BO13">
        <v>29.726000000000003</v>
      </c>
      <c r="BP13">
        <v>25.17</v>
      </c>
      <c r="BQ13">
        <v>25.668000000000003</v>
      </c>
      <c r="BR13">
        <v>28.754999999999999</v>
      </c>
      <c r="BS13">
        <v>27.128</v>
      </c>
      <c r="BT13">
        <v>27.096</v>
      </c>
      <c r="BU13">
        <v>26.878</v>
      </c>
      <c r="BV13">
        <v>26.554000000000002</v>
      </c>
      <c r="BW13">
        <v>26.413</v>
      </c>
      <c r="BX13">
        <v>26.984999999999999</v>
      </c>
      <c r="BY13">
        <v>26.734000000000002</v>
      </c>
      <c r="BZ13">
        <v>30.613000000000003</v>
      </c>
      <c r="CA13">
        <v>29.535</v>
      </c>
      <c r="CB13">
        <v>25.369</v>
      </c>
      <c r="CC13">
        <v>26.104000000000003</v>
      </c>
      <c r="CD13">
        <v>29.023</v>
      </c>
      <c r="CE13">
        <v>27.64</v>
      </c>
      <c r="CF13">
        <v>27.411000000000001</v>
      </c>
      <c r="CG13">
        <v>27.23</v>
      </c>
      <c r="CH13">
        <v>26.969000000000001</v>
      </c>
      <c r="CI13">
        <v>26.826000000000001</v>
      </c>
      <c r="CJ13">
        <v>27.256</v>
      </c>
      <c r="CK13">
        <v>26.593</v>
      </c>
      <c r="CL13">
        <v>30.192</v>
      </c>
      <c r="CM13">
        <v>28.953000000000003</v>
      </c>
      <c r="CN13">
        <v>25.832000000000001</v>
      </c>
      <c r="CO13">
        <v>26.517000000000003</v>
      </c>
      <c r="CP13">
        <v>29.371000000000002</v>
      </c>
      <c r="CQ13">
        <v>27.916</v>
      </c>
      <c r="CR13">
        <v>27.724</v>
      </c>
      <c r="CS13">
        <v>27.406000000000002</v>
      </c>
      <c r="CT13">
        <v>27.416</v>
      </c>
      <c r="CU13">
        <v>27.17</v>
      </c>
      <c r="CV13">
        <v>27.224</v>
      </c>
      <c r="CW13">
        <v>27.323</v>
      </c>
      <c r="CX13">
        <v>29.033000000000001</v>
      </c>
      <c r="CY13">
        <v>29.324999999999999</v>
      </c>
      <c r="CZ13">
        <v>26.029</v>
      </c>
      <c r="DA13">
        <v>26.722000000000001</v>
      </c>
      <c r="DB13">
        <v>29.729000000000003</v>
      </c>
      <c r="DC13">
        <v>28.19</v>
      </c>
      <c r="DD13">
        <v>27.975000000000001</v>
      </c>
      <c r="DE13">
        <v>27.713000000000001</v>
      </c>
      <c r="DF13">
        <v>27.744</v>
      </c>
      <c r="DG13">
        <v>27.381</v>
      </c>
      <c r="DH13">
        <v>27.761000000000003</v>
      </c>
      <c r="DI13">
        <v>27.31</v>
      </c>
      <c r="DJ13">
        <v>28.786000000000001</v>
      </c>
      <c r="DK13">
        <v>29.293000000000003</v>
      </c>
      <c r="DL13">
        <v>26.229000000000003</v>
      </c>
      <c r="DM13">
        <v>27.072000000000003</v>
      </c>
      <c r="DN13">
        <v>30.018000000000001</v>
      </c>
      <c r="DO13">
        <v>28.27</v>
      </c>
      <c r="DP13">
        <v>28.239000000000001</v>
      </c>
      <c r="DQ13">
        <v>28.147000000000002</v>
      </c>
      <c r="DR13">
        <v>28.072000000000003</v>
      </c>
      <c r="DS13">
        <v>27.722000000000001</v>
      </c>
      <c r="DT13">
        <v>28.004999999999999</v>
      </c>
      <c r="DU13">
        <v>27.298000000000002</v>
      </c>
      <c r="DV13">
        <v>28.563000000000002</v>
      </c>
      <c r="DW13">
        <v>29.261000000000003</v>
      </c>
      <c r="DX13">
        <v>26.177</v>
      </c>
      <c r="DY13">
        <v>27.552</v>
      </c>
      <c r="DZ13">
        <v>30.294</v>
      </c>
      <c r="EA13">
        <v>28.522000000000002</v>
      </c>
      <c r="EB13">
        <v>28.489000000000001</v>
      </c>
      <c r="EC13">
        <v>28.411000000000001</v>
      </c>
      <c r="ED13">
        <v>28.349</v>
      </c>
      <c r="EE13">
        <v>28.007000000000001</v>
      </c>
      <c r="EF13">
        <v>28.238000000000003</v>
      </c>
      <c r="EG13">
        <v>26.523</v>
      </c>
      <c r="EH13">
        <v>29.437000000000001</v>
      </c>
      <c r="EI13">
        <v>29.309000000000001</v>
      </c>
      <c r="EJ13">
        <v>26.389000000000003</v>
      </c>
      <c r="EK13">
        <v>27.842000000000002</v>
      </c>
      <c r="EL13">
        <v>30.544</v>
      </c>
      <c r="EM13">
        <v>28.773</v>
      </c>
      <c r="EN13">
        <v>28.761000000000003</v>
      </c>
      <c r="EO13">
        <v>28.673000000000002</v>
      </c>
      <c r="EP13">
        <v>28.564</v>
      </c>
      <c r="EQ13">
        <v>28.411000000000001</v>
      </c>
      <c r="ER13">
        <v>28.459</v>
      </c>
      <c r="ES13">
        <v>26.565000000000001</v>
      </c>
      <c r="ET13">
        <v>29.381</v>
      </c>
      <c r="EU13">
        <v>28.866</v>
      </c>
      <c r="EV13">
        <v>26.837</v>
      </c>
      <c r="EW13">
        <v>28.121000000000002</v>
      </c>
      <c r="EX13">
        <v>30.743000000000002</v>
      </c>
      <c r="EY13">
        <v>29.189</v>
      </c>
      <c r="EZ13">
        <v>28.976000000000003</v>
      </c>
      <c r="FA13">
        <v>28.808</v>
      </c>
      <c r="FB13">
        <v>28.904</v>
      </c>
      <c r="FC13">
        <v>28.679000000000002</v>
      </c>
      <c r="FD13">
        <v>28.405000000000001</v>
      </c>
      <c r="FE13">
        <v>27.469000000000001</v>
      </c>
      <c r="FF13">
        <v>29.323</v>
      </c>
      <c r="FG13">
        <v>28.918000000000003</v>
      </c>
      <c r="FH13">
        <v>27.037000000000003</v>
      </c>
      <c r="FI13">
        <v>28.4</v>
      </c>
      <c r="FJ13">
        <v>30.995000000000001</v>
      </c>
      <c r="FK13">
        <v>29.409000000000002</v>
      </c>
      <c r="FL13">
        <v>29.201000000000001</v>
      </c>
      <c r="FM13">
        <v>29.049000000000003</v>
      </c>
      <c r="FN13">
        <v>29.156000000000002</v>
      </c>
      <c r="FO13">
        <v>28.933</v>
      </c>
      <c r="FP13">
        <v>28.614000000000001</v>
      </c>
      <c r="FQ13">
        <v>27.576000000000001</v>
      </c>
      <c r="FR13">
        <v>28.339000000000002</v>
      </c>
      <c r="FS13">
        <v>29.523</v>
      </c>
      <c r="FT13">
        <v>27.236000000000001</v>
      </c>
      <c r="FU13">
        <v>28.523</v>
      </c>
      <c r="FV13">
        <v>31.269000000000002</v>
      </c>
      <c r="FW13">
        <v>29.456000000000003</v>
      </c>
      <c r="FX13">
        <v>29.274999999999999</v>
      </c>
      <c r="FY13">
        <v>29.277000000000001</v>
      </c>
      <c r="FZ13">
        <v>29.329000000000001</v>
      </c>
      <c r="GA13">
        <v>29.074999999999999</v>
      </c>
      <c r="GB13">
        <v>29.106000000000002</v>
      </c>
      <c r="GC13">
        <v>27.693000000000001</v>
      </c>
      <c r="GD13">
        <v>28.37</v>
      </c>
      <c r="GE13">
        <v>29.639000000000003</v>
      </c>
      <c r="GF13">
        <v>27.184000000000001</v>
      </c>
      <c r="GG13">
        <v>28.639000000000003</v>
      </c>
      <c r="GH13">
        <v>31.492000000000001</v>
      </c>
      <c r="GI13">
        <v>29.503</v>
      </c>
      <c r="GJ13">
        <v>29.527000000000001</v>
      </c>
      <c r="GK13">
        <v>29.516000000000002</v>
      </c>
      <c r="GL13">
        <v>29.637</v>
      </c>
      <c r="GM13">
        <v>29.316000000000003</v>
      </c>
      <c r="GN13">
        <v>29.327000000000002</v>
      </c>
      <c r="GO13">
        <v>26.926000000000002</v>
      </c>
      <c r="GP13">
        <v>29.454999999999998</v>
      </c>
      <c r="GQ13">
        <v>29.753</v>
      </c>
      <c r="GR13">
        <v>27.132000000000001</v>
      </c>
      <c r="GS13">
        <v>29.019000000000002</v>
      </c>
      <c r="GT13">
        <v>31.715</v>
      </c>
      <c r="GU13">
        <v>29.684000000000001</v>
      </c>
      <c r="GV13">
        <v>29.684000000000001</v>
      </c>
      <c r="GW13">
        <v>29.816000000000003</v>
      </c>
      <c r="GX13">
        <v>29.712</v>
      </c>
      <c r="GY13">
        <v>29.614999999999998</v>
      </c>
      <c r="GZ13">
        <v>29.51</v>
      </c>
      <c r="HA13">
        <v>27.107000000000003</v>
      </c>
      <c r="HB13">
        <v>29.65</v>
      </c>
      <c r="HC13">
        <v>29.948</v>
      </c>
      <c r="HD13">
        <v>27.328000000000003</v>
      </c>
      <c r="HE13">
        <v>29.201000000000001</v>
      </c>
      <c r="HF13">
        <v>31.863000000000003</v>
      </c>
      <c r="HG13">
        <v>30.058</v>
      </c>
      <c r="HH13">
        <v>29.883000000000003</v>
      </c>
      <c r="HI13">
        <v>29.906000000000002</v>
      </c>
      <c r="HJ13">
        <v>29.963000000000001</v>
      </c>
      <c r="HK13">
        <v>29.803000000000001</v>
      </c>
      <c r="HL13">
        <v>29.704999999999998</v>
      </c>
      <c r="HM13">
        <v>27.288</v>
      </c>
      <c r="HN13">
        <v>29.846</v>
      </c>
      <c r="HO13">
        <v>29.612000000000002</v>
      </c>
    </row>
    <row r="14" spans="1:223" x14ac:dyDescent="0.2">
      <c r="A14" s="243" t="s">
        <v>128</v>
      </c>
      <c r="B14" s="244" t="s">
        <v>149</v>
      </c>
      <c r="C14" s="244"/>
      <c r="D14" s="244"/>
      <c r="E14" s="244"/>
      <c r="F14" s="244"/>
      <c r="T14">
        <v>28.25</v>
      </c>
      <c r="U14">
        <v>28</v>
      </c>
      <c r="V14">
        <v>33</v>
      </c>
      <c r="W14">
        <v>33.25</v>
      </c>
      <c r="X14">
        <v>32.75</v>
      </c>
      <c r="Y14">
        <v>32</v>
      </c>
      <c r="Z14">
        <v>30.5</v>
      </c>
      <c r="AA14">
        <v>35.5</v>
      </c>
      <c r="AB14">
        <v>43.5</v>
      </c>
      <c r="AC14">
        <v>52</v>
      </c>
      <c r="AD14">
        <v>61</v>
      </c>
      <c r="AE14">
        <v>50</v>
      </c>
      <c r="AF14">
        <v>37</v>
      </c>
      <c r="AG14">
        <v>35</v>
      </c>
      <c r="AH14">
        <v>36</v>
      </c>
      <c r="AI14">
        <v>36</v>
      </c>
      <c r="AJ14">
        <v>36</v>
      </c>
      <c r="AK14">
        <v>35.5</v>
      </c>
      <c r="AL14">
        <v>35</v>
      </c>
      <c r="AM14">
        <v>36</v>
      </c>
      <c r="AN14">
        <v>43</v>
      </c>
      <c r="AO14">
        <v>53</v>
      </c>
      <c r="AP14">
        <v>61</v>
      </c>
      <c r="AQ14">
        <v>50.5</v>
      </c>
      <c r="AR14">
        <v>38</v>
      </c>
      <c r="AS14">
        <v>37</v>
      </c>
      <c r="AT14">
        <v>36.5</v>
      </c>
      <c r="AU14">
        <v>36.700000000000003</v>
      </c>
      <c r="AV14">
        <v>36.700000000000003</v>
      </c>
      <c r="AW14">
        <v>36.24</v>
      </c>
      <c r="AX14">
        <v>35.78</v>
      </c>
      <c r="AY14">
        <v>36.700000000000003</v>
      </c>
      <c r="AZ14">
        <v>43.19</v>
      </c>
      <c r="BA14">
        <v>52.46</v>
      </c>
      <c r="BB14">
        <v>59.87</v>
      </c>
      <c r="BC14">
        <v>50.14</v>
      </c>
      <c r="BD14">
        <v>38.56</v>
      </c>
      <c r="BE14">
        <v>37.630000000000003</v>
      </c>
      <c r="BF14">
        <v>37.17</v>
      </c>
      <c r="BG14">
        <v>36.96</v>
      </c>
      <c r="BH14">
        <v>36.97</v>
      </c>
      <c r="BI14">
        <v>36.5</v>
      </c>
      <c r="BJ14">
        <v>36.03</v>
      </c>
      <c r="BK14">
        <v>36.97</v>
      </c>
      <c r="BL14">
        <v>43.5</v>
      </c>
      <c r="BM14">
        <v>52.83</v>
      </c>
      <c r="BN14">
        <v>60.3</v>
      </c>
      <c r="BO14">
        <v>50.5</v>
      </c>
      <c r="BP14">
        <v>38.83</v>
      </c>
      <c r="BQ14">
        <v>37.9</v>
      </c>
      <c r="BR14">
        <v>37.43</v>
      </c>
      <c r="BS14">
        <v>37.229999999999997</v>
      </c>
      <c r="BT14">
        <v>37.229999999999997</v>
      </c>
      <c r="BU14">
        <v>36.76</v>
      </c>
      <c r="BV14">
        <v>36.29</v>
      </c>
      <c r="BW14">
        <v>37.229999999999997</v>
      </c>
      <c r="BX14">
        <v>43.81</v>
      </c>
      <c r="BY14">
        <v>53.21</v>
      </c>
      <c r="BZ14">
        <v>60.73</v>
      </c>
      <c r="CA14">
        <v>50.86</v>
      </c>
      <c r="CB14">
        <v>39.11</v>
      </c>
      <c r="CC14">
        <v>38.17</v>
      </c>
      <c r="CD14">
        <v>37.700000000000003</v>
      </c>
      <c r="CE14">
        <v>37.49</v>
      </c>
      <c r="CF14">
        <v>37.49</v>
      </c>
      <c r="CG14">
        <v>37.020000000000003</v>
      </c>
      <c r="CH14">
        <v>36.549999999999997</v>
      </c>
      <c r="CI14">
        <v>37.49</v>
      </c>
      <c r="CJ14">
        <v>44.12</v>
      </c>
      <c r="CK14">
        <v>53.59</v>
      </c>
      <c r="CL14">
        <v>61.16</v>
      </c>
      <c r="CM14">
        <v>51.22</v>
      </c>
      <c r="CN14">
        <v>39.39</v>
      </c>
      <c r="CO14">
        <v>38.44</v>
      </c>
      <c r="CP14">
        <v>37.97</v>
      </c>
      <c r="CQ14">
        <v>37.76</v>
      </c>
      <c r="CR14">
        <v>37.76</v>
      </c>
      <c r="CS14">
        <v>37.28</v>
      </c>
      <c r="CT14">
        <v>36.799999999999997</v>
      </c>
      <c r="CU14">
        <v>37.76</v>
      </c>
      <c r="CV14">
        <v>44.43</v>
      </c>
      <c r="CW14">
        <v>53.96</v>
      </c>
      <c r="CX14">
        <v>61.59</v>
      </c>
      <c r="CY14">
        <v>51.58</v>
      </c>
      <c r="CZ14">
        <v>39.659999999999997</v>
      </c>
      <c r="DA14">
        <v>38.71</v>
      </c>
      <c r="DB14">
        <v>38.24</v>
      </c>
      <c r="DC14">
        <v>38.020000000000003</v>
      </c>
      <c r="DD14">
        <v>38.020000000000003</v>
      </c>
      <c r="DE14">
        <v>37.54</v>
      </c>
      <c r="DF14">
        <v>37.06</v>
      </c>
      <c r="DG14">
        <v>38.020000000000003</v>
      </c>
      <c r="DH14">
        <v>44.74</v>
      </c>
      <c r="DI14">
        <v>54.34</v>
      </c>
      <c r="DJ14">
        <v>62.02</v>
      </c>
      <c r="DK14">
        <v>51.94</v>
      </c>
      <c r="DL14">
        <v>39.94</v>
      </c>
      <c r="DM14">
        <v>38.979999999999997</v>
      </c>
      <c r="DN14">
        <v>38.5</v>
      </c>
      <c r="DO14">
        <v>38.28</v>
      </c>
      <c r="DP14">
        <v>38.28</v>
      </c>
      <c r="DQ14">
        <v>37.799999999999997</v>
      </c>
      <c r="DR14">
        <v>37.32</v>
      </c>
      <c r="DS14">
        <v>38.28</v>
      </c>
      <c r="DT14">
        <v>45.05</v>
      </c>
      <c r="DU14">
        <v>54.72</v>
      </c>
      <c r="DV14">
        <v>62.45</v>
      </c>
      <c r="DW14">
        <v>52.3</v>
      </c>
      <c r="DX14">
        <v>40.22</v>
      </c>
      <c r="DY14">
        <v>39.25</v>
      </c>
      <c r="DZ14">
        <v>38.770000000000003</v>
      </c>
      <c r="EA14">
        <v>38.549999999999997</v>
      </c>
      <c r="EB14">
        <v>38.549999999999997</v>
      </c>
      <c r="EC14">
        <v>38.06</v>
      </c>
      <c r="ED14">
        <v>37.57</v>
      </c>
      <c r="EE14">
        <v>38.549999999999997</v>
      </c>
      <c r="EF14">
        <v>45.36</v>
      </c>
      <c r="EG14">
        <v>55.09</v>
      </c>
      <c r="EH14">
        <v>62.88</v>
      </c>
      <c r="EI14">
        <v>52.66</v>
      </c>
      <c r="EJ14">
        <v>40.5</v>
      </c>
      <c r="EK14">
        <v>39.520000000000003</v>
      </c>
      <c r="EL14">
        <v>39.04</v>
      </c>
      <c r="EM14">
        <v>38.81</v>
      </c>
      <c r="EN14">
        <v>38.81</v>
      </c>
      <c r="EO14">
        <v>38.32</v>
      </c>
      <c r="EP14">
        <v>37.83</v>
      </c>
      <c r="EQ14">
        <v>38.81</v>
      </c>
      <c r="ER14">
        <v>45.67</v>
      </c>
      <c r="ES14">
        <v>55.47</v>
      </c>
      <c r="ET14">
        <v>63.31</v>
      </c>
      <c r="EU14">
        <v>53.02</v>
      </c>
      <c r="EV14">
        <v>40.770000000000003</v>
      </c>
      <c r="EW14">
        <v>39.79</v>
      </c>
      <c r="EX14">
        <v>39.299999999999997</v>
      </c>
      <c r="EY14">
        <v>39.08</v>
      </c>
      <c r="EZ14">
        <v>39.08</v>
      </c>
      <c r="FA14">
        <v>38.58</v>
      </c>
      <c r="FB14">
        <v>38.090000000000003</v>
      </c>
      <c r="FC14">
        <v>39.08</v>
      </c>
      <c r="FD14">
        <v>45.98</v>
      </c>
      <c r="FE14">
        <v>55.85</v>
      </c>
      <c r="FF14">
        <v>63.74</v>
      </c>
      <c r="FG14">
        <v>53.38</v>
      </c>
      <c r="FH14">
        <v>41.05</v>
      </c>
      <c r="FI14">
        <v>40.06</v>
      </c>
      <c r="FJ14">
        <v>39.57</v>
      </c>
      <c r="FK14">
        <v>39.340000000000003</v>
      </c>
      <c r="FL14">
        <v>39.340000000000003</v>
      </c>
      <c r="FM14">
        <v>38.840000000000003</v>
      </c>
      <c r="FN14">
        <v>38.35</v>
      </c>
      <c r="FO14">
        <v>39.340000000000003</v>
      </c>
      <c r="FP14">
        <v>46.29</v>
      </c>
      <c r="FQ14">
        <v>56.23</v>
      </c>
      <c r="FR14">
        <v>64.17</v>
      </c>
      <c r="FS14">
        <v>53.74</v>
      </c>
      <c r="FT14">
        <v>41.33</v>
      </c>
      <c r="FU14">
        <v>40.33</v>
      </c>
      <c r="FV14">
        <v>39.840000000000003</v>
      </c>
      <c r="FW14">
        <v>39.6</v>
      </c>
      <c r="FX14">
        <v>39.6</v>
      </c>
      <c r="FY14">
        <v>39.1</v>
      </c>
      <c r="FZ14">
        <v>38.6</v>
      </c>
      <c r="GA14">
        <v>39.6</v>
      </c>
      <c r="GB14">
        <v>46.6</v>
      </c>
      <c r="GC14">
        <v>56.6</v>
      </c>
      <c r="GD14">
        <v>64.599999999999994</v>
      </c>
      <c r="GE14">
        <v>54.1</v>
      </c>
      <c r="GF14">
        <v>41.6</v>
      </c>
      <c r="GG14">
        <v>40.6</v>
      </c>
      <c r="GH14">
        <v>40.1</v>
      </c>
      <c r="GI14">
        <v>39.869999999999997</v>
      </c>
      <c r="GJ14">
        <v>39.869999999999997</v>
      </c>
      <c r="GK14">
        <v>39.36</v>
      </c>
      <c r="GL14">
        <v>38.86</v>
      </c>
      <c r="GM14">
        <v>39.869999999999997</v>
      </c>
      <c r="GN14">
        <v>46.91</v>
      </c>
      <c r="GO14">
        <v>56.98</v>
      </c>
      <c r="GP14">
        <v>65.03</v>
      </c>
      <c r="GQ14">
        <v>54.46</v>
      </c>
      <c r="GR14">
        <v>41.88</v>
      </c>
      <c r="GS14">
        <v>40.869999999999997</v>
      </c>
      <c r="GT14">
        <v>40.369999999999997</v>
      </c>
      <c r="GU14">
        <v>40.130000000000003</v>
      </c>
      <c r="GV14">
        <v>40.130000000000003</v>
      </c>
      <c r="GW14">
        <v>39.619999999999997</v>
      </c>
      <c r="GX14">
        <v>39.119999999999997</v>
      </c>
      <c r="GY14">
        <v>40.130000000000003</v>
      </c>
      <c r="GZ14">
        <v>47.22</v>
      </c>
      <c r="HA14">
        <v>57.36</v>
      </c>
      <c r="HB14">
        <v>65.459999999999994</v>
      </c>
      <c r="HC14">
        <v>54.82</v>
      </c>
      <c r="HD14">
        <v>42.16</v>
      </c>
      <c r="HE14">
        <v>41.14</v>
      </c>
      <c r="HF14">
        <v>40.64</v>
      </c>
      <c r="HG14">
        <v>40.39</v>
      </c>
      <c r="HH14">
        <v>40.39</v>
      </c>
      <c r="HI14">
        <v>39.880000000000003</v>
      </c>
      <c r="HJ14">
        <v>39.369999999999997</v>
      </c>
      <c r="HK14">
        <v>40.39</v>
      </c>
      <c r="HL14">
        <v>47.53</v>
      </c>
      <c r="HM14">
        <v>57.73</v>
      </c>
      <c r="HN14">
        <v>65.89</v>
      </c>
      <c r="HO14">
        <v>55.18</v>
      </c>
    </row>
    <row r="15" spans="1:223" s="247" customFormat="1" x14ac:dyDescent="0.2">
      <c r="A15" s="245" t="s">
        <v>128</v>
      </c>
      <c r="B15" s="246" t="s">
        <v>179</v>
      </c>
      <c r="C15" s="246"/>
      <c r="D15" s="246"/>
      <c r="E15" s="246"/>
      <c r="F15" s="246"/>
      <c r="T15" s="247">
        <v>21.25</v>
      </c>
      <c r="U15" s="247">
        <v>18.396000000000001</v>
      </c>
      <c r="V15" s="247">
        <v>21.629000000000001</v>
      </c>
      <c r="W15" s="247">
        <v>22.375</v>
      </c>
      <c r="X15" s="247">
        <v>22.231999999999999</v>
      </c>
      <c r="Y15" s="247">
        <v>22.016000000000002</v>
      </c>
      <c r="Z15" s="247">
        <v>22.4</v>
      </c>
      <c r="AA15" s="247">
        <v>21.169</v>
      </c>
      <c r="AB15" s="247">
        <v>20.125</v>
      </c>
      <c r="AC15" s="247">
        <v>29.742000000000001</v>
      </c>
      <c r="AD15" s="247">
        <v>30.968</v>
      </c>
      <c r="AE15" s="247">
        <v>25.6</v>
      </c>
      <c r="AF15" s="247">
        <v>24.29</v>
      </c>
      <c r="AG15" s="247">
        <v>21.917000000000002</v>
      </c>
      <c r="AH15" s="247">
        <v>21.451000000000001</v>
      </c>
      <c r="AI15" s="247">
        <v>23.694000000000003</v>
      </c>
      <c r="AJ15" s="247">
        <v>23.786000000000001</v>
      </c>
      <c r="AK15" s="247">
        <v>23.153000000000002</v>
      </c>
      <c r="AL15" s="247">
        <v>22.766999999999999</v>
      </c>
      <c r="AM15" s="247">
        <v>22.371000000000002</v>
      </c>
      <c r="AN15" s="247">
        <v>22.583000000000002</v>
      </c>
      <c r="AO15" s="247">
        <v>28.177</v>
      </c>
      <c r="AP15" s="247">
        <v>31.532</v>
      </c>
      <c r="AQ15" s="247">
        <v>29.375</v>
      </c>
      <c r="AR15" s="247">
        <v>25.984000000000002</v>
      </c>
      <c r="AS15" s="247">
        <v>21.8</v>
      </c>
      <c r="AT15" s="247">
        <v>22.911000000000001</v>
      </c>
      <c r="AU15" s="247">
        <v>24.199000000000002</v>
      </c>
      <c r="AV15" s="247">
        <v>24.143000000000001</v>
      </c>
      <c r="AW15" s="247">
        <v>23.934000000000001</v>
      </c>
      <c r="AX15" s="247">
        <v>23.484999999999999</v>
      </c>
      <c r="AY15" s="247">
        <v>22.912000000000003</v>
      </c>
      <c r="AZ15" s="247">
        <v>23.586000000000002</v>
      </c>
      <c r="BA15" s="247">
        <v>27.514000000000003</v>
      </c>
      <c r="BB15" s="247">
        <v>30.1</v>
      </c>
      <c r="BC15" s="247">
        <v>28.559000000000001</v>
      </c>
      <c r="BD15" s="247">
        <v>25.97</v>
      </c>
      <c r="BE15" s="247">
        <v>22.873000000000001</v>
      </c>
      <c r="BF15" s="247">
        <v>23.582000000000001</v>
      </c>
      <c r="BG15" s="247">
        <v>24.432000000000002</v>
      </c>
      <c r="BH15" s="247">
        <v>24.671000000000003</v>
      </c>
      <c r="BI15" s="247">
        <v>24.362000000000002</v>
      </c>
      <c r="BJ15" s="247">
        <v>23.967000000000002</v>
      </c>
      <c r="BK15" s="247">
        <v>23.418000000000003</v>
      </c>
      <c r="BL15" s="247">
        <v>23.904</v>
      </c>
      <c r="BM15" s="247">
        <v>26.608000000000001</v>
      </c>
      <c r="BN15" s="247">
        <v>30.159000000000002</v>
      </c>
      <c r="BO15" s="247">
        <v>28.215</v>
      </c>
      <c r="BP15" s="247">
        <v>26.17</v>
      </c>
      <c r="BQ15" s="247">
        <v>23.378</v>
      </c>
      <c r="BR15" s="247">
        <v>24.036000000000001</v>
      </c>
      <c r="BS15" s="247">
        <v>24.798000000000002</v>
      </c>
      <c r="BT15" s="247">
        <v>25.04</v>
      </c>
      <c r="BU15" s="247">
        <v>24.777000000000001</v>
      </c>
      <c r="BV15" s="247">
        <v>24.274999999999999</v>
      </c>
      <c r="BW15" s="247">
        <v>24.083000000000002</v>
      </c>
      <c r="BX15" s="247">
        <v>24.222000000000001</v>
      </c>
      <c r="BY15" s="247">
        <v>26.331</v>
      </c>
      <c r="BZ15" s="247">
        <v>29.56</v>
      </c>
      <c r="CA15" s="247">
        <v>27.912000000000003</v>
      </c>
      <c r="CB15" s="247">
        <v>26.353000000000002</v>
      </c>
      <c r="CC15" s="247">
        <v>23.857000000000003</v>
      </c>
      <c r="CD15" s="247">
        <v>24.273</v>
      </c>
      <c r="CE15" s="247">
        <v>25.303000000000001</v>
      </c>
      <c r="CF15" s="247">
        <v>25.382000000000001</v>
      </c>
      <c r="CG15" s="247">
        <v>25.154</v>
      </c>
      <c r="CH15" s="247">
        <v>24.716000000000001</v>
      </c>
      <c r="CI15" s="247">
        <v>24.523</v>
      </c>
      <c r="CJ15" s="247">
        <v>24.527000000000001</v>
      </c>
      <c r="CK15" s="247">
        <v>26.096</v>
      </c>
      <c r="CL15" s="247">
        <v>29.049000000000003</v>
      </c>
      <c r="CM15" s="247">
        <v>27.124000000000002</v>
      </c>
      <c r="CN15" s="247">
        <v>26.696000000000002</v>
      </c>
      <c r="CO15" s="247">
        <v>24.31</v>
      </c>
      <c r="CP15" s="247">
        <v>24.694000000000003</v>
      </c>
      <c r="CQ15" s="247">
        <v>25.608000000000001</v>
      </c>
      <c r="CR15" s="247">
        <v>25.717000000000002</v>
      </c>
      <c r="CS15" s="247">
        <v>25.367000000000001</v>
      </c>
      <c r="CT15" s="247">
        <v>25.219000000000001</v>
      </c>
      <c r="CU15" s="247">
        <v>24.894000000000002</v>
      </c>
      <c r="CV15" s="247">
        <v>24.346</v>
      </c>
      <c r="CW15" s="247">
        <v>26.649000000000001</v>
      </c>
      <c r="CX15" s="247">
        <v>27.832000000000001</v>
      </c>
      <c r="CY15" s="247">
        <v>27.532</v>
      </c>
      <c r="CZ15" s="247">
        <v>26.883000000000003</v>
      </c>
      <c r="DA15" s="247">
        <v>24.465</v>
      </c>
      <c r="DB15" s="247">
        <v>25.215</v>
      </c>
      <c r="DC15" s="247">
        <v>25.903000000000002</v>
      </c>
      <c r="DD15" s="247">
        <v>25.989000000000001</v>
      </c>
      <c r="DE15" s="247">
        <v>25.702000000000002</v>
      </c>
      <c r="DF15" s="247">
        <v>25.572000000000003</v>
      </c>
      <c r="DG15" s="247">
        <v>25.096</v>
      </c>
      <c r="DH15" s="247">
        <v>25.062000000000001</v>
      </c>
      <c r="DI15" s="247">
        <v>26.57</v>
      </c>
      <c r="DJ15" s="247">
        <v>27.516000000000002</v>
      </c>
      <c r="DK15" s="247">
        <v>27.428000000000001</v>
      </c>
      <c r="DL15" s="247">
        <v>27.08</v>
      </c>
      <c r="DM15" s="247">
        <v>24.832000000000001</v>
      </c>
      <c r="DN15" s="247">
        <v>25.562000000000001</v>
      </c>
      <c r="DO15" s="247">
        <v>26.074000000000002</v>
      </c>
      <c r="DP15" s="247">
        <v>26.28</v>
      </c>
      <c r="DQ15" s="247">
        <v>26.136000000000003</v>
      </c>
      <c r="DR15" s="247">
        <v>25.913</v>
      </c>
      <c r="DS15" s="247">
        <v>25.451000000000001</v>
      </c>
      <c r="DT15" s="247">
        <v>25.317</v>
      </c>
      <c r="DU15" s="247">
        <v>26.504999999999999</v>
      </c>
      <c r="DV15" s="247">
        <v>27.24</v>
      </c>
      <c r="DW15" s="247">
        <v>27.339000000000002</v>
      </c>
      <c r="DX15" s="247">
        <v>27.13</v>
      </c>
      <c r="DY15" s="247">
        <v>25.4</v>
      </c>
      <c r="DZ15" s="247">
        <v>25.881</v>
      </c>
      <c r="EA15" s="247">
        <v>26.343</v>
      </c>
      <c r="EB15" s="247">
        <v>26.544</v>
      </c>
      <c r="EC15" s="247">
        <v>26.412000000000003</v>
      </c>
      <c r="ED15" s="247">
        <v>26.204999999999998</v>
      </c>
      <c r="EE15" s="247">
        <v>25.747</v>
      </c>
      <c r="EF15" s="247">
        <v>25.559000000000001</v>
      </c>
      <c r="EG15" s="247">
        <v>25.8</v>
      </c>
      <c r="EH15" s="247">
        <v>28.088000000000001</v>
      </c>
      <c r="EI15" s="247">
        <v>27.342000000000002</v>
      </c>
      <c r="EJ15" s="247">
        <v>27.327000000000002</v>
      </c>
      <c r="EK15" s="247">
        <v>25.707000000000001</v>
      </c>
      <c r="EL15" s="247">
        <v>26.172000000000001</v>
      </c>
      <c r="EM15" s="247">
        <v>26.6</v>
      </c>
      <c r="EN15" s="247">
        <v>26.814</v>
      </c>
      <c r="EO15" s="247">
        <v>26.677</v>
      </c>
      <c r="EP15" s="247">
        <v>26.396000000000001</v>
      </c>
      <c r="EQ15" s="247">
        <v>26.188000000000002</v>
      </c>
      <c r="ER15" s="247">
        <v>25.788</v>
      </c>
      <c r="ES15" s="247">
        <v>25.814</v>
      </c>
      <c r="ET15" s="247">
        <v>27.979000000000003</v>
      </c>
      <c r="EU15" s="247">
        <v>26.724</v>
      </c>
      <c r="EV15" s="247">
        <v>27.674000000000003</v>
      </c>
      <c r="EW15" s="247">
        <v>25.999000000000002</v>
      </c>
      <c r="EX15" s="247">
        <v>26.306000000000001</v>
      </c>
      <c r="EY15" s="247">
        <v>26.982000000000003</v>
      </c>
      <c r="EZ15" s="247">
        <v>27.06</v>
      </c>
      <c r="FA15" s="247">
        <v>26.852</v>
      </c>
      <c r="FB15" s="247">
        <v>26.785</v>
      </c>
      <c r="FC15" s="247">
        <v>26.48</v>
      </c>
      <c r="FD15" s="247">
        <v>25.572000000000003</v>
      </c>
      <c r="FE15" s="247">
        <v>26.576000000000001</v>
      </c>
      <c r="FF15" s="247">
        <v>27.896000000000001</v>
      </c>
      <c r="FG15" s="247">
        <v>26.742000000000001</v>
      </c>
      <c r="FH15" s="247">
        <v>27.872</v>
      </c>
      <c r="FI15" s="247">
        <v>26.292000000000002</v>
      </c>
      <c r="FJ15" s="247">
        <v>26.588000000000001</v>
      </c>
      <c r="FK15" s="247">
        <v>27.211000000000002</v>
      </c>
      <c r="FL15" s="247">
        <v>27.287000000000003</v>
      </c>
      <c r="FM15" s="247">
        <v>27.094000000000001</v>
      </c>
      <c r="FN15" s="247">
        <v>27.037000000000003</v>
      </c>
      <c r="FO15" s="247">
        <v>26.734999999999999</v>
      </c>
      <c r="FP15" s="247">
        <v>25.788</v>
      </c>
      <c r="FQ15" s="247">
        <v>26.655000000000001</v>
      </c>
      <c r="FR15" s="247">
        <v>26.877000000000002</v>
      </c>
      <c r="FS15" s="247">
        <v>27.458000000000002</v>
      </c>
      <c r="FT15" s="247">
        <v>28.069000000000003</v>
      </c>
      <c r="FU15" s="247">
        <v>26.359000000000002</v>
      </c>
      <c r="FV15" s="247">
        <v>26.971</v>
      </c>
      <c r="FW15" s="247">
        <v>27.328000000000003</v>
      </c>
      <c r="FX15" s="247">
        <v>27.406000000000002</v>
      </c>
      <c r="FY15" s="247">
        <v>27.335000000000001</v>
      </c>
      <c r="FZ15" s="247">
        <v>27.203000000000003</v>
      </c>
      <c r="GA15" s="247">
        <v>26.857000000000003</v>
      </c>
      <c r="GB15" s="247">
        <v>26.451000000000001</v>
      </c>
      <c r="GC15" s="247">
        <v>26.751000000000001</v>
      </c>
      <c r="GD15" s="247">
        <v>26.892000000000003</v>
      </c>
      <c r="GE15" s="247">
        <v>27.542000000000002</v>
      </c>
      <c r="GF15" s="247">
        <v>28.105</v>
      </c>
      <c r="GG15" s="247">
        <v>26.431000000000001</v>
      </c>
      <c r="GH15" s="247">
        <v>27.212</v>
      </c>
      <c r="GI15" s="247">
        <v>27.461000000000002</v>
      </c>
      <c r="GJ15" s="247">
        <v>27.653000000000002</v>
      </c>
      <c r="GK15" s="247">
        <v>27.576000000000001</v>
      </c>
      <c r="GL15" s="247">
        <v>27.53</v>
      </c>
      <c r="GM15" s="247">
        <v>27.097000000000001</v>
      </c>
      <c r="GN15" s="247">
        <v>26.667000000000002</v>
      </c>
      <c r="GO15" s="247">
        <v>26.069000000000003</v>
      </c>
      <c r="GP15" s="247">
        <v>27.974</v>
      </c>
      <c r="GQ15" s="247">
        <v>27.625</v>
      </c>
      <c r="GR15" s="247">
        <v>28.15</v>
      </c>
      <c r="GS15" s="247">
        <v>26.869</v>
      </c>
      <c r="GT15" s="247">
        <v>27.464000000000002</v>
      </c>
      <c r="GU15" s="247">
        <v>27.648</v>
      </c>
      <c r="GV15" s="247">
        <v>27.821000000000002</v>
      </c>
      <c r="GW15" s="247">
        <v>27.872</v>
      </c>
      <c r="GX15" s="247">
        <v>27.562000000000001</v>
      </c>
      <c r="GY15" s="247">
        <v>27.43</v>
      </c>
      <c r="GZ15" s="247">
        <v>26.846</v>
      </c>
      <c r="HA15" s="247">
        <v>26.264000000000003</v>
      </c>
      <c r="HB15" s="247">
        <v>28.167000000000002</v>
      </c>
      <c r="HC15" s="247">
        <v>27.816000000000003</v>
      </c>
      <c r="HD15" s="247">
        <v>28.347000000000001</v>
      </c>
      <c r="HE15" s="247">
        <v>27.054000000000002</v>
      </c>
      <c r="HF15" s="247">
        <v>27.512</v>
      </c>
      <c r="HG15" s="247">
        <v>27.959</v>
      </c>
      <c r="HH15" s="247">
        <v>28.023</v>
      </c>
      <c r="HI15" s="247">
        <v>27.965</v>
      </c>
      <c r="HJ15" s="247">
        <v>27.838000000000001</v>
      </c>
      <c r="HK15" s="247">
        <v>27.618000000000002</v>
      </c>
      <c r="HL15" s="247">
        <v>27.037000000000003</v>
      </c>
      <c r="HM15" s="247">
        <v>26.448</v>
      </c>
      <c r="HN15" s="247">
        <v>28.361000000000001</v>
      </c>
      <c r="HO15" s="247">
        <v>27.35</v>
      </c>
    </row>
    <row r="16" spans="1:223" x14ac:dyDescent="0.2">
      <c r="A16" s="243" t="s">
        <v>180</v>
      </c>
      <c r="B16" s="244" t="s">
        <v>149</v>
      </c>
      <c r="C16" s="244"/>
      <c r="D16" s="244"/>
      <c r="E16" s="244"/>
      <c r="F16" s="244"/>
      <c r="T16">
        <v>29.25</v>
      </c>
      <c r="U16">
        <v>29</v>
      </c>
      <c r="V16">
        <v>35</v>
      </c>
      <c r="W16">
        <v>34.75</v>
      </c>
      <c r="X16">
        <v>34</v>
      </c>
      <c r="Y16">
        <v>33.25</v>
      </c>
      <c r="Z16">
        <v>32.5</v>
      </c>
      <c r="AA16">
        <v>38.5</v>
      </c>
      <c r="AB16">
        <v>48.5</v>
      </c>
      <c r="AC16">
        <v>59</v>
      </c>
      <c r="AD16">
        <v>71</v>
      </c>
      <c r="AE16">
        <v>57</v>
      </c>
      <c r="AF16">
        <v>39.5</v>
      </c>
      <c r="AG16">
        <v>37</v>
      </c>
      <c r="AH16">
        <v>38</v>
      </c>
      <c r="AI16">
        <v>38</v>
      </c>
      <c r="AJ16">
        <v>38</v>
      </c>
      <c r="AK16">
        <v>37.5</v>
      </c>
      <c r="AL16">
        <v>37</v>
      </c>
      <c r="AM16">
        <v>38</v>
      </c>
      <c r="AN16">
        <v>47.5</v>
      </c>
      <c r="AO16">
        <v>59</v>
      </c>
      <c r="AP16">
        <v>69</v>
      </c>
      <c r="AQ16">
        <v>56.5</v>
      </c>
      <c r="AR16">
        <v>40.25</v>
      </c>
      <c r="AS16">
        <v>38.75</v>
      </c>
      <c r="AT16">
        <v>38</v>
      </c>
      <c r="AU16">
        <v>38.9</v>
      </c>
      <c r="AV16">
        <v>38.9</v>
      </c>
      <c r="AW16">
        <v>38.44</v>
      </c>
      <c r="AX16">
        <v>37.979999999999997</v>
      </c>
      <c r="AY16">
        <v>38.9</v>
      </c>
      <c r="AZ16">
        <v>47.52</v>
      </c>
      <c r="BA16">
        <v>58.06</v>
      </c>
      <c r="BB16">
        <v>67.17</v>
      </c>
      <c r="BC16">
        <v>55.74</v>
      </c>
      <c r="BD16">
        <v>40.97</v>
      </c>
      <c r="BE16">
        <v>39.61</v>
      </c>
      <c r="BF16">
        <v>38.94</v>
      </c>
      <c r="BG16">
        <v>39.28</v>
      </c>
      <c r="BH16">
        <v>39.29</v>
      </c>
      <c r="BI16">
        <v>38.82</v>
      </c>
      <c r="BJ16">
        <v>38.35</v>
      </c>
      <c r="BK16">
        <v>39.29</v>
      </c>
      <c r="BL16">
        <v>47.63</v>
      </c>
      <c r="BM16">
        <v>58.03</v>
      </c>
      <c r="BN16">
        <v>66.94</v>
      </c>
      <c r="BO16">
        <v>55.7</v>
      </c>
      <c r="BP16">
        <v>41.33</v>
      </c>
      <c r="BQ16">
        <v>40.04</v>
      </c>
      <c r="BR16">
        <v>39.39</v>
      </c>
      <c r="BS16">
        <v>39.65</v>
      </c>
      <c r="BT16">
        <v>39.65</v>
      </c>
      <c r="BU16">
        <v>39.18</v>
      </c>
      <c r="BV16">
        <v>38.71</v>
      </c>
      <c r="BW16">
        <v>39.65</v>
      </c>
      <c r="BX16">
        <v>47.77</v>
      </c>
      <c r="BY16">
        <v>58.07</v>
      </c>
      <c r="BZ16">
        <v>66.81</v>
      </c>
      <c r="CA16">
        <v>55.72</v>
      </c>
      <c r="CB16">
        <v>41.68</v>
      </c>
      <c r="CC16">
        <v>40.43</v>
      </c>
      <c r="CD16">
        <v>39.81</v>
      </c>
      <c r="CE16">
        <v>39.94</v>
      </c>
      <c r="CF16">
        <v>39.94</v>
      </c>
      <c r="CG16">
        <v>39.47</v>
      </c>
      <c r="CH16">
        <v>39.01</v>
      </c>
      <c r="CI16">
        <v>39.94</v>
      </c>
      <c r="CJ16">
        <v>47.96</v>
      </c>
      <c r="CK16">
        <v>58.23</v>
      </c>
      <c r="CL16">
        <v>66.900000000000006</v>
      </c>
      <c r="CM16">
        <v>55.86</v>
      </c>
      <c r="CN16">
        <v>41.97</v>
      </c>
      <c r="CO16">
        <v>40.75</v>
      </c>
      <c r="CP16">
        <v>40.14</v>
      </c>
      <c r="CQ16">
        <v>40.22</v>
      </c>
      <c r="CR16">
        <v>40.22</v>
      </c>
      <c r="CS16">
        <v>39.74</v>
      </c>
      <c r="CT16">
        <v>39.270000000000003</v>
      </c>
      <c r="CU16">
        <v>40.229999999999997</v>
      </c>
      <c r="CV16">
        <v>48.17</v>
      </c>
      <c r="CW16">
        <v>58.43</v>
      </c>
      <c r="CX16">
        <v>67.069999999999993</v>
      </c>
      <c r="CY16">
        <v>56.05</v>
      </c>
      <c r="CZ16">
        <v>42.24</v>
      </c>
      <c r="DA16">
        <v>41.04</v>
      </c>
      <c r="DB16">
        <v>40.44</v>
      </c>
      <c r="DC16">
        <v>40.49</v>
      </c>
      <c r="DD16">
        <v>40.49</v>
      </c>
      <c r="DE16">
        <v>40.01</v>
      </c>
      <c r="DF16">
        <v>39.53</v>
      </c>
      <c r="DG16">
        <v>40.49</v>
      </c>
      <c r="DH16">
        <v>48.39</v>
      </c>
      <c r="DI16">
        <v>58.64</v>
      </c>
      <c r="DJ16">
        <v>67.25</v>
      </c>
      <c r="DK16">
        <v>56.25</v>
      </c>
      <c r="DL16">
        <v>42.51</v>
      </c>
      <c r="DM16">
        <v>41.32</v>
      </c>
      <c r="DN16">
        <v>40.72</v>
      </c>
      <c r="DO16">
        <v>40.700000000000003</v>
      </c>
      <c r="DP16">
        <v>40.700000000000003</v>
      </c>
      <c r="DQ16">
        <v>40.229999999999997</v>
      </c>
      <c r="DR16">
        <v>39.75</v>
      </c>
      <c r="DS16">
        <v>40.71</v>
      </c>
      <c r="DT16">
        <v>48.55</v>
      </c>
      <c r="DU16">
        <v>58.81</v>
      </c>
      <c r="DV16">
        <v>67.39</v>
      </c>
      <c r="DW16">
        <v>56.4</v>
      </c>
      <c r="DX16">
        <v>42.74</v>
      </c>
      <c r="DY16">
        <v>41.56</v>
      </c>
      <c r="DZ16">
        <v>40.97</v>
      </c>
      <c r="EA16">
        <v>40.92</v>
      </c>
      <c r="EB16">
        <v>40.92</v>
      </c>
      <c r="EC16">
        <v>40.44</v>
      </c>
      <c r="ED16">
        <v>39.950000000000003</v>
      </c>
      <c r="EE16">
        <v>40.93</v>
      </c>
      <c r="EF16">
        <v>48.72</v>
      </c>
      <c r="EG16">
        <v>58.98</v>
      </c>
      <c r="EH16">
        <v>67.55</v>
      </c>
      <c r="EI16">
        <v>56.56</v>
      </c>
      <c r="EJ16">
        <v>42.96</v>
      </c>
      <c r="EK16">
        <v>41.79</v>
      </c>
      <c r="EL16">
        <v>41.2</v>
      </c>
      <c r="EM16">
        <v>41.13</v>
      </c>
      <c r="EN16">
        <v>41.13</v>
      </c>
      <c r="EO16">
        <v>40.64</v>
      </c>
      <c r="EP16">
        <v>40.15</v>
      </c>
      <c r="EQ16">
        <v>41.13</v>
      </c>
      <c r="ER16">
        <v>48.9</v>
      </c>
      <c r="ES16">
        <v>59.17</v>
      </c>
      <c r="ET16">
        <v>67.72</v>
      </c>
      <c r="EU16">
        <v>56.73</v>
      </c>
      <c r="EV16">
        <v>43.16</v>
      </c>
      <c r="EW16">
        <v>42.01</v>
      </c>
      <c r="EX16">
        <v>41.42</v>
      </c>
      <c r="EY16">
        <v>41.3</v>
      </c>
      <c r="EZ16">
        <v>41.3</v>
      </c>
      <c r="FA16">
        <v>40.81</v>
      </c>
      <c r="FB16">
        <v>40.32</v>
      </c>
      <c r="FC16">
        <v>41.31</v>
      </c>
      <c r="FD16">
        <v>49.11</v>
      </c>
      <c r="FE16">
        <v>59.44</v>
      </c>
      <c r="FF16">
        <v>68.040000000000006</v>
      </c>
      <c r="FG16">
        <v>56.98</v>
      </c>
      <c r="FH16">
        <v>43.35</v>
      </c>
      <c r="FI16">
        <v>42.19</v>
      </c>
      <c r="FJ16">
        <v>41.6</v>
      </c>
      <c r="FK16">
        <v>41.46</v>
      </c>
      <c r="FL16">
        <v>41.47</v>
      </c>
      <c r="FM16">
        <v>40.97</v>
      </c>
      <c r="FN16">
        <v>40.49</v>
      </c>
      <c r="FO16">
        <v>41.47</v>
      </c>
      <c r="FP16">
        <v>49.32</v>
      </c>
      <c r="FQ16">
        <v>59.7</v>
      </c>
      <c r="FR16">
        <v>68.349999999999994</v>
      </c>
      <c r="FS16">
        <v>57.23</v>
      </c>
      <c r="FT16">
        <v>43.53</v>
      </c>
      <c r="FU16">
        <v>42.36</v>
      </c>
      <c r="FV16">
        <v>41.77</v>
      </c>
      <c r="FW16">
        <v>41.58</v>
      </c>
      <c r="FX16">
        <v>41.58</v>
      </c>
      <c r="FY16">
        <v>41.09</v>
      </c>
      <c r="FZ16">
        <v>40.590000000000003</v>
      </c>
      <c r="GA16">
        <v>41.59</v>
      </c>
      <c r="GB16">
        <v>49.49</v>
      </c>
      <c r="GC16">
        <v>59.91</v>
      </c>
      <c r="GD16">
        <v>68.599999999999994</v>
      </c>
      <c r="GE16">
        <v>57.43</v>
      </c>
      <c r="GF16">
        <v>43.65</v>
      </c>
      <c r="GG16">
        <v>42.49</v>
      </c>
      <c r="GH16">
        <v>41.89</v>
      </c>
      <c r="GI16">
        <v>41.71</v>
      </c>
      <c r="GJ16">
        <v>41.71</v>
      </c>
      <c r="GK16">
        <v>41.21</v>
      </c>
      <c r="GL16">
        <v>40.71</v>
      </c>
      <c r="GM16">
        <v>41.72</v>
      </c>
      <c r="GN16">
        <v>49.65</v>
      </c>
      <c r="GO16">
        <v>60.12</v>
      </c>
      <c r="GP16">
        <v>68.86</v>
      </c>
      <c r="GQ16">
        <v>57.62</v>
      </c>
      <c r="GR16">
        <v>43.79</v>
      </c>
      <c r="GS16">
        <v>42.61</v>
      </c>
      <c r="GT16">
        <v>42.02</v>
      </c>
      <c r="GU16">
        <v>41.82</v>
      </c>
      <c r="GV16">
        <v>41.83</v>
      </c>
      <c r="GW16">
        <v>41.33</v>
      </c>
      <c r="GX16">
        <v>40.83</v>
      </c>
      <c r="GY16">
        <v>41.84</v>
      </c>
      <c r="GZ16">
        <v>49.81</v>
      </c>
      <c r="HA16">
        <v>60.33</v>
      </c>
      <c r="HB16">
        <v>69.11</v>
      </c>
      <c r="HC16">
        <v>57.82</v>
      </c>
      <c r="HD16">
        <v>43.92</v>
      </c>
      <c r="HE16">
        <v>42.74</v>
      </c>
      <c r="HF16">
        <v>42.14</v>
      </c>
      <c r="HG16">
        <v>41.94</v>
      </c>
      <c r="HH16">
        <v>41.94</v>
      </c>
      <c r="HI16">
        <v>41.44</v>
      </c>
      <c r="HJ16">
        <v>40.94</v>
      </c>
      <c r="HK16">
        <v>41.96</v>
      </c>
      <c r="HL16">
        <v>49.97</v>
      </c>
      <c r="HM16">
        <v>60.53</v>
      </c>
      <c r="HN16">
        <v>69.36</v>
      </c>
      <c r="HO16">
        <v>58.01</v>
      </c>
    </row>
    <row r="17" spans="1:223" x14ac:dyDescent="0.2">
      <c r="A17" s="243" t="s">
        <v>180</v>
      </c>
      <c r="B17" s="244" t="s">
        <v>179</v>
      </c>
      <c r="C17" s="244"/>
      <c r="D17" s="244"/>
      <c r="E17" s="244"/>
      <c r="F17" s="244"/>
      <c r="T17">
        <v>21.75</v>
      </c>
      <c r="U17">
        <v>18.896000000000001</v>
      </c>
      <c r="V17">
        <v>22.629000000000001</v>
      </c>
      <c r="W17">
        <v>23.125</v>
      </c>
      <c r="X17">
        <v>22.862000000000002</v>
      </c>
      <c r="Y17">
        <v>22.646000000000001</v>
      </c>
      <c r="Z17">
        <v>23.4</v>
      </c>
      <c r="AA17">
        <v>22.669</v>
      </c>
      <c r="AB17">
        <v>22.625</v>
      </c>
      <c r="AC17">
        <v>33.242000000000004</v>
      </c>
      <c r="AD17">
        <v>35.968000000000004</v>
      </c>
      <c r="AE17">
        <v>29.1</v>
      </c>
      <c r="AF17">
        <v>25.54</v>
      </c>
      <c r="AG17">
        <v>22.917000000000002</v>
      </c>
      <c r="AH17">
        <v>22.451000000000001</v>
      </c>
      <c r="AI17">
        <v>24.694000000000003</v>
      </c>
      <c r="AJ17">
        <v>24.786000000000001</v>
      </c>
      <c r="AK17">
        <v>24.153000000000002</v>
      </c>
      <c r="AL17">
        <v>23.766999999999999</v>
      </c>
      <c r="AM17">
        <v>23.371000000000002</v>
      </c>
      <c r="AN17">
        <v>24.833000000000002</v>
      </c>
      <c r="AO17">
        <v>31.177000000000003</v>
      </c>
      <c r="AP17">
        <v>35.532000000000004</v>
      </c>
      <c r="AQ17">
        <v>32.375</v>
      </c>
      <c r="AR17">
        <v>27.114000000000001</v>
      </c>
      <c r="AS17">
        <v>22.68</v>
      </c>
      <c r="AT17">
        <v>23.661000000000001</v>
      </c>
      <c r="AU17">
        <v>25.298999999999999</v>
      </c>
      <c r="AV17">
        <v>25.243000000000002</v>
      </c>
      <c r="AW17">
        <v>25.034000000000002</v>
      </c>
      <c r="AX17">
        <v>24.585000000000001</v>
      </c>
      <c r="AY17">
        <v>24.012</v>
      </c>
      <c r="AZ17">
        <v>25.746000000000002</v>
      </c>
      <c r="BA17">
        <v>30.314</v>
      </c>
      <c r="BB17">
        <v>33.75</v>
      </c>
      <c r="BC17">
        <v>31.359000000000002</v>
      </c>
      <c r="BD17">
        <v>27.17</v>
      </c>
      <c r="BE17">
        <v>23.863</v>
      </c>
      <c r="BF17">
        <v>24.472000000000001</v>
      </c>
      <c r="BG17">
        <v>25.592000000000002</v>
      </c>
      <c r="BH17">
        <v>25.831</v>
      </c>
      <c r="BI17">
        <v>25.522000000000002</v>
      </c>
      <c r="BJ17">
        <v>25.127000000000002</v>
      </c>
      <c r="BK17">
        <v>24.577999999999999</v>
      </c>
      <c r="BL17">
        <v>25.974</v>
      </c>
      <c r="BM17">
        <v>29.208000000000002</v>
      </c>
      <c r="BN17">
        <v>33.478999999999999</v>
      </c>
      <c r="BO17">
        <v>30.815000000000001</v>
      </c>
      <c r="BP17">
        <v>27.42</v>
      </c>
      <c r="BQ17">
        <v>24.448</v>
      </c>
      <c r="BR17">
        <v>25.016000000000002</v>
      </c>
      <c r="BS17">
        <v>26.008000000000003</v>
      </c>
      <c r="BT17">
        <v>26.25</v>
      </c>
      <c r="BU17">
        <v>25.987000000000002</v>
      </c>
      <c r="BV17">
        <v>25.484999999999999</v>
      </c>
      <c r="BW17">
        <v>25.293000000000003</v>
      </c>
      <c r="BX17">
        <v>26.202000000000002</v>
      </c>
      <c r="BY17">
        <v>28.761000000000003</v>
      </c>
      <c r="BZ17">
        <v>32.6</v>
      </c>
      <c r="CA17">
        <v>30.342000000000002</v>
      </c>
      <c r="CB17">
        <v>27.633000000000003</v>
      </c>
      <c r="CC17">
        <v>24.987000000000002</v>
      </c>
      <c r="CD17">
        <v>25.323</v>
      </c>
      <c r="CE17">
        <v>26.533000000000001</v>
      </c>
      <c r="CF17">
        <v>26.612000000000002</v>
      </c>
      <c r="CG17">
        <v>26.384</v>
      </c>
      <c r="CH17">
        <v>25.946000000000002</v>
      </c>
      <c r="CI17">
        <v>25.753</v>
      </c>
      <c r="CJ17">
        <v>26.447000000000003</v>
      </c>
      <c r="CK17">
        <v>28.416</v>
      </c>
      <c r="CL17">
        <v>31.919</v>
      </c>
      <c r="CM17">
        <v>29.444000000000003</v>
      </c>
      <c r="CN17">
        <v>27.986000000000001</v>
      </c>
      <c r="CO17">
        <v>25.47</v>
      </c>
      <c r="CP17">
        <v>25.774000000000001</v>
      </c>
      <c r="CQ17">
        <v>26.838000000000001</v>
      </c>
      <c r="CR17">
        <v>26.947000000000003</v>
      </c>
      <c r="CS17">
        <v>26.597000000000001</v>
      </c>
      <c r="CT17">
        <v>26.449000000000002</v>
      </c>
      <c r="CU17">
        <v>26.124000000000002</v>
      </c>
      <c r="CV17">
        <v>26.216000000000001</v>
      </c>
      <c r="CW17">
        <v>28.879000000000001</v>
      </c>
      <c r="CX17">
        <v>30.572000000000003</v>
      </c>
      <c r="CY17">
        <v>29.772000000000002</v>
      </c>
      <c r="CZ17">
        <v>28.173000000000002</v>
      </c>
      <c r="DA17">
        <v>25.635000000000002</v>
      </c>
      <c r="DB17">
        <v>26.315000000000001</v>
      </c>
      <c r="DC17">
        <v>27.133000000000003</v>
      </c>
      <c r="DD17">
        <v>27.219000000000001</v>
      </c>
      <c r="DE17">
        <v>26.942</v>
      </c>
      <c r="DF17">
        <v>26.812000000000001</v>
      </c>
      <c r="DG17">
        <v>26.336000000000002</v>
      </c>
      <c r="DH17">
        <v>26.882000000000001</v>
      </c>
      <c r="DI17">
        <v>28.72</v>
      </c>
      <c r="DJ17">
        <v>30.136000000000003</v>
      </c>
      <c r="DK17">
        <v>29.588000000000001</v>
      </c>
      <c r="DL17">
        <v>28.37</v>
      </c>
      <c r="DM17">
        <v>26.002000000000002</v>
      </c>
      <c r="DN17">
        <v>26.672000000000001</v>
      </c>
      <c r="DO17">
        <v>27.284000000000002</v>
      </c>
      <c r="DP17">
        <v>27.49</v>
      </c>
      <c r="DQ17">
        <v>27.346</v>
      </c>
      <c r="DR17">
        <v>27.123000000000001</v>
      </c>
      <c r="DS17">
        <v>26.661000000000001</v>
      </c>
      <c r="DT17">
        <v>27.067</v>
      </c>
      <c r="DU17">
        <v>28.555</v>
      </c>
      <c r="DV17">
        <v>29.71</v>
      </c>
      <c r="DW17">
        <v>29.389000000000003</v>
      </c>
      <c r="DX17">
        <v>28.39</v>
      </c>
      <c r="DY17">
        <v>26.55</v>
      </c>
      <c r="DZ17">
        <v>26.981000000000002</v>
      </c>
      <c r="EA17">
        <v>27.533000000000001</v>
      </c>
      <c r="EB17">
        <v>27.734000000000002</v>
      </c>
      <c r="EC17">
        <v>27.602</v>
      </c>
      <c r="ED17">
        <v>27.395</v>
      </c>
      <c r="EE17">
        <v>26.937000000000001</v>
      </c>
      <c r="EF17">
        <v>27.239000000000001</v>
      </c>
      <c r="EG17">
        <v>27.75</v>
      </c>
      <c r="EH17">
        <v>30.428000000000001</v>
      </c>
      <c r="EI17">
        <v>29.292000000000002</v>
      </c>
      <c r="EJ17">
        <v>28.557000000000002</v>
      </c>
      <c r="EK17">
        <v>26.837</v>
      </c>
      <c r="EL17">
        <v>27.252000000000002</v>
      </c>
      <c r="EM17">
        <v>27.76</v>
      </c>
      <c r="EN17">
        <v>27.974</v>
      </c>
      <c r="EO17">
        <v>27.837</v>
      </c>
      <c r="EP17">
        <v>27.556000000000001</v>
      </c>
      <c r="EQ17">
        <v>27.348000000000003</v>
      </c>
      <c r="ER17">
        <v>27.398</v>
      </c>
      <c r="ES17">
        <v>27.664000000000001</v>
      </c>
      <c r="ET17">
        <v>30.189</v>
      </c>
      <c r="EU17">
        <v>28.584</v>
      </c>
      <c r="EV17">
        <v>28.874000000000002</v>
      </c>
      <c r="EW17">
        <v>27.109000000000002</v>
      </c>
      <c r="EX17">
        <v>27.366</v>
      </c>
      <c r="EY17">
        <v>28.092000000000002</v>
      </c>
      <c r="EZ17">
        <v>28.17</v>
      </c>
      <c r="FA17">
        <v>27.962</v>
      </c>
      <c r="FB17">
        <v>27.895</v>
      </c>
      <c r="FC17">
        <v>27.59</v>
      </c>
      <c r="FD17">
        <v>27.142000000000003</v>
      </c>
      <c r="FE17">
        <v>28.366</v>
      </c>
      <c r="FF17">
        <v>30.046000000000003</v>
      </c>
      <c r="FG17">
        <v>28.542000000000002</v>
      </c>
      <c r="FH17">
        <v>29.022000000000002</v>
      </c>
      <c r="FI17">
        <v>27.352</v>
      </c>
      <c r="FJ17">
        <v>27.598000000000003</v>
      </c>
      <c r="FK17">
        <v>28.271000000000001</v>
      </c>
      <c r="FL17">
        <v>28.347000000000001</v>
      </c>
      <c r="FM17">
        <v>28.164000000000001</v>
      </c>
      <c r="FN17">
        <v>28.107000000000003</v>
      </c>
      <c r="FO17">
        <v>27.805</v>
      </c>
      <c r="FP17">
        <v>27.308</v>
      </c>
      <c r="FQ17">
        <v>28.395</v>
      </c>
      <c r="FR17">
        <v>28.967000000000002</v>
      </c>
      <c r="FS17">
        <v>29.208000000000002</v>
      </c>
      <c r="FT17">
        <v>29.169</v>
      </c>
      <c r="FU17">
        <v>27.369</v>
      </c>
      <c r="FV17">
        <v>27.931000000000001</v>
      </c>
      <c r="FW17">
        <v>28.318000000000001</v>
      </c>
      <c r="FX17">
        <v>28.396000000000001</v>
      </c>
      <c r="FY17">
        <v>28.335000000000001</v>
      </c>
      <c r="FZ17">
        <v>28.203000000000003</v>
      </c>
      <c r="GA17">
        <v>27.857000000000003</v>
      </c>
      <c r="GB17">
        <v>27.891000000000002</v>
      </c>
      <c r="GC17">
        <v>28.401</v>
      </c>
      <c r="GD17">
        <v>28.892000000000003</v>
      </c>
      <c r="GE17">
        <v>29.202000000000002</v>
      </c>
      <c r="GF17">
        <v>29.135000000000002</v>
      </c>
      <c r="GG17">
        <v>27.371000000000002</v>
      </c>
      <c r="GH17">
        <v>28.102</v>
      </c>
      <c r="GI17">
        <v>28.381</v>
      </c>
      <c r="GJ17">
        <v>28.573</v>
      </c>
      <c r="GK17">
        <v>28.496000000000002</v>
      </c>
      <c r="GL17">
        <v>28.46</v>
      </c>
      <c r="GM17">
        <v>28.027000000000001</v>
      </c>
      <c r="GN17">
        <v>28.037000000000003</v>
      </c>
      <c r="GO17">
        <v>27.639000000000003</v>
      </c>
      <c r="GP17">
        <v>29.884</v>
      </c>
      <c r="GQ17">
        <v>29.204999999999998</v>
      </c>
      <c r="GR17">
        <v>29.1</v>
      </c>
      <c r="GS17">
        <v>27.739000000000001</v>
      </c>
      <c r="GT17">
        <v>28.284000000000002</v>
      </c>
      <c r="GU17">
        <v>28.498000000000001</v>
      </c>
      <c r="GV17">
        <v>28.671000000000003</v>
      </c>
      <c r="GW17">
        <v>28.722000000000001</v>
      </c>
      <c r="GX17">
        <v>28.422000000000001</v>
      </c>
      <c r="GY17">
        <v>28.28</v>
      </c>
      <c r="GZ17">
        <v>28.146000000000001</v>
      </c>
      <c r="HA17">
        <v>27.744</v>
      </c>
      <c r="HB17">
        <v>29.997</v>
      </c>
      <c r="HC17">
        <v>29.316000000000003</v>
      </c>
      <c r="HD17">
        <v>29.227</v>
      </c>
      <c r="HE17">
        <v>27.854000000000003</v>
      </c>
      <c r="HF17">
        <v>28.262</v>
      </c>
      <c r="HG17">
        <v>28.729000000000003</v>
      </c>
      <c r="HH17">
        <v>28.803000000000001</v>
      </c>
      <c r="HI17">
        <v>28.745000000000001</v>
      </c>
      <c r="HJ17">
        <v>28.618000000000002</v>
      </c>
      <c r="HK17">
        <v>28.398</v>
      </c>
      <c r="HL17">
        <v>28.257000000000001</v>
      </c>
      <c r="HM17">
        <v>27.848000000000003</v>
      </c>
      <c r="HN17">
        <v>30.101000000000003</v>
      </c>
      <c r="HO17">
        <v>28.77</v>
      </c>
    </row>
    <row r="18" spans="1:223" ht="13.2" x14ac:dyDescent="0.25">
      <c r="B18" s="248"/>
    </row>
    <row r="19" spans="1:223" ht="13.2" x14ac:dyDescent="0.25">
      <c r="B19" s="248"/>
    </row>
    <row r="20" spans="1:223" s="143" customFormat="1" ht="13.2" x14ac:dyDescent="0.25">
      <c r="B20" s="249"/>
      <c r="Q20" s="143">
        <v>37073</v>
      </c>
      <c r="R20" s="143">
        <v>37104</v>
      </c>
      <c r="S20" s="143">
        <v>37135</v>
      </c>
      <c r="T20" s="143">
        <v>37165</v>
      </c>
      <c r="U20" s="143">
        <v>37196</v>
      </c>
      <c r="V20" s="143">
        <v>37226</v>
      </c>
      <c r="W20" s="143">
        <v>37257</v>
      </c>
      <c r="X20" s="143">
        <v>37288</v>
      </c>
      <c r="Y20" s="143">
        <v>37316</v>
      </c>
      <c r="Z20" s="143">
        <v>37347</v>
      </c>
      <c r="AA20" s="143">
        <v>37377</v>
      </c>
      <c r="AB20" s="143">
        <v>37408</v>
      </c>
      <c r="AC20" s="143">
        <v>37438</v>
      </c>
      <c r="AD20" s="143">
        <v>37469</v>
      </c>
      <c r="AE20" s="143">
        <v>37500</v>
      </c>
      <c r="AF20" s="143">
        <v>37530</v>
      </c>
      <c r="AG20" s="143">
        <v>37561</v>
      </c>
      <c r="AH20" s="143">
        <v>37591</v>
      </c>
      <c r="AI20" s="143">
        <v>37622</v>
      </c>
      <c r="AJ20" s="143">
        <v>37653</v>
      </c>
      <c r="AK20" s="143">
        <v>37681</v>
      </c>
      <c r="AL20" s="143">
        <v>37712</v>
      </c>
      <c r="AM20" s="143">
        <v>37742</v>
      </c>
      <c r="AN20" s="143">
        <v>37773</v>
      </c>
      <c r="AO20" s="143">
        <v>37803</v>
      </c>
      <c r="AP20" s="143">
        <v>37834</v>
      </c>
      <c r="AQ20" s="143">
        <v>37865</v>
      </c>
      <c r="AR20" s="143">
        <v>37895</v>
      </c>
      <c r="AS20" s="143">
        <v>37926</v>
      </c>
      <c r="AT20" s="143">
        <v>37956</v>
      </c>
      <c r="AU20" s="143">
        <v>37987</v>
      </c>
      <c r="AV20" s="143">
        <v>38018</v>
      </c>
      <c r="AW20" s="143">
        <v>38047</v>
      </c>
      <c r="AX20" s="143">
        <v>38078</v>
      </c>
      <c r="AY20" s="143">
        <v>38108</v>
      </c>
      <c r="AZ20" s="143">
        <v>38139</v>
      </c>
      <c r="BA20" s="143">
        <v>38169</v>
      </c>
      <c r="BB20" s="143">
        <v>38200</v>
      </c>
      <c r="BC20" s="143">
        <v>38231</v>
      </c>
      <c r="BD20" s="143">
        <v>38261</v>
      </c>
      <c r="BE20" s="143">
        <v>38292</v>
      </c>
      <c r="BF20" s="143">
        <v>38322</v>
      </c>
      <c r="BG20" s="143">
        <v>38353</v>
      </c>
      <c r="BH20" s="143">
        <v>38384</v>
      </c>
      <c r="BI20" s="143">
        <v>38412</v>
      </c>
      <c r="BJ20" s="143">
        <v>38443</v>
      </c>
      <c r="BK20" s="143">
        <v>38473</v>
      </c>
      <c r="BL20" s="143">
        <v>38504</v>
      </c>
      <c r="BM20" s="143">
        <v>38534</v>
      </c>
      <c r="BN20" s="143">
        <v>38565</v>
      </c>
      <c r="BO20" s="143">
        <v>38596</v>
      </c>
      <c r="BP20" s="143">
        <v>38626</v>
      </c>
      <c r="BQ20" s="143">
        <v>38657</v>
      </c>
      <c r="BR20" s="143">
        <v>38687</v>
      </c>
      <c r="BS20" s="143">
        <v>38718</v>
      </c>
      <c r="BT20" s="143">
        <v>38749</v>
      </c>
      <c r="BU20" s="143">
        <v>38777</v>
      </c>
      <c r="BV20" s="143">
        <v>38808</v>
      </c>
      <c r="BW20" s="143">
        <v>38838</v>
      </c>
      <c r="BX20" s="143">
        <v>38869</v>
      </c>
      <c r="BY20" s="143">
        <v>38899</v>
      </c>
      <c r="BZ20" s="143">
        <v>38930</v>
      </c>
      <c r="CA20" s="143">
        <v>38961</v>
      </c>
      <c r="CB20" s="143">
        <v>38991</v>
      </c>
      <c r="CC20" s="143">
        <v>39022</v>
      </c>
      <c r="CD20" s="143">
        <v>39052</v>
      </c>
      <c r="CE20" s="143">
        <v>39083</v>
      </c>
      <c r="CF20" s="143">
        <v>39114</v>
      </c>
      <c r="CG20" s="143">
        <v>39142</v>
      </c>
      <c r="CH20" s="143">
        <v>39173</v>
      </c>
      <c r="CI20" s="143">
        <v>39203</v>
      </c>
      <c r="CJ20" s="143">
        <v>39234</v>
      </c>
      <c r="CK20" s="143">
        <v>39264</v>
      </c>
      <c r="CL20" s="143">
        <v>39295</v>
      </c>
      <c r="CM20" s="143">
        <v>39326</v>
      </c>
      <c r="CN20" s="143">
        <v>39356</v>
      </c>
      <c r="CO20" s="143">
        <v>39387</v>
      </c>
      <c r="CP20" s="143">
        <v>39417</v>
      </c>
      <c r="CQ20" s="143">
        <v>39448</v>
      </c>
      <c r="CR20" s="143">
        <v>39479</v>
      </c>
      <c r="CS20" s="143">
        <v>39508</v>
      </c>
      <c r="CT20" s="143">
        <v>39539</v>
      </c>
      <c r="CU20" s="143">
        <v>39569</v>
      </c>
      <c r="CV20" s="143">
        <v>39600</v>
      </c>
      <c r="CW20" s="143">
        <v>39630</v>
      </c>
      <c r="CX20" s="143">
        <v>39661</v>
      </c>
      <c r="CY20" s="143">
        <v>39692</v>
      </c>
      <c r="CZ20" s="143">
        <v>39722</v>
      </c>
      <c r="DA20" s="143">
        <v>39753</v>
      </c>
      <c r="DB20" s="143">
        <v>39783</v>
      </c>
      <c r="DC20" s="143">
        <v>39814</v>
      </c>
      <c r="DD20" s="143">
        <v>39845</v>
      </c>
      <c r="DE20" s="143">
        <v>39873</v>
      </c>
      <c r="DF20" s="143">
        <v>39904</v>
      </c>
      <c r="DG20" s="143">
        <v>39934</v>
      </c>
      <c r="DH20" s="143">
        <v>39965</v>
      </c>
      <c r="DI20" s="143">
        <v>39995</v>
      </c>
      <c r="DJ20" s="143">
        <v>40026</v>
      </c>
      <c r="DK20" s="143">
        <v>40057</v>
      </c>
      <c r="DL20" s="143">
        <v>40087</v>
      </c>
      <c r="DM20" s="143">
        <v>40118</v>
      </c>
      <c r="DN20" s="143">
        <v>40148</v>
      </c>
      <c r="DO20" s="143">
        <v>40179</v>
      </c>
      <c r="DP20" s="143">
        <v>40210</v>
      </c>
      <c r="DQ20" s="143">
        <v>40238</v>
      </c>
      <c r="DR20" s="143">
        <v>40269</v>
      </c>
      <c r="DS20" s="143">
        <v>40299</v>
      </c>
      <c r="DT20" s="143">
        <v>40330</v>
      </c>
      <c r="DU20" s="143">
        <v>40360</v>
      </c>
      <c r="DV20" s="143">
        <v>40391</v>
      </c>
      <c r="DW20" s="143">
        <v>40422</v>
      </c>
      <c r="DX20" s="143">
        <v>40452</v>
      </c>
      <c r="DY20" s="143">
        <v>40483</v>
      </c>
      <c r="DZ20" s="143">
        <v>40513</v>
      </c>
      <c r="EA20" s="143">
        <v>40544</v>
      </c>
      <c r="EB20" s="143">
        <v>40575</v>
      </c>
      <c r="EC20" s="143">
        <v>40603</v>
      </c>
      <c r="ED20" s="143">
        <v>40634</v>
      </c>
      <c r="EE20" s="143">
        <v>40664</v>
      </c>
      <c r="EF20" s="143">
        <v>40695</v>
      </c>
      <c r="EG20" s="143">
        <v>40725</v>
      </c>
      <c r="EH20" s="143">
        <v>40756</v>
      </c>
      <c r="EI20" s="143">
        <v>40787</v>
      </c>
      <c r="EJ20" s="143">
        <v>40817</v>
      </c>
      <c r="EK20" s="143">
        <v>40848</v>
      </c>
      <c r="EL20" s="143">
        <v>40878</v>
      </c>
      <c r="EM20" s="143">
        <v>40909</v>
      </c>
      <c r="EN20" s="143">
        <v>40940</v>
      </c>
      <c r="EO20" s="143">
        <v>40969</v>
      </c>
      <c r="EP20" s="143">
        <v>41000</v>
      </c>
      <c r="EQ20" s="143">
        <v>41030</v>
      </c>
      <c r="ER20" s="143">
        <v>41061</v>
      </c>
      <c r="ES20" s="143">
        <v>41091</v>
      </c>
      <c r="ET20" s="143">
        <v>41122</v>
      </c>
      <c r="EU20" s="143">
        <v>41153</v>
      </c>
      <c r="EV20" s="143">
        <v>41183</v>
      </c>
      <c r="EW20" s="143">
        <v>41214</v>
      </c>
      <c r="EX20" s="143">
        <v>41244</v>
      </c>
      <c r="EY20" s="143">
        <v>41275</v>
      </c>
      <c r="EZ20" s="143">
        <v>41306</v>
      </c>
      <c r="FA20" s="143">
        <v>41334</v>
      </c>
      <c r="FB20" s="143">
        <v>41365</v>
      </c>
      <c r="FC20" s="143">
        <v>41395</v>
      </c>
      <c r="FD20" s="143">
        <v>41426</v>
      </c>
      <c r="FE20" s="143">
        <v>41456</v>
      </c>
      <c r="FF20" s="143">
        <v>41487</v>
      </c>
      <c r="FG20" s="143">
        <v>41518</v>
      </c>
      <c r="FH20" s="143">
        <v>41548</v>
      </c>
      <c r="FI20" s="143">
        <v>41579</v>
      </c>
      <c r="FJ20" s="143">
        <v>41609</v>
      </c>
      <c r="FK20" s="143">
        <v>41640</v>
      </c>
      <c r="FL20" s="143">
        <v>41671</v>
      </c>
      <c r="FM20" s="143">
        <v>41699</v>
      </c>
      <c r="FN20" s="143">
        <v>41730</v>
      </c>
      <c r="FO20" s="143">
        <v>41760</v>
      </c>
      <c r="FP20" s="143">
        <v>41791</v>
      </c>
      <c r="FQ20" s="143">
        <v>41821</v>
      </c>
      <c r="FR20" s="143">
        <v>41852</v>
      </c>
      <c r="FS20" s="143">
        <v>41883</v>
      </c>
      <c r="FT20" s="143">
        <v>41913</v>
      </c>
      <c r="FU20" s="143">
        <v>41944</v>
      </c>
      <c r="FV20" s="143">
        <v>41974</v>
      </c>
      <c r="FW20" s="143">
        <v>42005</v>
      </c>
      <c r="FX20" s="143">
        <v>42036</v>
      </c>
      <c r="FY20" s="143">
        <v>42064</v>
      </c>
      <c r="FZ20" s="143">
        <v>42095</v>
      </c>
      <c r="GA20" s="143">
        <v>42125</v>
      </c>
      <c r="GB20" s="143">
        <v>42156</v>
      </c>
      <c r="GC20" s="143">
        <v>42186</v>
      </c>
      <c r="GD20" s="143">
        <v>42217</v>
      </c>
      <c r="GE20" s="143">
        <v>42248</v>
      </c>
      <c r="GF20" s="143">
        <v>42278</v>
      </c>
      <c r="GG20" s="143">
        <v>42309</v>
      </c>
      <c r="GH20" s="143">
        <v>42339</v>
      </c>
      <c r="GI20" s="143">
        <v>42370</v>
      </c>
      <c r="GJ20" s="143">
        <v>42401</v>
      </c>
      <c r="GK20" s="143">
        <v>42430</v>
      </c>
      <c r="GL20" s="143">
        <v>42461</v>
      </c>
      <c r="GM20" s="143">
        <v>42491</v>
      </c>
      <c r="GN20" s="143">
        <v>42522</v>
      </c>
      <c r="GO20" s="143">
        <v>42552</v>
      </c>
      <c r="GP20" s="143">
        <v>42583</v>
      </c>
      <c r="GQ20" s="143">
        <v>42614</v>
      </c>
      <c r="GR20" s="143">
        <v>42644</v>
      </c>
      <c r="GS20" s="143">
        <v>42675</v>
      </c>
      <c r="GT20" s="143">
        <v>42705</v>
      </c>
      <c r="GU20" s="143">
        <v>42736</v>
      </c>
      <c r="GV20" s="143">
        <v>42767</v>
      </c>
      <c r="GW20" s="143">
        <v>42795</v>
      </c>
      <c r="GX20" s="143">
        <v>42826</v>
      </c>
      <c r="GY20" s="143">
        <v>42856</v>
      </c>
      <c r="GZ20" s="143">
        <v>42887</v>
      </c>
      <c r="HA20" s="143">
        <v>42917</v>
      </c>
      <c r="HB20" s="143">
        <v>42948</v>
      </c>
      <c r="HC20" s="143">
        <v>42979</v>
      </c>
      <c r="HD20" s="143">
        <v>43009</v>
      </c>
      <c r="HE20" s="143">
        <v>43040</v>
      </c>
      <c r="HF20" s="143">
        <v>43070</v>
      </c>
      <c r="HG20" s="143">
        <v>43101</v>
      </c>
      <c r="HH20" s="143">
        <v>43132</v>
      </c>
      <c r="HI20" s="143">
        <v>43160</v>
      </c>
      <c r="HJ20" s="143">
        <v>43191</v>
      </c>
      <c r="HK20" s="143">
        <v>43221</v>
      </c>
      <c r="HL20" s="143">
        <v>43252</v>
      </c>
      <c r="HM20" s="143">
        <v>43282</v>
      </c>
      <c r="HN20" s="143">
        <v>43313</v>
      </c>
      <c r="HO20" s="143">
        <v>43344</v>
      </c>
    </row>
    <row r="21" spans="1:223" ht="13.2" x14ac:dyDescent="0.25">
      <c r="A21" t="s">
        <v>130</v>
      </c>
      <c r="B21" s="248" t="s">
        <v>181</v>
      </c>
      <c r="T21">
        <v>23.625</v>
      </c>
      <c r="U21">
        <v>20.4375</v>
      </c>
      <c r="V21">
        <v>28.313000000000002</v>
      </c>
      <c r="W21">
        <v>28.313000000000002</v>
      </c>
      <c r="X21">
        <v>26.813000000000002</v>
      </c>
      <c r="Y21">
        <v>24.563000000000002</v>
      </c>
      <c r="Z21">
        <v>22.875</v>
      </c>
      <c r="AA21">
        <v>21.375</v>
      </c>
      <c r="AB21">
        <v>22.125</v>
      </c>
      <c r="AC21">
        <v>31.875</v>
      </c>
      <c r="AD21">
        <v>37.125</v>
      </c>
      <c r="AE21">
        <v>31.5</v>
      </c>
      <c r="AF21">
        <v>29.063000000000002</v>
      </c>
      <c r="AG21">
        <v>26.625</v>
      </c>
      <c r="AH21">
        <v>27.75</v>
      </c>
      <c r="AI21">
        <v>31.313000000000002</v>
      </c>
      <c r="AJ21">
        <v>30.563000000000002</v>
      </c>
      <c r="AK21">
        <v>26.25</v>
      </c>
      <c r="AL21">
        <v>24</v>
      </c>
      <c r="AM21">
        <v>21.375</v>
      </c>
      <c r="AN21">
        <v>22.125</v>
      </c>
      <c r="AO21">
        <v>36</v>
      </c>
      <c r="AP21">
        <v>42</v>
      </c>
      <c r="AQ21">
        <v>34.6875</v>
      </c>
      <c r="AR21">
        <v>30.1875</v>
      </c>
      <c r="AS21">
        <v>27</v>
      </c>
      <c r="AT21">
        <v>28.125</v>
      </c>
      <c r="AU21">
        <v>31.358000000000001</v>
      </c>
      <c r="AV21">
        <v>30.712</v>
      </c>
      <c r="AW21">
        <v>27.008000000000003</v>
      </c>
      <c r="AX21">
        <v>25.073</v>
      </c>
      <c r="AY21">
        <v>22.823</v>
      </c>
      <c r="AZ21">
        <v>23.468</v>
      </c>
      <c r="BA21">
        <v>35.377000000000002</v>
      </c>
      <c r="BB21">
        <v>40.53</v>
      </c>
      <c r="BC21">
        <v>34.252000000000002</v>
      </c>
      <c r="BD21">
        <v>30.39</v>
      </c>
      <c r="BE21">
        <v>27.652000000000001</v>
      </c>
      <c r="BF21">
        <v>28.62</v>
      </c>
      <c r="BG21">
        <v>31.387</v>
      </c>
      <c r="BH21">
        <v>30.832000000000001</v>
      </c>
      <c r="BI21">
        <v>27.66</v>
      </c>
      <c r="BJ21">
        <v>26.003</v>
      </c>
      <c r="BK21">
        <v>24.074999999999999</v>
      </c>
      <c r="BL21">
        <v>24.622</v>
      </c>
      <c r="BM21">
        <v>34.844999999999999</v>
      </c>
      <c r="BN21">
        <v>39.263000000000005</v>
      </c>
      <c r="BO21">
        <v>33.877000000000002</v>
      </c>
      <c r="BP21">
        <v>30.57</v>
      </c>
      <c r="BQ21">
        <v>28.223000000000003</v>
      </c>
      <c r="BR21">
        <v>29.047000000000001</v>
      </c>
      <c r="BS21">
        <v>31.56</v>
      </c>
      <c r="BT21">
        <v>31.058</v>
      </c>
      <c r="BU21">
        <v>28.177</v>
      </c>
      <c r="BV21">
        <v>26.67</v>
      </c>
      <c r="BW21">
        <v>24.914999999999999</v>
      </c>
      <c r="BX21">
        <v>25.418000000000003</v>
      </c>
      <c r="BY21">
        <v>34.703000000000003</v>
      </c>
      <c r="BZ21">
        <v>38.722000000000001</v>
      </c>
      <c r="CA21">
        <v>33.832999999999998</v>
      </c>
      <c r="CB21">
        <v>30.817</v>
      </c>
      <c r="CC21">
        <v>28.688000000000002</v>
      </c>
      <c r="CD21">
        <v>29.445</v>
      </c>
      <c r="CE21">
        <v>31.74</v>
      </c>
      <c r="CF21">
        <v>31.29</v>
      </c>
      <c r="CG21">
        <v>28.664999999999999</v>
      </c>
      <c r="CH21">
        <v>27.3</v>
      </c>
      <c r="CI21">
        <v>25.71</v>
      </c>
      <c r="CJ21">
        <v>26.168000000000003</v>
      </c>
      <c r="CK21">
        <v>34.612000000000002</v>
      </c>
      <c r="CL21">
        <v>38.265000000000001</v>
      </c>
      <c r="CM21">
        <v>33.818000000000005</v>
      </c>
      <c r="CN21">
        <v>31.08</v>
      </c>
      <c r="CO21">
        <v>29.145</v>
      </c>
      <c r="CP21">
        <v>29.835000000000001</v>
      </c>
      <c r="CQ21">
        <v>32.04</v>
      </c>
      <c r="CR21">
        <v>31.613000000000003</v>
      </c>
      <c r="CS21">
        <v>29.175000000000001</v>
      </c>
      <c r="CT21">
        <v>27.907</v>
      </c>
      <c r="CU21">
        <v>26.422000000000001</v>
      </c>
      <c r="CV21">
        <v>26.85</v>
      </c>
      <c r="CW21">
        <v>34.71</v>
      </c>
      <c r="CX21">
        <v>38.115000000000002</v>
      </c>
      <c r="CY21">
        <v>33.975000000000001</v>
      </c>
      <c r="CZ21">
        <v>31.425000000000001</v>
      </c>
      <c r="DA21">
        <v>29.625</v>
      </c>
      <c r="DB21">
        <v>30.262</v>
      </c>
      <c r="DC21">
        <v>32.340000000000003</v>
      </c>
      <c r="DD21">
        <v>31.95</v>
      </c>
      <c r="DE21">
        <v>29.677000000000003</v>
      </c>
      <c r="DF21">
        <v>28.492000000000001</v>
      </c>
      <c r="DG21">
        <v>27.113</v>
      </c>
      <c r="DH21">
        <v>27.51</v>
      </c>
      <c r="DI21">
        <v>34.83</v>
      </c>
      <c r="DJ21">
        <v>38.002000000000002</v>
      </c>
      <c r="DK21">
        <v>34.148000000000003</v>
      </c>
      <c r="DL21">
        <v>31.777000000000001</v>
      </c>
      <c r="DM21">
        <v>30.098000000000003</v>
      </c>
      <c r="DN21">
        <v>30.69</v>
      </c>
      <c r="DO21">
        <v>32.648000000000003</v>
      </c>
      <c r="DP21">
        <v>32.28</v>
      </c>
      <c r="DQ21">
        <v>30.164999999999999</v>
      </c>
      <c r="DR21">
        <v>29.063000000000002</v>
      </c>
      <c r="DS21">
        <v>27.78</v>
      </c>
      <c r="DT21">
        <v>28.148</v>
      </c>
      <c r="DU21">
        <v>34.965000000000003</v>
      </c>
      <c r="DV21">
        <v>37.92</v>
      </c>
      <c r="DW21">
        <v>34.328000000000003</v>
      </c>
      <c r="DX21">
        <v>32.123000000000005</v>
      </c>
      <c r="DY21">
        <v>30.563000000000002</v>
      </c>
      <c r="DZ21">
        <v>31.117000000000001</v>
      </c>
      <c r="EA21">
        <v>32.954999999999998</v>
      </c>
      <c r="EB21">
        <v>32.617000000000004</v>
      </c>
      <c r="EC21">
        <v>30.652000000000001</v>
      </c>
      <c r="ED21">
        <v>29.625</v>
      </c>
      <c r="EE21">
        <v>28.433</v>
      </c>
      <c r="EF21">
        <v>28.777000000000001</v>
      </c>
      <c r="EG21">
        <v>35.123000000000005</v>
      </c>
      <c r="EH21">
        <v>37.867000000000004</v>
      </c>
      <c r="EI21">
        <v>34.53</v>
      </c>
      <c r="EJ21">
        <v>32.475000000000001</v>
      </c>
      <c r="EK21">
        <v>31.02</v>
      </c>
      <c r="EL21">
        <v>31.538</v>
      </c>
      <c r="EM21">
        <v>33.277999999999999</v>
      </c>
      <c r="EN21">
        <v>32.962000000000003</v>
      </c>
      <c r="EO21">
        <v>31.125</v>
      </c>
      <c r="EP21">
        <v>30.172000000000001</v>
      </c>
      <c r="EQ21">
        <v>29.063000000000002</v>
      </c>
      <c r="ER21">
        <v>29.385000000000002</v>
      </c>
      <c r="ES21">
        <v>35.288000000000004</v>
      </c>
      <c r="ET21">
        <v>37.844999999999999</v>
      </c>
      <c r="EU21">
        <v>34.74</v>
      </c>
      <c r="EV21">
        <v>32.828000000000003</v>
      </c>
      <c r="EW21">
        <v>31.477</v>
      </c>
      <c r="EX21">
        <v>31.957000000000001</v>
      </c>
      <c r="EY21">
        <v>33.659999999999997</v>
      </c>
      <c r="EZ21">
        <v>33.337000000000003</v>
      </c>
      <c r="FA21">
        <v>31.484999999999999</v>
      </c>
      <c r="FB21">
        <v>30.524999999999999</v>
      </c>
      <c r="FC21">
        <v>29.392000000000003</v>
      </c>
      <c r="FD21">
        <v>29.723000000000003</v>
      </c>
      <c r="FE21">
        <v>35.700000000000003</v>
      </c>
      <c r="FF21">
        <v>38.28</v>
      </c>
      <c r="FG21">
        <v>35.138000000000005</v>
      </c>
      <c r="FH21">
        <v>33.203000000000003</v>
      </c>
      <c r="FI21">
        <v>31.837000000000003</v>
      </c>
      <c r="FJ21">
        <v>32.325000000000003</v>
      </c>
      <c r="FK21">
        <v>34.042000000000002</v>
      </c>
      <c r="FL21">
        <v>33.72</v>
      </c>
      <c r="FM21">
        <v>31.844999999999999</v>
      </c>
      <c r="FN21">
        <v>30.87</v>
      </c>
      <c r="FO21">
        <v>29.73</v>
      </c>
      <c r="FP21">
        <v>30.06</v>
      </c>
      <c r="FQ21">
        <v>36.104999999999997</v>
      </c>
      <c r="FR21">
        <v>38.722000000000001</v>
      </c>
      <c r="FS21">
        <v>35.542000000000002</v>
      </c>
      <c r="FT21">
        <v>33.585000000000001</v>
      </c>
      <c r="FU21">
        <v>32.197000000000003</v>
      </c>
      <c r="FV21">
        <v>32.693000000000005</v>
      </c>
      <c r="FW21">
        <v>34.424999999999997</v>
      </c>
      <c r="FX21">
        <v>34.102000000000004</v>
      </c>
      <c r="FY21">
        <v>32.204999999999998</v>
      </c>
      <c r="FZ21">
        <v>31.215</v>
      </c>
      <c r="GA21">
        <v>30.067</v>
      </c>
      <c r="GB21">
        <v>30.398</v>
      </c>
      <c r="GC21">
        <v>36.51</v>
      </c>
      <c r="GD21">
        <v>39.157000000000004</v>
      </c>
      <c r="GE21">
        <v>35.94</v>
      </c>
      <c r="GF21">
        <v>33.96</v>
      </c>
      <c r="GG21">
        <v>32.564999999999998</v>
      </c>
      <c r="GH21">
        <v>33.06</v>
      </c>
      <c r="GI21">
        <v>34.814999999999998</v>
      </c>
      <c r="GJ21">
        <v>34.477000000000004</v>
      </c>
      <c r="GK21">
        <v>32.564999999999998</v>
      </c>
      <c r="GL21">
        <v>31.567</v>
      </c>
      <c r="GM21">
        <v>30.405000000000001</v>
      </c>
      <c r="GN21">
        <v>30.734999999999999</v>
      </c>
      <c r="GO21">
        <v>36.914999999999999</v>
      </c>
      <c r="GP21">
        <v>39.593000000000004</v>
      </c>
      <c r="GQ21">
        <v>36.337000000000003</v>
      </c>
      <c r="GR21">
        <v>34.343000000000004</v>
      </c>
      <c r="GS21">
        <v>32.924999999999997</v>
      </c>
      <c r="GT21">
        <v>33.428000000000004</v>
      </c>
      <c r="GU21">
        <v>35.197000000000003</v>
      </c>
      <c r="GV21">
        <v>34.86</v>
      </c>
      <c r="GW21">
        <v>32.924999999999997</v>
      </c>
      <c r="GX21">
        <v>31.913</v>
      </c>
      <c r="GY21">
        <v>30.734999999999999</v>
      </c>
      <c r="GZ21">
        <v>31.08</v>
      </c>
      <c r="HA21">
        <v>37.328000000000003</v>
      </c>
      <c r="HB21">
        <v>40.027999999999999</v>
      </c>
      <c r="HC21">
        <v>36.742000000000004</v>
      </c>
      <c r="HD21">
        <v>34.718000000000004</v>
      </c>
      <c r="HE21">
        <v>33.284999999999997</v>
      </c>
      <c r="HF21">
        <v>33.795000000000002</v>
      </c>
      <c r="HG21">
        <v>35.58</v>
      </c>
      <c r="HH21">
        <v>35.242000000000004</v>
      </c>
      <c r="HI21">
        <v>33.284999999999997</v>
      </c>
      <c r="HJ21">
        <v>32.265000000000001</v>
      </c>
      <c r="HK21">
        <v>31.073</v>
      </c>
      <c r="HL21">
        <v>31.418000000000003</v>
      </c>
      <c r="HM21">
        <v>37.733000000000004</v>
      </c>
      <c r="HN21">
        <v>40.462000000000003</v>
      </c>
      <c r="HO21">
        <v>37.14</v>
      </c>
    </row>
    <row r="22" spans="1:223" ht="13.2" x14ac:dyDescent="0.25">
      <c r="A22" t="s">
        <v>129</v>
      </c>
      <c r="B22" s="248" t="s">
        <v>181</v>
      </c>
      <c r="T22">
        <v>23.625</v>
      </c>
      <c r="U22">
        <v>21</v>
      </c>
      <c r="V22">
        <v>28.5</v>
      </c>
      <c r="W22">
        <v>28.313000000000002</v>
      </c>
      <c r="X22">
        <v>26.738</v>
      </c>
      <c r="Y22">
        <v>24.563000000000002</v>
      </c>
      <c r="Z22">
        <v>24.375</v>
      </c>
      <c r="AA22">
        <v>23.25</v>
      </c>
      <c r="AB22">
        <v>24</v>
      </c>
      <c r="AC22">
        <v>34.125</v>
      </c>
      <c r="AD22">
        <v>39</v>
      </c>
      <c r="AE22">
        <v>34.125</v>
      </c>
      <c r="AF22">
        <v>29.063000000000002</v>
      </c>
      <c r="AG22">
        <v>26.625</v>
      </c>
      <c r="AH22">
        <v>27.75</v>
      </c>
      <c r="AI22">
        <v>31.5</v>
      </c>
      <c r="AJ22">
        <v>30.938000000000002</v>
      </c>
      <c r="AK22">
        <v>26.8125</v>
      </c>
      <c r="AL22">
        <v>26.625</v>
      </c>
      <c r="AM22">
        <v>24</v>
      </c>
      <c r="AN22">
        <v>22.6875</v>
      </c>
      <c r="AO22">
        <v>39.375</v>
      </c>
      <c r="AP22">
        <v>44.625</v>
      </c>
      <c r="AQ22">
        <v>37.3125</v>
      </c>
      <c r="AR22">
        <v>30.5625</v>
      </c>
      <c r="AS22">
        <v>27.375</v>
      </c>
      <c r="AT22">
        <v>28.3125</v>
      </c>
      <c r="AU22">
        <v>31.703000000000003</v>
      </c>
      <c r="AV22">
        <v>31.223000000000003</v>
      </c>
      <c r="AW22">
        <v>27.683</v>
      </c>
      <c r="AX22">
        <v>27.524999999999999</v>
      </c>
      <c r="AY22">
        <v>25.266999999999999</v>
      </c>
      <c r="AZ22">
        <v>24.141999999999999</v>
      </c>
      <c r="BA22">
        <v>38.467500000000001</v>
      </c>
      <c r="BB22">
        <v>42.983000000000004</v>
      </c>
      <c r="BC22">
        <v>36.704999999999998</v>
      </c>
      <c r="BD22">
        <v>30.907499999999999</v>
      </c>
      <c r="BE22">
        <v>28.177</v>
      </c>
      <c r="BF22">
        <v>28.98</v>
      </c>
      <c r="BG22">
        <v>31.98</v>
      </c>
      <c r="BH22">
        <v>31.567</v>
      </c>
      <c r="BI22">
        <v>28.53</v>
      </c>
      <c r="BJ22">
        <v>28.395</v>
      </c>
      <c r="BK22">
        <v>26.46</v>
      </c>
      <c r="BL22">
        <v>25.5</v>
      </c>
      <c r="BM22">
        <v>37.822000000000003</v>
      </c>
      <c r="BN22">
        <v>41.708000000000006</v>
      </c>
      <c r="BO22">
        <v>36.314999999999998</v>
      </c>
      <c r="BP22">
        <v>31.335000000000001</v>
      </c>
      <c r="BQ22">
        <v>28.98</v>
      </c>
      <c r="BR22">
        <v>29.677000000000003</v>
      </c>
      <c r="BS22">
        <v>32.505000000000003</v>
      </c>
      <c r="BT22">
        <v>32.130000000000003</v>
      </c>
      <c r="BU22">
        <v>29.34</v>
      </c>
      <c r="BV22">
        <v>29.22</v>
      </c>
      <c r="BW22">
        <v>27.45</v>
      </c>
      <c r="BX22">
        <v>26.565000000000001</v>
      </c>
      <c r="BY22">
        <v>37.86</v>
      </c>
      <c r="BZ22">
        <v>41.414999999999999</v>
      </c>
      <c r="CA22">
        <v>36.472000000000001</v>
      </c>
      <c r="CB22">
        <v>31.913</v>
      </c>
      <c r="CC22">
        <v>29.76</v>
      </c>
      <c r="CD22">
        <v>30.398</v>
      </c>
      <c r="CE22">
        <v>33.023000000000003</v>
      </c>
      <c r="CF22">
        <v>32.685000000000002</v>
      </c>
      <c r="CG22">
        <v>30.135000000000002</v>
      </c>
      <c r="CH22">
        <v>30.023</v>
      </c>
      <c r="CI22">
        <v>28.402000000000001</v>
      </c>
      <c r="CJ22">
        <v>27.593</v>
      </c>
      <c r="CK22">
        <v>37.935000000000002</v>
      </c>
      <c r="CL22">
        <v>41.197000000000003</v>
      </c>
      <c r="CM22">
        <v>36.667000000000002</v>
      </c>
      <c r="CN22">
        <v>32.49</v>
      </c>
      <c r="CO22">
        <v>30.524999999999999</v>
      </c>
      <c r="CP22">
        <v>31.11</v>
      </c>
      <c r="CQ22">
        <v>33.563000000000002</v>
      </c>
      <c r="CR22">
        <v>33.24</v>
      </c>
      <c r="CS22">
        <v>30.855</v>
      </c>
      <c r="CT22">
        <v>30.75</v>
      </c>
      <c r="CU22">
        <v>29.234999999999999</v>
      </c>
      <c r="CV22">
        <v>28.477</v>
      </c>
      <c r="CW22">
        <v>38.159999999999997</v>
      </c>
      <c r="CX22">
        <v>41.212000000000003</v>
      </c>
      <c r="CY22">
        <v>36.975000000000001</v>
      </c>
      <c r="CZ22">
        <v>33.068000000000005</v>
      </c>
      <c r="DA22">
        <v>31.223000000000003</v>
      </c>
      <c r="DB22">
        <v>31.77</v>
      </c>
      <c r="DC22">
        <v>34.087000000000003</v>
      </c>
      <c r="DD22">
        <v>33.788000000000004</v>
      </c>
      <c r="DE22">
        <v>31.56</v>
      </c>
      <c r="DF22">
        <v>31.47</v>
      </c>
      <c r="DG22">
        <v>30.052000000000003</v>
      </c>
      <c r="DH22">
        <v>29.348000000000003</v>
      </c>
      <c r="DI22">
        <v>38.407000000000004</v>
      </c>
      <c r="DJ22">
        <v>41.265000000000001</v>
      </c>
      <c r="DK22">
        <v>37.305</v>
      </c>
      <c r="DL22">
        <v>33.652999999999999</v>
      </c>
      <c r="DM22">
        <v>31.927000000000003</v>
      </c>
      <c r="DN22">
        <v>32.445</v>
      </c>
      <c r="DO22">
        <v>34.814999999999998</v>
      </c>
      <c r="DP22">
        <v>34.538000000000004</v>
      </c>
      <c r="DQ22">
        <v>32.438000000000002</v>
      </c>
      <c r="DR22">
        <v>32.354999999999997</v>
      </c>
      <c r="DS22">
        <v>31.02</v>
      </c>
      <c r="DT22">
        <v>30.36</v>
      </c>
      <c r="DU22">
        <v>38.880000000000003</v>
      </c>
      <c r="DV22">
        <v>41.564999999999998</v>
      </c>
      <c r="DW22">
        <v>37.844999999999999</v>
      </c>
      <c r="DX22">
        <v>34.409999999999997</v>
      </c>
      <c r="DY22">
        <v>32.79</v>
      </c>
      <c r="DZ22">
        <v>33.277999999999999</v>
      </c>
      <c r="EA22">
        <v>35.542000000000002</v>
      </c>
      <c r="EB22">
        <v>35.28</v>
      </c>
      <c r="EC22">
        <v>33.314999999999998</v>
      </c>
      <c r="ED22">
        <v>33.233000000000004</v>
      </c>
      <c r="EE22">
        <v>31.98</v>
      </c>
      <c r="EF22">
        <v>31.358000000000001</v>
      </c>
      <c r="EG22">
        <v>39.367000000000004</v>
      </c>
      <c r="EH22">
        <v>41.895000000000003</v>
      </c>
      <c r="EI22">
        <v>38.4</v>
      </c>
      <c r="EJ22">
        <v>35.167000000000002</v>
      </c>
      <c r="EK22">
        <v>33.645000000000003</v>
      </c>
      <c r="EL22">
        <v>34.102000000000004</v>
      </c>
      <c r="EM22">
        <v>36.270000000000003</v>
      </c>
      <c r="EN22">
        <v>36.03</v>
      </c>
      <c r="EO22">
        <v>34.178000000000004</v>
      </c>
      <c r="EP22">
        <v>34.102000000000004</v>
      </c>
      <c r="EQ22">
        <v>32.932000000000002</v>
      </c>
      <c r="ER22">
        <v>32.347000000000001</v>
      </c>
      <c r="ES22">
        <v>39.869999999999997</v>
      </c>
      <c r="ET22">
        <v>42.248000000000005</v>
      </c>
      <c r="EU22">
        <v>38.962000000000003</v>
      </c>
      <c r="EV22">
        <v>35.924999999999997</v>
      </c>
      <c r="EW22">
        <v>34.5</v>
      </c>
      <c r="EX22">
        <v>34.928000000000004</v>
      </c>
      <c r="EY22">
        <v>37.027999999999999</v>
      </c>
      <c r="EZ22">
        <v>36.78</v>
      </c>
      <c r="FA22">
        <v>34.89</v>
      </c>
      <c r="FB22">
        <v>34.814999999999998</v>
      </c>
      <c r="FC22">
        <v>33.615000000000002</v>
      </c>
      <c r="FD22">
        <v>33.023000000000003</v>
      </c>
      <c r="FE22">
        <v>40.703000000000003</v>
      </c>
      <c r="FF22">
        <v>43.125</v>
      </c>
      <c r="FG22">
        <v>39.773000000000003</v>
      </c>
      <c r="FH22">
        <v>36.674999999999997</v>
      </c>
      <c r="FI22">
        <v>35.212000000000003</v>
      </c>
      <c r="FJ22">
        <v>35.655000000000001</v>
      </c>
      <c r="FK22">
        <v>37.784999999999997</v>
      </c>
      <c r="FL22">
        <v>37.53</v>
      </c>
      <c r="FM22">
        <v>35.602000000000004</v>
      </c>
      <c r="FN22">
        <v>35.527999999999999</v>
      </c>
      <c r="FO22">
        <v>34.297000000000004</v>
      </c>
      <c r="FP22">
        <v>33.69</v>
      </c>
      <c r="FQ22">
        <v>41.534999999999997</v>
      </c>
      <c r="FR22">
        <v>44.002000000000002</v>
      </c>
      <c r="FS22">
        <v>40.582999999999998</v>
      </c>
      <c r="FT22">
        <v>37.424999999999997</v>
      </c>
      <c r="FU22">
        <v>35.932000000000002</v>
      </c>
      <c r="FV22">
        <v>36.383000000000003</v>
      </c>
      <c r="FW22">
        <v>38.542000000000002</v>
      </c>
      <c r="FX22">
        <v>38.28</v>
      </c>
      <c r="FY22">
        <v>36.314999999999998</v>
      </c>
      <c r="FZ22">
        <v>36.233000000000004</v>
      </c>
      <c r="GA22">
        <v>34.987000000000002</v>
      </c>
      <c r="GB22">
        <v>34.365000000000002</v>
      </c>
      <c r="GC22">
        <v>42.36</v>
      </c>
      <c r="GD22">
        <v>44.888000000000005</v>
      </c>
      <c r="GE22">
        <v>41.392000000000003</v>
      </c>
      <c r="GF22">
        <v>38.167000000000002</v>
      </c>
      <c r="GG22">
        <v>36.652999999999999</v>
      </c>
      <c r="GH22">
        <v>37.11</v>
      </c>
      <c r="GI22">
        <v>39.299999999999997</v>
      </c>
      <c r="GJ22">
        <v>39.03</v>
      </c>
      <c r="GK22">
        <v>37.027999999999999</v>
      </c>
      <c r="GL22">
        <v>36.945</v>
      </c>
      <c r="GM22">
        <v>35.67</v>
      </c>
      <c r="GN22">
        <v>35.04</v>
      </c>
      <c r="GO22">
        <v>43.193000000000005</v>
      </c>
      <c r="GP22">
        <v>45.765000000000001</v>
      </c>
      <c r="GQ22">
        <v>42.203000000000003</v>
      </c>
      <c r="GR22">
        <v>38.917000000000002</v>
      </c>
      <c r="GS22">
        <v>37.365000000000002</v>
      </c>
      <c r="GT22">
        <v>37.837000000000003</v>
      </c>
      <c r="GU22">
        <v>40.057000000000002</v>
      </c>
      <c r="GV22">
        <v>39.78</v>
      </c>
      <c r="GW22">
        <v>37.74</v>
      </c>
      <c r="GX22">
        <v>37.657000000000004</v>
      </c>
      <c r="GY22">
        <v>36.36</v>
      </c>
      <c r="GZ22">
        <v>35.715000000000003</v>
      </c>
      <c r="HA22">
        <v>44.024999999999999</v>
      </c>
      <c r="HB22">
        <v>46.642000000000003</v>
      </c>
      <c r="HC22">
        <v>43.013000000000005</v>
      </c>
      <c r="HD22">
        <v>39.659999999999997</v>
      </c>
      <c r="HE22">
        <v>38.085000000000001</v>
      </c>
      <c r="HF22">
        <v>38.557000000000002</v>
      </c>
      <c r="HG22">
        <v>40.807000000000002</v>
      </c>
      <c r="HH22">
        <v>40.538000000000004</v>
      </c>
      <c r="HI22">
        <v>38.453000000000003</v>
      </c>
      <c r="HJ22">
        <v>38.362000000000002</v>
      </c>
      <c r="HK22">
        <v>37.042000000000002</v>
      </c>
      <c r="HL22">
        <v>36.39</v>
      </c>
      <c r="HM22">
        <v>44.85</v>
      </c>
      <c r="HN22">
        <v>47.52</v>
      </c>
      <c r="HO22">
        <v>43.822000000000003</v>
      </c>
    </row>
    <row r="23" spans="1:223" ht="13.2" x14ac:dyDescent="0.25">
      <c r="A23" t="s">
        <v>131</v>
      </c>
      <c r="B23" s="248" t="s">
        <v>181</v>
      </c>
      <c r="T23">
        <v>21</v>
      </c>
      <c r="U23">
        <v>22.498000000000001</v>
      </c>
      <c r="V23">
        <v>28.5</v>
      </c>
      <c r="W23">
        <v>28.125</v>
      </c>
      <c r="X23">
        <v>27.1875</v>
      </c>
      <c r="Y23">
        <v>26.25</v>
      </c>
      <c r="Z23">
        <v>24.563000000000002</v>
      </c>
      <c r="AA23">
        <v>24.375</v>
      </c>
      <c r="AB23">
        <v>29.25</v>
      </c>
      <c r="AC23">
        <v>36</v>
      </c>
      <c r="AD23">
        <v>40.6875</v>
      </c>
      <c r="AE23">
        <v>35.25</v>
      </c>
      <c r="AF23">
        <v>29.625</v>
      </c>
      <c r="AG23">
        <v>28.875</v>
      </c>
      <c r="AH23">
        <v>30.375</v>
      </c>
      <c r="AI23">
        <v>32.4375</v>
      </c>
      <c r="AJ23">
        <v>30.9375</v>
      </c>
      <c r="AK23">
        <v>29.4375</v>
      </c>
      <c r="AL23">
        <v>26.625</v>
      </c>
      <c r="AM23">
        <v>27</v>
      </c>
      <c r="AN23">
        <v>30.75</v>
      </c>
      <c r="AO23">
        <v>38.4375</v>
      </c>
      <c r="AP23">
        <v>44.8125</v>
      </c>
      <c r="AQ23">
        <v>41.063000000000002</v>
      </c>
      <c r="AR23">
        <v>30</v>
      </c>
      <c r="AS23">
        <v>30</v>
      </c>
      <c r="AT23">
        <v>32.25</v>
      </c>
      <c r="AU23">
        <v>32.797499999999999</v>
      </c>
      <c r="AV23">
        <v>31.515000000000001</v>
      </c>
      <c r="AW23">
        <v>30.225000000000001</v>
      </c>
      <c r="AX23">
        <v>27.788</v>
      </c>
      <c r="AY23">
        <v>28.1325</v>
      </c>
      <c r="AZ23">
        <v>31.35</v>
      </c>
      <c r="BA23">
        <v>37.950000000000003</v>
      </c>
      <c r="BB23">
        <v>43.417499999999997</v>
      </c>
      <c r="BC23">
        <v>40.17</v>
      </c>
      <c r="BD23">
        <v>30.495000000000001</v>
      </c>
      <c r="BE23">
        <v>30.683</v>
      </c>
      <c r="BF23">
        <v>32.85</v>
      </c>
      <c r="BG23">
        <v>33.112499999999997</v>
      </c>
      <c r="BH23">
        <v>32.01</v>
      </c>
      <c r="BI23">
        <v>30.907499999999999</v>
      </c>
      <c r="BJ23">
        <v>28.793000000000003</v>
      </c>
      <c r="BK23">
        <v>29.114999999999998</v>
      </c>
      <c r="BL23">
        <v>31.875</v>
      </c>
      <c r="BM23">
        <v>37.522500000000001</v>
      </c>
      <c r="BN23">
        <v>42.21</v>
      </c>
      <c r="BO23">
        <v>39.405000000000001</v>
      </c>
      <c r="BP23">
        <v>30.922000000000001</v>
      </c>
      <c r="BQ23">
        <v>31.274999999999999</v>
      </c>
      <c r="BR23">
        <v>33.375</v>
      </c>
      <c r="BS23">
        <v>33.3675</v>
      </c>
      <c r="BT23">
        <v>32.369999999999997</v>
      </c>
      <c r="BU23">
        <v>31.364999999999998</v>
      </c>
      <c r="BV23">
        <v>29.43</v>
      </c>
      <c r="BW23">
        <v>29.745000000000001</v>
      </c>
      <c r="BX23">
        <v>32.2425</v>
      </c>
      <c r="BY23">
        <v>37.365000000000002</v>
      </c>
      <c r="BZ23">
        <v>41.61</v>
      </c>
      <c r="CA23">
        <v>39.053000000000004</v>
      </c>
      <c r="CB23">
        <v>31.245000000000001</v>
      </c>
      <c r="CC23">
        <v>31.688000000000002</v>
      </c>
      <c r="CD23">
        <v>33.75</v>
      </c>
      <c r="CE23">
        <v>33.615000000000002</v>
      </c>
      <c r="CF23">
        <v>32.715000000000003</v>
      </c>
      <c r="CG23">
        <v>31.807500000000001</v>
      </c>
      <c r="CH23">
        <v>30.038</v>
      </c>
      <c r="CI23">
        <v>30.337499999999999</v>
      </c>
      <c r="CJ23">
        <v>32.602499999999999</v>
      </c>
      <c r="CK23">
        <v>37.237499999999997</v>
      </c>
      <c r="CL23">
        <v>41.085000000000001</v>
      </c>
      <c r="CM23">
        <v>38.752000000000002</v>
      </c>
      <c r="CN23">
        <v>31.552000000000003</v>
      </c>
      <c r="CO23">
        <v>32.078000000000003</v>
      </c>
      <c r="CP23">
        <v>34.102000000000004</v>
      </c>
      <c r="CQ23">
        <v>33.854999999999997</v>
      </c>
      <c r="CR23">
        <v>33.022500000000001</v>
      </c>
      <c r="CS23">
        <v>32.182499999999997</v>
      </c>
      <c r="CT23">
        <v>30.532</v>
      </c>
      <c r="CU23">
        <v>30.824999999999999</v>
      </c>
      <c r="CV23">
        <v>32.917499999999997</v>
      </c>
      <c r="CW23">
        <v>37.215000000000003</v>
      </c>
      <c r="CX23">
        <v>40.777500000000003</v>
      </c>
      <c r="CY23">
        <v>38.602000000000004</v>
      </c>
      <c r="CZ23">
        <v>31.844999999999999</v>
      </c>
      <c r="DA23">
        <v>32.422000000000004</v>
      </c>
      <c r="DB23">
        <v>34.424999999999997</v>
      </c>
      <c r="DC23">
        <v>34.1325</v>
      </c>
      <c r="DD23">
        <v>33.36</v>
      </c>
      <c r="DE23">
        <v>32.58</v>
      </c>
      <c r="DF23">
        <v>31.035</v>
      </c>
      <c r="DG23">
        <v>31.32</v>
      </c>
      <c r="DH23">
        <v>33.270000000000003</v>
      </c>
      <c r="DI23">
        <v>37.252499999999998</v>
      </c>
      <c r="DJ23">
        <v>40.56</v>
      </c>
      <c r="DK23">
        <v>38.527999999999999</v>
      </c>
      <c r="DL23">
        <v>32.159999999999997</v>
      </c>
      <c r="DM23">
        <v>32.797000000000004</v>
      </c>
      <c r="DN23">
        <v>34.777999999999999</v>
      </c>
      <c r="DO23">
        <v>34.409999999999997</v>
      </c>
      <c r="DP23">
        <v>33.69</v>
      </c>
      <c r="DQ23">
        <v>32.977499999999999</v>
      </c>
      <c r="DR23">
        <v>31.53</v>
      </c>
      <c r="DS23">
        <v>31.807500000000001</v>
      </c>
      <c r="DT23">
        <v>33.607500000000002</v>
      </c>
      <c r="DU23">
        <v>37.305</v>
      </c>
      <c r="DV23">
        <v>40.365000000000002</v>
      </c>
      <c r="DW23">
        <v>38.468000000000004</v>
      </c>
      <c r="DX23">
        <v>32.475000000000001</v>
      </c>
      <c r="DY23">
        <v>33.157000000000004</v>
      </c>
      <c r="DZ23">
        <v>35.123000000000005</v>
      </c>
      <c r="EA23">
        <v>34.6875</v>
      </c>
      <c r="EB23">
        <v>34.020000000000003</v>
      </c>
      <c r="EC23">
        <v>33.36</v>
      </c>
      <c r="ED23">
        <v>32.002000000000002</v>
      </c>
      <c r="EE23">
        <v>32.272500000000001</v>
      </c>
      <c r="EF23">
        <v>33.945</v>
      </c>
      <c r="EG23">
        <v>37.372500000000002</v>
      </c>
      <c r="EH23">
        <v>40.215000000000003</v>
      </c>
      <c r="EI23">
        <v>38.438000000000002</v>
      </c>
      <c r="EJ23">
        <v>32.79</v>
      </c>
      <c r="EK23">
        <v>33.517000000000003</v>
      </c>
      <c r="EL23">
        <v>35.46</v>
      </c>
      <c r="EM23">
        <v>34.965000000000003</v>
      </c>
      <c r="EN23">
        <v>34.35</v>
      </c>
      <c r="EO23">
        <v>33.727499999999999</v>
      </c>
      <c r="EP23">
        <v>32.46</v>
      </c>
      <c r="EQ23">
        <v>32.729999999999997</v>
      </c>
      <c r="ER23">
        <v>34.274999999999999</v>
      </c>
      <c r="ES23">
        <v>37.454999999999998</v>
      </c>
      <c r="ET23">
        <v>40.087499999999999</v>
      </c>
      <c r="EU23">
        <v>38.43</v>
      </c>
      <c r="EV23">
        <v>33.097000000000001</v>
      </c>
      <c r="EW23">
        <v>33.869999999999997</v>
      </c>
      <c r="EX23">
        <v>35.79</v>
      </c>
      <c r="EY23">
        <v>35.227499999999999</v>
      </c>
      <c r="EZ23">
        <v>34.604999999999997</v>
      </c>
      <c r="FA23">
        <v>33.982500000000002</v>
      </c>
      <c r="FB23">
        <v>32.707999999999998</v>
      </c>
      <c r="FC23">
        <v>32.97</v>
      </c>
      <c r="FD23">
        <v>34.53</v>
      </c>
      <c r="FE23">
        <v>37.732500000000002</v>
      </c>
      <c r="FF23">
        <v>40.387500000000003</v>
      </c>
      <c r="FG23">
        <v>38.715000000000003</v>
      </c>
      <c r="FH23">
        <v>33.352000000000004</v>
      </c>
      <c r="FI23">
        <v>34.125</v>
      </c>
      <c r="FJ23">
        <v>36.045000000000002</v>
      </c>
      <c r="FK23">
        <v>35.49</v>
      </c>
      <c r="FL23">
        <v>34.86</v>
      </c>
      <c r="FM23">
        <v>34.229999999999997</v>
      </c>
      <c r="FN23">
        <v>32.947000000000003</v>
      </c>
      <c r="FO23">
        <v>33.217500000000001</v>
      </c>
      <c r="FP23">
        <v>34.792499999999997</v>
      </c>
      <c r="FQ23">
        <v>38.01</v>
      </c>
      <c r="FR23">
        <v>40.6875</v>
      </c>
      <c r="FS23">
        <v>39.008000000000003</v>
      </c>
      <c r="FT23">
        <v>33.608000000000004</v>
      </c>
      <c r="FU23">
        <v>34.373000000000005</v>
      </c>
      <c r="FV23">
        <v>36.299999999999997</v>
      </c>
      <c r="FW23">
        <v>35.744999999999997</v>
      </c>
      <c r="FX23">
        <v>35.115000000000002</v>
      </c>
      <c r="FY23">
        <v>34.484999999999999</v>
      </c>
      <c r="FZ23">
        <v>33.195</v>
      </c>
      <c r="GA23">
        <v>33.457500000000003</v>
      </c>
      <c r="GB23">
        <v>35.047499999999999</v>
      </c>
      <c r="GC23">
        <v>38.295000000000002</v>
      </c>
      <c r="GD23">
        <v>40.987499999999997</v>
      </c>
      <c r="GE23">
        <v>39.292000000000002</v>
      </c>
      <c r="GF23">
        <v>33.869999999999997</v>
      </c>
      <c r="GG23">
        <v>34.627000000000002</v>
      </c>
      <c r="GH23">
        <v>36.555</v>
      </c>
      <c r="GI23">
        <v>36.0075</v>
      </c>
      <c r="GJ23">
        <v>35.369999999999997</v>
      </c>
      <c r="GK23">
        <v>34.74</v>
      </c>
      <c r="GL23">
        <v>33.435000000000002</v>
      </c>
      <c r="GM23">
        <v>33.704999999999998</v>
      </c>
      <c r="GN23">
        <v>35.302500000000002</v>
      </c>
      <c r="GO23">
        <v>38.572499999999998</v>
      </c>
      <c r="GP23">
        <v>41.28</v>
      </c>
      <c r="GQ23">
        <v>39.585000000000001</v>
      </c>
      <c r="GR23">
        <v>34.125</v>
      </c>
      <c r="GS23">
        <v>34.883000000000003</v>
      </c>
      <c r="GT23">
        <v>36.81</v>
      </c>
      <c r="GU23">
        <v>36.270000000000003</v>
      </c>
      <c r="GV23">
        <v>35.6325</v>
      </c>
      <c r="GW23">
        <v>34.987499999999997</v>
      </c>
      <c r="GX23">
        <v>33.682000000000002</v>
      </c>
      <c r="GY23">
        <v>33.952500000000001</v>
      </c>
      <c r="GZ23">
        <v>35.557499999999997</v>
      </c>
      <c r="HA23">
        <v>38.85</v>
      </c>
      <c r="HB23">
        <v>41.58</v>
      </c>
      <c r="HC23">
        <v>39.869999999999997</v>
      </c>
      <c r="HD23">
        <v>34.387999999999998</v>
      </c>
      <c r="HE23">
        <v>35.138000000000005</v>
      </c>
      <c r="HF23">
        <v>37.064999999999998</v>
      </c>
      <c r="HG23">
        <v>36.532499999999999</v>
      </c>
      <c r="HH23">
        <v>35.887500000000003</v>
      </c>
      <c r="HI23">
        <v>35.2425</v>
      </c>
      <c r="HJ23">
        <v>33.922000000000004</v>
      </c>
      <c r="HK23">
        <v>34.192500000000003</v>
      </c>
      <c r="HL23">
        <v>35.8125</v>
      </c>
      <c r="HM23">
        <v>39.127499999999998</v>
      </c>
      <c r="HN23">
        <v>41.88</v>
      </c>
      <c r="HO23">
        <v>40.163000000000004</v>
      </c>
    </row>
    <row r="24" spans="1:223" ht="13.2" x14ac:dyDescent="0.25">
      <c r="A24" t="s">
        <v>134</v>
      </c>
      <c r="B24" s="248" t="s">
        <v>181</v>
      </c>
      <c r="T24">
        <v>27.1875</v>
      </c>
      <c r="U24">
        <v>20.175000000000001</v>
      </c>
      <c r="V24">
        <v>26.063000000000002</v>
      </c>
      <c r="W24">
        <v>26.25</v>
      </c>
      <c r="X24">
        <v>25.688000000000002</v>
      </c>
      <c r="Y24">
        <v>25.125</v>
      </c>
      <c r="Z24">
        <v>24.1875</v>
      </c>
      <c r="AA24">
        <v>24.375</v>
      </c>
      <c r="AB24">
        <v>29.25</v>
      </c>
      <c r="AC24">
        <v>36</v>
      </c>
      <c r="AD24">
        <v>40.6875</v>
      </c>
      <c r="AE24">
        <v>34.688000000000002</v>
      </c>
      <c r="AF24">
        <v>28.875</v>
      </c>
      <c r="AG24">
        <v>28.125</v>
      </c>
      <c r="AH24">
        <v>29.625</v>
      </c>
      <c r="AI24">
        <v>23.063000000000002</v>
      </c>
      <c r="AJ24">
        <v>21.938000000000002</v>
      </c>
      <c r="AK24">
        <v>21.375</v>
      </c>
      <c r="AL24">
        <v>19.125</v>
      </c>
      <c r="AM24">
        <v>19.5</v>
      </c>
      <c r="AN24">
        <v>23.25</v>
      </c>
      <c r="AO24">
        <v>30.9375</v>
      </c>
      <c r="AP24">
        <v>37.3125</v>
      </c>
      <c r="AQ24">
        <v>29.8125</v>
      </c>
      <c r="AR24">
        <v>22.125</v>
      </c>
      <c r="AS24">
        <v>21.938000000000002</v>
      </c>
      <c r="AT24">
        <v>22.875</v>
      </c>
      <c r="AU24">
        <v>16.125</v>
      </c>
      <c r="AV24">
        <v>17.438000000000002</v>
      </c>
      <c r="AW24">
        <v>16.5</v>
      </c>
      <c r="AX24">
        <v>21.375</v>
      </c>
      <c r="AY24">
        <v>21</v>
      </c>
      <c r="AZ24">
        <v>26.25</v>
      </c>
      <c r="BA24">
        <v>29.25</v>
      </c>
      <c r="BB24">
        <v>35.8125</v>
      </c>
      <c r="BC24">
        <v>23.625</v>
      </c>
      <c r="BD24">
        <v>24</v>
      </c>
      <c r="BE24">
        <v>22.313000000000002</v>
      </c>
      <c r="BF24">
        <v>22.688000000000002</v>
      </c>
      <c r="BG24">
        <v>16.125</v>
      </c>
      <c r="BH24">
        <v>17.438000000000002</v>
      </c>
      <c r="BI24">
        <v>16.5</v>
      </c>
      <c r="BJ24">
        <v>20.625</v>
      </c>
      <c r="BK24">
        <v>20.25</v>
      </c>
      <c r="BL24">
        <v>24.75</v>
      </c>
      <c r="BM24">
        <v>22.5</v>
      </c>
      <c r="BN24">
        <v>29.0625</v>
      </c>
      <c r="BO24">
        <v>19.125</v>
      </c>
      <c r="BP24">
        <v>21.75</v>
      </c>
      <c r="BQ24">
        <v>20.438000000000002</v>
      </c>
      <c r="BR24">
        <v>20.813000000000002</v>
      </c>
      <c r="BS24">
        <v>16.313000000000002</v>
      </c>
      <c r="BT24">
        <v>17.625</v>
      </c>
      <c r="BU24">
        <v>16.688000000000002</v>
      </c>
      <c r="BV24">
        <v>20.813000000000002</v>
      </c>
      <c r="BW24">
        <v>20.4375</v>
      </c>
      <c r="BX24">
        <v>24.9375</v>
      </c>
      <c r="BY24">
        <v>22.6875</v>
      </c>
      <c r="BZ24">
        <v>29.25</v>
      </c>
      <c r="CA24">
        <v>19.3125</v>
      </c>
      <c r="CB24">
        <v>21.938000000000002</v>
      </c>
      <c r="CC24">
        <v>20.625</v>
      </c>
      <c r="CD24">
        <v>21</v>
      </c>
      <c r="CE24">
        <v>23.324999999999999</v>
      </c>
      <c r="CF24">
        <v>24.637</v>
      </c>
      <c r="CG24">
        <v>23.7</v>
      </c>
      <c r="CH24">
        <v>27.824999999999999</v>
      </c>
      <c r="CI24">
        <v>27.45</v>
      </c>
      <c r="CJ24">
        <v>32.700000000000003</v>
      </c>
      <c r="CK24">
        <v>37.950000000000003</v>
      </c>
      <c r="CL24">
        <v>44.512500000000003</v>
      </c>
      <c r="CM24">
        <v>31.574999999999999</v>
      </c>
      <c r="CN24">
        <v>31.2</v>
      </c>
      <c r="CO24">
        <v>29.887</v>
      </c>
      <c r="CP24">
        <v>30.262</v>
      </c>
      <c r="CQ24">
        <v>23.587</v>
      </c>
      <c r="CR24">
        <v>24.9</v>
      </c>
      <c r="CS24">
        <v>23.962</v>
      </c>
      <c r="CT24">
        <v>28.087</v>
      </c>
      <c r="CU24">
        <v>27.712499999999999</v>
      </c>
      <c r="CV24">
        <v>32.962499999999999</v>
      </c>
      <c r="CW24">
        <v>38.212499999999999</v>
      </c>
      <c r="CX24">
        <v>44.774999999999999</v>
      </c>
      <c r="CY24">
        <v>31.837499999999999</v>
      </c>
      <c r="CZ24">
        <v>31.462</v>
      </c>
      <c r="DA24">
        <v>30.15</v>
      </c>
      <c r="DB24">
        <v>30.524999999999999</v>
      </c>
      <c r="DC24">
        <v>23.962</v>
      </c>
      <c r="DD24">
        <v>25.274999999999999</v>
      </c>
      <c r="DE24">
        <v>24.337</v>
      </c>
      <c r="DF24">
        <v>28.5</v>
      </c>
      <c r="DG24">
        <v>28.125</v>
      </c>
      <c r="DH24">
        <v>33.375</v>
      </c>
      <c r="DI24">
        <v>38.625</v>
      </c>
      <c r="DJ24">
        <v>45.1875</v>
      </c>
      <c r="DK24">
        <v>32.212499999999999</v>
      </c>
      <c r="DL24">
        <v>31.875</v>
      </c>
      <c r="DM24">
        <v>30.563000000000002</v>
      </c>
      <c r="DN24">
        <v>30.9</v>
      </c>
      <c r="DO24">
        <v>24.337</v>
      </c>
      <c r="DP24">
        <v>25.65</v>
      </c>
      <c r="DQ24">
        <v>24.712</v>
      </c>
      <c r="DR24">
        <v>29.063000000000002</v>
      </c>
      <c r="DS24">
        <v>28.6875</v>
      </c>
      <c r="DT24">
        <v>33.9375</v>
      </c>
      <c r="DU24">
        <v>39.1875</v>
      </c>
      <c r="DV24">
        <v>45.75</v>
      </c>
      <c r="DW24">
        <v>32.587499999999999</v>
      </c>
      <c r="DX24">
        <v>32.438000000000002</v>
      </c>
      <c r="DY24">
        <v>31.125</v>
      </c>
      <c r="DZ24">
        <v>31.274999999999999</v>
      </c>
      <c r="EA24">
        <v>24.712</v>
      </c>
      <c r="EB24">
        <v>26.024999999999999</v>
      </c>
      <c r="EC24">
        <v>25.087</v>
      </c>
      <c r="ED24">
        <v>29.438000000000002</v>
      </c>
      <c r="EE24">
        <v>29.0625</v>
      </c>
      <c r="EF24">
        <v>34.3125</v>
      </c>
      <c r="EG24">
        <v>39.5625</v>
      </c>
      <c r="EH24">
        <v>46.125</v>
      </c>
      <c r="EI24">
        <v>32.962499999999999</v>
      </c>
      <c r="EJ24">
        <v>32.813000000000002</v>
      </c>
      <c r="EK24">
        <v>31.5</v>
      </c>
      <c r="EL24">
        <v>31.65</v>
      </c>
      <c r="EM24">
        <v>24.9</v>
      </c>
      <c r="EN24">
        <v>26.212</v>
      </c>
      <c r="EO24">
        <v>25.274999999999999</v>
      </c>
      <c r="EP24">
        <v>29.625</v>
      </c>
      <c r="EQ24">
        <v>29.25</v>
      </c>
      <c r="ER24">
        <v>34.5</v>
      </c>
      <c r="ES24">
        <v>39.75</v>
      </c>
      <c r="ET24">
        <v>46.3125</v>
      </c>
      <c r="EU24">
        <v>33.15</v>
      </c>
      <c r="EV24">
        <v>33</v>
      </c>
      <c r="EW24">
        <v>31.688000000000002</v>
      </c>
      <c r="EX24">
        <v>31.837000000000003</v>
      </c>
      <c r="EY24">
        <v>25.462</v>
      </c>
      <c r="EZ24">
        <v>26.774999999999999</v>
      </c>
      <c r="FA24">
        <v>25.837</v>
      </c>
      <c r="FB24">
        <v>30.188000000000002</v>
      </c>
      <c r="FC24">
        <v>29.8125</v>
      </c>
      <c r="FD24">
        <v>35.0625</v>
      </c>
      <c r="FE24">
        <v>40.3125</v>
      </c>
      <c r="FF24">
        <v>46.875</v>
      </c>
      <c r="FG24">
        <v>33.337499999999999</v>
      </c>
      <c r="FH24">
        <v>33.563000000000002</v>
      </c>
      <c r="FI24">
        <v>32.25</v>
      </c>
      <c r="FJ24">
        <v>32.024999999999999</v>
      </c>
      <c r="FK24">
        <v>26.024999999999999</v>
      </c>
      <c r="FL24">
        <v>27.337</v>
      </c>
      <c r="FM24">
        <v>26.4</v>
      </c>
      <c r="FN24">
        <v>30.75</v>
      </c>
      <c r="FO24">
        <v>30.375</v>
      </c>
      <c r="FP24">
        <v>35.625</v>
      </c>
      <c r="FQ24">
        <v>40.875</v>
      </c>
      <c r="FR24">
        <v>47.4</v>
      </c>
      <c r="FS24">
        <v>33.524999999999999</v>
      </c>
      <c r="FT24">
        <v>34.125</v>
      </c>
      <c r="FU24">
        <v>32.813000000000002</v>
      </c>
      <c r="FV24">
        <v>32.212000000000003</v>
      </c>
      <c r="FW24">
        <v>26.587</v>
      </c>
      <c r="FX24">
        <v>27.9</v>
      </c>
      <c r="FY24">
        <v>26.962</v>
      </c>
      <c r="FZ24">
        <v>31.313000000000002</v>
      </c>
      <c r="GA24">
        <v>30.9375</v>
      </c>
      <c r="GB24">
        <v>36.1875</v>
      </c>
      <c r="GC24">
        <v>41.4375</v>
      </c>
      <c r="GD24">
        <v>47.587499999999999</v>
      </c>
      <c r="GE24">
        <v>33.712499999999999</v>
      </c>
      <c r="GF24">
        <v>34.688000000000002</v>
      </c>
      <c r="GG24">
        <v>33.375</v>
      </c>
      <c r="GH24">
        <v>32.4</v>
      </c>
      <c r="GI24">
        <v>26.625</v>
      </c>
      <c r="GJ24">
        <v>27.938000000000002</v>
      </c>
      <c r="GK24">
        <v>27</v>
      </c>
      <c r="GL24">
        <v>31.35</v>
      </c>
      <c r="GM24">
        <v>30.975000000000001</v>
      </c>
      <c r="GN24">
        <v>36.225000000000001</v>
      </c>
      <c r="GO24">
        <v>41.475000000000001</v>
      </c>
      <c r="GP24">
        <v>47.774999999999999</v>
      </c>
      <c r="GQ24">
        <v>33.9</v>
      </c>
      <c r="GR24">
        <v>34.725000000000001</v>
      </c>
      <c r="GS24">
        <v>33.413000000000004</v>
      </c>
      <c r="GT24">
        <v>32.587000000000003</v>
      </c>
      <c r="GU24">
        <v>26.663</v>
      </c>
      <c r="GV24">
        <v>27.975000000000001</v>
      </c>
      <c r="GW24">
        <v>27.038</v>
      </c>
      <c r="GX24">
        <v>31.387</v>
      </c>
      <c r="GY24">
        <v>31.012499999999999</v>
      </c>
      <c r="GZ24">
        <v>36.262500000000003</v>
      </c>
      <c r="HA24">
        <v>41.512500000000003</v>
      </c>
      <c r="HB24">
        <v>47.962499999999999</v>
      </c>
      <c r="HC24">
        <v>34.087499999999999</v>
      </c>
      <c r="HD24">
        <v>34.762999999999998</v>
      </c>
      <c r="HE24">
        <v>33.450000000000003</v>
      </c>
      <c r="HF24">
        <v>32.774999999999999</v>
      </c>
      <c r="HG24">
        <v>26.7</v>
      </c>
      <c r="HH24">
        <v>28.012</v>
      </c>
      <c r="HI24">
        <v>27.074999999999999</v>
      </c>
      <c r="HJ24">
        <v>31.425000000000001</v>
      </c>
      <c r="HK24">
        <v>31.05</v>
      </c>
      <c r="HL24">
        <v>36.299999999999997</v>
      </c>
      <c r="HM24">
        <v>41.55</v>
      </c>
      <c r="HN24">
        <v>48.112499999999997</v>
      </c>
      <c r="HO24">
        <v>34.274999999999999</v>
      </c>
    </row>
    <row r="25" spans="1:223" ht="13.2" x14ac:dyDescent="0.25">
      <c r="A25" t="s">
        <v>132</v>
      </c>
      <c r="B25" s="248" t="s">
        <v>181</v>
      </c>
      <c r="T25">
        <v>21</v>
      </c>
      <c r="U25">
        <v>21.75</v>
      </c>
      <c r="V25">
        <v>26.063000000000002</v>
      </c>
      <c r="W25">
        <v>26.25</v>
      </c>
      <c r="X25">
        <v>25.688000000000002</v>
      </c>
      <c r="Y25">
        <v>25.125</v>
      </c>
      <c r="Z25">
        <v>24.188000000000002</v>
      </c>
      <c r="AA25">
        <v>25.313000000000002</v>
      </c>
      <c r="AB25">
        <v>29.813000000000002</v>
      </c>
      <c r="AC25">
        <v>36.75</v>
      </c>
      <c r="AD25">
        <v>41.0625</v>
      </c>
      <c r="AE25">
        <v>34.6875</v>
      </c>
      <c r="AF25">
        <v>28.875</v>
      </c>
      <c r="AG25">
        <v>28.125</v>
      </c>
      <c r="AH25">
        <v>29.625</v>
      </c>
      <c r="AI25">
        <v>30.563000000000002</v>
      </c>
      <c r="AJ25">
        <v>29.438000000000002</v>
      </c>
      <c r="AK25">
        <v>28.875</v>
      </c>
      <c r="AL25">
        <v>27.938000000000002</v>
      </c>
      <c r="AM25">
        <v>28.5</v>
      </c>
      <c r="AN25">
        <v>31.875</v>
      </c>
      <c r="AO25">
        <v>42.75</v>
      </c>
      <c r="AP25">
        <v>47.0625</v>
      </c>
      <c r="AQ25">
        <v>37.3125</v>
      </c>
      <c r="AR25">
        <v>29.625</v>
      </c>
      <c r="AS25">
        <v>29.438000000000002</v>
      </c>
      <c r="AT25">
        <v>30.375</v>
      </c>
      <c r="AU25">
        <v>30.938000000000002</v>
      </c>
      <c r="AV25">
        <v>29.895</v>
      </c>
      <c r="AW25">
        <v>29.422000000000001</v>
      </c>
      <c r="AX25">
        <v>28.508000000000003</v>
      </c>
      <c r="AY25">
        <v>29.047000000000001</v>
      </c>
      <c r="AZ25">
        <v>32.174999999999997</v>
      </c>
      <c r="BA25">
        <v>42.277500000000003</v>
      </c>
      <c r="BB25">
        <v>46.244999999999997</v>
      </c>
      <c r="BC25">
        <v>37.207500000000003</v>
      </c>
      <c r="BD25">
        <v>30.09</v>
      </c>
      <c r="BE25">
        <v>29.887</v>
      </c>
      <c r="BF25">
        <v>30.78</v>
      </c>
      <c r="BG25">
        <v>31.155000000000001</v>
      </c>
      <c r="BH25">
        <v>30.105</v>
      </c>
      <c r="BI25">
        <v>29.617000000000001</v>
      </c>
      <c r="BJ25">
        <v>28.703000000000003</v>
      </c>
      <c r="BK25">
        <v>29.242000000000001</v>
      </c>
      <c r="BL25">
        <v>32.392000000000003</v>
      </c>
      <c r="BM25">
        <v>42.5625</v>
      </c>
      <c r="BN25">
        <v>46.56</v>
      </c>
      <c r="BO25">
        <v>37.462499999999999</v>
      </c>
      <c r="BP25">
        <v>30.293000000000003</v>
      </c>
      <c r="BQ25">
        <v>30.09</v>
      </c>
      <c r="BR25">
        <v>30.99</v>
      </c>
      <c r="BS25">
        <v>31.364999999999998</v>
      </c>
      <c r="BT25">
        <v>30.308</v>
      </c>
      <c r="BU25">
        <v>29.813000000000002</v>
      </c>
      <c r="BV25">
        <v>28.898</v>
      </c>
      <c r="BW25">
        <v>29.438000000000002</v>
      </c>
      <c r="BX25">
        <v>32.61</v>
      </c>
      <c r="BY25">
        <v>42.847499999999997</v>
      </c>
      <c r="BZ25">
        <v>46.8825</v>
      </c>
      <c r="CA25">
        <v>37.717500000000001</v>
      </c>
      <c r="CB25">
        <v>30.495000000000001</v>
      </c>
      <c r="CC25">
        <v>30.3</v>
      </c>
      <c r="CD25">
        <v>31.2</v>
      </c>
      <c r="CE25">
        <v>31.574999999999999</v>
      </c>
      <c r="CF25">
        <v>30.51</v>
      </c>
      <c r="CG25">
        <v>30.008000000000003</v>
      </c>
      <c r="CH25">
        <v>29.093</v>
      </c>
      <c r="CI25">
        <v>29.633000000000003</v>
      </c>
      <c r="CJ25">
        <v>32.828000000000003</v>
      </c>
      <c r="CK25">
        <v>43.14</v>
      </c>
      <c r="CL25">
        <v>47.197499999999998</v>
      </c>
      <c r="CM25">
        <v>37.972499999999997</v>
      </c>
      <c r="CN25">
        <v>30.698</v>
      </c>
      <c r="CO25">
        <v>30.503</v>
      </c>
      <c r="CP25">
        <v>31.41</v>
      </c>
      <c r="CQ25">
        <v>31.785</v>
      </c>
      <c r="CR25">
        <v>30.712</v>
      </c>
      <c r="CS25">
        <v>30.21</v>
      </c>
      <c r="CT25">
        <v>29.288</v>
      </c>
      <c r="CU25">
        <v>29.835000000000001</v>
      </c>
      <c r="CV25">
        <v>33.045000000000002</v>
      </c>
      <c r="CW25">
        <v>43.424999999999997</v>
      </c>
      <c r="CX25">
        <v>47.512500000000003</v>
      </c>
      <c r="CY25">
        <v>38.227499999999999</v>
      </c>
      <c r="CZ25">
        <v>30.907</v>
      </c>
      <c r="DA25">
        <v>30.704999999999998</v>
      </c>
      <c r="DB25">
        <v>31.62</v>
      </c>
      <c r="DC25">
        <v>32.002000000000002</v>
      </c>
      <c r="DD25">
        <v>30.922000000000001</v>
      </c>
      <c r="DE25">
        <v>30.405000000000001</v>
      </c>
      <c r="DF25">
        <v>29.483000000000001</v>
      </c>
      <c r="DG25">
        <v>30.03</v>
      </c>
      <c r="DH25">
        <v>33.262999999999998</v>
      </c>
      <c r="DI25">
        <v>43.71</v>
      </c>
      <c r="DJ25">
        <v>47.827500000000001</v>
      </c>
      <c r="DK25">
        <v>38.482500000000002</v>
      </c>
      <c r="DL25">
        <v>31.11</v>
      </c>
      <c r="DM25">
        <v>30.914999999999999</v>
      </c>
      <c r="DN25">
        <v>31.83</v>
      </c>
      <c r="DO25">
        <v>32.212000000000003</v>
      </c>
      <c r="DP25">
        <v>31.125</v>
      </c>
      <c r="DQ25">
        <v>30.6</v>
      </c>
      <c r="DR25">
        <v>29.677000000000003</v>
      </c>
      <c r="DS25">
        <v>30.225000000000001</v>
      </c>
      <c r="DT25">
        <v>33.487000000000002</v>
      </c>
      <c r="DU25">
        <v>43.994999999999997</v>
      </c>
      <c r="DV25">
        <v>48.15</v>
      </c>
      <c r="DW25">
        <v>38.737499999999997</v>
      </c>
      <c r="DX25">
        <v>31.313000000000002</v>
      </c>
      <c r="DY25">
        <v>31.117000000000001</v>
      </c>
      <c r="DZ25">
        <v>32.04</v>
      </c>
      <c r="EA25">
        <v>32.422000000000004</v>
      </c>
      <c r="EB25">
        <v>31.328000000000003</v>
      </c>
      <c r="EC25">
        <v>30.795000000000002</v>
      </c>
      <c r="ED25">
        <v>29.872</v>
      </c>
      <c r="EE25">
        <v>30.42</v>
      </c>
      <c r="EF25">
        <v>33.704999999999998</v>
      </c>
      <c r="EG25">
        <v>44.287500000000001</v>
      </c>
      <c r="EH25">
        <v>48.465000000000003</v>
      </c>
      <c r="EI25">
        <v>38.9925</v>
      </c>
      <c r="EJ25">
        <v>31.515000000000001</v>
      </c>
      <c r="EK25">
        <v>31.328000000000003</v>
      </c>
      <c r="EL25">
        <v>32.25</v>
      </c>
      <c r="EM25">
        <v>32.633000000000003</v>
      </c>
      <c r="EN25">
        <v>31.53</v>
      </c>
      <c r="EO25">
        <v>30.997</v>
      </c>
      <c r="EP25">
        <v>30.067</v>
      </c>
      <c r="EQ25">
        <v>30.622</v>
      </c>
      <c r="ER25">
        <v>33.922000000000004</v>
      </c>
      <c r="ES25">
        <v>44.572499999999998</v>
      </c>
      <c r="ET25">
        <v>48.78</v>
      </c>
      <c r="EU25">
        <v>39.24</v>
      </c>
      <c r="EV25">
        <v>31.725000000000001</v>
      </c>
      <c r="EW25">
        <v>31.53</v>
      </c>
      <c r="EX25">
        <v>32.453000000000003</v>
      </c>
      <c r="EY25">
        <v>32.843000000000004</v>
      </c>
      <c r="EZ25">
        <v>31.74</v>
      </c>
      <c r="FA25">
        <v>31.192</v>
      </c>
      <c r="FB25">
        <v>30.262</v>
      </c>
      <c r="FC25">
        <v>30.817</v>
      </c>
      <c r="FD25">
        <v>34.14</v>
      </c>
      <c r="FE25">
        <v>44.857500000000002</v>
      </c>
      <c r="FF25">
        <v>49.102499999999999</v>
      </c>
      <c r="FG25">
        <v>39.494999999999997</v>
      </c>
      <c r="FH25">
        <v>31.927000000000003</v>
      </c>
      <c r="FI25">
        <v>31.733000000000001</v>
      </c>
      <c r="FJ25">
        <v>32.663000000000004</v>
      </c>
      <c r="FK25">
        <v>33.06</v>
      </c>
      <c r="FL25">
        <v>31.942</v>
      </c>
      <c r="FM25">
        <v>31.387</v>
      </c>
      <c r="FN25">
        <v>30.457000000000001</v>
      </c>
      <c r="FO25">
        <v>31.012</v>
      </c>
      <c r="FP25">
        <v>34.358000000000004</v>
      </c>
      <c r="FQ25">
        <v>45.142499999999998</v>
      </c>
      <c r="FR25">
        <v>49.417499999999997</v>
      </c>
      <c r="FS25">
        <v>39.75</v>
      </c>
      <c r="FT25">
        <v>32.130000000000003</v>
      </c>
      <c r="FU25">
        <v>31.942</v>
      </c>
      <c r="FV25">
        <v>32.873000000000005</v>
      </c>
      <c r="FW25">
        <v>33.270000000000003</v>
      </c>
      <c r="FX25">
        <v>32.145000000000003</v>
      </c>
      <c r="FY25">
        <v>31.582000000000001</v>
      </c>
      <c r="FZ25">
        <v>30.652000000000001</v>
      </c>
      <c r="GA25">
        <v>31.207000000000001</v>
      </c>
      <c r="GB25">
        <v>34.582999999999998</v>
      </c>
      <c r="GC25">
        <v>45.435000000000002</v>
      </c>
      <c r="GD25">
        <v>49.732500000000002</v>
      </c>
      <c r="GE25">
        <v>40.005000000000003</v>
      </c>
      <c r="GF25">
        <v>32.332999999999998</v>
      </c>
      <c r="GG25">
        <v>32.145000000000003</v>
      </c>
      <c r="GH25">
        <v>33.082999999999998</v>
      </c>
      <c r="GI25">
        <v>33.479999999999997</v>
      </c>
      <c r="GJ25">
        <v>32.347000000000001</v>
      </c>
      <c r="GK25">
        <v>31.785</v>
      </c>
      <c r="GL25">
        <v>30.84</v>
      </c>
      <c r="GM25">
        <v>31.41</v>
      </c>
      <c r="GN25">
        <v>34.799999999999997</v>
      </c>
      <c r="GO25">
        <v>45.72</v>
      </c>
      <c r="GP25">
        <v>50.055</v>
      </c>
      <c r="GQ25">
        <v>40.26</v>
      </c>
      <c r="GR25">
        <v>32.534999999999997</v>
      </c>
      <c r="GS25">
        <v>32.347000000000001</v>
      </c>
      <c r="GT25">
        <v>33.292000000000002</v>
      </c>
      <c r="GU25">
        <v>33.69</v>
      </c>
      <c r="GV25">
        <v>32.557000000000002</v>
      </c>
      <c r="GW25">
        <v>31.98</v>
      </c>
      <c r="GX25">
        <v>31.035</v>
      </c>
      <c r="GY25">
        <v>31.605</v>
      </c>
      <c r="GZ25">
        <v>35.017000000000003</v>
      </c>
      <c r="HA25">
        <v>46.005000000000003</v>
      </c>
      <c r="HB25">
        <v>50.37</v>
      </c>
      <c r="HC25">
        <v>40.515000000000001</v>
      </c>
      <c r="HD25">
        <v>32.744999999999997</v>
      </c>
      <c r="HE25">
        <v>32.557000000000002</v>
      </c>
      <c r="HF25">
        <v>33.502000000000002</v>
      </c>
      <c r="HG25">
        <v>33.9</v>
      </c>
      <c r="HH25">
        <v>32.76</v>
      </c>
      <c r="HI25">
        <v>32.174999999999997</v>
      </c>
      <c r="HJ25">
        <v>31.23</v>
      </c>
      <c r="HK25">
        <v>31.8</v>
      </c>
      <c r="HL25">
        <v>35.234999999999999</v>
      </c>
      <c r="HM25">
        <v>46.29</v>
      </c>
      <c r="HN25">
        <v>50.685000000000002</v>
      </c>
      <c r="HO25">
        <v>40.770000000000003</v>
      </c>
    </row>
    <row r="26" spans="1:223" ht="13.2" x14ac:dyDescent="0.25">
      <c r="A26" t="s">
        <v>128</v>
      </c>
      <c r="B26" s="248" t="s">
        <v>181</v>
      </c>
      <c r="T26">
        <v>20.81</v>
      </c>
      <c r="U26">
        <v>20.813000000000002</v>
      </c>
      <c r="V26">
        <v>24.75</v>
      </c>
      <c r="W26">
        <v>24.9375</v>
      </c>
      <c r="X26">
        <v>24.563000000000002</v>
      </c>
      <c r="Y26">
        <v>24</v>
      </c>
      <c r="Z26">
        <v>22.875</v>
      </c>
      <c r="AA26">
        <v>26.625</v>
      </c>
      <c r="AB26">
        <v>32.625</v>
      </c>
      <c r="AC26">
        <v>39</v>
      </c>
      <c r="AD26">
        <v>45.75</v>
      </c>
      <c r="AE26">
        <v>37.5</v>
      </c>
      <c r="AF26">
        <v>27.75</v>
      </c>
      <c r="AG26">
        <v>26.25</v>
      </c>
      <c r="AH26">
        <v>27</v>
      </c>
      <c r="AI26">
        <v>27</v>
      </c>
      <c r="AJ26">
        <v>27</v>
      </c>
      <c r="AK26">
        <v>26.625</v>
      </c>
      <c r="AL26">
        <v>26.25</v>
      </c>
      <c r="AM26">
        <v>27</v>
      </c>
      <c r="AN26">
        <v>32.25</v>
      </c>
      <c r="AO26">
        <v>39.75</v>
      </c>
      <c r="AP26">
        <v>45.75</v>
      </c>
      <c r="AQ26">
        <v>37.875</v>
      </c>
      <c r="AR26">
        <v>28.5</v>
      </c>
      <c r="AS26">
        <v>27.75</v>
      </c>
      <c r="AT26">
        <v>27.375</v>
      </c>
      <c r="AU26">
        <v>27.524999999999999</v>
      </c>
      <c r="AV26">
        <v>27.524999999999999</v>
      </c>
      <c r="AW26">
        <v>27.18</v>
      </c>
      <c r="AX26">
        <v>26.835000000000001</v>
      </c>
      <c r="AY26">
        <v>27.524999999999999</v>
      </c>
      <c r="AZ26">
        <v>32.393000000000001</v>
      </c>
      <c r="BA26">
        <v>39.344999999999999</v>
      </c>
      <c r="BB26">
        <v>44.902999999999999</v>
      </c>
      <c r="BC26">
        <v>37.604999999999997</v>
      </c>
      <c r="BD26">
        <v>28.92</v>
      </c>
      <c r="BE26">
        <v>28.223000000000003</v>
      </c>
      <c r="BF26">
        <v>27.878</v>
      </c>
      <c r="BG26">
        <v>27.72</v>
      </c>
      <c r="BH26">
        <v>27.728000000000002</v>
      </c>
      <c r="BI26">
        <v>27.375</v>
      </c>
      <c r="BJ26">
        <v>27.023</v>
      </c>
      <c r="BK26">
        <v>27.728000000000002</v>
      </c>
      <c r="BL26">
        <v>32.625</v>
      </c>
      <c r="BM26">
        <v>39.623000000000005</v>
      </c>
      <c r="BN26">
        <v>45.225000000000001</v>
      </c>
      <c r="BO26">
        <v>37.875</v>
      </c>
      <c r="BP26">
        <v>29.123000000000001</v>
      </c>
      <c r="BQ26">
        <v>28.425000000000001</v>
      </c>
      <c r="BR26">
        <v>28.073</v>
      </c>
      <c r="BS26">
        <v>27.923000000000002</v>
      </c>
      <c r="BT26">
        <v>27.923000000000002</v>
      </c>
      <c r="BU26">
        <v>27.57</v>
      </c>
      <c r="BV26">
        <v>27.218</v>
      </c>
      <c r="BW26">
        <v>27.923000000000002</v>
      </c>
      <c r="BX26">
        <v>32.858000000000004</v>
      </c>
      <c r="BY26">
        <v>39.908000000000001</v>
      </c>
      <c r="BZ26">
        <v>45.548000000000002</v>
      </c>
      <c r="CA26">
        <v>38.145000000000003</v>
      </c>
      <c r="CB26">
        <v>29.333000000000002</v>
      </c>
      <c r="CC26">
        <v>28.628</v>
      </c>
      <c r="CD26">
        <v>28.274999999999999</v>
      </c>
      <c r="CE26">
        <v>28.118000000000002</v>
      </c>
      <c r="CF26">
        <v>28.118000000000002</v>
      </c>
      <c r="CG26">
        <v>27.765000000000001</v>
      </c>
      <c r="CH26">
        <v>27.413</v>
      </c>
      <c r="CI26">
        <v>28.118000000000002</v>
      </c>
      <c r="CJ26">
        <v>33.090000000000003</v>
      </c>
      <c r="CK26">
        <v>40.193000000000005</v>
      </c>
      <c r="CL26">
        <v>45.87</v>
      </c>
      <c r="CM26">
        <v>38.414999999999999</v>
      </c>
      <c r="CN26">
        <v>29.543000000000003</v>
      </c>
      <c r="CO26">
        <v>28.83</v>
      </c>
      <c r="CP26">
        <v>28.478000000000002</v>
      </c>
      <c r="CQ26">
        <v>28.32</v>
      </c>
      <c r="CR26">
        <v>28.32</v>
      </c>
      <c r="CS26">
        <v>27.96</v>
      </c>
      <c r="CT26">
        <v>27.6</v>
      </c>
      <c r="CU26">
        <v>28.32</v>
      </c>
      <c r="CV26">
        <v>33.323</v>
      </c>
      <c r="CW26">
        <v>40.47</v>
      </c>
      <c r="CX26">
        <v>46.193000000000005</v>
      </c>
      <c r="CY26">
        <v>38.685000000000002</v>
      </c>
      <c r="CZ26">
        <v>29.745000000000001</v>
      </c>
      <c r="DA26">
        <v>29.033000000000001</v>
      </c>
      <c r="DB26">
        <v>28.68</v>
      </c>
      <c r="DC26">
        <v>28.515000000000001</v>
      </c>
      <c r="DD26">
        <v>28.515000000000001</v>
      </c>
      <c r="DE26">
        <v>28.155000000000001</v>
      </c>
      <c r="DF26">
        <v>27.795000000000002</v>
      </c>
      <c r="DG26">
        <v>28.515000000000001</v>
      </c>
      <c r="DH26">
        <v>33.555</v>
      </c>
      <c r="DI26">
        <v>40.755000000000003</v>
      </c>
      <c r="DJ26">
        <v>46.515000000000001</v>
      </c>
      <c r="DK26">
        <v>38.954999999999998</v>
      </c>
      <c r="DL26">
        <v>29.954999999999998</v>
      </c>
      <c r="DM26">
        <v>29.234999999999999</v>
      </c>
      <c r="DN26">
        <v>28.875</v>
      </c>
      <c r="DO26">
        <v>28.71</v>
      </c>
      <c r="DP26">
        <v>28.71</v>
      </c>
      <c r="DQ26">
        <v>28.35</v>
      </c>
      <c r="DR26">
        <v>27.99</v>
      </c>
      <c r="DS26">
        <v>28.71</v>
      </c>
      <c r="DT26">
        <v>33.788000000000004</v>
      </c>
      <c r="DU26">
        <v>41.04</v>
      </c>
      <c r="DV26">
        <v>46.838000000000001</v>
      </c>
      <c r="DW26">
        <v>39.225000000000001</v>
      </c>
      <c r="DX26">
        <v>30.164999999999999</v>
      </c>
      <c r="DY26">
        <v>29.438000000000002</v>
      </c>
      <c r="DZ26">
        <v>29.078000000000003</v>
      </c>
      <c r="EA26">
        <v>28.913</v>
      </c>
      <c r="EB26">
        <v>28.913</v>
      </c>
      <c r="EC26">
        <v>28.545000000000002</v>
      </c>
      <c r="ED26">
        <v>28.178000000000001</v>
      </c>
      <c r="EE26">
        <v>28.913</v>
      </c>
      <c r="EF26">
        <v>34.020000000000003</v>
      </c>
      <c r="EG26">
        <v>41.318000000000005</v>
      </c>
      <c r="EH26">
        <v>47.16</v>
      </c>
      <c r="EI26">
        <v>39.494999999999997</v>
      </c>
      <c r="EJ26">
        <v>30.375</v>
      </c>
      <c r="EK26">
        <v>29.64</v>
      </c>
      <c r="EL26">
        <v>29.28</v>
      </c>
      <c r="EM26">
        <v>29.108000000000001</v>
      </c>
      <c r="EN26">
        <v>29.108000000000001</v>
      </c>
      <c r="EO26">
        <v>28.74</v>
      </c>
      <c r="EP26">
        <v>28.373000000000001</v>
      </c>
      <c r="EQ26">
        <v>29.108000000000001</v>
      </c>
      <c r="ER26">
        <v>34.253</v>
      </c>
      <c r="ES26">
        <v>41.603000000000002</v>
      </c>
      <c r="ET26">
        <v>47.483000000000004</v>
      </c>
      <c r="EU26">
        <v>39.765000000000001</v>
      </c>
      <c r="EV26">
        <v>30.578000000000003</v>
      </c>
      <c r="EW26">
        <v>29.843</v>
      </c>
      <c r="EX26">
        <v>29.475000000000001</v>
      </c>
      <c r="EY26">
        <v>29.31</v>
      </c>
      <c r="EZ26">
        <v>29.31</v>
      </c>
      <c r="FA26">
        <v>28.934999999999999</v>
      </c>
      <c r="FB26">
        <v>28.568000000000001</v>
      </c>
      <c r="FC26">
        <v>29.31</v>
      </c>
      <c r="FD26">
        <v>34.484999999999999</v>
      </c>
      <c r="FE26">
        <v>41.888000000000005</v>
      </c>
      <c r="FF26">
        <v>47.805</v>
      </c>
      <c r="FG26">
        <v>40.034999999999997</v>
      </c>
      <c r="FH26">
        <v>30.788</v>
      </c>
      <c r="FI26">
        <v>30.045000000000002</v>
      </c>
      <c r="FJ26">
        <v>29.678000000000001</v>
      </c>
      <c r="FK26">
        <v>29.504999999999999</v>
      </c>
      <c r="FL26">
        <v>29.504999999999999</v>
      </c>
      <c r="FM26">
        <v>29.13</v>
      </c>
      <c r="FN26">
        <v>28.763000000000002</v>
      </c>
      <c r="FO26">
        <v>29.504999999999999</v>
      </c>
      <c r="FP26">
        <v>34.718000000000004</v>
      </c>
      <c r="FQ26">
        <v>42.173000000000002</v>
      </c>
      <c r="FR26">
        <v>48.128</v>
      </c>
      <c r="FS26">
        <v>40.305</v>
      </c>
      <c r="FT26">
        <v>30.998000000000001</v>
      </c>
      <c r="FU26">
        <v>30.248000000000001</v>
      </c>
      <c r="FV26">
        <v>29.88</v>
      </c>
      <c r="FW26">
        <v>29.7</v>
      </c>
      <c r="FX26">
        <v>29.7</v>
      </c>
      <c r="FY26">
        <v>29.324999999999999</v>
      </c>
      <c r="FZ26">
        <v>28.95</v>
      </c>
      <c r="GA26">
        <v>29.7</v>
      </c>
      <c r="GB26">
        <v>34.950000000000003</v>
      </c>
      <c r="GC26">
        <v>42.45</v>
      </c>
      <c r="GD26">
        <v>48.45</v>
      </c>
      <c r="GE26">
        <v>40.575000000000003</v>
      </c>
      <c r="GF26">
        <v>31.2</v>
      </c>
      <c r="GG26">
        <v>30.45</v>
      </c>
      <c r="GH26">
        <v>30.074999999999999</v>
      </c>
      <c r="GI26">
        <v>29.903000000000002</v>
      </c>
      <c r="GJ26">
        <v>29.903000000000002</v>
      </c>
      <c r="GK26">
        <v>29.52</v>
      </c>
      <c r="GL26">
        <v>29.145</v>
      </c>
      <c r="GM26">
        <v>29.903000000000002</v>
      </c>
      <c r="GN26">
        <v>35.183</v>
      </c>
      <c r="GO26">
        <v>42.734999999999999</v>
      </c>
      <c r="GP26">
        <v>48.773000000000003</v>
      </c>
      <c r="GQ26">
        <v>40.844999999999999</v>
      </c>
      <c r="GR26">
        <v>31.41</v>
      </c>
      <c r="GS26">
        <v>30.653000000000002</v>
      </c>
      <c r="GT26">
        <v>30.278000000000002</v>
      </c>
      <c r="GU26">
        <v>30.0975</v>
      </c>
      <c r="GV26">
        <v>30.098000000000003</v>
      </c>
      <c r="GW26">
        <v>29.715</v>
      </c>
      <c r="GX26">
        <v>29.34</v>
      </c>
      <c r="GY26">
        <v>30.098000000000003</v>
      </c>
      <c r="GZ26">
        <v>35.414999999999999</v>
      </c>
      <c r="HA26">
        <v>43.02</v>
      </c>
      <c r="HB26">
        <v>49.094999999999999</v>
      </c>
      <c r="HC26">
        <v>41.115000000000002</v>
      </c>
      <c r="HD26">
        <v>31.62</v>
      </c>
      <c r="HE26">
        <v>30.855</v>
      </c>
      <c r="HF26">
        <v>30.48</v>
      </c>
      <c r="HG26">
        <v>30.293000000000003</v>
      </c>
      <c r="HH26">
        <v>30.293000000000003</v>
      </c>
      <c r="HI26">
        <v>29.91</v>
      </c>
      <c r="HJ26">
        <v>29.528000000000002</v>
      </c>
      <c r="HK26">
        <v>30.293000000000003</v>
      </c>
      <c r="HL26">
        <v>35.648000000000003</v>
      </c>
      <c r="HM26">
        <v>43.298000000000002</v>
      </c>
      <c r="HN26">
        <v>49.417999999999999</v>
      </c>
      <c r="HO26">
        <v>41.384999999999998</v>
      </c>
    </row>
    <row r="27" spans="1:223" ht="13.2" x14ac:dyDescent="0.25">
      <c r="A27" t="s">
        <v>180</v>
      </c>
      <c r="B27" s="248" t="s">
        <v>181</v>
      </c>
      <c r="T27">
        <v>20.81</v>
      </c>
      <c r="U27">
        <v>20.813000000000002</v>
      </c>
      <c r="V27">
        <v>24.75</v>
      </c>
      <c r="W27">
        <v>24.9375</v>
      </c>
      <c r="X27">
        <v>24.563000000000002</v>
      </c>
      <c r="Y27">
        <v>24</v>
      </c>
      <c r="Z27">
        <v>22.875</v>
      </c>
      <c r="AA27">
        <v>26.625</v>
      </c>
      <c r="AB27">
        <v>32.625</v>
      </c>
      <c r="AC27">
        <v>39</v>
      </c>
      <c r="AD27">
        <v>45.75</v>
      </c>
      <c r="AE27">
        <v>37.5</v>
      </c>
      <c r="AF27">
        <v>27.75</v>
      </c>
      <c r="AG27">
        <v>26.25</v>
      </c>
      <c r="AH27">
        <v>27</v>
      </c>
      <c r="AI27">
        <v>27</v>
      </c>
      <c r="AJ27">
        <v>27</v>
      </c>
      <c r="AK27">
        <v>26.625</v>
      </c>
      <c r="AL27">
        <v>26.25</v>
      </c>
      <c r="AM27">
        <v>27</v>
      </c>
      <c r="AN27">
        <v>32.25</v>
      </c>
      <c r="AO27">
        <v>39.75</v>
      </c>
      <c r="AP27">
        <v>45.75</v>
      </c>
      <c r="AQ27">
        <v>37.875</v>
      </c>
      <c r="AR27">
        <v>28.5</v>
      </c>
      <c r="AS27">
        <v>27.75</v>
      </c>
      <c r="AT27">
        <v>27.375</v>
      </c>
      <c r="AU27">
        <v>27.524999999999999</v>
      </c>
      <c r="AV27">
        <v>27.524999999999999</v>
      </c>
      <c r="AW27">
        <v>27.18</v>
      </c>
      <c r="AX27">
        <v>26.835000000000001</v>
      </c>
      <c r="AY27">
        <v>27.524999999999999</v>
      </c>
      <c r="AZ27">
        <v>32.393000000000001</v>
      </c>
      <c r="BA27">
        <v>39.344999999999999</v>
      </c>
      <c r="BB27">
        <v>44.902999999999999</v>
      </c>
      <c r="BC27">
        <v>37.604999999999997</v>
      </c>
      <c r="BD27">
        <v>28.92</v>
      </c>
      <c r="BE27">
        <v>28.223000000000003</v>
      </c>
      <c r="BF27">
        <v>27.878</v>
      </c>
      <c r="BG27">
        <v>27.72</v>
      </c>
      <c r="BH27">
        <v>27.728000000000002</v>
      </c>
      <c r="BI27">
        <v>27.375</v>
      </c>
      <c r="BJ27">
        <v>27.023</v>
      </c>
      <c r="BK27">
        <v>27.728000000000002</v>
      </c>
      <c r="BL27">
        <v>32.625</v>
      </c>
      <c r="BM27">
        <v>39.623000000000005</v>
      </c>
      <c r="BN27">
        <v>45.225000000000001</v>
      </c>
      <c r="BO27">
        <v>37.875</v>
      </c>
      <c r="BP27">
        <v>29.123000000000001</v>
      </c>
      <c r="BQ27">
        <v>28.425000000000001</v>
      </c>
      <c r="BR27">
        <v>28.073</v>
      </c>
      <c r="BS27">
        <v>27.923000000000002</v>
      </c>
      <c r="BT27">
        <v>27.923000000000002</v>
      </c>
      <c r="BU27">
        <v>27.57</v>
      </c>
      <c r="BV27">
        <v>27.218</v>
      </c>
      <c r="BW27">
        <v>27.923000000000002</v>
      </c>
      <c r="BX27">
        <v>32.858000000000004</v>
      </c>
      <c r="BY27">
        <v>39.908000000000001</v>
      </c>
      <c r="BZ27">
        <v>45.548000000000002</v>
      </c>
      <c r="CA27">
        <v>38.145000000000003</v>
      </c>
      <c r="CB27">
        <v>29.333000000000002</v>
      </c>
      <c r="CC27">
        <v>28.628</v>
      </c>
      <c r="CD27">
        <v>28.274999999999999</v>
      </c>
      <c r="CE27">
        <v>28.118000000000002</v>
      </c>
      <c r="CF27">
        <v>28.118000000000002</v>
      </c>
      <c r="CG27">
        <v>27.765000000000001</v>
      </c>
      <c r="CH27">
        <v>27.413</v>
      </c>
      <c r="CI27">
        <v>28.118000000000002</v>
      </c>
      <c r="CJ27">
        <v>33.090000000000003</v>
      </c>
      <c r="CK27">
        <v>40.193000000000005</v>
      </c>
      <c r="CL27">
        <v>45.87</v>
      </c>
      <c r="CM27">
        <v>38.414999999999999</v>
      </c>
      <c r="CN27">
        <v>29.543000000000003</v>
      </c>
      <c r="CO27">
        <v>28.83</v>
      </c>
      <c r="CP27">
        <v>28.478000000000002</v>
      </c>
      <c r="CQ27">
        <v>28.32</v>
      </c>
      <c r="CR27">
        <v>28.32</v>
      </c>
      <c r="CS27">
        <v>27.96</v>
      </c>
      <c r="CT27">
        <v>27.6</v>
      </c>
      <c r="CU27">
        <v>28.32</v>
      </c>
      <c r="CV27">
        <v>33.323</v>
      </c>
      <c r="CW27">
        <v>40.47</v>
      </c>
      <c r="CX27">
        <v>46.193000000000005</v>
      </c>
      <c r="CY27">
        <v>38.685000000000002</v>
      </c>
      <c r="CZ27">
        <v>29.745000000000001</v>
      </c>
      <c r="DA27">
        <v>29.033000000000001</v>
      </c>
      <c r="DB27">
        <v>28.68</v>
      </c>
      <c r="DC27">
        <v>28.515000000000001</v>
      </c>
      <c r="DD27">
        <v>28.515000000000001</v>
      </c>
      <c r="DE27">
        <v>28.155000000000001</v>
      </c>
      <c r="DF27">
        <v>27.795000000000002</v>
      </c>
      <c r="DG27">
        <v>28.515000000000001</v>
      </c>
      <c r="DH27">
        <v>33.555</v>
      </c>
      <c r="DI27">
        <v>40.755000000000003</v>
      </c>
      <c r="DJ27">
        <v>46.515000000000001</v>
      </c>
      <c r="DK27">
        <v>38.954999999999998</v>
      </c>
      <c r="DL27">
        <v>29.954999999999998</v>
      </c>
      <c r="DM27">
        <v>29.234999999999999</v>
      </c>
      <c r="DN27">
        <v>28.875</v>
      </c>
      <c r="DO27">
        <v>28.71</v>
      </c>
      <c r="DP27">
        <v>28.71</v>
      </c>
      <c r="DQ27">
        <v>28.35</v>
      </c>
      <c r="DR27">
        <v>27.99</v>
      </c>
      <c r="DS27">
        <v>28.71</v>
      </c>
      <c r="DT27">
        <v>33.788000000000004</v>
      </c>
      <c r="DU27">
        <v>41.04</v>
      </c>
      <c r="DV27">
        <v>46.838000000000001</v>
      </c>
      <c r="DW27">
        <v>39.225000000000001</v>
      </c>
      <c r="DX27">
        <v>30.164999999999999</v>
      </c>
      <c r="DY27">
        <v>29.438000000000002</v>
      </c>
      <c r="DZ27">
        <v>29.078000000000003</v>
      </c>
      <c r="EA27">
        <v>28.913</v>
      </c>
      <c r="EB27">
        <v>28.913</v>
      </c>
      <c r="EC27">
        <v>28.545000000000002</v>
      </c>
      <c r="ED27">
        <v>28.178000000000001</v>
      </c>
      <c r="EE27">
        <v>28.913</v>
      </c>
      <c r="EF27">
        <v>34.020000000000003</v>
      </c>
      <c r="EG27">
        <v>41.318000000000005</v>
      </c>
      <c r="EH27">
        <v>47.16</v>
      </c>
      <c r="EI27">
        <v>39.494999999999997</v>
      </c>
      <c r="EJ27">
        <v>30.375</v>
      </c>
      <c r="EK27">
        <v>29.64</v>
      </c>
      <c r="EL27">
        <v>29.28</v>
      </c>
      <c r="EM27">
        <v>29.108000000000001</v>
      </c>
      <c r="EN27">
        <v>29.108000000000001</v>
      </c>
      <c r="EO27">
        <v>28.74</v>
      </c>
      <c r="EP27">
        <v>28.373000000000001</v>
      </c>
      <c r="EQ27">
        <v>29.108000000000001</v>
      </c>
      <c r="ER27">
        <v>34.253</v>
      </c>
      <c r="ES27">
        <v>41.603000000000002</v>
      </c>
      <c r="ET27">
        <v>47.483000000000004</v>
      </c>
      <c r="EU27">
        <v>39.765000000000001</v>
      </c>
      <c r="EV27">
        <v>30.578000000000003</v>
      </c>
      <c r="EW27">
        <v>29.843</v>
      </c>
      <c r="EX27">
        <v>29.475000000000001</v>
      </c>
      <c r="EY27">
        <v>29.31</v>
      </c>
      <c r="EZ27">
        <v>29.31</v>
      </c>
      <c r="FA27">
        <v>28.934999999999999</v>
      </c>
      <c r="FB27">
        <v>28.568000000000001</v>
      </c>
      <c r="FC27">
        <v>29.31</v>
      </c>
      <c r="FD27">
        <v>34.484999999999999</v>
      </c>
      <c r="FE27">
        <v>41.888000000000005</v>
      </c>
      <c r="FF27">
        <v>47.805</v>
      </c>
      <c r="FG27">
        <v>40.034999999999997</v>
      </c>
      <c r="FH27">
        <v>30.788</v>
      </c>
      <c r="FI27">
        <v>30.045000000000002</v>
      </c>
      <c r="FJ27">
        <v>29.678000000000001</v>
      </c>
      <c r="FK27">
        <v>29.504999999999999</v>
      </c>
      <c r="FL27">
        <v>29.504999999999999</v>
      </c>
      <c r="FM27">
        <v>29.13</v>
      </c>
      <c r="FN27">
        <v>28.763000000000002</v>
      </c>
      <c r="FO27">
        <v>29.504999999999999</v>
      </c>
      <c r="FP27">
        <v>34.718000000000004</v>
      </c>
      <c r="FQ27">
        <v>42.173000000000002</v>
      </c>
      <c r="FR27">
        <v>48.128</v>
      </c>
      <c r="FS27">
        <v>40.305</v>
      </c>
      <c r="FT27">
        <v>30.998000000000001</v>
      </c>
      <c r="FU27">
        <v>30.248000000000001</v>
      </c>
      <c r="FV27">
        <v>29.88</v>
      </c>
      <c r="FW27">
        <v>29.7</v>
      </c>
      <c r="FX27">
        <v>29.7</v>
      </c>
      <c r="FY27">
        <v>29.324999999999999</v>
      </c>
      <c r="FZ27">
        <v>28.95</v>
      </c>
      <c r="GA27">
        <v>29.7</v>
      </c>
      <c r="GB27">
        <v>34.950000000000003</v>
      </c>
      <c r="GC27">
        <v>42.45</v>
      </c>
      <c r="GD27">
        <v>48.45</v>
      </c>
      <c r="GE27">
        <v>40.575000000000003</v>
      </c>
      <c r="GF27">
        <v>31.2</v>
      </c>
      <c r="GG27">
        <v>30.45</v>
      </c>
      <c r="GH27">
        <v>30.074999999999999</v>
      </c>
      <c r="GI27">
        <v>29.903000000000002</v>
      </c>
      <c r="GJ27">
        <v>29.903000000000002</v>
      </c>
      <c r="GK27">
        <v>29.52</v>
      </c>
      <c r="GL27">
        <v>29.145</v>
      </c>
      <c r="GM27">
        <v>29.903000000000002</v>
      </c>
      <c r="GN27">
        <v>35.183</v>
      </c>
      <c r="GO27">
        <v>42.734999999999999</v>
      </c>
      <c r="GP27">
        <v>48.773000000000003</v>
      </c>
      <c r="GQ27">
        <v>40.844999999999999</v>
      </c>
      <c r="GR27">
        <v>31.41</v>
      </c>
      <c r="GS27">
        <v>30.653000000000002</v>
      </c>
      <c r="GT27">
        <v>30.278000000000002</v>
      </c>
      <c r="GU27">
        <v>30.0975</v>
      </c>
      <c r="GV27">
        <v>30.098000000000003</v>
      </c>
      <c r="GW27">
        <v>29.715</v>
      </c>
      <c r="GX27">
        <v>29.34</v>
      </c>
      <c r="GY27">
        <v>30.098000000000003</v>
      </c>
      <c r="GZ27">
        <v>35.414999999999999</v>
      </c>
      <c r="HA27">
        <v>43.02</v>
      </c>
      <c r="HB27">
        <v>49.094999999999999</v>
      </c>
      <c r="HC27">
        <v>41.115000000000002</v>
      </c>
      <c r="HD27">
        <v>31.62</v>
      </c>
      <c r="HE27">
        <v>30.855</v>
      </c>
      <c r="HF27">
        <v>30.48</v>
      </c>
      <c r="HG27">
        <v>30.293000000000003</v>
      </c>
      <c r="HH27">
        <v>30.293000000000003</v>
      </c>
      <c r="HI27">
        <v>29.91</v>
      </c>
      <c r="HJ27">
        <v>29.528000000000002</v>
      </c>
      <c r="HK27">
        <v>30.293000000000003</v>
      </c>
      <c r="HL27">
        <v>35.648000000000003</v>
      </c>
      <c r="HM27">
        <v>43.298000000000002</v>
      </c>
      <c r="HN27">
        <v>49.417999999999999</v>
      </c>
      <c r="HO27">
        <v>41.384999999999998</v>
      </c>
    </row>
    <row r="28" spans="1:223" ht="13.2" x14ac:dyDescent="0.25">
      <c r="B28" s="248"/>
    </row>
    <row r="29" spans="1:223" ht="13.2" x14ac:dyDescent="0.25">
      <c r="B29" s="248"/>
      <c r="R29">
        <v>59.25</v>
      </c>
      <c r="S29">
        <v>49.125</v>
      </c>
      <c r="T29">
        <v>41.25</v>
      </c>
      <c r="U29">
        <v>36.75</v>
      </c>
      <c r="V29">
        <v>36.75</v>
      </c>
      <c r="W29">
        <v>36.75</v>
      </c>
      <c r="X29">
        <v>31.5</v>
      </c>
      <c r="Y29">
        <v>29.25</v>
      </c>
      <c r="Z29">
        <v>29.25</v>
      </c>
      <c r="AA29">
        <v>29.25</v>
      </c>
      <c r="AB29">
        <v>41.25</v>
      </c>
      <c r="AC29">
        <v>54.75</v>
      </c>
      <c r="AD29">
        <v>63.75</v>
      </c>
      <c r="AE29">
        <v>50.25</v>
      </c>
      <c r="AF29">
        <v>32.25</v>
      </c>
      <c r="AG29">
        <v>27.75</v>
      </c>
      <c r="AH29">
        <v>27.75</v>
      </c>
      <c r="AI29">
        <v>27.75</v>
      </c>
      <c r="AJ29">
        <v>27</v>
      </c>
      <c r="AK29">
        <v>24</v>
      </c>
      <c r="AL29">
        <v>22.5</v>
      </c>
      <c r="AM29">
        <v>22.5</v>
      </c>
      <c r="AN29">
        <v>29.25</v>
      </c>
      <c r="AO29">
        <v>48.75</v>
      </c>
      <c r="AP29">
        <v>56.25</v>
      </c>
      <c r="AQ29">
        <v>45</v>
      </c>
      <c r="AR29">
        <v>24.75</v>
      </c>
      <c r="AS29">
        <v>24.75</v>
      </c>
      <c r="AT29">
        <v>25.5</v>
      </c>
      <c r="AU29">
        <v>26.332999999999998</v>
      </c>
      <c r="AV29">
        <v>25.763000000000002</v>
      </c>
      <c r="AW29">
        <v>23.408000000000001</v>
      </c>
      <c r="AX29">
        <v>22.238</v>
      </c>
      <c r="AY29">
        <v>22.26</v>
      </c>
      <c r="AZ29">
        <v>27.638000000000002</v>
      </c>
      <c r="BA29">
        <v>43.155000000000001</v>
      </c>
      <c r="BB29">
        <v>49.155000000000001</v>
      </c>
      <c r="BC29">
        <v>40.244999999999997</v>
      </c>
      <c r="BD29">
        <v>24.141999999999999</v>
      </c>
      <c r="BE29">
        <v>24.164999999999999</v>
      </c>
      <c r="BF29">
        <v>24.78</v>
      </c>
      <c r="BG29">
        <v>26.97</v>
      </c>
      <c r="BH29">
        <v>26.475000000000001</v>
      </c>
      <c r="BI29">
        <v>24.465</v>
      </c>
      <c r="BJ29">
        <v>23.468</v>
      </c>
      <c r="BK29">
        <v>23.483000000000001</v>
      </c>
      <c r="BL29">
        <v>28.08</v>
      </c>
      <c r="BM29">
        <v>41.354999999999997</v>
      </c>
      <c r="BN29">
        <v>46.493000000000002</v>
      </c>
      <c r="BO29">
        <v>38.872999999999998</v>
      </c>
      <c r="BP29">
        <v>25.094999999999999</v>
      </c>
      <c r="BQ29">
        <v>25.117999999999999</v>
      </c>
      <c r="BR29">
        <v>25.641999999999999</v>
      </c>
      <c r="BS29">
        <v>27.54</v>
      </c>
      <c r="BT29">
        <v>27.12</v>
      </c>
      <c r="BU29">
        <v>25.395</v>
      </c>
      <c r="BV29">
        <v>24.547999999999998</v>
      </c>
      <c r="BW29">
        <v>24.555</v>
      </c>
      <c r="BX29">
        <v>28.492999999999999</v>
      </c>
      <c r="BY29">
        <v>39.847000000000001</v>
      </c>
      <c r="BZ29">
        <v>44.243000000000002</v>
      </c>
      <c r="CA29">
        <v>37.725000000000001</v>
      </c>
      <c r="CB29">
        <v>25.943000000000001</v>
      </c>
      <c r="CC29">
        <v>25.957999999999998</v>
      </c>
      <c r="CD29">
        <v>26.408000000000001</v>
      </c>
      <c r="CE29">
        <v>27.937999999999999</v>
      </c>
      <c r="CF29">
        <v>27.562999999999999</v>
      </c>
      <c r="CG29">
        <v>26.003</v>
      </c>
      <c r="CH29">
        <v>25.23</v>
      </c>
      <c r="CI29">
        <v>25.238</v>
      </c>
      <c r="CJ29">
        <v>28.808</v>
      </c>
      <c r="CK29">
        <v>39.090000000000003</v>
      </c>
      <c r="CL29">
        <v>43.073</v>
      </c>
      <c r="CM29">
        <v>37.162999999999997</v>
      </c>
      <c r="CN29">
        <v>26.498000000000001</v>
      </c>
      <c r="CO29">
        <v>26.504999999999999</v>
      </c>
      <c r="CP29">
        <v>26.917999999999999</v>
      </c>
      <c r="CQ29">
        <v>28.274999999999999</v>
      </c>
      <c r="CR29">
        <v>27.93</v>
      </c>
      <c r="CS29">
        <v>26.483000000000001</v>
      </c>
      <c r="CT29">
        <v>25.77</v>
      </c>
      <c r="CU29">
        <v>25.785</v>
      </c>
      <c r="CV29">
        <v>29.077999999999999</v>
      </c>
      <c r="CW29">
        <v>38.603000000000002</v>
      </c>
      <c r="CX29">
        <v>42.284999999999997</v>
      </c>
      <c r="CY29">
        <v>36.817999999999998</v>
      </c>
      <c r="CZ29">
        <v>26.94</v>
      </c>
      <c r="DA29">
        <v>26.954999999999998</v>
      </c>
      <c r="DB29">
        <v>27.338000000000001</v>
      </c>
      <c r="DC29">
        <v>28.605</v>
      </c>
      <c r="DD29">
        <v>28.283000000000001</v>
      </c>
      <c r="DE29">
        <v>26.948</v>
      </c>
      <c r="DF29">
        <v>26.288</v>
      </c>
      <c r="DG29">
        <v>26.295000000000002</v>
      </c>
      <c r="DH29">
        <v>29.347999999999999</v>
      </c>
      <c r="DI29">
        <v>38.167999999999999</v>
      </c>
      <c r="DJ29">
        <v>41.58</v>
      </c>
      <c r="DK29">
        <v>36.518000000000001</v>
      </c>
      <c r="DL29">
        <v>27.375</v>
      </c>
      <c r="DM29">
        <v>27.382999999999999</v>
      </c>
      <c r="DN29">
        <v>27.734999999999999</v>
      </c>
      <c r="DO29">
        <v>28.92</v>
      </c>
      <c r="DP29">
        <v>28.628</v>
      </c>
      <c r="DQ29">
        <v>27.39</v>
      </c>
      <c r="DR29">
        <v>26.774999999999999</v>
      </c>
      <c r="DS29">
        <v>26.79</v>
      </c>
      <c r="DT29">
        <v>29.617999999999999</v>
      </c>
      <c r="DU29">
        <v>37.777999999999999</v>
      </c>
      <c r="DV29">
        <v>40.935000000000002</v>
      </c>
      <c r="DW29">
        <v>36.247999999999998</v>
      </c>
      <c r="DX29">
        <v>27.78</v>
      </c>
      <c r="DY29">
        <v>27.795000000000002</v>
      </c>
      <c r="DZ29">
        <v>28.125</v>
      </c>
      <c r="EA29">
        <v>29.234999999999999</v>
      </c>
      <c r="EB29">
        <v>28.957999999999998</v>
      </c>
      <c r="EC29">
        <v>27.81</v>
      </c>
      <c r="ED29">
        <v>27.248000000000001</v>
      </c>
      <c r="EE29">
        <v>27.254999999999999</v>
      </c>
      <c r="EF29">
        <v>29.873000000000001</v>
      </c>
      <c r="EG29">
        <v>37.424999999999997</v>
      </c>
      <c r="EH29">
        <v>40.35</v>
      </c>
      <c r="EI29">
        <v>36.015000000000001</v>
      </c>
      <c r="EJ29">
        <v>28.178000000000001</v>
      </c>
      <c r="EK29">
        <v>28.193000000000001</v>
      </c>
      <c r="EL29">
        <v>28.492999999999999</v>
      </c>
      <c r="EM29">
        <v>29.535</v>
      </c>
      <c r="EN29">
        <v>29.273</v>
      </c>
      <c r="EO29">
        <v>28.215</v>
      </c>
      <c r="EP29">
        <v>27.69</v>
      </c>
      <c r="EQ29">
        <v>27.704999999999998</v>
      </c>
      <c r="ER29">
        <v>30.128</v>
      </c>
      <c r="ES29">
        <v>37.118000000000002</v>
      </c>
      <c r="ET29">
        <v>39.825000000000003</v>
      </c>
      <c r="EU29">
        <v>35.813000000000002</v>
      </c>
      <c r="EV29">
        <v>28.56</v>
      </c>
      <c r="EW29">
        <v>28.568000000000001</v>
      </c>
      <c r="EX29">
        <v>28.853000000000002</v>
      </c>
      <c r="EY29">
        <v>29.707999999999998</v>
      </c>
      <c r="EZ29">
        <v>29.452999999999999</v>
      </c>
      <c r="FA29">
        <v>28.388000000000002</v>
      </c>
      <c r="FB29">
        <v>27.863</v>
      </c>
      <c r="FC29">
        <v>27.87</v>
      </c>
      <c r="FD29">
        <v>30.308</v>
      </c>
      <c r="FE29">
        <v>37.343000000000004</v>
      </c>
      <c r="FF29">
        <v>40.064999999999998</v>
      </c>
      <c r="FG29">
        <v>36.03</v>
      </c>
      <c r="FH29">
        <v>28.733000000000001</v>
      </c>
      <c r="FI29">
        <v>28.74</v>
      </c>
      <c r="FJ29">
        <v>29.024999999999999</v>
      </c>
      <c r="FK29">
        <v>29.888000000000002</v>
      </c>
      <c r="FL29">
        <v>29.632999999999999</v>
      </c>
      <c r="FM29">
        <v>28.56</v>
      </c>
      <c r="FN29">
        <v>28.027999999999999</v>
      </c>
      <c r="FO29">
        <v>28.035</v>
      </c>
      <c r="FP29">
        <v>30.488</v>
      </c>
      <c r="FQ29">
        <v>37.567999999999998</v>
      </c>
      <c r="FR29">
        <v>40.305</v>
      </c>
      <c r="FS29">
        <v>36.247999999999998</v>
      </c>
      <c r="FT29">
        <v>28.905000000000001</v>
      </c>
      <c r="FU29">
        <v>28.913</v>
      </c>
      <c r="FV29">
        <v>29.198</v>
      </c>
      <c r="FW29">
        <v>30.068000000000001</v>
      </c>
      <c r="FX29">
        <v>29.805</v>
      </c>
      <c r="FY29">
        <v>28.733000000000001</v>
      </c>
      <c r="FZ29">
        <v>28.193000000000001</v>
      </c>
      <c r="GA29">
        <v>28.207999999999998</v>
      </c>
      <c r="GB29">
        <v>30.675000000000001</v>
      </c>
      <c r="GC29">
        <v>37.792999999999999</v>
      </c>
      <c r="GD29">
        <v>40.545000000000002</v>
      </c>
      <c r="GE29">
        <v>36.457999999999998</v>
      </c>
      <c r="GF29">
        <v>29.077999999999999</v>
      </c>
      <c r="GG29">
        <v>29.085000000000001</v>
      </c>
      <c r="GH29">
        <v>29.37</v>
      </c>
      <c r="GI29">
        <v>30.248000000000001</v>
      </c>
    </row>
    <row r="30" spans="1:223" ht="13.2" x14ac:dyDescent="0.25">
      <c r="B30" s="248"/>
      <c r="R30">
        <v>39.999794871794897</v>
      </c>
      <c r="S30">
        <v>39</v>
      </c>
      <c r="T30">
        <v>36.999820512820499</v>
      </c>
      <c r="U30">
        <v>33.500250000000001</v>
      </c>
      <c r="V30">
        <v>33.5000465116279</v>
      </c>
      <c r="W30">
        <v>33.500292682926798</v>
      </c>
      <c r="X30">
        <v>30.999888888888901</v>
      </c>
      <c r="Y30">
        <v>28.9997317073171</v>
      </c>
      <c r="Z30">
        <v>28.9997368421053</v>
      </c>
      <c r="AA30">
        <v>28.9997317073171</v>
      </c>
      <c r="AB30">
        <v>44.000250000000001</v>
      </c>
      <c r="AC30">
        <v>53.000390243902402</v>
      </c>
      <c r="AD30">
        <v>72.307589743589702</v>
      </c>
      <c r="AE30">
        <v>47</v>
      </c>
      <c r="AF30">
        <v>38.000102564102598</v>
      </c>
      <c r="AG30">
        <v>27</v>
      </c>
      <c r="AH30">
        <v>26.999511627907001</v>
      </c>
      <c r="AI30">
        <v>27.0007073170732</v>
      </c>
      <c r="AJ30">
        <v>27.9994444444444</v>
      </c>
      <c r="AK30">
        <v>25.000317073170699</v>
      </c>
      <c r="AL30">
        <v>25.0002631578947</v>
      </c>
      <c r="AM30">
        <v>25.000414634146299</v>
      </c>
      <c r="AN30">
        <v>35.000250000000001</v>
      </c>
      <c r="AO30">
        <v>42.000317073170699</v>
      </c>
      <c r="AP30">
        <v>56.188000000000002</v>
      </c>
      <c r="AQ30">
        <v>39</v>
      </c>
      <c r="AR30">
        <v>34.000717948717899</v>
      </c>
      <c r="AS30">
        <v>26</v>
      </c>
      <c r="AT30">
        <v>25.999780487804902</v>
      </c>
      <c r="AU30">
        <v>24.9304390243902</v>
      </c>
      <c r="AV30">
        <v>26.070102564102601</v>
      </c>
      <c r="AW30">
        <v>24.000179487179501</v>
      </c>
      <c r="AX30">
        <v>24.130368421052601</v>
      </c>
      <c r="AY30">
        <v>24.260581395348801</v>
      </c>
      <c r="AZ30">
        <v>31.969842105263201</v>
      </c>
      <c r="BA30">
        <v>37.509975609756097</v>
      </c>
      <c r="BB30">
        <v>48.448048780487802</v>
      </c>
      <c r="BC30">
        <v>35.43</v>
      </c>
      <c r="BD30">
        <v>31.749853658536601</v>
      </c>
      <c r="BE30">
        <v>25.68</v>
      </c>
      <c r="BF30">
        <v>25.8302195121951</v>
      </c>
      <c r="BG30">
        <v>25.580046511627899</v>
      </c>
      <c r="BH30">
        <v>26.7106666666667</v>
      </c>
      <c r="BI30">
        <v>24.830641025641</v>
      </c>
      <c r="BJ30">
        <v>24.949842105263201</v>
      </c>
      <c r="BK30">
        <v>25.070488372092999</v>
      </c>
      <c r="BL30">
        <v>32.07</v>
      </c>
      <c r="BM30">
        <v>37.089976744186004</v>
      </c>
      <c r="BN30">
        <v>47.0684871794872</v>
      </c>
      <c r="BO30">
        <v>35.119999999999997</v>
      </c>
      <c r="BP30">
        <v>31.790243902438998</v>
      </c>
      <c r="BQ30">
        <v>26.27075</v>
      </c>
      <c r="BR30">
        <v>26.419268292682901</v>
      </c>
      <c r="BS30">
        <v>26.1904186046512</v>
      </c>
      <c r="BT30">
        <v>27.3097777777778</v>
      </c>
      <c r="BU30">
        <v>25.600076923076902</v>
      </c>
      <c r="BV30">
        <v>25.7195</v>
      </c>
      <c r="BW30">
        <v>25.8297804878049</v>
      </c>
      <c r="BX30">
        <v>32.179842105263198</v>
      </c>
      <c r="BY30">
        <v>36.739790697674401</v>
      </c>
      <c r="BZ30">
        <v>45.7381538461538</v>
      </c>
      <c r="CA30">
        <v>34.86</v>
      </c>
      <c r="CB30">
        <v>31.840560975609801</v>
      </c>
      <c r="CC30">
        <v>26.84</v>
      </c>
      <c r="CD30">
        <v>26.9696046511628</v>
      </c>
      <c r="CE30">
        <v>26.7698292682927</v>
      </c>
      <c r="CF30">
        <v>27.880333333333301</v>
      </c>
      <c r="CG30">
        <v>26.329692307692302</v>
      </c>
      <c r="CH30">
        <v>26.43975</v>
      </c>
      <c r="CI30">
        <v>26.540756097561001</v>
      </c>
      <c r="CJ30">
        <v>32.310105263157901</v>
      </c>
      <c r="CK30">
        <v>36.449953488372103</v>
      </c>
      <c r="CL30">
        <v>44.537948717948701</v>
      </c>
      <c r="CM30">
        <v>34.650142857142903</v>
      </c>
      <c r="CN30">
        <v>31.910282051282099</v>
      </c>
      <c r="CO30">
        <v>27.3795</v>
      </c>
      <c r="CP30">
        <v>27.499790697674399</v>
      </c>
      <c r="CQ30">
        <v>27.250487804877999</v>
      </c>
      <c r="CR30">
        <v>28.360297297297301</v>
      </c>
      <c r="CS30">
        <v>26.920024390243899</v>
      </c>
      <c r="CT30">
        <v>27.019736842105299</v>
      </c>
      <c r="CU30">
        <v>27.120268292682901</v>
      </c>
      <c r="CV30">
        <v>32.47025</v>
      </c>
      <c r="CW30">
        <v>36.309756097560999</v>
      </c>
      <c r="CX30">
        <v>43.648243902438999</v>
      </c>
      <c r="CY30">
        <v>34.570250000000001</v>
      </c>
      <c r="CZ30">
        <v>32.039897435897402</v>
      </c>
      <c r="DA30">
        <v>27.83</v>
      </c>
      <c r="DB30">
        <v>27.950439024390199</v>
      </c>
      <c r="DC30">
        <v>27.7203658536585</v>
      </c>
      <c r="DD30">
        <v>28.819666666666699</v>
      </c>
      <c r="DE30">
        <v>27.4901219512195</v>
      </c>
      <c r="DF30">
        <v>27.580368421052601</v>
      </c>
      <c r="DG30">
        <v>27.679906976744199</v>
      </c>
      <c r="DH30">
        <v>32.640105263157899</v>
      </c>
      <c r="DI30">
        <v>36.199878048780498</v>
      </c>
      <c r="DJ30">
        <v>42.947780487804899</v>
      </c>
      <c r="DK30">
        <v>34.520000000000003</v>
      </c>
      <c r="DL30">
        <v>32.170461538461502</v>
      </c>
      <c r="DM30">
        <v>28.270142857142901</v>
      </c>
      <c r="DN30">
        <v>28.379195121951199</v>
      </c>
      <c r="DO30">
        <v>28.170232558139499</v>
      </c>
      <c r="DP30">
        <v>29.2595555555556</v>
      </c>
      <c r="DQ30">
        <v>28.029871794871799</v>
      </c>
      <c r="DR30">
        <v>28.120263157894701</v>
      </c>
      <c r="DS30">
        <v>28.210232558139499</v>
      </c>
      <c r="DT30">
        <v>32.809842105263201</v>
      </c>
      <c r="DU30">
        <v>36.110048780487801</v>
      </c>
      <c r="DV30">
        <v>42.317902439024401</v>
      </c>
      <c r="DW30">
        <v>34.490749999999998</v>
      </c>
      <c r="DX30">
        <v>32.310536585365902</v>
      </c>
      <c r="DY30">
        <v>28.6995</v>
      </c>
      <c r="DZ30">
        <v>28.800195121951202</v>
      </c>
      <c r="EA30">
        <v>28.550837209302301</v>
      </c>
      <c r="EB30">
        <v>29.6401111111111</v>
      </c>
      <c r="EC30">
        <v>28.480076923076901</v>
      </c>
      <c r="ED30">
        <v>28.560105263157901</v>
      </c>
      <c r="EE30">
        <v>28.65</v>
      </c>
      <c r="EF30">
        <v>33.010368421052597</v>
      </c>
      <c r="EG30">
        <v>36.140302325581402</v>
      </c>
      <c r="EH30">
        <v>42.088384615384598</v>
      </c>
      <c r="EI30">
        <v>34.550249999999998</v>
      </c>
      <c r="EJ30">
        <v>32.490024390243903</v>
      </c>
      <c r="EK30">
        <v>29.060749999999999</v>
      </c>
      <c r="EL30">
        <v>29.159878048780499</v>
      </c>
      <c r="EM30">
        <v>28.9308604651163</v>
      </c>
      <c r="EN30">
        <v>30.019945945945899</v>
      </c>
      <c r="EO30">
        <v>28.919256410256398</v>
      </c>
      <c r="EP30">
        <v>29.000250000000001</v>
      </c>
      <c r="EQ30">
        <v>29.080341463414602</v>
      </c>
      <c r="ER30">
        <v>33.210105263157899</v>
      </c>
      <c r="ES30">
        <v>36.1800697674419</v>
      </c>
      <c r="ET30">
        <v>41.777999999999999</v>
      </c>
      <c r="EU30">
        <v>34.620142857142902</v>
      </c>
      <c r="EV30">
        <v>32.670282051282101</v>
      </c>
      <c r="EW30">
        <v>29.430499999999999</v>
      </c>
      <c r="EX30">
        <v>29.519860465116299</v>
      </c>
      <c r="EY30">
        <v>29.300463414634098</v>
      </c>
      <c r="EZ30">
        <v>30.390222222222199</v>
      </c>
      <c r="FA30">
        <v>29.3399268292683</v>
      </c>
      <c r="FB30">
        <v>29.4198421052632</v>
      </c>
      <c r="FC30">
        <v>29.4993902439024</v>
      </c>
      <c r="FD30">
        <v>33.409999999999997</v>
      </c>
      <c r="FE30">
        <v>36.2307804878049</v>
      </c>
      <c r="FF30">
        <v>41.498153846153798</v>
      </c>
      <c r="FG30">
        <v>34.700000000000003</v>
      </c>
      <c r="FH30">
        <v>32.850435897435901</v>
      </c>
      <c r="FI30">
        <v>29.780249999999999</v>
      </c>
      <c r="FJ30">
        <v>29.869930232558101</v>
      </c>
      <c r="FK30">
        <v>29.620341463414601</v>
      </c>
      <c r="FL30">
        <v>30.700111111111099</v>
      </c>
      <c r="FM30">
        <v>29.699439024390198</v>
      </c>
      <c r="FN30">
        <v>29.770368421052599</v>
      </c>
      <c r="FO30">
        <v>29.849634146341501</v>
      </c>
      <c r="FP30">
        <v>33.640250000000002</v>
      </c>
      <c r="FQ30">
        <v>36.360512195121899</v>
      </c>
      <c r="FR30">
        <v>41.318170731707298</v>
      </c>
      <c r="FS30">
        <v>34.85</v>
      </c>
      <c r="FT30">
        <v>33.060589743589702</v>
      </c>
      <c r="FU30">
        <v>30.090142857142901</v>
      </c>
      <c r="FV30">
        <v>30.1801707317073</v>
      </c>
      <c r="FW30">
        <v>29.941116279069799</v>
      </c>
      <c r="FX30">
        <v>31.020052631578899</v>
      </c>
      <c r="FY30">
        <v>30.050121951219499</v>
      </c>
      <c r="FZ30">
        <v>30.1205</v>
      </c>
      <c r="GA30">
        <v>30.199930232558099</v>
      </c>
      <c r="GB30">
        <v>33.859736842105299</v>
      </c>
      <c r="GC30">
        <v>36.490243902438998</v>
      </c>
      <c r="GD30">
        <v>41.267829268292701</v>
      </c>
      <c r="GE30">
        <v>35</v>
      </c>
      <c r="GF30">
        <v>33.270560975609797</v>
      </c>
      <c r="GG30">
        <v>30.409772727272699</v>
      </c>
      <c r="GH30">
        <v>30.490536585365899</v>
      </c>
    </row>
    <row r="31" spans="1:223" ht="13.2" x14ac:dyDescent="0.25">
      <c r="B31" s="248"/>
      <c r="R31">
        <v>35.031999999999996</v>
      </c>
      <c r="S31">
        <v>34.950000000000003</v>
      </c>
      <c r="T31">
        <v>35.902999999999999</v>
      </c>
      <c r="U31">
        <v>32.417000000000002</v>
      </c>
      <c r="V31">
        <v>32.241999999999997</v>
      </c>
      <c r="W31">
        <v>32.451999999999998</v>
      </c>
      <c r="X31">
        <v>30.856999999999999</v>
      </c>
      <c r="Y31">
        <v>28.919</v>
      </c>
      <c r="Z31">
        <v>28.933</v>
      </c>
      <c r="AA31">
        <v>28.919</v>
      </c>
      <c r="AB31">
        <v>44.917000000000002</v>
      </c>
      <c r="AC31">
        <v>52.436</v>
      </c>
      <c r="AD31">
        <v>74.516000000000005</v>
      </c>
      <c r="AE31">
        <v>45.7</v>
      </c>
      <c r="AF31">
        <v>39.484000000000002</v>
      </c>
      <c r="AG31">
        <v>26.75</v>
      </c>
      <c r="AH31">
        <v>26.709</v>
      </c>
      <c r="AI31">
        <v>26.759</v>
      </c>
      <c r="AJ31">
        <v>28.285</v>
      </c>
      <c r="AK31">
        <v>25.323</v>
      </c>
      <c r="AL31">
        <v>25.667000000000002</v>
      </c>
      <c r="AM31">
        <v>25.806999999999999</v>
      </c>
      <c r="AN31">
        <v>36.917000000000002</v>
      </c>
      <c r="AO31">
        <v>39.823</v>
      </c>
      <c r="AP31">
        <v>56.167999999999999</v>
      </c>
      <c r="AQ31">
        <v>37</v>
      </c>
      <c r="AR31">
        <v>36.387999999999998</v>
      </c>
      <c r="AS31">
        <v>26.5</v>
      </c>
      <c r="AT31">
        <v>26.161000000000001</v>
      </c>
      <c r="AU31">
        <v>24.478000000000002</v>
      </c>
      <c r="AV31">
        <v>26.175999999999998</v>
      </c>
      <c r="AW31">
        <v>24.152999999999999</v>
      </c>
      <c r="AX31">
        <v>24.635000000000002</v>
      </c>
      <c r="AY31">
        <v>25.035</v>
      </c>
      <c r="AZ31">
        <v>33.125</v>
      </c>
      <c r="BA31">
        <v>35.689</v>
      </c>
      <c r="BB31">
        <v>48.22</v>
      </c>
      <c r="BC31">
        <v>33.825000000000003</v>
      </c>
      <c r="BD31">
        <v>34.204000000000001</v>
      </c>
      <c r="BE31">
        <v>26.184999999999999</v>
      </c>
      <c r="BF31">
        <v>26.169</v>
      </c>
      <c r="BG31">
        <v>25.042000000000002</v>
      </c>
      <c r="BH31">
        <v>26.777999999999999</v>
      </c>
      <c r="BI31">
        <v>24.925000000000001</v>
      </c>
      <c r="BJ31">
        <v>25.344999999999999</v>
      </c>
      <c r="BK31">
        <v>25.684999999999999</v>
      </c>
      <c r="BL31">
        <v>33.134</v>
      </c>
      <c r="BM31">
        <v>35.439</v>
      </c>
      <c r="BN31">
        <v>47.216999999999999</v>
      </c>
      <c r="BO31">
        <v>33.869</v>
      </c>
      <c r="BP31">
        <v>33.950000000000003</v>
      </c>
      <c r="BQ31">
        <v>26.655000000000001</v>
      </c>
      <c r="BR31">
        <v>26.67</v>
      </c>
      <c r="BS31">
        <v>25.667999999999999</v>
      </c>
      <c r="BT31">
        <v>27.364000000000001</v>
      </c>
      <c r="BU31">
        <v>25.652999999999999</v>
      </c>
      <c r="BV31">
        <v>26.11</v>
      </c>
      <c r="BW31">
        <v>26.241</v>
      </c>
      <c r="BX31">
        <v>33.162999999999997</v>
      </c>
      <c r="BY31">
        <v>35.536999999999999</v>
      </c>
      <c r="BZ31">
        <v>46.124000000000002</v>
      </c>
      <c r="CA31">
        <v>33.905000000000001</v>
      </c>
      <c r="CB31">
        <v>33.743000000000002</v>
      </c>
      <c r="CC31">
        <v>27.134</v>
      </c>
      <c r="CD31">
        <v>27.187000000000001</v>
      </c>
      <c r="CE31">
        <v>26.393000000000001</v>
      </c>
      <c r="CF31">
        <v>27.971</v>
      </c>
      <c r="CG31">
        <v>26.414000000000001</v>
      </c>
      <c r="CH31">
        <v>26.843</v>
      </c>
      <c r="CI31">
        <v>26.960999999999999</v>
      </c>
      <c r="CJ31">
        <v>33.244</v>
      </c>
      <c r="CK31">
        <v>35.427999999999997</v>
      </c>
      <c r="CL31">
        <v>44.915999999999997</v>
      </c>
      <c r="CM31">
        <v>33.645000000000003</v>
      </c>
      <c r="CN31">
        <v>33.307000000000002</v>
      </c>
      <c r="CO31">
        <v>27.670999999999999</v>
      </c>
      <c r="CP31">
        <v>27.725000000000001</v>
      </c>
      <c r="CQ31">
        <v>26.92</v>
      </c>
      <c r="CR31">
        <v>28.478999999999999</v>
      </c>
      <c r="CS31">
        <v>27.061</v>
      </c>
      <c r="CT31">
        <v>27.353000000000002</v>
      </c>
      <c r="CU31">
        <v>27.550999999999998</v>
      </c>
      <c r="CV31">
        <v>33.600999999999999</v>
      </c>
      <c r="CW31">
        <v>35.57</v>
      </c>
      <c r="CX31">
        <v>44.088000000000001</v>
      </c>
      <c r="CY31">
        <v>33.820999999999998</v>
      </c>
      <c r="CZ31">
        <v>33.356000000000002</v>
      </c>
      <c r="DA31">
        <v>28.18</v>
      </c>
      <c r="DB31">
        <v>28.148</v>
      </c>
      <c r="DC31">
        <v>27.434999999999999</v>
      </c>
      <c r="DD31">
        <v>28.972999999999999</v>
      </c>
      <c r="DE31">
        <v>27.664999999999999</v>
      </c>
      <c r="DF31">
        <v>27.925000000000001</v>
      </c>
      <c r="DG31">
        <v>28.216000000000001</v>
      </c>
      <c r="DH31">
        <v>33.518000000000001</v>
      </c>
      <c r="DI31">
        <v>35.564999999999998</v>
      </c>
      <c r="DJ31">
        <v>43.389000000000003</v>
      </c>
      <c r="DK31">
        <v>33.853999999999999</v>
      </c>
      <c r="DL31">
        <v>33.408000000000001</v>
      </c>
      <c r="DM31">
        <v>28.625</v>
      </c>
      <c r="DN31">
        <v>28.587</v>
      </c>
      <c r="DO31">
        <v>27.88</v>
      </c>
      <c r="DP31">
        <v>29.44</v>
      </c>
      <c r="DQ31">
        <v>28.195</v>
      </c>
      <c r="DR31">
        <v>28.478999999999999</v>
      </c>
      <c r="DS31">
        <v>28.76</v>
      </c>
      <c r="DT31">
        <v>33.661000000000001</v>
      </c>
      <c r="DU31">
        <v>35.572000000000003</v>
      </c>
      <c r="DV31">
        <v>42.764000000000003</v>
      </c>
      <c r="DW31">
        <v>33.905000000000001</v>
      </c>
      <c r="DX31">
        <v>33.771999999999998</v>
      </c>
      <c r="DY31">
        <v>29.001000000000001</v>
      </c>
      <c r="DZ31">
        <v>29.018000000000001</v>
      </c>
      <c r="EA31">
        <v>28.286000000000001</v>
      </c>
      <c r="EB31">
        <v>29.835000000000001</v>
      </c>
      <c r="EC31">
        <v>28.652999999999999</v>
      </c>
      <c r="ED31">
        <v>28.91</v>
      </c>
      <c r="EE31">
        <v>29.19</v>
      </c>
      <c r="EF31">
        <v>33.847000000000001</v>
      </c>
      <c r="EG31">
        <v>35.643000000000001</v>
      </c>
      <c r="EH31">
        <v>42.536999999999999</v>
      </c>
      <c r="EI31">
        <v>34.061999999999998</v>
      </c>
      <c r="EJ31">
        <v>33.881</v>
      </c>
      <c r="EK31">
        <v>29.35</v>
      </c>
      <c r="EL31">
        <v>29.375</v>
      </c>
      <c r="EM31">
        <v>28.696999999999999</v>
      </c>
      <c r="EN31">
        <v>30.225999999999999</v>
      </c>
      <c r="EO31">
        <v>29.100999999999999</v>
      </c>
      <c r="EP31">
        <v>29.437000000000001</v>
      </c>
      <c r="EQ31">
        <v>29.524000000000001</v>
      </c>
      <c r="ER31">
        <v>34.031999999999996</v>
      </c>
      <c r="ES31">
        <v>35.817</v>
      </c>
      <c r="ET31">
        <v>42.281999999999996</v>
      </c>
      <c r="EU31">
        <v>34.143000000000001</v>
      </c>
      <c r="EV31">
        <v>33.731000000000002</v>
      </c>
      <c r="EW31">
        <v>29.718</v>
      </c>
      <c r="EX31">
        <v>29.777999999999999</v>
      </c>
      <c r="EY31">
        <v>29.169</v>
      </c>
      <c r="EZ31">
        <v>30.658000000000001</v>
      </c>
      <c r="FA31">
        <v>29.646999999999998</v>
      </c>
      <c r="FB31">
        <v>29.835000000000001</v>
      </c>
      <c r="FC31">
        <v>30.024999999999999</v>
      </c>
      <c r="FD31">
        <v>34.444000000000003</v>
      </c>
      <c r="FE31">
        <v>35.872</v>
      </c>
      <c r="FF31">
        <v>41.868000000000002</v>
      </c>
      <c r="FG31">
        <v>34.167999999999999</v>
      </c>
      <c r="FH31">
        <v>33.912999999999997</v>
      </c>
      <c r="FI31">
        <v>30.126999999999999</v>
      </c>
      <c r="FJ31">
        <v>30.196999999999999</v>
      </c>
      <c r="FK31">
        <v>29.533999999999999</v>
      </c>
      <c r="FL31">
        <v>31.004999999999999</v>
      </c>
      <c r="FM31">
        <v>30.067</v>
      </c>
      <c r="FN31">
        <v>30.234999999999999</v>
      </c>
      <c r="FO31">
        <v>30.434999999999999</v>
      </c>
      <c r="FP31">
        <v>34.691000000000003</v>
      </c>
      <c r="FQ31">
        <v>35.970999999999997</v>
      </c>
      <c r="FR31">
        <v>41.645000000000003</v>
      </c>
      <c r="FS31">
        <v>34.384</v>
      </c>
      <c r="FT31">
        <v>34.133000000000003</v>
      </c>
      <c r="FU31">
        <v>30.561</v>
      </c>
      <c r="FV31">
        <v>30.497</v>
      </c>
      <c r="FW31">
        <v>29.891999999999999</v>
      </c>
      <c r="FX31">
        <v>31.454000000000001</v>
      </c>
      <c r="FY31">
        <v>30.475000000000001</v>
      </c>
      <c r="FZ31">
        <v>30.763000000000002</v>
      </c>
      <c r="GA31">
        <v>30.971</v>
      </c>
      <c r="GB31">
        <v>34.709000000000003</v>
      </c>
      <c r="GC31">
        <v>36.07</v>
      </c>
      <c r="GD31">
        <v>41.500999999999998</v>
      </c>
      <c r="GE31">
        <v>34.514000000000003</v>
      </c>
      <c r="GF31">
        <v>34.622999999999998</v>
      </c>
      <c r="GG31">
        <v>31.027999999999999</v>
      </c>
      <c r="GH31">
        <v>30.852</v>
      </c>
    </row>
    <row r="32" spans="1:223" ht="13.2" x14ac:dyDescent="0.25">
      <c r="B32" s="248"/>
    </row>
    <row r="33" spans="2:242" ht="13.2" x14ac:dyDescent="0.25">
      <c r="B33" s="248"/>
    </row>
    <row r="34" spans="2:242" ht="13.2" x14ac:dyDescent="0.25">
      <c r="B34" s="248"/>
      <c r="Q34" t="s">
        <v>182</v>
      </c>
      <c r="R34">
        <f>R31-R15</f>
        <v>35.031999999999996</v>
      </c>
      <c r="S34">
        <f t="shared" ref="S34:CD34" si="0">S31-S15</f>
        <v>34.950000000000003</v>
      </c>
      <c r="T34">
        <f t="shared" si="0"/>
        <v>14.652999999999999</v>
      </c>
      <c r="U34">
        <f t="shared" si="0"/>
        <v>14.021000000000001</v>
      </c>
      <c r="V34">
        <f t="shared" si="0"/>
        <v>10.612999999999996</v>
      </c>
      <c r="W34">
        <f t="shared" si="0"/>
        <v>10.076999999999998</v>
      </c>
      <c r="X34">
        <f t="shared" si="0"/>
        <v>8.625</v>
      </c>
      <c r="Y34">
        <f t="shared" si="0"/>
        <v>6.9029999999999987</v>
      </c>
      <c r="Z34">
        <f t="shared" si="0"/>
        <v>6.5330000000000013</v>
      </c>
      <c r="AA34">
        <f t="shared" si="0"/>
        <v>7.75</v>
      </c>
      <c r="AB34">
        <f t="shared" si="0"/>
        <v>24.792000000000002</v>
      </c>
      <c r="AC34">
        <f t="shared" si="0"/>
        <v>22.693999999999999</v>
      </c>
      <c r="AD34">
        <f t="shared" si="0"/>
        <v>43.548000000000002</v>
      </c>
      <c r="AE34">
        <f t="shared" si="0"/>
        <v>20.100000000000001</v>
      </c>
      <c r="AF34">
        <f t="shared" si="0"/>
        <v>15.194000000000003</v>
      </c>
      <c r="AG34">
        <f t="shared" si="0"/>
        <v>4.8329999999999984</v>
      </c>
      <c r="AH34">
        <f t="shared" si="0"/>
        <v>5.2579999999999991</v>
      </c>
      <c r="AI34">
        <f t="shared" si="0"/>
        <v>3.0649999999999977</v>
      </c>
      <c r="AJ34">
        <f t="shared" si="0"/>
        <v>4.4989999999999988</v>
      </c>
      <c r="AK34">
        <f t="shared" si="0"/>
        <v>2.1699999999999982</v>
      </c>
      <c r="AL34">
        <f t="shared" si="0"/>
        <v>2.9000000000000021</v>
      </c>
      <c r="AM34">
        <f t="shared" si="0"/>
        <v>3.4359999999999964</v>
      </c>
      <c r="AN34">
        <f t="shared" si="0"/>
        <v>14.334</v>
      </c>
      <c r="AO34">
        <f t="shared" si="0"/>
        <v>11.646000000000001</v>
      </c>
      <c r="AP34">
        <f t="shared" si="0"/>
        <v>24.635999999999999</v>
      </c>
      <c r="AQ34">
        <f t="shared" si="0"/>
        <v>7.625</v>
      </c>
      <c r="AR34">
        <f t="shared" si="0"/>
        <v>10.403999999999996</v>
      </c>
      <c r="AS34">
        <f t="shared" si="0"/>
        <v>4.6999999999999993</v>
      </c>
      <c r="AT34">
        <f t="shared" si="0"/>
        <v>3.25</v>
      </c>
      <c r="AU34">
        <f t="shared" si="0"/>
        <v>0.27899999999999991</v>
      </c>
      <c r="AV34">
        <f t="shared" si="0"/>
        <v>2.0329999999999977</v>
      </c>
      <c r="AW34">
        <f t="shared" si="0"/>
        <v>0.21899999999999764</v>
      </c>
      <c r="AX34">
        <f t="shared" si="0"/>
        <v>1.1500000000000021</v>
      </c>
      <c r="AY34">
        <f t="shared" si="0"/>
        <v>2.1229999999999976</v>
      </c>
      <c r="AZ34">
        <f t="shared" si="0"/>
        <v>9.5389999999999979</v>
      </c>
      <c r="BA34">
        <f t="shared" si="0"/>
        <v>8.1749999999999972</v>
      </c>
      <c r="BB34">
        <f t="shared" si="0"/>
        <v>18.119999999999997</v>
      </c>
      <c r="BC34">
        <f t="shared" si="0"/>
        <v>5.2660000000000018</v>
      </c>
      <c r="BD34">
        <f t="shared" si="0"/>
        <v>8.2340000000000018</v>
      </c>
      <c r="BE34">
        <f t="shared" si="0"/>
        <v>3.3119999999999976</v>
      </c>
      <c r="BF34">
        <f t="shared" si="0"/>
        <v>2.5869999999999997</v>
      </c>
      <c r="BG34">
        <f t="shared" si="0"/>
        <v>0.60999999999999943</v>
      </c>
      <c r="BH34">
        <f t="shared" si="0"/>
        <v>2.1069999999999958</v>
      </c>
      <c r="BI34">
        <f t="shared" si="0"/>
        <v>0.56299999999999883</v>
      </c>
      <c r="BJ34">
        <f t="shared" si="0"/>
        <v>1.3779999999999966</v>
      </c>
      <c r="BK34">
        <f t="shared" si="0"/>
        <v>2.2669999999999959</v>
      </c>
      <c r="BL34">
        <f t="shared" si="0"/>
        <v>9.23</v>
      </c>
      <c r="BM34">
        <f t="shared" si="0"/>
        <v>8.8309999999999995</v>
      </c>
      <c r="BN34">
        <f t="shared" si="0"/>
        <v>17.057999999999996</v>
      </c>
      <c r="BO34">
        <f t="shared" si="0"/>
        <v>5.6539999999999999</v>
      </c>
      <c r="BP34">
        <f t="shared" si="0"/>
        <v>7.7800000000000011</v>
      </c>
      <c r="BQ34">
        <f t="shared" si="0"/>
        <v>3.277000000000001</v>
      </c>
      <c r="BR34">
        <f t="shared" si="0"/>
        <v>2.6340000000000003</v>
      </c>
      <c r="BS34">
        <f t="shared" si="0"/>
        <v>0.86999999999999744</v>
      </c>
      <c r="BT34">
        <f t="shared" si="0"/>
        <v>2.3240000000000016</v>
      </c>
      <c r="BU34">
        <f t="shared" si="0"/>
        <v>0.87599999999999767</v>
      </c>
      <c r="BV34">
        <f t="shared" si="0"/>
        <v>1.8350000000000009</v>
      </c>
      <c r="BW34">
        <f t="shared" si="0"/>
        <v>2.1579999999999977</v>
      </c>
      <c r="BX34">
        <f t="shared" si="0"/>
        <v>8.9409999999999954</v>
      </c>
      <c r="BY34">
        <f t="shared" si="0"/>
        <v>9.2059999999999995</v>
      </c>
      <c r="BZ34">
        <f t="shared" si="0"/>
        <v>16.564000000000004</v>
      </c>
      <c r="CA34">
        <f t="shared" si="0"/>
        <v>5.9929999999999986</v>
      </c>
      <c r="CB34">
        <f t="shared" si="0"/>
        <v>7.3900000000000006</v>
      </c>
      <c r="CC34">
        <f t="shared" si="0"/>
        <v>3.2769999999999975</v>
      </c>
      <c r="CD34">
        <f t="shared" si="0"/>
        <v>2.9140000000000015</v>
      </c>
      <c r="CE34">
        <f t="shared" ref="CE34:EP34" si="1">CE31-CE15</f>
        <v>1.0899999999999999</v>
      </c>
      <c r="CF34">
        <f t="shared" si="1"/>
        <v>2.5889999999999986</v>
      </c>
      <c r="CG34">
        <f t="shared" si="1"/>
        <v>1.2600000000000016</v>
      </c>
      <c r="CH34">
        <f t="shared" si="1"/>
        <v>2.1269999999999989</v>
      </c>
      <c r="CI34">
        <f t="shared" si="1"/>
        <v>2.4379999999999988</v>
      </c>
      <c r="CJ34">
        <f t="shared" si="1"/>
        <v>8.7169999999999987</v>
      </c>
      <c r="CK34">
        <f t="shared" si="1"/>
        <v>9.3319999999999972</v>
      </c>
      <c r="CL34">
        <f t="shared" si="1"/>
        <v>15.866999999999994</v>
      </c>
      <c r="CM34">
        <f t="shared" si="1"/>
        <v>6.5210000000000008</v>
      </c>
      <c r="CN34">
        <f t="shared" si="1"/>
        <v>6.6110000000000007</v>
      </c>
      <c r="CO34">
        <f t="shared" si="1"/>
        <v>3.3610000000000007</v>
      </c>
      <c r="CP34">
        <f t="shared" si="1"/>
        <v>3.0309999999999988</v>
      </c>
      <c r="CQ34">
        <f t="shared" si="1"/>
        <v>1.3120000000000012</v>
      </c>
      <c r="CR34">
        <f t="shared" si="1"/>
        <v>2.7619999999999969</v>
      </c>
      <c r="CS34">
        <f t="shared" si="1"/>
        <v>1.6939999999999991</v>
      </c>
      <c r="CT34">
        <f t="shared" si="1"/>
        <v>2.1340000000000003</v>
      </c>
      <c r="CU34">
        <f t="shared" si="1"/>
        <v>2.6569999999999965</v>
      </c>
      <c r="CV34">
        <f t="shared" si="1"/>
        <v>9.254999999999999</v>
      </c>
      <c r="CW34">
        <f t="shared" si="1"/>
        <v>8.9209999999999994</v>
      </c>
      <c r="CX34">
        <f t="shared" si="1"/>
        <v>16.256</v>
      </c>
      <c r="CY34">
        <f t="shared" si="1"/>
        <v>6.2889999999999979</v>
      </c>
      <c r="CZ34">
        <f t="shared" si="1"/>
        <v>6.472999999999999</v>
      </c>
      <c r="DA34">
        <f t="shared" si="1"/>
        <v>3.7149999999999999</v>
      </c>
      <c r="DB34">
        <f t="shared" si="1"/>
        <v>2.9329999999999998</v>
      </c>
      <c r="DC34">
        <f t="shared" si="1"/>
        <v>1.5319999999999965</v>
      </c>
      <c r="DD34">
        <f t="shared" si="1"/>
        <v>2.9839999999999982</v>
      </c>
      <c r="DE34">
        <f t="shared" si="1"/>
        <v>1.9629999999999974</v>
      </c>
      <c r="DF34">
        <f t="shared" si="1"/>
        <v>2.352999999999998</v>
      </c>
      <c r="DG34">
        <f t="shared" si="1"/>
        <v>3.120000000000001</v>
      </c>
      <c r="DH34">
        <f t="shared" si="1"/>
        <v>8.4559999999999995</v>
      </c>
      <c r="DI34">
        <f t="shared" si="1"/>
        <v>8.9949999999999974</v>
      </c>
      <c r="DJ34">
        <f t="shared" si="1"/>
        <v>15.873000000000001</v>
      </c>
      <c r="DK34">
        <f t="shared" si="1"/>
        <v>6.4259999999999984</v>
      </c>
      <c r="DL34">
        <f t="shared" si="1"/>
        <v>6.328000000000003</v>
      </c>
      <c r="DM34">
        <f t="shared" si="1"/>
        <v>3.7929999999999993</v>
      </c>
      <c r="DN34">
        <f t="shared" si="1"/>
        <v>3.0249999999999986</v>
      </c>
      <c r="DO34">
        <f t="shared" si="1"/>
        <v>1.8059999999999974</v>
      </c>
      <c r="DP34">
        <f t="shared" si="1"/>
        <v>3.16</v>
      </c>
      <c r="DQ34">
        <f t="shared" si="1"/>
        <v>2.0589999999999975</v>
      </c>
      <c r="DR34">
        <f t="shared" si="1"/>
        <v>2.5659999999999989</v>
      </c>
      <c r="DS34">
        <f t="shared" si="1"/>
        <v>3.3090000000000011</v>
      </c>
      <c r="DT34">
        <f t="shared" si="1"/>
        <v>8.3440000000000012</v>
      </c>
      <c r="DU34">
        <f t="shared" si="1"/>
        <v>9.0670000000000037</v>
      </c>
      <c r="DV34">
        <f t="shared" si="1"/>
        <v>15.524000000000004</v>
      </c>
      <c r="DW34">
        <f t="shared" si="1"/>
        <v>6.5659999999999989</v>
      </c>
      <c r="DX34">
        <f t="shared" si="1"/>
        <v>6.6419999999999995</v>
      </c>
      <c r="DY34">
        <f t="shared" si="1"/>
        <v>3.6010000000000026</v>
      </c>
      <c r="DZ34">
        <f t="shared" si="1"/>
        <v>3.1370000000000005</v>
      </c>
      <c r="EA34">
        <f t="shared" si="1"/>
        <v>1.9430000000000014</v>
      </c>
      <c r="EB34">
        <f t="shared" si="1"/>
        <v>3.2910000000000004</v>
      </c>
      <c r="EC34">
        <f t="shared" si="1"/>
        <v>2.2409999999999961</v>
      </c>
      <c r="ED34">
        <f t="shared" si="1"/>
        <v>2.7050000000000018</v>
      </c>
      <c r="EE34">
        <f t="shared" si="1"/>
        <v>3.4430000000000014</v>
      </c>
      <c r="EF34">
        <f t="shared" si="1"/>
        <v>8.2880000000000003</v>
      </c>
      <c r="EG34">
        <f t="shared" si="1"/>
        <v>9.843</v>
      </c>
      <c r="EH34">
        <f t="shared" si="1"/>
        <v>14.448999999999998</v>
      </c>
      <c r="EI34">
        <f t="shared" si="1"/>
        <v>6.7199999999999953</v>
      </c>
      <c r="EJ34">
        <f t="shared" si="1"/>
        <v>6.5539999999999985</v>
      </c>
      <c r="EK34">
        <f t="shared" si="1"/>
        <v>3.6430000000000007</v>
      </c>
      <c r="EL34">
        <f t="shared" si="1"/>
        <v>3.2029999999999994</v>
      </c>
      <c r="EM34">
        <f t="shared" si="1"/>
        <v>2.0969999999999978</v>
      </c>
      <c r="EN34">
        <f t="shared" si="1"/>
        <v>3.411999999999999</v>
      </c>
      <c r="EO34">
        <f t="shared" si="1"/>
        <v>2.4239999999999995</v>
      </c>
      <c r="EP34">
        <f t="shared" si="1"/>
        <v>3.0410000000000004</v>
      </c>
      <c r="EQ34">
        <f t="shared" ref="EQ34:HB34" si="2">EQ31-EQ15</f>
        <v>3.3359999999999985</v>
      </c>
      <c r="ER34">
        <f t="shared" si="2"/>
        <v>8.2439999999999962</v>
      </c>
      <c r="ES34">
        <f t="shared" si="2"/>
        <v>10.003</v>
      </c>
      <c r="ET34">
        <f t="shared" si="2"/>
        <v>14.302999999999994</v>
      </c>
      <c r="EU34">
        <f t="shared" si="2"/>
        <v>7.4190000000000005</v>
      </c>
      <c r="EV34">
        <f t="shared" si="2"/>
        <v>6.0569999999999986</v>
      </c>
      <c r="EW34">
        <f t="shared" si="2"/>
        <v>3.7189999999999976</v>
      </c>
      <c r="EX34">
        <f t="shared" si="2"/>
        <v>3.4719999999999978</v>
      </c>
      <c r="EY34">
        <f t="shared" si="2"/>
        <v>2.1869999999999976</v>
      </c>
      <c r="EZ34">
        <f t="shared" si="2"/>
        <v>3.5980000000000025</v>
      </c>
      <c r="FA34">
        <f t="shared" si="2"/>
        <v>2.7949999999999982</v>
      </c>
      <c r="FB34">
        <f t="shared" si="2"/>
        <v>3.0500000000000007</v>
      </c>
      <c r="FC34">
        <f t="shared" si="2"/>
        <v>3.5449999999999982</v>
      </c>
      <c r="FD34">
        <f t="shared" si="2"/>
        <v>8.8719999999999999</v>
      </c>
      <c r="FE34">
        <f t="shared" si="2"/>
        <v>9.2959999999999994</v>
      </c>
      <c r="FF34">
        <f t="shared" si="2"/>
        <v>13.972000000000001</v>
      </c>
      <c r="FG34">
        <f t="shared" si="2"/>
        <v>7.4259999999999984</v>
      </c>
      <c r="FH34">
        <f t="shared" si="2"/>
        <v>6.0409999999999968</v>
      </c>
      <c r="FI34">
        <f t="shared" si="2"/>
        <v>3.8349999999999973</v>
      </c>
      <c r="FJ34">
        <f t="shared" si="2"/>
        <v>3.6089999999999982</v>
      </c>
      <c r="FK34">
        <f t="shared" si="2"/>
        <v>2.3229999999999968</v>
      </c>
      <c r="FL34">
        <f t="shared" si="2"/>
        <v>3.7179999999999964</v>
      </c>
      <c r="FM34">
        <f t="shared" si="2"/>
        <v>2.972999999999999</v>
      </c>
      <c r="FN34">
        <f t="shared" si="2"/>
        <v>3.1979999999999968</v>
      </c>
      <c r="FO34">
        <f t="shared" si="2"/>
        <v>3.6999999999999993</v>
      </c>
      <c r="FP34">
        <f t="shared" si="2"/>
        <v>8.9030000000000022</v>
      </c>
      <c r="FQ34">
        <f t="shared" si="2"/>
        <v>9.3159999999999954</v>
      </c>
      <c r="FR34">
        <f t="shared" si="2"/>
        <v>14.768000000000001</v>
      </c>
      <c r="FS34">
        <f t="shared" si="2"/>
        <v>6.9259999999999984</v>
      </c>
      <c r="FT34">
        <f t="shared" si="2"/>
        <v>6.0640000000000001</v>
      </c>
      <c r="FU34">
        <f t="shared" si="2"/>
        <v>4.2019999999999982</v>
      </c>
      <c r="FV34">
        <f t="shared" si="2"/>
        <v>3.5259999999999998</v>
      </c>
      <c r="FW34">
        <f t="shared" si="2"/>
        <v>2.5639999999999965</v>
      </c>
      <c r="FX34">
        <f t="shared" si="2"/>
        <v>4.0479999999999983</v>
      </c>
      <c r="FY34">
        <f t="shared" si="2"/>
        <v>3.1400000000000006</v>
      </c>
      <c r="FZ34">
        <f t="shared" si="2"/>
        <v>3.5599999999999987</v>
      </c>
      <c r="GA34">
        <f t="shared" si="2"/>
        <v>4.1139999999999972</v>
      </c>
      <c r="GB34">
        <f t="shared" si="2"/>
        <v>8.2580000000000027</v>
      </c>
      <c r="GC34">
        <f t="shared" si="2"/>
        <v>9.3189999999999991</v>
      </c>
      <c r="GD34">
        <f t="shared" si="2"/>
        <v>14.608999999999995</v>
      </c>
      <c r="GE34">
        <f t="shared" si="2"/>
        <v>6.9720000000000013</v>
      </c>
      <c r="GF34">
        <f t="shared" si="2"/>
        <v>6.5179999999999971</v>
      </c>
      <c r="GG34">
        <f t="shared" si="2"/>
        <v>4.5969999999999978</v>
      </c>
      <c r="GH34">
        <f t="shared" si="2"/>
        <v>3.6400000000000006</v>
      </c>
      <c r="GI34">
        <f t="shared" si="2"/>
        <v>-27.461000000000002</v>
      </c>
      <c r="GJ34">
        <f t="shared" si="2"/>
        <v>-27.653000000000002</v>
      </c>
      <c r="GK34">
        <f t="shared" si="2"/>
        <v>-27.576000000000001</v>
      </c>
      <c r="GL34">
        <f t="shared" si="2"/>
        <v>-27.53</v>
      </c>
      <c r="GM34">
        <f t="shared" si="2"/>
        <v>-27.097000000000001</v>
      </c>
      <c r="GN34">
        <f t="shared" si="2"/>
        <v>-26.667000000000002</v>
      </c>
      <c r="GO34">
        <f t="shared" si="2"/>
        <v>-26.069000000000003</v>
      </c>
      <c r="GP34">
        <f t="shared" si="2"/>
        <v>-27.974</v>
      </c>
      <c r="GQ34">
        <f t="shared" si="2"/>
        <v>-27.625</v>
      </c>
      <c r="GR34">
        <f t="shared" si="2"/>
        <v>-28.15</v>
      </c>
      <c r="GS34">
        <f t="shared" si="2"/>
        <v>-26.869</v>
      </c>
      <c r="GT34">
        <f t="shared" si="2"/>
        <v>-27.464000000000002</v>
      </c>
      <c r="GU34">
        <f t="shared" si="2"/>
        <v>-27.648</v>
      </c>
      <c r="GV34">
        <f t="shared" si="2"/>
        <v>-27.821000000000002</v>
      </c>
      <c r="GW34">
        <f t="shared" si="2"/>
        <v>-27.872</v>
      </c>
      <c r="GX34">
        <f t="shared" si="2"/>
        <v>-27.562000000000001</v>
      </c>
      <c r="GY34">
        <f t="shared" si="2"/>
        <v>-27.43</v>
      </c>
      <c r="GZ34">
        <f t="shared" si="2"/>
        <v>-26.846</v>
      </c>
      <c r="HA34">
        <f t="shared" si="2"/>
        <v>-26.264000000000003</v>
      </c>
      <c r="HB34">
        <f t="shared" si="2"/>
        <v>-28.167000000000002</v>
      </c>
      <c r="HC34">
        <f t="shared" ref="HC34:IH34" si="3">HC31-HC15</f>
        <v>-27.816000000000003</v>
      </c>
      <c r="HD34">
        <f t="shared" si="3"/>
        <v>-28.347000000000001</v>
      </c>
      <c r="HE34">
        <f t="shared" si="3"/>
        <v>-27.054000000000002</v>
      </c>
      <c r="HF34">
        <f t="shared" si="3"/>
        <v>-27.512</v>
      </c>
      <c r="HG34">
        <f t="shared" si="3"/>
        <v>-27.959</v>
      </c>
      <c r="HH34">
        <f t="shared" si="3"/>
        <v>-28.023</v>
      </c>
      <c r="HI34">
        <f t="shared" si="3"/>
        <v>-27.965</v>
      </c>
      <c r="HJ34">
        <f t="shared" si="3"/>
        <v>-27.838000000000001</v>
      </c>
      <c r="HK34">
        <f t="shared" si="3"/>
        <v>-27.618000000000002</v>
      </c>
      <c r="HL34">
        <f t="shared" si="3"/>
        <v>-27.037000000000003</v>
      </c>
      <c r="HM34">
        <f t="shared" si="3"/>
        <v>-26.448</v>
      </c>
      <c r="HN34">
        <f t="shared" si="3"/>
        <v>-28.361000000000001</v>
      </c>
      <c r="HO34">
        <f t="shared" si="3"/>
        <v>-27.35</v>
      </c>
      <c r="HP34">
        <f t="shared" si="3"/>
        <v>0</v>
      </c>
      <c r="HQ34">
        <f t="shared" si="3"/>
        <v>0</v>
      </c>
      <c r="HR34">
        <f t="shared" si="3"/>
        <v>0</v>
      </c>
      <c r="HS34">
        <f t="shared" si="3"/>
        <v>0</v>
      </c>
      <c r="HT34">
        <f t="shared" si="3"/>
        <v>0</v>
      </c>
      <c r="HU34">
        <f t="shared" si="3"/>
        <v>0</v>
      </c>
      <c r="HV34">
        <f t="shared" si="3"/>
        <v>0</v>
      </c>
      <c r="HW34">
        <f t="shared" si="3"/>
        <v>0</v>
      </c>
      <c r="HX34">
        <f t="shared" si="3"/>
        <v>0</v>
      </c>
      <c r="HY34">
        <f t="shared" si="3"/>
        <v>0</v>
      </c>
      <c r="HZ34">
        <f t="shared" si="3"/>
        <v>0</v>
      </c>
      <c r="IA34">
        <f t="shared" si="3"/>
        <v>0</v>
      </c>
      <c r="IB34">
        <f t="shared" si="3"/>
        <v>0</v>
      </c>
      <c r="IC34">
        <f t="shared" si="3"/>
        <v>0</v>
      </c>
      <c r="ID34">
        <f t="shared" si="3"/>
        <v>0</v>
      </c>
      <c r="IE34">
        <f t="shared" si="3"/>
        <v>0</v>
      </c>
      <c r="IF34">
        <f t="shared" si="3"/>
        <v>0</v>
      </c>
      <c r="IG34">
        <f t="shared" si="3"/>
        <v>0</v>
      </c>
      <c r="IH34">
        <f t="shared" si="3"/>
        <v>0</v>
      </c>
    </row>
    <row r="35" spans="2:242" ht="13.2" x14ac:dyDescent="0.25">
      <c r="B35" s="248"/>
      <c r="Q35" t="s">
        <v>183</v>
      </c>
      <c r="R35">
        <f>R29-R26</f>
        <v>59.25</v>
      </c>
      <c r="S35">
        <f t="shared" ref="S35:CD35" si="4">S29-S26</f>
        <v>49.125</v>
      </c>
      <c r="T35">
        <f t="shared" si="4"/>
        <v>20.440000000000001</v>
      </c>
      <c r="U35">
        <f t="shared" si="4"/>
        <v>15.936999999999998</v>
      </c>
      <c r="V35">
        <f t="shared" si="4"/>
        <v>12</v>
      </c>
      <c r="W35">
        <f t="shared" si="4"/>
        <v>11.8125</v>
      </c>
      <c r="X35">
        <f t="shared" si="4"/>
        <v>6.9369999999999976</v>
      </c>
      <c r="Y35">
        <f t="shared" si="4"/>
        <v>5.25</v>
      </c>
      <c r="Z35">
        <f t="shared" si="4"/>
        <v>6.375</v>
      </c>
      <c r="AA35">
        <f t="shared" si="4"/>
        <v>2.625</v>
      </c>
      <c r="AB35">
        <f t="shared" si="4"/>
        <v>8.625</v>
      </c>
      <c r="AC35">
        <f t="shared" si="4"/>
        <v>15.75</v>
      </c>
      <c r="AD35">
        <f t="shared" si="4"/>
        <v>18</v>
      </c>
      <c r="AE35">
        <f t="shared" si="4"/>
        <v>12.75</v>
      </c>
      <c r="AF35">
        <f t="shared" si="4"/>
        <v>4.5</v>
      </c>
      <c r="AG35">
        <f t="shared" si="4"/>
        <v>1.5</v>
      </c>
      <c r="AH35">
        <f t="shared" si="4"/>
        <v>0.75</v>
      </c>
      <c r="AI35">
        <f t="shared" si="4"/>
        <v>0.75</v>
      </c>
      <c r="AJ35">
        <f t="shared" si="4"/>
        <v>0</v>
      </c>
      <c r="AK35">
        <f t="shared" si="4"/>
        <v>-2.625</v>
      </c>
      <c r="AL35">
        <f t="shared" si="4"/>
        <v>-3.75</v>
      </c>
      <c r="AM35">
        <f t="shared" si="4"/>
        <v>-4.5</v>
      </c>
      <c r="AN35">
        <f t="shared" si="4"/>
        <v>-3</v>
      </c>
      <c r="AO35">
        <f t="shared" si="4"/>
        <v>9</v>
      </c>
      <c r="AP35">
        <f t="shared" si="4"/>
        <v>10.5</v>
      </c>
      <c r="AQ35">
        <f t="shared" si="4"/>
        <v>7.125</v>
      </c>
      <c r="AR35">
        <f t="shared" si="4"/>
        <v>-3.75</v>
      </c>
      <c r="AS35">
        <f t="shared" si="4"/>
        <v>-3</v>
      </c>
      <c r="AT35">
        <f t="shared" si="4"/>
        <v>-1.875</v>
      </c>
      <c r="AU35">
        <f t="shared" si="4"/>
        <v>-1.1920000000000002</v>
      </c>
      <c r="AV35">
        <f t="shared" si="4"/>
        <v>-1.7619999999999969</v>
      </c>
      <c r="AW35">
        <f t="shared" si="4"/>
        <v>-3.7719999999999985</v>
      </c>
      <c r="AX35">
        <f t="shared" si="4"/>
        <v>-4.5970000000000013</v>
      </c>
      <c r="AY35">
        <f t="shared" si="4"/>
        <v>-5.264999999999997</v>
      </c>
      <c r="AZ35">
        <f t="shared" si="4"/>
        <v>-4.754999999999999</v>
      </c>
      <c r="BA35">
        <f t="shared" si="4"/>
        <v>3.8100000000000023</v>
      </c>
      <c r="BB35">
        <f t="shared" si="4"/>
        <v>4.2520000000000024</v>
      </c>
      <c r="BC35">
        <f t="shared" si="4"/>
        <v>2.6400000000000006</v>
      </c>
      <c r="BD35">
        <f t="shared" si="4"/>
        <v>-4.7780000000000022</v>
      </c>
      <c r="BE35">
        <f t="shared" si="4"/>
        <v>-4.0580000000000034</v>
      </c>
      <c r="BF35">
        <f t="shared" si="4"/>
        <v>-3.097999999999999</v>
      </c>
      <c r="BG35">
        <f t="shared" si="4"/>
        <v>-0.75</v>
      </c>
      <c r="BH35">
        <f t="shared" si="4"/>
        <v>-1.2530000000000001</v>
      </c>
      <c r="BI35">
        <f t="shared" si="4"/>
        <v>-2.91</v>
      </c>
      <c r="BJ35">
        <f t="shared" si="4"/>
        <v>-3.5549999999999997</v>
      </c>
      <c r="BK35">
        <f t="shared" si="4"/>
        <v>-4.245000000000001</v>
      </c>
      <c r="BL35">
        <f t="shared" si="4"/>
        <v>-4.5450000000000017</v>
      </c>
      <c r="BM35">
        <f t="shared" si="4"/>
        <v>1.7319999999999922</v>
      </c>
      <c r="BN35">
        <f t="shared" si="4"/>
        <v>1.2680000000000007</v>
      </c>
      <c r="BO35">
        <f t="shared" si="4"/>
        <v>0.99799999999999756</v>
      </c>
      <c r="BP35">
        <f t="shared" si="4"/>
        <v>-4.0280000000000022</v>
      </c>
      <c r="BQ35">
        <f t="shared" si="4"/>
        <v>-3.3070000000000022</v>
      </c>
      <c r="BR35">
        <f t="shared" si="4"/>
        <v>-2.4310000000000009</v>
      </c>
      <c r="BS35">
        <f t="shared" si="4"/>
        <v>-0.38300000000000267</v>
      </c>
      <c r="BT35">
        <f t="shared" si="4"/>
        <v>-0.80300000000000082</v>
      </c>
      <c r="BU35">
        <f t="shared" si="4"/>
        <v>-2.1750000000000007</v>
      </c>
      <c r="BV35">
        <f t="shared" si="4"/>
        <v>-2.6700000000000017</v>
      </c>
      <c r="BW35">
        <f t="shared" si="4"/>
        <v>-3.3680000000000021</v>
      </c>
      <c r="BX35">
        <f t="shared" si="4"/>
        <v>-4.3650000000000055</v>
      </c>
      <c r="BY35">
        <f t="shared" si="4"/>
        <v>-6.0999999999999943E-2</v>
      </c>
      <c r="BZ35">
        <f t="shared" si="4"/>
        <v>-1.3049999999999997</v>
      </c>
      <c r="CA35">
        <f t="shared" si="4"/>
        <v>-0.42000000000000171</v>
      </c>
      <c r="CB35">
        <f t="shared" si="4"/>
        <v>-3.3900000000000006</v>
      </c>
      <c r="CC35">
        <f t="shared" si="4"/>
        <v>-2.6700000000000017</v>
      </c>
      <c r="CD35">
        <f t="shared" si="4"/>
        <v>-1.8669999999999973</v>
      </c>
      <c r="CE35">
        <f t="shared" ref="CE35:EP35" si="5">CE29-CE26</f>
        <v>-0.18000000000000327</v>
      </c>
      <c r="CF35">
        <f t="shared" si="5"/>
        <v>-0.55500000000000327</v>
      </c>
      <c r="CG35">
        <f t="shared" si="5"/>
        <v>-1.7620000000000005</v>
      </c>
      <c r="CH35">
        <f t="shared" si="5"/>
        <v>-2.1829999999999998</v>
      </c>
      <c r="CI35">
        <f t="shared" si="5"/>
        <v>-2.8800000000000026</v>
      </c>
      <c r="CJ35">
        <f t="shared" si="5"/>
        <v>-4.2820000000000036</v>
      </c>
      <c r="CK35">
        <f t="shared" si="5"/>
        <v>-1.1030000000000015</v>
      </c>
      <c r="CL35">
        <f t="shared" si="5"/>
        <v>-2.796999999999997</v>
      </c>
      <c r="CM35">
        <f t="shared" si="5"/>
        <v>-1.2520000000000024</v>
      </c>
      <c r="CN35">
        <f t="shared" si="5"/>
        <v>-3.0450000000000017</v>
      </c>
      <c r="CO35">
        <f t="shared" si="5"/>
        <v>-2.3249999999999993</v>
      </c>
      <c r="CP35">
        <f t="shared" si="5"/>
        <v>-1.5600000000000023</v>
      </c>
      <c r="CQ35">
        <f t="shared" si="5"/>
        <v>-4.5000000000001705E-2</v>
      </c>
      <c r="CR35">
        <f t="shared" si="5"/>
        <v>-0.39000000000000057</v>
      </c>
      <c r="CS35">
        <f t="shared" si="5"/>
        <v>-1.4770000000000003</v>
      </c>
      <c r="CT35">
        <f t="shared" si="5"/>
        <v>-1.8300000000000018</v>
      </c>
      <c r="CU35">
        <f t="shared" si="5"/>
        <v>-2.5350000000000001</v>
      </c>
      <c r="CV35">
        <f t="shared" si="5"/>
        <v>-4.245000000000001</v>
      </c>
      <c r="CW35">
        <f t="shared" si="5"/>
        <v>-1.8669999999999973</v>
      </c>
      <c r="CX35">
        <f t="shared" si="5"/>
        <v>-3.9080000000000084</v>
      </c>
      <c r="CY35">
        <f t="shared" si="5"/>
        <v>-1.8670000000000044</v>
      </c>
      <c r="CZ35">
        <f t="shared" si="5"/>
        <v>-2.8049999999999997</v>
      </c>
      <c r="DA35">
        <f t="shared" si="5"/>
        <v>-2.078000000000003</v>
      </c>
      <c r="DB35">
        <f t="shared" si="5"/>
        <v>-1.3419999999999987</v>
      </c>
      <c r="DC35">
        <f t="shared" si="5"/>
        <v>8.9999999999999858E-2</v>
      </c>
      <c r="DD35">
        <f t="shared" si="5"/>
        <v>-0.23199999999999932</v>
      </c>
      <c r="DE35">
        <f t="shared" si="5"/>
        <v>-1.2070000000000007</v>
      </c>
      <c r="DF35">
        <f t="shared" si="5"/>
        <v>-1.5070000000000014</v>
      </c>
      <c r="DG35">
        <f t="shared" si="5"/>
        <v>-2.2199999999999989</v>
      </c>
      <c r="DH35">
        <f t="shared" si="5"/>
        <v>-4.2070000000000007</v>
      </c>
      <c r="DI35">
        <f t="shared" si="5"/>
        <v>-2.5870000000000033</v>
      </c>
      <c r="DJ35">
        <f t="shared" si="5"/>
        <v>-4.9350000000000023</v>
      </c>
      <c r="DK35">
        <f t="shared" si="5"/>
        <v>-2.4369999999999976</v>
      </c>
      <c r="DL35">
        <f t="shared" si="5"/>
        <v>-2.5799999999999983</v>
      </c>
      <c r="DM35">
        <f t="shared" si="5"/>
        <v>-1.8520000000000003</v>
      </c>
      <c r="DN35">
        <f t="shared" si="5"/>
        <v>-1.1400000000000006</v>
      </c>
      <c r="DO35">
        <f t="shared" si="5"/>
        <v>0.21000000000000085</v>
      </c>
      <c r="DP35">
        <f t="shared" si="5"/>
        <v>-8.2000000000000739E-2</v>
      </c>
      <c r="DQ35">
        <f t="shared" si="5"/>
        <v>-0.96000000000000085</v>
      </c>
      <c r="DR35">
        <f t="shared" si="5"/>
        <v>-1.2149999999999999</v>
      </c>
      <c r="DS35">
        <f t="shared" si="5"/>
        <v>-1.9200000000000017</v>
      </c>
      <c r="DT35">
        <f t="shared" si="5"/>
        <v>-4.1700000000000053</v>
      </c>
      <c r="DU35">
        <f t="shared" si="5"/>
        <v>-3.2620000000000005</v>
      </c>
      <c r="DV35">
        <f t="shared" si="5"/>
        <v>-5.9029999999999987</v>
      </c>
      <c r="DW35">
        <f t="shared" si="5"/>
        <v>-2.9770000000000039</v>
      </c>
      <c r="DX35">
        <f t="shared" si="5"/>
        <v>-2.384999999999998</v>
      </c>
      <c r="DY35">
        <f t="shared" si="5"/>
        <v>-1.6430000000000007</v>
      </c>
      <c r="DZ35">
        <f t="shared" si="5"/>
        <v>-0.95300000000000296</v>
      </c>
      <c r="EA35">
        <f t="shared" si="5"/>
        <v>0.32199999999999918</v>
      </c>
      <c r="EB35">
        <f t="shared" si="5"/>
        <v>4.4999999999998153E-2</v>
      </c>
      <c r="EC35">
        <f t="shared" si="5"/>
        <v>-0.73500000000000298</v>
      </c>
      <c r="ED35">
        <f t="shared" si="5"/>
        <v>-0.92999999999999972</v>
      </c>
      <c r="EE35">
        <f t="shared" si="5"/>
        <v>-1.6580000000000013</v>
      </c>
      <c r="EF35">
        <f t="shared" si="5"/>
        <v>-4.147000000000002</v>
      </c>
      <c r="EG35">
        <f t="shared" si="5"/>
        <v>-3.8930000000000078</v>
      </c>
      <c r="EH35">
        <f t="shared" si="5"/>
        <v>-6.8099999999999952</v>
      </c>
      <c r="EI35">
        <f t="shared" si="5"/>
        <v>-3.4799999999999969</v>
      </c>
      <c r="EJ35">
        <f t="shared" si="5"/>
        <v>-2.1969999999999992</v>
      </c>
      <c r="EK35">
        <f t="shared" si="5"/>
        <v>-1.4469999999999992</v>
      </c>
      <c r="EL35">
        <f t="shared" si="5"/>
        <v>-0.78700000000000259</v>
      </c>
      <c r="EM35">
        <f t="shared" si="5"/>
        <v>0.4269999999999996</v>
      </c>
      <c r="EN35">
        <f t="shared" si="5"/>
        <v>0.16499999999999915</v>
      </c>
      <c r="EO35">
        <f t="shared" si="5"/>
        <v>-0.52499999999999858</v>
      </c>
      <c r="EP35">
        <f t="shared" si="5"/>
        <v>-0.68299999999999983</v>
      </c>
      <c r="EQ35">
        <f t="shared" ref="EQ35:HB35" si="6">EQ29-EQ26</f>
        <v>-1.4030000000000022</v>
      </c>
      <c r="ER35">
        <f t="shared" si="6"/>
        <v>-4.125</v>
      </c>
      <c r="ES35">
        <f t="shared" si="6"/>
        <v>-4.4849999999999994</v>
      </c>
      <c r="ET35">
        <f t="shared" si="6"/>
        <v>-7.6580000000000013</v>
      </c>
      <c r="EU35">
        <f t="shared" si="6"/>
        <v>-3.9519999999999982</v>
      </c>
      <c r="EV35">
        <f t="shared" si="6"/>
        <v>-2.0180000000000042</v>
      </c>
      <c r="EW35">
        <f t="shared" si="6"/>
        <v>-1.2749999999999986</v>
      </c>
      <c r="EX35">
        <f t="shared" si="6"/>
        <v>-0.62199999999999989</v>
      </c>
      <c r="EY35">
        <f t="shared" si="6"/>
        <v>0.39799999999999969</v>
      </c>
      <c r="EZ35">
        <f t="shared" si="6"/>
        <v>0.14300000000000068</v>
      </c>
      <c r="FA35">
        <f t="shared" si="6"/>
        <v>-0.54699999999999704</v>
      </c>
      <c r="FB35">
        <f t="shared" si="6"/>
        <v>-0.70500000000000185</v>
      </c>
      <c r="FC35">
        <f t="shared" si="6"/>
        <v>-1.4399999999999977</v>
      </c>
      <c r="FD35">
        <f t="shared" si="6"/>
        <v>-4.1769999999999996</v>
      </c>
      <c r="FE35">
        <f t="shared" si="6"/>
        <v>-4.5450000000000017</v>
      </c>
      <c r="FF35">
        <f t="shared" si="6"/>
        <v>-7.740000000000002</v>
      </c>
      <c r="FG35">
        <f t="shared" si="6"/>
        <v>-4.0049999999999955</v>
      </c>
      <c r="FH35">
        <f t="shared" si="6"/>
        <v>-2.0549999999999997</v>
      </c>
      <c r="FI35">
        <f t="shared" si="6"/>
        <v>-1.3050000000000033</v>
      </c>
      <c r="FJ35">
        <f t="shared" si="6"/>
        <v>-0.65300000000000225</v>
      </c>
      <c r="FK35">
        <f t="shared" si="6"/>
        <v>0.38300000000000267</v>
      </c>
      <c r="FL35">
        <f t="shared" si="6"/>
        <v>0.12800000000000011</v>
      </c>
      <c r="FM35">
        <f t="shared" si="6"/>
        <v>-0.57000000000000028</v>
      </c>
      <c r="FN35">
        <f t="shared" si="6"/>
        <v>-0.73500000000000298</v>
      </c>
      <c r="FO35">
        <f t="shared" si="6"/>
        <v>-1.4699999999999989</v>
      </c>
      <c r="FP35">
        <f t="shared" si="6"/>
        <v>-4.230000000000004</v>
      </c>
      <c r="FQ35">
        <f t="shared" si="6"/>
        <v>-4.605000000000004</v>
      </c>
      <c r="FR35">
        <f t="shared" si="6"/>
        <v>-7.8230000000000004</v>
      </c>
      <c r="FS35">
        <f t="shared" si="6"/>
        <v>-4.0570000000000022</v>
      </c>
      <c r="FT35">
        <f t="shared" si="6"/>
        <v>-2.093</v>
      </c>
      <c r="FU35">
        <f t="shared" si="6"/>
        <v>-1.3350000000000009</v>
      </c>
      <c r="FV35">
        <f t="shared" si="6"/>
        <v>-0.68199999999999861</v>
      </c>
      <c r="FW35">
        <f t="shared" si="6"/>
        <v>0.3680000000000021</v>
      </c>
      <c r="FX35">
        <f t="shared" si="6"/>
        <v>0.10500000000000043</v>
      </c>
      <c r="FY35">
        <f t="shared" si="6"/>
        <v>-0.59199999999999875</v>
      </c>
      <c r="FZ35">
        <f t="shared" si="6"/>
        <v>-0.7569999999999979</v>
      </c>
      <c r="GA35">
        <f t="shared" si="6"/>
        <v>-1.4920000000000009</v>
      </c>
      <c r="GB35">
        <f t="shared" si="6"/>
        <v>-4.2750000000000021</v>
      </c>
      <c r="GC35">
        <f t="shared" si="6"/>
        <v>-4.6570000000000036</v>
      </c>
      <c r="GD35">
        <f t="shared" si="6"/>
        <v>-7.9050000000000011</v>
      </c>
      <c r="GE35">
        <f t="shared" si="6"/>
        <v>-4.1170000000000044</v>
      </c>
      <c r="GF35">
        <f t="shared" si="6"/>
        <v>-2.1219999999999999</v>
      </c>
      <c r="GG35">
        <f t="shared" si="6"/>
        <v>-1.3649999999999984</v>
      </c>
      <c r="GH35">
        <f t="shared" si="6"/>
        <v>-0.70499999999999829</v>
      </c>
      <c r="GI35">
        <f t="shared" si="6"/>
        <v>0.34499999999999886</v>
      </c>
      <c r="GJ35">
        <f t="shared" si="6"/>
        <v>-29.903000000000002</v>
      </c>
      <c r="GK35">
        <f t="shared" si="6"/>
        <v>-29.52</v>
      </c>
      <c r="GL35">
        <f t="shared" si="6"/>
        <v>-29.145</v>
      </c>
      <c r="GM35">
        <f t="shared" si="6"/>
        <v>-29.903000000000002</v>
      </c>
      <c r="GN35">
        <f t="shared" si="6"/>
        <v>-35.183</v>
      </c>
      <c r="GO35">
        <f t="shared" si="6"/>
        <v>-42.734999999999999</v>
      </c>
      <c r="GP35">
        <f t="shared" si="6"/>
        <v>-48.773000000000003</v>
      </c>
      <c r="GQ35">
        <f t="shared" si="6"/>
        <v>-40.844999999999999</v>
      </c>
      <c r="GR35">
        <f t="shared" si="6"/>
        <v>-31.41</v>
      </c>
      <c r="GS35">
        <f t="shared" si="6"/>
        <v>-30.653000000000002</v>
      </c>
      <c r="GT35">
        <f t="shared" si="6"/>
        <v>-30.278000000000002</v>
      </c>
      <c r="GU35">
        <f t="shared" si="6"/>
        <v>-30.0975</v>
      </c>
      <c r="GV35">
        <f t="shared" si="6"/>
        <v>-30.098000000000003</v>
      </c>
      <c r="GW35">
        <f t="shared" si="6"/>
        <v>-29.715</v>
      </c>
      <c r="GX35">
        <f t="shared" si="6"/>
        <v>-29.34</v>
      </c>
      <c r="GY35">
        <f t="shared" si="6"/>
        <v>-30.098000000000003</v>
      </c>
      <c r="GZ35">
        <f t="shared" si="6"/>
        <v>-35.414999999999999</v>
      </c>
      <c r="HA35">
        <f t="shared" si="6"/>
        <v>-43.02</v>
      </c>
      <c r="HB35">
        <f t="shared" si="6"/>
        <v>-49.094999999999999</v>
      </c>
      <c r="HC35">
        <f t="shared" ref="HC35:IH35" si="7">HC29-HC26</f>
        <v>-41.115000000000002</v>
      </c>
      <c r="HD35">
        <f t="shared" si="7"/>
        <v>-31.62</v>
      </c>
      <c r="HE35">
        <f t="shared" si="7"/>
        <v>-30.855</v>
      </c>
      <c r="HF35">
        <f t="shared" si="7"/>
        <v>-30.48</v>
      </c>
      <c r="HG35">
        <f t="shared" si="7"/>
        <v>-30.293000000000003</v>
      </c>
      <c r="HH35">
        <f t="shared" si="7"/>
        <v>-30.293000000000003</v>
      </c>
      <c r="HI35">
        <f t="shared" si="7"/>
        <v>-29.91</v>
      </c>
      <c r="HJ35">
        <f t="shared" si="7"/>
        <v>-29.528000000000002</v>
      </c>
      <c r="HK35">
        <f t="shared" si="7"/>
        <v>-30.293000000000003</v>
      </c>
      <c r="HL35">
        <f t="shared" si="7"/>
        <v>-35.648000000000003</v>
      </c>
      <c r="HM35">
        <f t="shared" si="7"/>
        <v>-43.298000000000002</v>
      </c>
      <c r="HN35">
        <f t="shared" si="7"/>
        <v>-49.417999999999999</v>
      </c>
      <c r="HO35">
        <f t="shared" si="7"/>
        <v>-41.384999999999998</v>
      </c>
      <c r="HP35">
        <f t="shared" si="7"/>
        <v>0</v>
      </c>
      <c r="HQ35">
        <f t="shared" si="7"/>
        <v>0</v>
      </c>
      <c r="HR35">
        <f t="shared" si="7"/>
        <v>0</v>
      </c>
      <c r="HS35">
        <f t="shared" si="7"/>
        <v>0</v>
      </c>
      <c r="HT35">
        <f t="shared" si="7"/>
        <v>0</v>
      </c>
      <c r="HU35">
        <f t="shared" si="7"/>
        <v>0</v>
      </c>
      <c r="HV35">
        <f t="shared" si="7"/>
        <v>0</v>
      </c>
      <c r="HW35">
        <f t="shared" si="7"/>
        <v>0</v>
      </c>
      <c r="HX35">
        <f t="shared" si="7"/>
        <v>0</v>
      </c>
      <c r="HY35">
        <f t="shared" si="7"/>
        <v>0</v>
      </c>
      <c r="HZ35">
        <f t="shared" si="7"/>
        <v>0</v>
      </c>
      <c r="IA35">
        <f t="shared" si="7"/>
        <v>0</v>
      </c>
      <c r="IB35">
        <f t="shared" si="7"/>
        <v>0</v>
      </c>
      <c r="IC35">
        <f t="shared" si="7"/>
        <v>0</v>
      </c>
      <c r="ID35">
        <f t="shared" si="7"/>
        <v>0</v>
      </c>
      <c r="IE35">
        <f t="shared" si="7"/>
        <v>0</v>
      </c>
      <c r="IF35">
        <f t="shared" si="7"/>
        <v>0</v>
      </c>
      <c r="IG35">
        <f t="shared" si="7"/>
        <v>0</v>
      </c>
      <c r="IH35">
        <f t="shared" si="7"/>
        <v>0</v>
      </c>
    </row>
    <row r="36" spans="2:242" ht="13.2" x14ac:dyDescent="0.25">
      <c r="B36" s="248"/>
    </row>
    <row r="37" spans="2:242" ht="13.2" x14ac:dyDescent="0.25">
      <c r="B37" s="248"/>
    </row>
    <row r="38" spans="2:242" ht="13.2" x14ac:dyDescent="0.25">
      <c r="B38" s="248"/>
    </row>
    <row r="39" spans="2:242" ht="13.2" x14ac:dyDescent="0.25">
      <c r="B39" s="248"/>
    </row>
    <row r="40" spans="2:242" ht="13.2" x14ac:dyDescent="0.25">
      <c r="B40" s="248"/>
    </row>
    <row r="41" spans="2:242" ht="13.2" x14ac:dyDescent="0.25">
      <c r="B41" s="248"/>
    </row>
    <row r="42" spans="2:242" ht="13.2" x14ac:dyDescent="0.25">
      <c r="B42" s="248"/>
    </row>
    <row r="43" spans="2:242" ht="13.2" x14ac:dyDescent="0.25">
      <c r="B43" s="248"/>
    </row>
    <row r="44" spans="2:242" ht="13.2" x14ac:dyDescent="0.25">
      <c r="B44" s="248"/>
    </row>
    <row r="45" spans="2:242" ht="13.2" x14ac:dyDescent="0.25">
      <c r="B45" s="248"/>
    </row>
    <row r="46" spans="2:242" ht="13.2" x14ac:dyDescent="0.25">
      <c r="B46" s="248"/>
    </row>
    <row r="47" spans="2:242" ht="13.2" x14ac:dyDescent="0.25">
      <c r="B47" s="248"/>
    </row>
    <row r="48" spans="2:242" ht="13.2" x14ac:dyDescent="0.25">
      <c r="B48" s="248"/>
    </row>
    <row r="49" spans="2:2" ht="13.2" x14ac:dyDescent="0.25">
      <c r="B49" s="248"/>
    </row>
    <row r="50" spans="2:2" ht="13.2" x14ac:dyDescent="0.25">
      <c r="B50" s="248"/>
    </row>
    <row r="51" spans="2:2" ht="13.2" x14ac:dyDescent="0.25">
      <c r="B51" s="248"/>
    </row>
    <row r="52" spans="2:2" ht="13.2" x14ac:dyDescent="0.25">
      <c r="B52" s="248"/>
    </row>
    <row r="53" spans="2:2" ht="13.2" x14ac:dyDescent="0.25">
      <c r="B53" s="248"/>
    </row>
    <row r="54" spans="2:2" ht="13.2" x14ac:dyDescent="0.25">
      <c r="B54" s="248"/>
    </row>
    <row r="55" spans="2:2" ht="13.2" x14ac:dyDescent="0.25">
      <c r="B55" s="248"/>
    </row>
    <row r="56" spans="2:2" ht="13.2" x14ac:dyDescent="0.25">
      <c r="B56" s="248"/>
    </row>
    <row r="57" spans="2:2" ht="13.2" x14ac:dyDescent="0.25">
      <c r="B57" s="248"/>
    </row>
    <row r="58" spans="2:2" ht="13.2" x14ac:dyDescent="0.25">
      <c r="B58" s="248"/>
    </row>
    <row r="59" spans="2:2" ht="13.2" x14ac:dyDescent="0.25">
      <c r="B59" s="248"/>
    </row>
    <row r="60" spans="2:2" ht="13.2" x14ac:dyDescent="0.25">
      <c r="B60" s="248"/>
    </row>
    <row r="61" spans="2:2" ht="13.2" x14ac:dyDescent="0.25">
      <c r="B61" s="248"/>
    </row>
    <row r="62" spans="2:2" ht="13.2" x14ac:dyDescent="0.25">
      <c r="B62" s="248"/>
    </row>
    <row r="63" spans="2:2" ht="13.2" x14ac:dyDescent="0.25">
      <c r="B63" s="248"/>
    </row>
    <row r="64" spans="2:2" ht="13.2" x14ac:dyDescent="0.25">
      <c r="B64" s="248"/>
    </row>
    <row r="65" spans="2:2" ht="13.2" x14ac:dyDescent="0.25">
      <c r="B65" s="248"/>
    </row>
    <row r="66" spans="2:2" ht="13.2" x14ac:dyDescent="0.25">
      <c r="B66" s="248"/>
    </row>
    <row r="67" spans="2:2" ht="13.2" x14ac:dyDescent="0.25">
      <c r="B67" s="248"/>
    </row>
    <row r="68" spans="2:2" ht="13.2" x14ac:dyDescent="0.25">
      <c r="B68" s="248"/>
    </row>
    <row r="69" spans="2:2" ht="13.2" x14ac:dyDescent="0.25">
      <c r="B69" s="248"/>
    </row>
    <row r="70" spans="2:2" ht="13.2" x14ac:dyDescent="0.25">
      <c r="B70" s="248"/>
    </row>
    <row r="71" spans="2:2" ht="13.2" x14ac:dyDescent="0.25">
      <c r="B71" s="248"/>
    </row>
    <row r="72" spans="2:2" ht="13.2" x14ac:dyDescent="0.25">
      <c r="B72" s="248"/>
    </row>
    <row r="73" spans="2:2" ht="13.2" x14ac:dyDescent="0.25">
      <c r="B73" s="248"/>
    </row>
    <row r="74" spans="2:2" ht="13.2" x14ac:dyDescent="0.25">
      <c r="B74" s="248"/>
    </row>
    <row r="75" spans="2:2" ht="13.2" x14ac:dyDescent="0.25">
      <c r="B75" s="248"/>
    </row>
    <row r="76" spans="2:2" ht="13.2" x14ac:dyDescent="0.25">
      <c r="B76" s="248"/>
    </row>
    <row r="77" spans="2:2" ht="13.2" x14ac:dyDescent="0.25">
      <c r="B77" s="248"/>
    </row>
    <row r="78" spans="2:2" ht="13.2" x14ac:dyDescent="0.25">
      <c r="B78" s="248"/>
    </row>
    <row r="79" spans="2:2" ht="13.2" x14ac:dyDescent="0.25">
      <c r="B79" s="248"/>
    </row>
    <row r="80" spans="2:2" ht="13.2" x14ac:dyDescent="0.25">
      <c r="B80" s="248"/>
    </row>
    <row r="81" spans="2:2" ht="13.2" x14ac:dyDescent="0.25">
      <c r="B81" s="248"/>
    </row>
    <row r="82" spans="2:2" ht="13.2" x14ac:dyDescent="0.25">
      <c r="B82" s="248"/>
    </row>
    <row r="83" spans="2:2" ht="13.2" x14ac:dyDescent="0.25">
      <c r="B83" s="248"/>
    </row>
    <row r="84" spans="2:2" ht="13.2" x14ac:dyDescent="0.25">
      <c r="B84" s="248"/>
    </row>
    <row r="85" spans="2:2" ht="13.2" x14ac:dyDescent="0.25">
      <c r="B85" s="248"/>
    </row>
    <row r="86" spans="2:2" ht="13.2" x14ac:dyDescent="0.25">
      <c r="B86" s="248"/>
    </row>
    <row r="87" spans="2:2" ht="13.2" x14ac:dyDescent="0.25">
      <c r="B87" s="248"/>
    </row>
    <row r="88" spans="2:2" ht="13.2" x14ac:dyDescent="0.25">
      <c r="B88" s="248"/>
    </row>
    <row r="89" spans="2:2" ht="13.2" x14ac:dyDescent="0.25">
      <c r="B89" s="248"/>
    </row>
    <row r="90" spans="2:2" ht="13.2" x14ac:dyDescent="0.25">
      <c r="B90" s="248"/>
    </row>
    <row r="91" spans="2:2" ht="13.2" x14ac:dyDescent="0.25">
      <c r="B91" s="248"/>
    </row>
    <row r="92" spans="2:2" ht="13.2" x14ac:dyDescent="0.25">
      <c r="B92" s="248"/>
    </row>
    <row r="93" spans="2:2" ht="13.2" x14ac:dyDescent="0.25">
      <c r="B93" s="248"/>
    </row>
    <row r="94" spans="2:2" ht="13.2" x14ac:dyDescent="0.25">
      <c r="B94" s="248"/>
    </row>
    <row r="95" spans="2:2" ht="13.2" x14ac:dyDescent="0.25">
      <c r="B95" s="248"/>
    </row>
    <row r="96" spans="2:2" ht="13.2" x14ac:dyDescent="0.25">
      <c r="B96" s="248"/>
    </row>
    <row r="97" spans="2:2" ht="13.2" x14ac:dyDescent="0.25">
      <c r="B97" s="248"/>
    </row>
    <row r="98" spans="2:2" ht="13.2" x14ac:dyDescent="0.25">
      <c r="B98" s="248"/>
    </row>
    <row r="99" spans="2:2" ht="13.2" x14ac:dyDescent="0.25">
      <c r="B99" s="248"/>
    </row>
    <row r="100" spans="2:2" ht="13.2" x14ac:dyDescent="0.25">
      <c r="B100" s="248"/>
    </row>
    <row r="101" spans="2:2" ht="13.2" x14ac:dyDescent="0.25">
      <c r="B101" s="248"/>
    </row>
    <row r="102" spans="2:2" ht="13.2" x14ac:dyDescent="0.25">
      <c r="B102" s="248"/>
    </row>
    <row r="103" spans="2:2" ht="13.2" x14ac:dyDescent="0.25">
      <c r="B103" s="248"/>
    </row>
    <row r="104" spans="2:2" ht="13.2" x14ac:dyDescent="0.25">
      <c r="B104" s="248"/>
    </row>
    <row r="105" spans="2:2" ht="13.2" x14ac:dyDescent="0.25">
      <c r="B105" s="248"/>
    </row>
    <row r="106" spans="2:2" ht="13.2" x14ac:dyDescent="0.25">
      <c r="B106" s="248"/>
    </row>
    <row r="107" spans="2:2" ht="13.2" x14ac:dyDescent="0.25">
      <c r="B107" s="248"/>
    </row>
    <row r="108" spans="2:2" ht="13.2" x14ac:dyDescent="0.25">
      <c r="B108" s="248"/>
    </row>
    <row r="109" spans="2:2" ht="13.2" x14ac:dyDescent="0.25">
      <c r="B109" s="248"/>
    </row>
    <row r="110" spans="2:2" ht="13.2" x14ac:dyDescent="0.25">
      <c r="B110" s="248"/>
    </row>
    <row r="111" spans="2:2" ht="13.2" x14ac:dyDescent="0.25">
      <c r="B111" s="248"/>
    </row>
    <row r="112" spans="2:2" ht="13.2" x14ac:dyDescent="0.25">
      <c r="B112" s="248"/>
    </row>
    <row r="113" spans="2:2" ht="13.2" x14ac:dyDescent="0.25">
      <c r="B113" s="248"/>
    </row>
    <row r="114" spans="2:2" ht="13.2" x14ac:dyDescent="0.25">
      <c r="B114" s="248"/>
    </row>
    <row r="115" spans="2:2" ht="13.2" x14ac:dyDescent="0.25">
      <c r="B115" s="248"/>
    </row>
    <row r="116" spans="2:2" ht="13.2" x14ac:dyDescent="0.25">
      <c r="B116" s="248"/>
    </row>
    <row r="117" spans="2:2" ht="13.2" x14ac:dyDescent="0.25">
      <c r="B117" s="248"/>
    </row>
    <row r="118" spans="2:2" ht="13.2" x14ac:dyDescent="0.25">
      <c r="B118" s="248"/>
    </row>
    <row r="119" spans="2:2" ht="13.2" x14ac:dyDescent="0.25">
      <c r="B119" s="248"/>
    </row>
    <row r="120" spans="2:2" ht="13.2" x14ac:dyDescent="0.25">
      <c r="B120" s="248"/>
    </row>
    <row r="121" spans="2:2" ht="13.2" x14ac:dyDescent="0.25">
      <c r="B121" s="248"/>
    </row>
    <row r="122" spans="2:2" ht="13.2" x14ac:dyDescent="0.25">
      <c r="B122" s="248"/>
    </row>
    <row r="123" spans="2:2" ht="13.2" x14ac:dyDescent="0.25">
      <c r="B123" s="248"/>
    </row>
    <row r="124" spans="2:2" ht="13.2" x14ac:dyDescent="0.25">
      <c r="B124" s="248"/>
    </row>
    <row r="125" spans="2:2" ht="13.2" x14ac:dyDescent="0.25">
      <c r="B125" s="248"/>
    </row>
    <row r="126" spans="2:2" ht="13.2" x14ac:dyDescent="0.25">
      <c r="B126" s="248"/>
    </row>
    <row r="127" spans="2:2" ht="13.2" x14ac:dyDescent="0.25">
      <c r="B127" s="248"/>
    </row>
    <row r="128" spans="2:2" ht="13.2" x14ac:dyDescent="0.25">
      <c r="B128" s="248"/>
    </row>
    <row r="129" spans="2:2" ht="13.2" x14ac:dyDescent="0.25">
      <c r="B129" s="248"/>
    </row>
    <row r="130" spans="2:2" ht="13.2" x14ac:dyDescent="0.25">
      <c r="B130" s="248"/>
    </row>
    <row r="131" spans="2:2" ht="13.2" x14ac:dyDescent="0.25">
      <c r="B131" s="248"/>
    </row>
    <row r="132" spans="2:2" ht="13.2" x14ac:dyDescent="0.25">
      <c r="B132" s="248"/>
    </row>
    <row r="133" spans="2:2" ht="13.2" x14ac:dyDescent="0.25">
      <c r="B133" s="248"/>
    </row>
    <row r="134" spans="2:2" ht="13.2" x14ac:dyDescent="0.25">
      <c r="B134" s="248"/>
    </row>
    <row r="135" spans="2:2" ht="13.2" x14ac:dyDescent="0.25">
      <c r="B135" s="248"/>
    </row>
    <row r="136" spans="2:2" ht="13.2" x14ac:dyDescent="0.25">
      <c r="B136" s="248"/>
    </row>
    <row r="137" spans="2:2" ht="13.2" x14ac:dyDescent="0.25">
      <c r="B137" s="248"/>
    </row>
    <row r="138" spans="2:2" ht="13.2" x14ac:dyDescent="0.25">
      <c r="B138" s="248"/>
    </row>
    <row r="139" spans="2:2" ht="13.2" x14ac:dyDescent="0.25">
      <c r="B139" s="248"/>
    </row>
    <row r="140" spans="2:2" ht="13.2" x14ac:dyDescent="0.25">
      <c r="B140" s="248"/>
    </row>
    <row r="141" spans="2:2" ht="13.2" x14ac:dyDescent="0.25">
      <c r="B141" s="248"/>
    </row>
    <row r="142" spans="2:2" ht="13.2" x14ac:dyDescent="0.25">
      <c r="B142" s="248"/>
    </row>
    <row r="143" spans="2:2" ht="13.2" x14ac:dyDescent="0.25">
      <c r="B143" s="248"/>
    </row>
    <row r="144" spans="2:2" ht="13.2" x14ac:dyDescent="0.25">
      <c r="B144" s="248"/>
    </row>
    <row r="145" spans="2:2" ht="13.2" x14ac:dyDescent="0.25">
      <c r="B145" s="248"/>
    </row>
    <row r="146" spans="2:2" ht="13.2" x14ac:dyDescent="0.25">
      <c r="B146" s="248"/>
    </row>
    <row r="147" spans="2:2" ht="13.2" x14ac:dyDescent="0.25">
      <c r="B147" s="248"/>
    </row>
    <row r="148" spans="2:2" ht="13.2" x14ac:dyDescent="0.25">
      <c r="B148" s="248"/>
    </row>
    <row r="149" spans="2:2" ht="13.2" x14ac:dyDescent="0.25">
      <c r="B149" s="248"/>
    </row>
    <row r="150" spans="2:2" ht="13.2" x14ac:dyDescent="0.25">
      <c r="B150" s="248"/>
    </row>
    <row r="151" spans="2:2" ht="13.2" x14ac:dyDescent="0.25">
      <c r="B151" s="248"/>
    </row>
    <row r="152" spans="2:2" ht="13.2" x14ac:dyDescent="0.25">
      <c r="B152" s="248"/>
    </row>
    <row r="153" spans="2:2" ht="13.2" x14ac:dyDescent="0.25">
      <c r="B153" s="248"/>
    </row>
    <row r="154" spans="2:2" ht="13.2" x14ac:dyDescent="0.25">
      <c r="B154" s="248"/>
    </row>
    <row r="155" spans="2:2" ht="13.2" x14ac:dyDescent="0.25">
      <c r="B155" s="248"/>
    </row>
    <row r="156" spans="2:2" ht="13.2" x14ac:dyDescent="0.25">
      <c r="B156" s="248"/>
    </row>
    <row r="157" spans="2:2" ht="13.2" x14ac:dyDescent="0.25">
      <c r="B157" s="248"/>
    </row>
    <row r="158" spans="2:2" ht="13.2" x14ac:dyDescent="0.25">
      <c r="B158" s="248"/>
    </row>
    <row r="159" spans="2:2" ht="13.2" x14ac:dyDescent="0.25">
      <c r="B159" s="248"/>
    </row>
    <row r="160" spans="2:2" ht="13.2" x14ac:dyDescent="0.25">
      <c r="B160" s="248"/>
    </row>
    <row r="161" spans="2:2" ht="13.2" x14ac:dyDescent="0.25">
      <c r="B161" s="248"/>
    </row>
    <row r="162" spans="2:2" ht="13.2" x14ac:dyDescent="0.25">
      <c r="B162" s="248"/>
    </row>
    <row r="163" spans="2:2" ht="13.2" x14ac:dyDescent="0.25">
      <c r="B163" s="248"/>
    </row>
    <row r="164" spans="2:2" ht="13.2" x14ac:dyDescent="0.25">
      <c r="B164" s="248"/>
    </row>
    <row r="165" spans="2:2" ht="13.2" x14ac:dyDescent="0.25">
      <c r="B165" s="248"/>
    </row>
    <row r="166" spans="2:2" ht="13.2" x14ac:dyDescent="0.25">
      <c r="B166" s="248"/>
    </row>
    <row r="167" spans="2:2" ht="13.2" x14ac:dyDescent="0.25">
      <c r="B167" s="248"/>
    </row>
    <row r="168" spans="2:2" ht="13.2" x14ac:dyDescent="0.25">
      <c r="B168" s="248"/>
    </row>
    <row r="169" spans="2:2" ht="13.2" x14ac:dyDescent="0.25">
      <c r="B169" s="248"/>
    </row>
    <row r="170" spans="2:2" ht="13.2" x14ac:dyDescent="0.25">
      <c r="B170" s="248"/>
    </row>
    <row r="171" spans="2:2" ht="13.2" x14ac:dyDescent="0.25">
      <c r="B171" s="248"/>
    </row>
    <row r="172" spans="2:2" ht="13.2" x14ac:dyDescent="0.25">
      <c r="B172" s="248"/>
    </row>
    <row r="173" spans="2:2" ht="13.2" x14ac:dyDescent="0.25">
      <c r="B173" s="248"/>
    </row>
    <row r="174" spans="2:2" ht="13.2" x14ac:dyDescent="0.25">
      <c r="B174" s="248"/>
    </row>
    <row r="175" spans="2:2" ht="13.2" x14ac:dyDescent="0.25">
      <c r="B175" s="248"/>
    </row>
    <row r="176" spans="2:2" ht="13.2" x14ac:dyDescent="0.25">
      <c r="B176" s="248"/>
    </row>
    <row r="177" spans="2:2" ht="13.2" x14ac:dyDescent="0.25">
      <c r="B177" s="248"/>
    </row>
    <row r="178" spans="2:2" ht="13.2" x14ac:dyDescent="0.25">
      <c r="B178" s="248"/>
    </row>
    <row r="179" spans="2:2" ht="13.2" x14ac:dyDescent="0.25">
      <c r="B179" s="248"/>
    </row>
    <row r="180" spans="2:2" ht="13.2" x14ac:dyDescent="0.25">
      <c r="B180" s="248"/>
    </row>
    <row r="181" spans="2:2" ht="13.2" x14ac:dyDescent="0.25">
      <c r="B181" s="248"/>
    </row>
    <row r="182" spans="2:2" ht="13.2" x14ac:dyDescent="0.25">
      <c r="B182" s="248"/>
    </row>
    <row r="183" spans="2:2" ht="13.2" x14ac:dyDescent="0.25">
      <c r="B183" s="248"/>
    </row>
    <row r="184" spans="2:2" ht="13.2" x14ac:dyDescent="0.25">
      <c r="B184" s="248"/>
    </row>
    <row r="185" spans="2:2" ht="13.2" x14ac:dyDescent="0.25">
      <c r="B185" s="248"/>
    </row>
    <row r="186" spans="2:2" ht="13.2" x14ac:dyDescent="0.25">
      <c r="B186" s="248"/>
    </row>
    <row r="187" spans="2:2" ht="13.2" x14ac:dyDescent="0.25">
      <c r="B187" s="248"/>
    </row>
    <row r="188" spans="2:2" ht="13.2" x14ac:dyDescent="0.25">
      <c r="B188" s="248"/>
    </row>
    <row r="189" spans="2:2" ht="13.2" x14ac:dyDescent="0.25">
      <c r="B189" s="248"/>
    </row>
    <row r="190" spans="2:2" ht="13.2" x14ac:dyDescent="0.25">
      <c r="B190" s="248"/>
    </row>
    <row r="191" spans="2:2" ht="13.2" x14ac:dyDescent="0.25">
      <c r="B191" s="248"/>
    </row>
    <row r="192" spans="2:2" ht="13.2" x14ac:dyDescent="0.25">
      <c r="B192" s="248"/>
    </row>
    <row r="193" spans="2:2" ht="13.2" x14ac:dyDescent="0.25">
      <c r="B193" s="248"/>
    </row>
    <row r="194" spans="2:2" ht="13.2" x14ac:dyDescent="0.25">
      <c r="B194" s="248"/>
    </row>
    <row r="195" spans="2:2" ht="13.2" x14ac:dyDescent="0.25">
      <c r="B195" s="248"/>
    </row>
    <row r="196" spans="2:2" ht="13.2" x14ac:dyDescent="0.25">
      <c r="B196" s="248"/>
    </row>
    <row r="197" spans="2:2" ht="13.2" x14ac:dyDescent="0.25">
      <c r="B197" s="248"/>
    </row>
    <row r="198" spans="2:2" ht="13.2" x14ac:dyDescent="0.25">
      <c r="B198" s="248"/>
    </row>
    <row r="199" spans="2:2" ht="13.2" x14ac:dyDescent="0.25">
      <c r="B199" s="248"/>
    </row>
    <row r="200" spans="2:2" ht="13.2" x14ac:dyDescent="0.25">
      <c r="B200" s="248"/>
    </row>
    <row r="201" spans="2:2" ht="13.2" x14ac:dyDescent="0.25">
      <c r="B201" s="248"/>
    </row>
    <row r="202" spans="2:2" ht="13.2" x14ac:dyDescent="0.25">
      <c r="B202" s="248"/>
    </row>
    <row r="203" spans="2:2" ht="13.2" x14ac:dyDescent="0.25">
      <c r="B203" s="248"/>
    </row>
    <row r="204" spans="2:2" ht="13.2" x14ac:dyDescent="0.25">
      <c r="B204" s="248"/>
    </row>
    <row r="205" spans="2:2" ht="13.2" x14ac:dyDescent="0.25">
      <c r="B205" s="248"/>
    </row>
    <row r="206" spans="2:2" ht="13.2" x14ac:dyDescent="0.25">
      <c r="B206" s="248"/>
    </row>
    <row r="207" spans="2:2" ht="13.2" x14ac:dyDescent="0.25">
      <c r="B207" s="248"/>
    </row>
    <row r="208" spans="2:2" ht="13.2" x14ac:dyDescent="0.25">
      <c r="B208" s="248"/>
    </row>
    <row r="209" spans="2:2" ht="13.2" x14ac:dyDescent="0.25">
      <c r="B209" s="248"/>
    </row>
    <row r="210" spans="2:2" ht="13.2" x14ac:dyDescent="0.25">
      <c r="B210" s="248"/>
    </row>
    <row r="211" spans="2:2" ht="13.2" x14ac:dyDescent="0.25">
      <c r="B211" s="248"/>
    </row>
    <row r="212" spans="2:2" ht="13.2" x14ac:dyDescent="0.25">
      <c r="B212" s="248"/>
    </row>
    <row r="213" spans="2:2" ht="13.2" x14ac:dyDescent="0.25">
      <c r="B213" s="248"/>
    </row>
    <row r="214" spans="2:2" ht="13.2" x14ac:dyDescent="0.25">
      <c r="B214" s="248"/>
    </row>
    <row r="215" spans="2:2" ht="13.2" x14ac:dyDescent="0.25">
      <c r="B215" s="248"/>
    </row>
    <row r="216" spans="2:2" ht="13.2" x14ac:dyDescent="0.25">
      <c r="B216" s="248"/>
    </row>
    <row r="217" spans="2:2" ht="13.2" x14ac:dyDescent="0.25">
      <c r="B217" s="248"/>
    </row>
    <row r="218" spans="2:2" ht="13.2" x14ac:dyDescent="0.25">
      <c r="B218" s="248"/>
    </row>
    <row r="219" spans="2:2" ht="13.2" x14ac:dyDescent="0.25">
      <c r="B219" s="248"/>
    </row>
    <row r="220" spans="2:2" ht="13.2" x14ac:dyDescent="0.25">
      <c r="B220" s="248"/>
    </row>
    <row r="221" spans="2:2" ht="13.2" x14ac:dyDescent="0.25">
      <c r="B221" s="248"/>
    </row>
    <row r="222" spans="2:2" ht="13.2" x14ac:dyDescent="0.25">
      <c r="B222" s="248"/>
    </row>
    <row r="223" spans="2:2" ht="13.2" x14ac:dyDescent="0.25">
      <c r="B223" s="248"/>
    </row>
    <row r="224" spans="2:2" ht="13.2" x14ac:dyDescent="0.25">
      <c r="B224" s="248"/>
    </row>
    <row r="225" spans="2:2" ht="13.2" x14ac:dyDescent="0.25">
      <c r="B225" s="248"/>
    </row>
    <row r="226" spans="2:2" ht="13.2" x14ac:dyDescent="0.25">
      <c r="B226" s="248"/>
    </row>
    <row r="227" spans="2:2" ht="13.2" x14ac:dyDescent="0.25">
      <c r="B227" s="248"/>
    </row>
    <row r="228" spans="2:2" ht="13.2" x14ac:dyDescent="0.25">
      <c r="B228" s="248"/>
    </row>
    <row r="229" spans="2:2" ht="13.2" x14ac:dyDescent="0.25">
      <c r="B229" s="248"/>
    </row>
    <row r="230" spans="2:2" ht="13.2" x14ac:dyDescent="0.25">
      <c r="B230" s="248"/>
    </row>
    <row r="231" spans="2:2" ht="13.2" x14ac:dyDescent="0.25">
      <c r="B231" s="248"/>
    </row>
    <row r="232" spans="2:2" ht="13.2" x14ac:dyDescent="0.25">
      <c r="B232" s="248"/>
    </row>
    <row r="233" spans="2:2" ht="13.2" x14ac:dyDescent="0.25">
      <c r="B233" s="248"/>
    </row>
    <row r="234" spans="2:2" ht="13.2" x14ac:dyDescent="0.25">
      <c r="B234" s="248"/>
    </row>
    <row r="235" spans="2:2" ht="13.2" x14ac:dyDescent="0.25">
      <c r="B235" s="248"/>
    </row>
    <row r="236" spans="2:2" ht="13.2" x14ac:dyDescent="0.25">
      <c r="B236" s="248"/>
    </row>
    <row r="237" spans="2:2" ht="13.2" x14ac:dyDescent="0.25">
      <c r="B237" s="248"/>
    </row>
    <row r="238" spans="2:2" ht="13.2" x14ac:dyDescent="0.25">
      <c r="B238" s="248"/>
    </row>
    <row r="239" spans="2:2" ht="13.2" x14ac:dyDescent="0.25">
      <c r="B239" s="248"/>
    </row>
    <row r="240" spans="2:2" ht="13.2" x14ac:dyDescent="0.25">
      <c r="B240" s="248"/>
    </row>
    <row r="241" spans="2:2" ht="13.2" x14ac:dyDescent="0.25">
      <c r="B241" s="248"/>
    </row>
    <row r="242" spans="2:2" ht="13.2" x14ac:dyDescent="0.25">
      <c r="B242" s="248"/>
    </row>
    <row r="243" spans="2:2" ht="13.2" x14ac:dyDescent="0.25">
      <c r="B243" s="248"/>
    </row>
    <row r="244" spans="2:2" ht="13.2" x14ac:dyDescent="0.25">
      <c r="B244" s="248"/>
    </row>
    <row r="245" spans="2:2" ht="13.2" x14ac:dyDescent="0.25">
      <c r="B245" s="248"/>
    </row>
    <row r="246" spans="2:2" ht="13.2" x14ac:dyDescent="0.25">
      <c r="B246" s="248"/>
    </row>
    <row r="247" spans="2:2" ht="13.2" x14ac:dyDescent="0.25">
      <c r="B247" s="248"/>
    </row>
    <row r="248" spans="2:2" ht="13.2" x14ac:dyDescent="0.25">
      <c r="B248" s="248"/>
    </row>
    <row r="249" spans="2:2" ht="13.2" x14ac:dyDescent="0.25">
      <c r="B249" s="248"/>
    </row>
    <row r="250" spans="2:2" ht="13.2" x14ac:dyDescent="0.25">
      <c r="B250" s="248"/>
    </row>
    <row r="251" spans="2:2" ht="13.2" x14ac:dyDescent="0.25">
      <c r="B251" s="248"/>
    </row>
    <row r="252" spans="2:2" ht="13.2" x14ac:dyDescent="0.25">
      <c r="B252" s="248"/>
    </row>
    <row r="253" spans="2:2" ht="13.2" x14ac:dyDescent="0.25">
      <c r="B253" s="248"/>
    </row>
    <row r="254" spans="2:2" ht="13.2" x14ac:dyDescent="0.25">
      <c r="B254" s="248"/>
    </row>
    <row r="255" spans="2:2" ht="13.2" x14ac:dyDescent="0.25">
      <c r="B255" s="248"/>
    </row>
    <row r="256" spans="2:2" ht="13.2" x14ac:dyDescent="0.25">
      <c r="B256" s="248"/>
    </row>
    <row r="257" spans="2:2" ht="13.2" x14ac:dyDescent="0.25">
      <c r="B257" s="248"/>
    </row>
    <row r="258" spans="2:2" ht="13.2" x14ac:dyDescent="0.25">
      <c r="B258" s="248"/>
    </row>
    <row r="259" spans="2:2" ht="13.2" x14ac:dyDescent="0.25">
      <c r="B259" s="248"/>
    </row>
    <row r="260" spans="2:2" ht="13.2" x14ac:dyDescent="0.25">
      <c r="B260" s="248"/>
    </row>
    <row r="261" spans="2:2" ht="13.2" x14ac:dyDescent="0.25">
      <c r="B261" s="248"/>
    </row>
    <row r="262" spans="2:2" ht="13.2" x14ac:dyDescent="0.25">
      <c r="B262" s="248"/>
    </row>
    <row r="263" spans="2:2" ht="13.2" x14ac:dyDescent="0.25">
      <c r="B263" s="248"/>
    </row>
    <row r="264" spans="2:2" ht="13.2" x14ac:dyDescent="0.25">
      <c r="B264" s="248"/>
    </row>
    <row r="265" spans="2:2" ht="13.2" x14ac:dyDescent="0.25">
      <c r="B265" s="248"/>
    </row>
    <row r="266" spans="2:2" ht="13.2" x14ac:dyDescent="0.25">
      <c r="B266" s="248"/>
    </row>
    <row r="267" spans="2:2" ht="13.2" x14ac:dyDescent="0.25">
      <c r="B267" s="248"/>
    </row>
    <row r="268" spans="2:2" ht="13.2" x14ac:dyDescent="0.25">
      <c r="B268" s="248"/>
    </row>
    <row r="269" spans="2:2" ht="13.2" x14ac:dyDescent="0.25">
      <c r="B269" s="248"/>
    </row>
    <row r="270" spans="2:2" ht="13.2" x14ac:dyDescent="0.25">
      <c r="B270" s="248"/>
    </row>
    <row r="271" spans="2:2" ht="13.2" x14ac:dyDescent="0.25">
      <c r="B271" s="248"/>
    </row>
    <row r="272" spans="2:2" ht="13.2" x14ac:dyDescent="0.25">
      <c r="B272" s="248"/>
    </row>
    <row r="273" spans="2:2" ht="13.2" x14ac:dyDescent="0.25">
      <c r="B273" s="248"/>
    </row>
    <row r="274" spans="2:2" ht="13.2" x14ac:dyDescent="0.25">
      <c r="B274" s="248"/>
    </row>
    <row r="275" spans="2:2" ht="13.2" x14ac:dyDescent="0.25">
      <c r="B275" s="248"/>
    </row>
    <row r="276" spans="2:2" ht="13.2" x14ac:dyDescent="0.25">
      <c r="B276" s="248"/>
    </row>
    <row r="277" spans="2:2" ht="13.2" x14ac:dyDescent="0.25">
      <c r="B277" s="248"/>
    </row>
    <row r="278" spans="2:2" ht="13.2" x14ac:dyDescent="0.25">
      <c r="B278" s="248"/>
    </row>
    <row r="279" spans="2:2" ht="13.2" x14ac:dyDescent="0.25">
      <c r="B279" s="248"/>
    </row>
    <row r="280" spans="2:2" ht="13.2" x14ac:dyDescent="0.25">
      <c r="B280" s="248"/>
    </row>
    <row r="281" spans="2:2" ht="13.2" x14ac:dyDescent="0.25">
      <c r="B281" s="248"/>
    </row>
    <row r="282" spans="2:2" ht="13.2" x14ac:dyDescent="0.25">
      <c r="B282" s="248"/>
    </row>
    <row r="283" spans="2:2" ht="13.2" x14ac:dyDescent="0.25">
      <c r="B283" s="248"/>
    </row>
    <row r="284" spans="2:2" ht="13.2" x14ac:dyDescent="0.25">
      <c r="B284" s="248"/>
    </row>
    <row r="285" spans="2:2" ht="13.2" x14ac:dyDescent="0.25">
      <c r="B285" s="248"/>
    </row>
    <row r="286" spans="2:2" ht="13.2" x14ac:dyDescent="0.25">
      <c r="B286" s="248"/>
    </row>
    <row r="287" spans="2:2" ht="13.2" x14ac:dyDescent="0.25">
      <c r="B287" s="248"/>
    </row>
    <row r="288" spans="2:2" ht="13.2" x14ac:dyDescent="0.25">
      <c r="B288" s="248"/>
    </row>
    <row r="289" spans="2:2" ht="13.2" x14ac:dyDescent="0.25">
      <c r="B289" s="248"/>
    </row>
    <row r="290" spans="2:2" ht="13.2" x14ac:dyDescent="0.25">
      <c r="B290" s="248"/>
    </row>
    <row r="291" spans="2:2" ht="13.2" x14ac:dyDescent="0.25">
      <c r="B291" s="248"/>
    </row>
    <row r="292" spans="2:2" ht="13.2" x14ac:dyDescent="0.25">
      <c r="B292" s="248"/>
    </row>
    <row r="293" spans="2:2" ht="13.2" x14ac:dyDescent="0.25">
      <c r="B293" s="248"/>
    </row>
    <row r="294" spans="2:2" ht="13.2" x14ac:dyDescent="0.25">
      <c r="B294" s="248"/>
    </row>
    <row r="295" spans="2:2" ht="13.2" x14ac:dyDescent="0.25">
      <c r="B295" s="248"/>
    </row>
    <row r="296" spans="2:2" ht="13.2" x14ac:dyDescent="0.25">
      <c r="B296" s="248"/>
    </row>
    <row r="297" spans="2:2" ht="13.2" x14ac:dyDescent="0.25">
      <c r="B297" s="248"/>
    </row>
    <row r="298" spans="2:2" ht="13.2" x14ac:dyDescent="0.25">
      <c r="B298" s="248"/>
    </row>
    <row r="299" spans="2:2" ht="13.2" x14ac:dyDescent="0.25">
      <c r="B299" s="248"/>
    </row>
    <row r="300" spans="2:2" ht="13.2" x14ac:dyDescent="0.25">
      <c r="B300" s="248"/>
    </row>
    <row r="301" spans="2:2" ht="13.2" x14ac:dyDescent="0.25">
      <c r="B301" s="248"/>
    </row>
    <row r="302" spans="2:2" ht="13.2" x14ac:dyDescent="0.25">
      <c r="B302" s="248"/>
    </row>
    <row r="303" spans="2:2" ht="13.2" x14ac:dyDescent="0.25">
      <c r="B303" s="248"/>
    </row>
    <row r="304" spans="2:2" ht="13.2" x14ac:dyDescent="0.25">
      <c r="B304" s="248"/>
    </row>
    <row r="305" spans="2:2" ht="13.2" x14ac:dyDescent="0.25">
      <c r="B305" s="248"/>
    </row>
    <row r="306" spans="2:2" ht="13.2" x14ac:dyDescent="0.25">
      <c r="B306" s="248"/>
    </row>
    <row r="307" spans="2:2" ht="13.2" x14ac:dyDescent="0.25">
      <c r="B307" s="248"/>
    </row>
    <row r="308" spans="2:2" ht="13.2" x14ac:dyDescent="0.25">
      <c r="B308" s="248"/>
    </row>
  </sheetData>
  <pageMargins left="0.75" right="0.75" top="1" bottom="1" header="0.5" footer="0.5"/>
  <pageSetup orientation="portrait" r:id="rId1"/>
  <headerFooter alignWithMargins="0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2"/>
  <dimension ref="A2:HL304"/>
  <sheetViews>
    <sheetView topLeftCell="J1" workbookViewId="0">
      <selection activeCell="S5" sqref="S5"/>
    </sheetView>
  </sheetViews>
  <sheetFormatPr defaultRowHeight="10.199999999999999" x14ac:dyDescent="0.2"/>
  <cols>
    <col min="1" max="1" width="10" bestFit="1" customWidth="1"/>
    <col min="2" max="2" width="8.875" customWidth="1"/>
    <col min="3" max="3" width="10.125" customWidth="1"/>
    <col min="4" max="4" width="11" customWidth="1"/>
    <col min="5" max="9" width="10.125" customWidth="1"/>
    <col min="10" max="10" width="10" customWidth="1"/>
    <col min="11" max="16" width="10.125" customWidth="1"/>
    <col min="17" max="166" width="10.125" bestFit="1" customWidth="1"/>
    <col min="167" max="206" width="10" bestFit="1" customWidth="1"/>
    <col min="207" max="207" width="12.125" customWidth="1"/>
    <col min="208" max="208" width="11.125" customWidth="1"/>
    <col min="209" max="209" width="11" customWidth="1"/>
    <col min="210" max="210" width="12" bestFit="1" customWidth="1"/>
    <col min="211" max="211" width="12.625" customWidth="1"/>
    <col min="212" max="215" width="12" bestFit="1" customWidth="1"/>
    <col min="220" max="220" width="13.125" customWidth="1"/>
  </cols>
  <sheetData>
    <row r="2" spans="1:220" x14ac:dyDescent="0.2">
      <c r="A2" t="s">
        <v>184</v>
      </c>
      <c r="Q2">
        <v>0.38709677419354838</v>
      </c>
      <c r="R2">
        <v>0.25806451612903225</v>
      </c>
      <c r="S2">
        <v>0.4</v>
      </c>
      <c r="T2">
        <v>0.25806451612903225</v>
      </c>
      <c r="U2">
        <v>0.33333333333333331</v>
      </c>
      <c r="V2">
        <v>0.38709677419354838</v>
      </c>
      <c r="W2">
        <v>0.32258064516129031</v>
      </c>
      <c r="X2">
        <v>0.2857142857142857</v>
      </c>
      <c r="Y2">
        <v>0.32258064516129031</v>
      </c>
      <c r="Z2">
        <v>0.26666666666666666</v>
      </c>
      <c r="AA2">
        <v>0.32258064516129031</v>
      </c>
      <c r="AB2">
        <v>0.33333333333333331</v>
      </c>
      <c r="AC2">
        <v>0.32258064516129031</v>
      </c>
      <c r="AD2">
        <v>0.25806451612903225</v>
      </c>
      <c r="AE2">
        <v>0.4</v>
      </c>
      <c r="AF2">
        <v>0.25806451612903225</v>
      </c>
      <c r="AG2">
        <v>0.33333333333333331</v>
      </c>
      <c r="AH2">
        <v>0.38709677419354838</v>
      </c>
      <c r="AI2">
        <v>0.32258064516129031</v>
      </c>
      <c r="AJ2">
        <v>0.2857142857142857</v>
      </c>
      <c r="AK2">
        <v>0.32258064516129031</v>
      </c>
      <c r="AL2">
        <v>0.26666666666666666</v>
      </c>
      <c r="AM2">
        <v>0.32258064516129031</v>
      </c>
      <c r="AN2">
        <v>0.33333333333333331</v>
      </c>
      <c r="AO2">
        <v>0.32258064516129031</v>
      </c>
      <c r="AP2">
        <v>0.32258064516129031</v>
      </c>
      <c r="AQ2">
        <v>0.33333333333333331</v>
      </c>
      <c r="AR2">
        <v>0.25806451612903225</v>
      </c>
      <c r="AS2">
        <v>0.4</v>
      </c>
      <c r="AT2">
        <v>0.32258064516129031</v>
      </c>
      <c r="AU2">
        <v>0.32258064516129031</v>
      </c>
      <c r="AV2">
        <v>0.34482758620689657</v>
      </c>
      <c r="AW2">
        <v>0.25806451612903225</v>
      </c>
      <c r="AX2">
        <v>0.26666666666666666</v>
      </c>
      <c r="AY2">
        <v>0.38709677419354838</v>
      </c>
      <c r="AZ2">
        <v>0.26666666666666666</v>
      </c>
      <c r="BA2">
        <v>0.32258064516129031</v>
      </c>
      <c r="BB2">
        <v>0.32258064516129031</v>
      </c>
      <c r="BC2">
        <v>0.33333333333333331</v>
      </c>
      <c r="BD2">
        <v>0.32258064516129031</v>
      </c>
      <c r="BE2">
        <v>0.33333333333333331</v>
      </c>
      <c r="BF2" s="250">
        <v>0.32258064516129031</v>
      </c>
      <c r="BG2">
        <v>0.38709677419354838</v>
      </c>
      <c r="BH2">
        <v>0.2857142857142857</v>
      </c>
      <c r="BI2">
        <v>0.25806451612903225</v>
      </c>
      <c r="BJ2">
        <v>0.26666666666666666</v>
      </c>
      <c r="BK2">
        <v>0.38709677419354838</v>
      </c>
      <c r="BL2">
        <v>0.26666666666666666</v>
      </c>
      <c r="BM2">
        <v>0.38709677419354838</v>
      </c>
      <c r="BN2">
        <v>0.25806451612903225</v>
      </c>
      <c r="BO2">
        <v>0.33333333333333331</v>
      </c>
      <c r="BP2">
        <v>0.32258064516129031</v>
      </c>
      <c r="BQ2">
        <v>0.33333333333333331</v>
      </c>
      <c r="BR2">
        <v>0.32258064516129031</v>
      </c>
      <c r="BS2">
        <v>0.38709677419354838</v>
      </c>
      <c r="BT2">
        <v>0.2857142857142857</v>
      </c>
      <c r="BU2">
        <v>0.25806451612903225</v>
      </c>
      <c r="BV2">
        <v>0.33333333333333331</v>
      </c>
      <c r="BW2">
        <v>0.32258064516129031</v>
      </c>
      <c r="BX2">
        <v>0.26666666666666666</v>
      </c>
      <c r="BY2">
        <v>0.38709677419354838</v>
      </c>
      <c r="BZ2">
        <v>0.25806451612903225</v>
      </c>
      <c r="CA2">
        <v>0.33333333333333331</v>
      </c>
      <c r="CB2">
        <v>0.32258064516129031</v>
      </c>
      <c r="CC2">
        <v>0.33333333333333331</v>
      </c>
      <c r="CD2">
        <v>0.38709677419354838</v>
      </c>
      <c r="CE2">
        <v>0.32258064516129031</v>
      </c>
      <c r="CF2">
        <v>0.2857142857142857</v>
      </c>
      <c r="CG2">
        <v>0.25806451612903225</v>
      </c>
      <c r="CH2">
        <v>0.33333333333333331</v>
      </c>
      <c r="CI2">
        <v>0.32258064516129031</v>
      </c>
      <c r="CJ2">
        <v>0.26666666666666666</v>
      </c>
      <c r="CK2">
        <v>0.38709677419354838</v>
      </c>
      <c r="CL2">
        <v>0.25806451612903225</v>
      </c>
      <c r="CM2">
        <v>0.4</v>
      </c>
      <c r="CN2">
        <v>0.25806451612903225</v>
      </c>
      <c r="CO2">
        <v>0.33333333333333331</v>
      </c>
      <c r="CP2">
        <v>0.38709677419354838</v>
      </c>
      <c r="CQ2">
        <v>0.32258064516129031</v>
      </c>
      <c r="CR2">
        <v>0.27586206896551724</v>
      </c>
      <c r="CS2">
        <v>0.32258064516129031</v>
      </c>
      <c r="CT2">
        <v>0.26666666666666666</v>
      </c>
      <c r="CU2">
        <v>0.32258064516129031</v>
      </c>
      <c r="CV2">
        <v>0.33333333333333331</v>
      </c>
      <c r="CW2">
        <v>0.32258064516129031</v>
      </c>
      <c r="CX2">
        <v>0.32258064516129031</v>
      </c>
      <c r="CY2">
        <v>0.33333333333333331</v>
      </c>
      <c r="CZ2">
        <v>0.25806451612903225</v>
      </c>
      <c r="DA2">
        <v>0.4</v>
      </c>
      <c r="DB2">
        <v>0.32258064516129031</v>
      </c>
      <c r="DC2">
        <v>0.32258064516129031</v>
      </c>
      <c r="DD2">
        <v>0.2857142857142857</v>
      </c>
      <c r="DE2">
        <v>0.32258064516129031</v>
      </c>
      <c r="DF2">
        <v>0.26666666666666666</v>
      </c>
      <c r="DG2">
        <v>0.38709677419354838</v>
      </c>
      <c r="DH2">
        <v>0.26666666666666666</v>
      </c>
      <c r="DI2">
        <v>0.32258064516129031</v>
      </c>
      <c r="DJ2">
        <v>0.32258064516129031</v>
      </c>
      <c r="DK2">
        <v>0.33333333333333331</v>
      </c>
      <c r="DL2">
        <v>0.25806451612903225</v>
      </c>
      <c r="DM2">
        <v>0.4</v>
      </c>
      <c r="DN2">
        <v>0.32258064516129031</v>
      </c>
      <c r="DO2">
        <v>0.38709677419354838</v>
      </c>
      <c r="DP2">
        <v>0.2857142857142857</v>
      </c>
      <c r="DQ2">
        <v>0.25806451612903225</v>
      </c>
      <c r="DR2">
        <v>0.26666666666666666</v>
      </c>
      <c r="DS2">
        <v>0.38709677419354838</v>
      </c>
      <c r="DT2">
        <v>0.26666666666666666</v>
      </c>
      <c r="DU2">
        <v>0.32258064516129031</v>
      </c>
      <c r="DV2">
        <v>0.32258064516129031</v>
      </c>
      <c r="DW2">
        <v>0.33333333333333331</v>
      </c>
      <c r="DX2">
        <v>0.32258064516129031</v>
      </c>
      <c r="DY2">
        <v>0.33333333333333331</v>
      </c>
      <c r="DZ2">
        <v>0.32258064516129031</v>
      </c>
      <c r="EA2">
        <v>0.38709677419354838</v>
      </c>
      <c r="EB2">
        <v>0.2857142857142857</v>
      </c>
      <c r="EC2">
        <v>0.25806451612903225</v>
      </c>
      <c r="ED2">
        <v>0.26666666666666666</v>
      </c>
      <c r="EE2">
        <v>0.38709677419354838</v>
      </c>
      <c r="EF2">
        <v>0.26666666666666666</v>
      </c>
      <c r="EG2">
        <v>0.38709677419354838</v>
      </c>
      <c r="EH2">
        <v>0.25806451612903225</v>
      </c>
      <c r="EI2">
        <v>0.33333333333333331</v>
      </c>
      <c r="EJ2">
        <v>0.32258064516129031</v>
      </c>
      <c r="EK2">
        <v>0.33333333333333331</v>
      </c>
      <c r="EL2">
        <v>0.32258064516129031</v>
      </c>
      <c r="EM2">
        <v>0.38709677419354838</v>
      </c>
      <c r="EN2">
        <v>0.27586206896551724</v>
      </c>
      <c r="EO2">
        <v>0.25806451612903225</v>
      </c>
      <c r="EP2">
        <v>0.33333333333333331</v>
      </c>
      <c r="EQ2">
        <v>0.32258064516129031</v>
      </c>
      <c r="ER2">
        <v>0.26666666666666666</v>
      </c>
      <c r="ES2">
        <v>0.38709677419354838</v>
      </c>
      <c r="ET2">
        <v>0.25806451612903225</v>
      </c>
      <c r="EU2">
        <v>0.4</v>
      </c>
      <c r="EV2">
        <v>0.25806451612903225</v>
      </c>
      <c r="EW2">
        <v>0.33333333333333331</v>
      </c>
      <c r="EX2">
        <v>0.38709677419354838</v>
      </c>
      <c r="EY2">
        <v>0.32258064516129031</v>
      </c>
      <c r="EZ2">
        <v>0.2857142857142857</v>
      </c>
      <c r="FA2">
        <v>0.32258064516129031</v>
      </c>
      <c r="FB2">
        <v>0.26666666666666666</v>
      </c>
      <c r="FC2">
        <v>0.32258064516129031</v>
      </c>
      <c r="FD2">
        <v>0.33333333333333331</v>
      </c>
      <c r="FE2">
        <v>0.32258064516129031</v>
      </c>
      <c r="FF2">
        <v>0.25806451612903225</v>
      </c>
      <c r="FG2">
        <v>0.4</v>
      </c>
      <c r="FH2">
        <v>0.25806451612903225</v>
      </c>
      <c r="FI2">
        <v>0.33333333333333331</v>
      </c>
      <c r="FJ2">
        <v>0.38709677419354838</v>
      </c>
      <c r="FK2">
        <v>0.32258064516129031</v>
      </c>
      <c r="FL2">
        <v>0.2857142857142857</v>
      </c>
      <c r="FM2">
        <v>0.32258064516129031</v>
      </c>
      <c r="FN2">
        <v>0.26666666666666666</v>
      </c>
      <c r="FO2">
        <v>0.32258064516129031</v>
      </c>
      <c r="FP2">
        <v>0.33333333333333331</v>
      </c>
      <c r="FQ2">
        <v>0.32258064516129031</v>
      </c>
      <c r="FR2">
        <v>0.32258064516129031</v>
      </c>
      <c r="FS2">
        <v>0.33333333333333331</v>
      </c>
      <c r="FT2">
        <v>0.25806451612903225</v>
      </c>
      <c r="FU2">
        <v>0.4</v>
      </c>
      <c r="FV2">
        <v>0.32258064516129031</v>
      </c>
      <c r="FW2">
        <v>0.38709677419354838</v>
      </c>
      <c r="FX2">
        <v>0.35714285714285715</v>
      </c>
      <c r="FY2">
        <v>0.32258064516129031</v>
      </c>
      <c r="FZ2">
        <v>0.33333333333333331</v>
      </c>
      <c r="GA2">
        <v>0.38709677419354838</v>
      </c>
      <c r="GB2">
        <v>0.26666666666666666</v>
      </c>
      <c r="GC2">
        <v>0.32258064516129031</v>
      </c>
      <c r="GD2">
        <v>0.32258064516129031</v>
      </c>
      <c r="GE2">
        <v>0.33333333333333331</v>
      </c>
      <c r="GF2">
        <v>0.32258064516129031</v>
      </c>
      <c r="GG2">
        <v>0.46666666666666667</v>
      </c>
      <c r="GH2">
        <v>0.32258064516129031</v>
      </c>
      <c r="GI2">
        <v>0.45161290322580644</v>
      </c>
      <c r="GJ2">
        <v>0.34482758620689657</v>
      </c>
      <c r="GK2">
        <v>0.32258064516129031</v>
      </c>
      <c r="GL2">
        <v>0.26666666666666666</v>
      </c>
      <c r="GM2">
        <v>0.38709677419354838</v>
      </c>
      <c r="GN2">
        <v>0.26666666666666666</v>
      </c>
      <c r="GO2">
        <v>0.38709677419354838</v>
      </c>
      <c r="GP2">
        <v>0.25806451612903225</v>
      </c>
      <c r="GQ2">
        <v>0.33333333333333331</v>
      </c>
      <c r="GR2">
        <v>0.38709677419354838</v>
      </c>
      <c r="GS2">
        <v>0.4</v>
      </c>
      <c r="GT2">
        <v>0.32258064516129031</v>
      </c>
      <c r="GU2">
        <v>0.45161290322580644</v>
      </c>
      <c r="GV2">
        <v>0.35714285714285715</v>
      </c>
      <c r="GW2">
        <v>0.25806451612903225</v>
      </c>
      <c r="GX2">
        <v>0.4</v>
      </c>
      <c r="GY2">
        <v>0.32258064516129031</v>
      </c>
      <c r="GZ2">
        <v>0.26666666666666666</v>
      </c>
      <c r="HA2">
        <v>0.38709677419354838</v>
      </c>
      <c r="HB2">
        <v>0.25806451612903225</v>
      </c>
      <c r="HC2">
        <v>0.33333333333333331</v>
      </c>
      <c r="HD2">
        <v>0.38709677419354838</v>
      </c>
      <c r="HE2">
        <v>0.4</v>
      </c>
      <c r="HF2">
        <v>0.38709677419354838</v>
      </c>
      <c r="HG2">
        <v>0.38709677419354838</v>
      </c>
      <c r="HH2">
        <v>0.35714285714285715</v>
      </c>
      <c r="HI2">
        <v>0.32258064516129031</v>
      </c>
      <c r="HJ2">
        <v>0.33333333333333331</v>
      </c>
      <c r="HK2">
        <v>0.32258064516129031</v>
      </c>
      <c r="HL2">
        <v>0.26666666666666666</v>
      </c>
    </row>
    <row r="3" spans="1:220" s="143" customFormat="1" x14ac:dyDescent="0.2">
      <c r="A3" s="241"/>
      <c r="B3" s="242"/>
      <c r="C3" s="242">
        <v>36647</v>
      </c>
      <c r="D3" s="242">
        <v>36678</v>
      </c>
      <c r="E3" s="242">
        <v>36708</v>
      </c>
      <c r="F3" s="143">
        <v>36739</v>
      </c>
      <c r="G3" s="143">
        <v>36799</v>
      </c>
      <c r="H3" s="143">
        <v>36830</v>
      </c>
      <c r="I3" s="143">
        <v>36860</v>
      </c>
      <c r="J3" s="143">
        <v>36890</v>
      </c>
      <c r="K3" s="143">
        <v>36922</v>
      </c>
      <c r="L3" s="143">
        <v>36950</v>
      </c>
      <c r="M3" s="143">
        <v>36981</v>
      </c>
      <c r="N3" s="143">
        <v>37011</v>
      </c>
      <c r="O3" s="143">
        <v>37042</v>
      </c>
      <c r="P3" s="143">
        <v>37072</v>
      </c>
      <c r="Q3" s="143">
        <v>37103</v>
      </c>
      <c r="R3" s="143">
        <v>37134</v>
      </c>
      <c r="S3" s="143">
        <v>37135</v>
      </c>
      <c r="T3" s="143">
        <v>37165</v>
      </c>
      <c r="U3" s="143">
        <v>37196</v>
      </c>
      <c r="V3" s="143">
        <v>37226</v>
      </c>
      <c r="W3" s="143">
        <v>37257</v>
      </c>
      <c r="X3" s="143">
        <v>37288</v>
      </c>
      <c r="Y3" s="143">
        <v>37316</v>
      </c>
      <c r="Z3" s="143">
        <v>37347</v>
      </c>
      <c r="AA3" s="143">
        <v>37377</v>
      </c>
      <c r="AB3" s="143">
        <v>37408</v>
      </c>
      <c r="AC3" s="143">
        <v>37438</v>
      </c>
      <c r="AD3" s="143">
        <v>37469</v>
      </c>
      <c r="AE3" s="143">
        <v>37500</v>
      </c>
      <c r="AF3" s="143">
        <v>37530</v>
      </c>
      <c r="AG3" s="143">
        <v>37561</v>
      </c>
      <c r="AH3" s="143">
        <v>37591</v>
      </c>
      <c r="AI3" s="143">
        <v>37622</v>
      </c>
      <c r="AJ3" s="143">
        <v>37653</v>
      </c>
      <c r="AK3" s="143">
        <v>37681</v>
      </c>
      <c r="AL3" s="143">
        <v>37712</v>
      </c>
      <c r="AM3" s="143">
        <v>37742</v>
      </c>
      <c r="AN3" s="143">
        <v>37773</v>
      </c>
      <c r="AO3" s="143">
        <v>37803</v>
      </c>
      <c r="AP3" s="143">
        <v>37834</v>
      </c>
      <c r="AQ3" s="143">
        <v>37865</v>
      </c>
      <c r="AR3" s="143">
        <v>37895</v>
      </c>
      <c r="AS3" s="143">
        <v>37926</v>
      </c>
      <c r="AT3" s="143">
        <v>37956</v>
      </c>
      <c r="AU3" s="143">
        <v>37987</v>
      </c>
      <c r="AV3" s="143">
        <v>38018</v>
      </c>
      <c r="AW3" s="143">
        <v>38047</v>
      </c>
      <c r="AX3" s="143">
        <v>38078</v>
      </c>
      <c r="AY3" s="143">
        <v>38108</v>
      </c>
      <c r="AZ3" s="143">
        <v>38139</v>
      </c>
      <c r="BA3" s="143">
        <v>38169</v>
      </c>
      <c r="BB3" s="143">
        <v>38200</v>
      </c>
      <c r="BC3" s="143">
        <v>38231</v>
      </c>
      <c r="BD3" s="143">
        <v>38261</v>
      </c>
      <c r="BE3" s="143">
        <v>38292</v>
      </c>
      <c r="BF3" s="143">
        <v>38322</v>
      </c>
      <c r="BG3" s="143">
        <v>38353</v>
      </c>
      <c r="BH3" s="143">
        <v>38384</v>
      </c>
      <c r="BI3" s="143">
        <v>38412</v>
      </c>
      <c r="BJ3" s="143">
        <v>38443</v>
      </c>
      <c r="BK3" s="143">
        <v>38473</v>
      </c>
      <c r="BL3" s="143">
        <v>38504</v>
      </c>
      <c r="BM3" s="143">
        <v>38534</v>
      </c>
      <c r="BN3" s="143">
        <v>38565</v>
      </c>
      <c r="BO3" s="143">
        <v>38596</v>
      </c>
      <c r="BP3" s="143">
        <v>38626</v>
      </c>
      <c r="BQ3" s="143">
        <v>38657</v>
      </c>
      <c r="BR3" s="143">
        <v>38687</v>
      </c>
      <c r="BS3" s="143">
        <v>38718</v>
      </c>
      <c r="BT3" s="143">
        <v>38749</v>
      </c>
      <c r="BU3" s="143">
        <v>38777</v>
      </c>
      <c r="BV3" s="143">
        <v>38808</v>
      </c>
      <c r="BW3" s="143">
        <v>38838</v>
      </c>
      <c r="BX3" s="143">
        <v>38869</v>
      </c>
      <c r="BY3" s="143">
        <v>38899</v>
      </c>
      <c r="BZ3" s="143">
        <v>38930</v>
      </c>
      <c r="CA3" s="143">
        <v>38961</v>
      </c>
      <c r="CB3" s="143">
        <v>38991</v>
      </c>
      <c r="CC3" s="143">
        <v>39022</v>
      </c>
      <c r="CD3" s="143">
        <v>39052</v>
      </c>
      <c r="CE3" s="143">
        <v>39083</v>
      </c>
      <c r="CF3" s="143">
        <v>39114</v>
      </c>
      <c r="CG3" s="143">
        <v>39142</v>
      </c>
      <c r="CH3" s="143">
        <v>39173</v>
      </c>
      <c r="CI3" s="143">
        <v>39203</v>
      </c>
      <c r="CJ3" s="143">
        <v>39234</v>
      </c>
      <c r="CK3" s="143">
        <v>39264</v>
      </c>
      <c r="CL3" s="143">
        <v>39295</v>
      </c>
      <c r="CM3" s="143">
        <v>39326</v>
      </c>
      <c r="CN3" s="143">
        <v>39356</v>
      </c>
      <c r="CO3" s="143">
        <v>39387</v>
      </c>
      <c r="CP3" s="143">
        <v>39417</v>
      </c>
      <c r="CQ3" s="143">
        <v>39448</v>
      </c>
      <c r="CR3" s="143">
        <v>39479</v>
      </c>
      <c r="CS3" s="143">
        <v>39508</v>
      </c>
      <c r="CT3" s="143">
        <v>39539</v>
      </c>
      <c r="CU3" s="143">
        <v>39569</v>
      </c>
      <c r="CV3" s="143">
        <v>39600</v>
      </c>
      <c r="CW3" s="143">
        <v>39630</v>
      </c>
      <c r="CX3" s="143">
        <v>39661</v>
      </c>
      <c r="CY3" s="143">
        <v>39692</v>
      </c>
      <c r="CZ3" s="143">
        <v>39722</v>
      </c>
      <c r="DA3" s="143">
        <v>39753</v>
      </c>
      <c r="DB3" s="143">
        <v>39783</v>
      </c>
      <c r="DC3" s="143">
        <v>39814</v>
      </c>
      <c r="DD3" s="143">
        <v>39845</v>
      </c>
      <c r="DE3" s="143">
        <v>39873</v>
      </c>
      <c r="DF3" s="143">
        <v>39904</v>
      </c>
      <c r="DG3" s="143">
        <v>39934</v>
      </c>
      <c r="DH3" s="143">
        <v>39965</v>
      </c>
      <c r="DI3" s="143">
        <v>39995</v>
      </c>
      <c r="DJ3" s="143">
        <v>40026</v>
      </c>
      <c r="DK3" s="143">
        <v>40057</v>
      </c>
      <c r="DL3" s="143">
        <v>40087</v>
      </c>
      <c r="DM3" s="143">
        <v>40118</v>
      </c>
      <c r="DN3" s="143">
        <v>40148</v>
      </c>
      <c r="DO3" s="143">
        <v>40179</v>
      </c>
      <c r="DP3" s="143">
        <v>40210</v>
      </c>
      <c r="DQ3" s="143">
        <v>40238</v>
      </c>
      <c r="DR3" s="143">
        <v>40269</v>
      </c>
      <c r="DS3" s="143">
        <v>40299</v>
      </c>
      <c r="DT3" s="143">
        <v>40330</v>
      </c>
      <c r="DU3" s="143">
        <v>40360</v>
      </c>
      <c r="DV3" s="143">
        <v>40391</v>
      </c>
      <c r="DW3" s="143">
        <v>40422</v>
      </c>
      <c r="DX3" s="143">
        <v>40452</v>
      </c>
      <c r="DY3" s="143">
        <v>40483</v>
      </c>
      <c r="DZ3" s="143">
        <v>40513</v>
      </c>
      <c r="EA3" s="143">
        <v>40544</v>
      </c>
      <c r="EB3" s="143">
        <v>40575</v>
      </c>
      <c r="EC3" s="143">
        <v>40603</v>
      </c>
      <c r="ED3" s="143">
        <v>40634</v>
      </c>
      <c r="EE3" s="143">
        <v>40664</v>
      </c>
      <c r="EF3" s="143">
        <v>40695</v>
      </c>
      <c r="EG3" s="143">
        <v>40725</v>
      </c>
      <c r="EH3" s="143">
        <v>40756</v>
      </c>
      <c r="EI3" s="143">
        <v>40787</v>
      </c>
      <c r="EJ3" s="143">
        <v>40817</v>
      </c>
      <c r="EK3" s="143">
        <v>40848</v>
      </c>
      <c r="EL3" s="143">
        <v>40878</v>
      </c>
      <c r="EM3" s="143">
        <v>40909</v>
      </c>
      <c r="EN3" s="143">
        <v>40940</v>
      </c>
      <c r="EO3" s="143">
        <v>40969</v>
      </c>
      <c r="EP3" s="143">
        <v>41000</v>
      </c>
      <c r="EQ3" s="143">
        <v>41030</v>
      </c>
      <c r="ER3" s="143">
        <v>41061</v>
      </c>
      <c r="ES3" s="143">
        <v>41091</v>
      </c>
      <c r="ET3" s="143">
        <v>41122</v>
      </c>
      <c r="EU3" s="143">
        <v>41153</v>
      </c>
      <c r="EV3" s="143">
        <v>41183</v>
      </c>
      <c r="EW3" s="143">
        <v>41214</v>
      </c>
      <c r="EX3" s="143">
        <v>41244</v>
      </c>
      <c r="EY3" s="143">
        <v>41275</v>
      </c>
      <c r="EZ3" s="143">
        <v>41306</v>
      </c>
      <c r="FA3" s="143">
        <v>41334</v>
      </c>
      <c r="FB3" s="143">
        <v>41365</v>
      </c>
      <c r="FC3" s="143">
        <v>41395</v>
      </c>
      <c r="FD3" s="143">
        <v>41426</v>
      </c>
      <c r="FE3" s="143">
        <v>41456</v>
      </c>
      <c r="FF3" s="143">
        <v>41487</v>
      </c>
      <c r="FG3" s="143">
        <v>41518</v>
      </c>
      <c r="FH3" s="143">
        <v>41548</v>
      </c>
      <c r="FI3" s="143">
        <v>41579</v>
      </c>
      <c r="FJ3" s="143">
        <v>41609</v>
      </c>
      <c r="FK3" s="143">
        <v>41640</v>
      </c>
      <c r="FL3" s="143">
        <v>41671</v>
      </c>
      <c r="FM3" s="143">
        <v>41699</v>
      </c>
      <c r="FN3" s="143">
        <v>41730</v>
      </c>
      <c r="FO3" s="143">
        <v>41760</v>
      </c>
      <c r="FP3" s="143">
        <v>41791</v>
      </c>
      <c r="FQ3" s="143">
        <v>41821</v>
      </c>
      <c r="FR3" s="143">
        <v>41852</v>
      </c>
      <c r="FS3" s="143">
        <v>41883</v>
      </c>
      <c r="FT3" s="143">
        <v>41913</v>
      </c>
      <c r="FU3" s="143">
        <v>41944</v>
      </c>
      <c r="FV3" s="143">
        <v>41974</v>
      </c>
      <c r="FW3" s="143">
        <v>42005</v>
      </c>
      <c r="FX3" s="143">
        <v>42036</v>
      </c>
      <c r="FY3" s="143">
        <v>42064</v>
      </c>
      <c r="FZ3" s="143">
        <v>42095</v>
      </c>
      <c r="GA3" s="143">
        <v>42125</v>
      </c>
      <c r="GB3" s="143">
        <v>42156</v>
      </c>
      <c r="GC3" s="143">
        <v>42186</v>
      </c>
      <c r="GD3" s="143">
        <v>42217</v>
      </c>
      <c r="GE3" s="143">
        <v>42248</v>
      </c>
      <c r="GF3" s="143">
        <v>42278</v>
      </c>
      <c r="GG3" s="143">
        <v>42309</v>
      </c>
      <c r="GH3" s="143">
        <v>42339</v>
      </c>
      <c r="GI3" s="143">
        <v>42370</v>
      </c>
      <c r="GJ3" s="143">
        <v>42401</v>
      </c>
      <c r="GK3" s="143">
        <v>42430</v>
      </c>
      <c r="GL3" s="143">
        <v>42461</v>
      </c>
      <c r="GM3" s="143">
        <v>42491</v>
      </c>
      <c r="GN3" s="143">
        <v>42522</v>
      </c>
      <c r="GO3" s="143">
        <v>42552</v>
      </c>
      <c r="GP3" s="143">
        <v>42583</v>
      </c>
      <c r="GQ3" s="143">
        <v>42614</v>
      </c>
      <c r="GR3" s="143">
        <v>42644</v>
      </c>
      <c r="GS3" s="143">
        <v>42675</v>
      </c>
      <c r="GT3" s="143">
        <v>42705</v>
      </c>
      <c r="GU3" s="143">
        <v>42736</v>
      </c>
      <c r="GV3" s="143">
        <v>42767</v>
      </c>
      <c r="GW3" s="143">
        <v>42795</v>
      </c>
      <c r="GX3" s="143">
        <v>42826</v>
      </c>
      <c r="GY3" s="143">
        <v>42856</v>
      </c>
      <c r="GZ3" s="143">
        <v>42887</v>
      </c>
      <c r="HA3" s="143">
        <v>42917</v>
      </c>
      <c r="HB3" s="143">
        <v>42948</v>
      </c>
      <c r="HC3" s="143">
        <v>42979</v>
      </c>
      <c r="HD3" s="143">
        <v>43009</v>
      </c>
      <c r="HE3" s="143">
        <v>43040</v>
      </c>
      <c r="HF3" s="143">
        <v>43070</v>
      </c>
      <c r="HG3" s="143">
        <v>43101</v>
      </c>
      <c r="HH3" s="143">
        <v>43132</v>
      </c>
      <c r="HI3" s="143">
        <v>43160</v>
      </c>
      <c r="HJ3" s="143">
        <v>43191</v>
      </c>
      <c r="HK3" s="143">
        <v>43221</v>
      </c>
      <c r="HL3" s="143">
        <v>43252</v>
      </c>
    </row>
    <row r="4" spans="1:220" s="143" customFormat="1" x14ac:dyDescent="0.2">
      <c r="A4" s="243" t="s">
        <v>130</v>
      </c>
      <c r="B4" s="244" t="s">
        <v>149</v>
      </c>
      <c r="C4" s="242"/>
      <c r="D4" s="242"/>
      <c r="E4" s="242"/>
    </row>
    <row r="5" spans="1:220" x14ac:dyDescent="0.2">
      <c r="A5" s="243" t="s">
        <v>130</v>
      </c>
      <c r="B5" s="244" t="s">
        <v>179</v>
      </c>
      <c r="C5" s="244"/>
      <c r="D5" s="244"/>
      <c r="E5" s="244"/>
      <c r="F5" s="244"/>
      <c r="Q5">
        <f>('P2'!Q5+'P2'!Q21*Q$2)/(Q$2+1)</f>
        <v>0</v>
      </c>
      <c r="R5">
        <f>('P2'!R5+'P2'!R21*R$2)/(R$2+1)</f>
        <v>0</v>
      </c>
      <c r="S5">
        <f>('P2'!S5+'P2'!S21*S$2)/(S$2+1)</f>
        <v>0</v>
      </c>
      <c r="T5">
        <f>('P2'!T5+'P2'!T21*T$2)/(T$2+1)</f>
        <v>23.923076923076923</v>
      </c>
      <c r="U5">
        <f>('P2'!U5+'P2'!U21*U$2)/(U$2+1)</f>
        <v>24.499874999999999</v>
      </c>
      <c r="V5">
        <f>('P2'!V5+'P2'!V21*V$2)/(V$2+1)</f>
        <v>29.250209302325583</v>
      </c>
      <c r="W5">
        <f>('P2'!W5+'P2'!W21*W$2)/(W$2+1)</f>
        <v>27.999975609756099</v>
      </c>
      <c r="X5">
        <f>('P2'!X5+'P2'!X21*X$2)/(X$2+1)</f>
        <v>25.74977777777778</v>
      </c>
      <c r="Y5">
        <f>('P2'!Y5+'P2'!Y21*Y$2)/(Y$2+1)</f>
        <v>23.000146341463417</v>
      </c>
      <c r="Z5">
        <f>('P2'!Z5+'P2'!Z21*Z$2)/(Z$2+1)</f>
        <v>19.500000000000004</v>
      </c>
      <c r="AA5">
        <f>('P2'!AA5+'P2'!AA21*AA$2)/(AA$2+1)</f>
        <v>19.999658536585368</v>
      </c>
      <c r="AB5">
        <f>('P2'!AB5+'P2'!AB21*AB$2)/(AB$2+1)</f>
        <v>21</v>
      </c>
      <c r="AC5">
        <f>('P2'!AC5+'P2'!AC21*AC$2)/(AC$2+1)</f>
        <v>29.999878048780484</v>
      </c>
      <c r="AD5">
        <f>('P2'!AD5+'P2'!AD21*AD$2)/(AD$2+1)</f>
        <v>34.000358974358974</v>
      </c>
      <c r="AE5">
        <f>('P2'!AE5+'P2'!AE21*AE$2)/(AE$2+1)</f>
        <v>29.5</v>
      </c>
      <c r="AF5">
        <f>('P2'!AF5+'P2'!AF21*AF$2)/(AF$2+1)</f>
        <v>27.00030769230769</v>
      </c>
      <c r="AG5">
        <f>('P2'!AG5+'P2'!AG21*AG$2)/(AG$2+1)</f>
        <v>24</v>
      </c>
      <c r="AH5">
        <f>('P2'!AH5+'P2'!AH21*AH$2)/(AH$2+1)</f>
        <v>29.000093023255815</v>
      </c>
      <c r="AI5">
        <f>('P2'!AI5+'P2'!AI21*AI$2)/(AI$2+1)</f>
        <v>29.499878048780488</v>
      </c>
      <c r="AJ5">
        <f>('P2'!AJ5+'P2'!AJ21*AJ$2)/(AJ$2+1)</f>
        <v>28.500333333333337</v>
      </c>
      <c r="AK5">
        <f>('P2'!AK5+'P2'!AK21*AK$2)/(AK$2+1)</f>
        <v>25.999731707317071</v>
      </c>
      <c r="AL5">
        <f>('P2'!AL5+'P2'!AL21*AL$2)/(AL$2+1)</f>
        <v>22.999736842105268</v>
      </c>
      <c r="AM5">
        <f>('P2'!AM5+'P2'!AM21*AM$2)/(AM$2+1)</f>
        <v>14.499804878048781</v>
      </c>
      <c r="AN5">
        <f>('P2'!AN5+'P2'!AN21*AN$2)/(AN$2+1)</f>
        <v>17.000250000000001</v>
      </c>
      <c r="AO5">
        <f>('P2'!AO5+'P2'!AO21*AO$2)/(AO$2+1)</f>
        <v>36</v>
      </c>
      <c r="AP5">
        <f>('P2'!AP5+'P2'!AP21*AP$2)/(AP$2+1)</f>
        <v>38.999804878048785</v>
      </c>
      <c r="AQ5">
        <f>('P2'!AQ5+'P2'!AQ21*AQ$2)/(AQ$2+1)</f>
        <v>33.000375000000005</v>
      </c>
      <c r="AR5">
        <f>('P2'!AR5+'P2'!AR21*AR$2)/(AR$2+1)</f>
        <v>29.000358974358974</v>
      </c>
      <c r="AS5">
        <f>('P2'!AS5+'P2'!AS21*AS$2)/(AS$2+1)</f>
        <v>25</v>
      </c>
      <c r="AT5">
        <f>('P2'!AT5+'P2'!AT21*AT$2)/(AT$2+1)</f>
        <v>30.000121951219516</v>
      </c>
      <c r="AU5">
        <f>('P2'!AU5+'P2'!AU21*AU$2)/(AU$2+1)</f>
        <v>28.989902439024391</v>
      </c>
      <c r="AV5">
        <f>('P2'!AV5+'P2'!AV21*AV$2)/(AV$2+1)</f>
        <v>28.209820512820514</v>
      </c>
      <c r="AW5">
        <f>('P2'!AW5+'P2'!AW21*AW$2)/(AW$2+1)</f>
        <v>26.19007692307693</v>
      </c>
      <c r="AX5">
        <f>('P2'!AX5+'P2'!AX21*AX$2)/(AX$2+1)</f>
        <v>23.770368421052634</v>
      </c>
      <c r="AY5">
        <f>('P2'!AY5+'P2'!AY21*AY$2)/(AY$2+1)</f>
        <v>16.829906976744184</v>
      </c>
      <c r="AZ5">
        <f>('P2'!AZ5+'P2'!AZ21*AZ$2)/(AZ$2+1)</f>
        <v>18.900105263157897</v>
      </c>
      <c r="BA5">
        <f>('P2'!BA5+'P2'!BA21*BA$2)/(BA$2+1)</f>
        <v>34.509756097560974</v>
      </c>
      <c r="BB5">
        <f>('P2'!BB5+'P2'!BB21*BB$2)/(BB$2+1)</f>
        <v>37.020195121951225</v>
      </c>
      <c r="BC5">
        <f>('P2'!BC5+'P2'!BC21*BC$2)/(BC$2+1)</f>
        <v>32.119750000000003</v>
      </c>
      <c r="BD5">
        <f>('P2'!BD5+'P2'!BD21*BD$2)/(BD$2+1)</f>
        <v>28.859658536585368</v>
      </c>
      <c r="BE5">
        <f>('P2'!BE5+'P2'!BE21*BE$2)/(BE$2+1)</f>
        <v>25.589499999999997</v>
      </c>
      <c r="BF5">
        <f>('P2'!BF5+'P2'!BF21*BF$2)/(BF$2+1)</f>
        <v>29.750365853658536</v>
      </c>
      <c r="BG5">
        <f>('P2'!BG5+'P2'!BG21*BG$2)/(BG$2+1)</f>
        <v>29.21988372093023</v>
      </c>
      <c r="BH5">
        <f>('P2'!BH5+'P2'!BH21*BH$2)/(BH$2+1)</f>
        <v>28.509555555555558</v>
      </c>
      <c r="BI5">
        <f>('P2'!BI5+'P2'!BI21*BI$2)/(BI$2+1)</f>
        <v>26.670384615384616</v>
      </c>
      <c r="BJ5">
        <f>('P2'!BJ5+'P2'!BJ21*BJ$2)/(BJ$2+1)</f>
        <v>24.450105263157898</v>
      </c>
      <c r="BK5">
        <f>('P2'!BK5+'P2'!BK21*BK$2)/(BK$2+1)</f>
        <v>18.130209302325582</v>
      </c>
      <c r="BL5">
        <f>('P2'!BL5+'P2'!BL21*BL$2)/(BL$2+1)</f>
        <v>20.009894736842107</v>
      </c>
      <c r="BM5">
        <f>('P2'!BM5+'P2'!BM21*BM$2)/(BM$2+1)</f>
        <v>34.240139534883717</v>
      </c>
      <c r="BN5">
        <f>('P2'!BN5+'P2'!BN21*BN$2)/(BN$2+1)</f>
        <v>36.519897435897441</v>
      </c>
      <c r="BO5">
        <f>('P2'!BO5+'P2'!BO21*BO$2)/(BO$2+1)</f>
        <v>32.059750000000001</v>
      </c>
      <c r="BP5">
        <f>('P2'!BP5+'P2'!BP21*BP$2)/(BP$2+1)</f>
        <v>29.090317073170738</v>
      </c>
      <c r="BQ5">
        <f>('P2'!BQ5+'P2'!BQ21*BQ$2)/(BQ$2+1)</f>
        <v>26.110250000000004</v>
      </c>
      <c r="BR5">
        <f>('P2'!BR5+'P2'!BR21*BR$2)/(BR$2+1)</f>
        <v>29.89004878048781</v>
      </c>
      <c r="BS5">
        <f>('P2'!BS5+'P2'!BS21*BS$2)/(BS$2+1)</f>
        <v>29.41018604651163</v>
      </c>
      <c r="BT5">
        <f>('P2'!BT5+'P2'!BT21*BT$2)/(BT$2+1)</f>
        <v>28.760444444444445</v>
      </c>
      <c r="BU5">
        <f>('P2'!BU5+'P2'!BU21*BU$2)/(BU$2+1)</f>
        <v>27.08007692307692</v>
      </c>
      <c r="BV5">
        <f>('P2'!BV5+'P2'!BV21*BV$2)/(BV$2+1)</f>
        <v>25.070250000000005</v>
      </c>
      <c r="BW5">
        <f>('P2'!BW5+'P2'!BW21*BW$2)/(BW$2+1)</f>
        <v>19.310048780487808</v>
      </c>
      <c r="BX5">
        <f>('P2'!BX5+'P2'!BX21*BX$2)/(BX$2+1)</f>
        <v>21.019842105263159</v>
      </c>
      <c r="BY5">
        <f>('P2'!BY5+'P2'!BY21*BY$2)/(BY$2+1)</f>
        <v>33.969813953488369</v>
      </c>
      <c r="BZ5">
        <f>('P2'!BZ5+'P2'!BZ21*BZ$2)/(BZ$2+1)</f>
        <v>36.040102564102561</v>
      </c>
      <c r="CA5">
        <f>('P2'!CA5+'P2'!CA21*CA$2)/(CA$2+1)</f>
        <v>31.97</v>
      </c>
      <c r="CB5">
        <f>('P2'!CB5+'P2'!CB21*CB$2)/(CB$2+1)</f>
        <v>29.270024390243901</v>
      </c>
      <c r="CC5">
        <f>('P2'!CC5+'P2'!CC21*CC$2)/(CC$2+1)</f>
        <v>26.560250000000003</v>
      </c>
      <c r="CD5">
        <f>('P2'!CD5+'P2'!CD21*CD$2)/(CD$2+1)</f>
        <v>30.000116279069761</v>
      </c>
      <c r="CE5">
        <f>('P2'!CE5+'P2'!CE21*CE$2)/(CE$2+1)</f>
        <v>29.539756097560971</v>
      </c>
      <c r="CF5">
        <f>('P2'!CF5+'P2'!CF21*CF$2)/(CF$2+1)</f>
        <v>28.949666666666673</v>
      </c>
      <c r="CG5">
        <f>('P2'!CG5+'P2'!CG21*CG$2)/(CG$2+1)</f>
        <v>27.429769230769228</v>
      </c>
      <c r="CH5">
        <f>('P2'!CH5+'P2'!CH21*CH$2)/(CH$2+1)</f>
        <v>25.599750000000004</v>
      </c>
      <c r="CI5">
        <f>('P2'!CI5+'P2'!CI21*CI$2)/(CI$2+1)</f>
        <v>20.380268292682928</v>
      </c>
      <c r="CJ5">
        <f>('P2'!CJ5+'P2'!CJ21*CJ$2)/(CJ$2+1)</f>
        <v>21.930105263157898</v>
      </c>
      <c r="CK5">
        <f>('P2'!CK5+'P2'!CK21*CK$2)/(CK$2+1)</f>
        <v>33.68993023255814</v>
      </c>
      <c r="CL5">
        <f>('P2'!CL5+'P2'!CL21*CL$2)/(CL$2+1)</f>
        <v>35.570384615384619</v>
      </c>
      <c r="CM5">
        <f>('P2'!CM5+'P2'!CM21*CM$2)/(CM$2+1)</f>
        <v>31.880142857142861</v>
      </c>
      <c r="CN5">
        <f>('P2'!CN5+'P2'!CN21*CN$2)/(CN$2+1)</f>
        <v>29.429846153846153</v>
      </c>
      <c r="CO5">
        <f>('P2'!CO5+'P2'!CO21*CO$2)/(CO$2+1)</f>
        <v>26.970000000000002</v>
      </c>
      <c r="CP5">
        <f>('P2'!CP5+'P2'!CP21*CP$2)/(CP$2+1)</f>
        <v>30.090209302325579</v>
      </c>
      <c r="CQ5">
        <f>('P2'!CQ5+'P2'!CQ21*CQ$2)/(CQ$2+1)</f>
        <v>29.709707317073171</v>
      </c>
      <c r="CR5">
        <f>('P2'!CR5+'P2'!CR21*CR$2)/(CR$2+1)</f>
        <v>29.159756756756757</v>
      </c>
      <c r="CS5">
        <f>('P2'!CS5+'P2'!CS21*CS$2)/(CS$2+1)</f>
        <v>27.749756097560979</v>
      </c>
      <c r="CT5">
        <f>('P2'!CT5+'P2'!CT21*CT$2)/(CT$2+1)</f>
        <v>26.050157894736845</v>
      </c>
      <c r="CU5">
        <f>('P2'!CU5+'P2'!CU21*CU$2)/(CU$2+1)</f>
        <v>21.199634146341467</v>
      </c>
      <c r="CV5">
        <f>('P2'!CV5+'P2'!CV21*CV$2)/(CV$2+1)</f>
        <v>22.650000000000002</v>
      </c>
      <c r="CW5">
        <f>('P2'!CW5+'P2'!CW21*CW$2)/(CW$2+1)</f>
        <v>33.559975609756101</v>
      </c>
      <c r="CX5">
        <f>('P2'!CX5+'P2'!CX21*CX$2)/(CX$2+1)</f>
        <v>35.30987804878049</v>
      </c>
      <c r="CY5">
        <f>('P2'!CY5+'P2'!CY21*CY$2)/(CY$2+1)</f>
        <v>31.889999999999997</v>
      </c>
      <c r="CZ5">
        <f>('P2'!CZ5+'P2'!CZ21*CZ$2)/(CZ$2+1)</f>
        <v>29.610307692307696</v>
      </c>
      <c r="DA5">
        <f>('P2'!DA5+'P2'!DA21*DA$2)/(DA$2+1)</f>
        <v>27.330000000000002</v>
      </c>
      <c r="DB5">
        <f>('P2'!DB5+'P2'!DB21*DB$2)/(DB$2+1)</f>
        <v>30.230243902439028</v>
      </c>
      <c r="DC5">
        <f>('P2'!DC5+'P2'!DC21*DC$2)/(DC$2+1)</f>
        <v>29.869829268292683</v>
      </c>
      <c r="DD5">
        <f>('P2'!DD5+'P2'!DD21*DD$2)/(DD$2+1)</f>
        <v>29.370111111111115</v>
      </c>
      <c r="DE5">
        <f>('P2'!DE5+'P2'!DE21*DE$2)/(DE$2+1)</f>
        <v>28.059707317073173</v>
      </c>
      <c r="DF5">
        <f>('P2'!DF5+'P2'!DF21*DF$2)/(DF$2+1)</f>
        <v>26.489894736842103</v>
      </c>
      <c r="DG5">
        <f>('P2'!DG5+'P2'!DG21*DG$2)/(DG$2+1)</f>
        <v>21.990069767441859</v>
      </c>
      <c r="DH5">
        <f>('P2'!DH5+'P2'!DH21*DH$2)/(DH$2+1)</f>
        <v>23.34</v>
      </c>
      <c r="DI5">
        <f>('P2'!DI5+'P2'!DI21*DI$2)/(DI$2+1)</f>
        <v>33.459951219512199</v>
      </c>
      <c r="DJ5">
        <f>('P2'!DJ5+'P2'!DJ21*DJ$2)/(DJ$2+1)</f>
        <v>35.079682926829271</v>
      </c>
      <c r="DK5">
        <f>('P2'!DK5+'P2'!DK21*DK$2)/(DK$2+1)</f>
        <v>31.91</v>
      </c>
      <c r="DL5">
        <f>('P2'!DL5+'P2'!DL21*DL$2)/(DL$2+1)</f>
        <v>29.800153846153847</v>
      </c>
      <c r="DM5">
        <f>('P2'!DM5+'P2'!DM21*DM$2)/(DM$2+1)</f>
        <v>27.690142857142856</v>
      </c>
      <c r="DN5">
        <f>('P2'!DN5+'P2'!DN21*DN$2)/(DN$2+1)</f>
        <v>30.380000000000003</v>
      </c>
      <c r="DO5">
        <f>('P2'!DO5+'P2'!DO21*DO$2)/(DO$2+1)</f>
        <v>30.050488372093024</v>
      </c>
      <c r="DP5">
        <f>('P2'!DP5+'P2'!DP21*DP$2)/(DP$2+1)</f>
        <v>29.580333333333336</v>
      </c>
      <c r="DQ5">
        <f>('P2'!DQ5+'P2'!DQ21*DQ$2)/(DQ$2+1)</f>
        <v>28.370179487179488</v>
      </c>
      <c r="DR5">
        <f>('P2'!DR5+'P2'!DR21*DR$2)/(DR$2+1)</f>
        <v>26.910105263157899</v>
      </c>
      <c r="DS5">
        <f>('P2'!DS5+'P2'!DS21*DS$2)/(DS$2+1)</f>
        <v>22.739976744186045</v>
      </c>
      <c r="DT5">
        <f>('P2'!DT5+'P2'!DT21*DT$2)/(DT$2+1)</f>
        <v>23.989842105263161</v>
      </c>
      <c r="DU5">
        <f>('P2'!DU5+'P2'!DU21*DU$2)/(DU$2+1)</f>
        <v>33.39004878048781</v>
      </c>
      <c r="DV5">
        <f>('P2'!DV5+'P2'!DV21*DV$2)/(DV$2+1)</f>
        <v>34.890317073170735</v>
      </c>
      <c r="DW5">
        <f>('P2'!DW5+'P2'!DW21*DW$2)/(DW$2+1)</f>
        <v>31.949749999999998</v>
      </c>
      <c r="DX5">
        <f>('P2'!DX5+'P2'!DX21*DX$2)/(DX$2+1)</f>
        <v>29.999878048780491</v>
      </c>
      <c r="DY5">
        <f>('P2'!DY5+'P2'!DY21*DY$2)/(DY$2+1)</f>
        <v>28.040000000000003</v>
      </c>
      <c r="DZ5">
        <f>('P2'!DZ5+'P2'!DZ21*DZ$2)/(DZ$2+1)</f>
        <v>30.529512195121949</v>
      </c>
      <c r="EA5">
        <f>('P2'!EA5+'P2'!EA21*EA$2)/(EA$2+1)</f>
        <v>30.250069767441861</v>
      </c>
      <c r="EB5">
        <f>('P2'!EB5+'P2'!EB21*EB$2)/(EB$2+1)</f>
        <v>29.810000000000006</v>
      </c>
      <c r="EC5">
        <f>('P2'!EC5+'P2'!EC21*EC$2)/(EC$2+1)</f>
        <v>28.660051282051285</v>
      </c>
      <c r="ED5">
        <f>('P2'!ED5+'P2'!ED21*ED$2)/(ED$2+1)</f>
        <v>27.280263157894737</v>
      </c>
      <c r="EE5">
        <f>('P2'!EE5+'P2'!EE21*EE$2)/(EE$2+1)</f>
        <v>23.330255813953489</v>
      </c>
      <c r="EF5">
        <f>('P2'!EF5+'P2'!EF21*EF$2)/(EF$2+1)</f>
        <v>24.509894736842107</v>
      </c>
      <c r="EG5">
        <f>('P2'!EG5+'P2'!EG21*EG$2)/(EG$2+1)</f>
        <v>33.420162790697674</v>
      </c>
      <c r="EH5">
        <f>('P2'!EH5+'P2'!EH21*EH$2)/(EH$2+1)</f>
        <v>34.849666666666671</v>
      </c>
      <c r="EI5">
        <f>('P2'!EI5+'P2'!EI21*EI$2)/(EI$2+1)</f>
        <v>32.060250000000003</v>
      </c>
      <c r="EJ5">
        <f>('P2'!EJ5+'P2'!EJ21*EJ$2)/(EJ$2+1)</f>
        <v>30.209731707317079</v>
      </c>
      <c r="EK5">
        <f>('P2'!EK5+'P2'!EK21*EK$2)/(EK$2+1)</f>
        <v>28.349999999999998</v>
      </c>
      <c r="EL5">
        <f>('P2'!EL5+'P2'!EL21*EL$2)/(EL$2+1)</f>
        <v>30.719902439024391</v>
      </c>
      <c r="EM5">
        <f>('P2'!EM5+'P2'!EM21*EM$2)/(EM$2+1)</f>
        <v>30.44979069767442</v>
      </c>
      <c r="EN5">
        <f>('P2'!EN5+'P2'!EN21*EN$2)/(EN$2+1)</f>
        <v>30.029864864864862</v>
      </c>
      <c r="EO5">
        <f>('P2'!EO5+'P2'!EO21*EO$2)/(EO$2+1)</f>
        <v>28.950230769230771</v>
      </c>
      <c r="EP5">
        <f>('P2'!EP5+'P2'!EP21*EP$2)/(EP$2+1)</f>
        <v>27.640000000000004</v>
      </c>
      <c r="EQ5">
        <f>('P2'!EQ5+'P2'!EQ21*EQ$2)/(EQ$2+1)</f>
        <v>23.889780487804877</v>
      </c>
      <c r="ER5">
        <f>('P2'!ER5+'P2'!ER21*ER$2)/(ER$2+1)</f>
        <v>25.02</v>
      </c>
      <c r="ES5">
        <f>('P2'!ES5+'P2'!ES21*ES$2)/(ES$2+1)</f>
        <v>33.469813953488369</v>
      </c>
      <c r="ET5">
        <f>('P2'!ET5+'P2'!ET21*ET$2)/(ET$2+1)</f>
        <v>34.819717948717951</v>
      </c>
      <c r="EU5">
        <f>('P2'!EU5+'P2'!EU21*EU$2)/(EU$2+1)</f>
        <v>32.180000000000007</v>
      </c>
      <c r="EV5">
        <f>('P2'!EV5+'P2'!EV21*EV$2)/(EV$2+1)</f>
        <v>30.420333333333339</v>
      </c>
      <c r="EW5">
        <f>('P2'!EW5+'P2'!EW21*EW$2)/(EW$2+1)</f>
        <v>28.66</v>
      </c>
      <c r="EX5">
        <f>('P2'!EX5+'P2'!EX21*EX$2)/(EX$2+1)</f>
        <v>30.91020930232558</v>
      </c>
      <c r="EY5">
        <f>('P2'!EY5+'P2'!EY21*EY$2)/(EY$2+1)</f>
        <v>30.659804878048782</v>
      </c>
      <c r="EZ5">
        <f>('P2'!EZ5+'P2'!EZ21*EZ$2)/(EZ$2+1)</f>
        <v>30.260111111111115</v>
      </c>
      <c r="FA5">
        <f>('P2'!FA5+'P2'!FA21*FA$2)/(FA$2+1)</f>
        <v>29.230317073170735</v>
      </c>
      <c r="FB5">
        <f>('P2'!FB5+'P2'!FB21*FB$2)/(FB$2+1)</f>
        <v>27.990000000000002</v>
      </c>
      <c r="FC5">
        <f>('P2'!FC5+'P2'!FC21*FC$2)/(FC$2+1)</f>
        <v>24.439560975609758</v>
      </c>
      <c r="FD5">
        <f>('P2'!FD5+'P2'!FD21*FD$2)/(FD$2+1)</f>
        <v>25.510249999999999</v>
      </c>
      <c r="FE5">
        <f>('P2'!FE5+'P2'!FE21*FE$2)/(FE$2+1)</f>
        <v>33.520170731707317</v>
      </c>
      <c r="FF5">
        <f>('P2'!FF5+'P2'!FF21*FF$2)/(FF$2+1)</f>
        <v>34.810384615384621</v>
      </c>
      <c r="FG5">
        <f>('P2'!FG5+'P2'!FG21*FG$2)/(FG$2+1)</f>
        <v>32.300142857142866</v>
      </c>
      <c r="FH5">
        <f>('P2'!FH5+'P2'!FH21*FH$2)/(FH$2+1)</f>
        <v>30.640333333333334</v>
      </c>
      <c r="FI5">
        <f>('P2'!FI5+'P2'!FI21*FI$2)/(FI$2+1)</f>
        <v>28.969750000000001</v>
      </c>
      <c r="FJ5">
        <f>('P2'!FJ5+'P2'!FJ21*FJ$2)/(FJ$2+1)</f>
        <v>31.10013953488372</v>
      </c>
      <c r="FK5">
        <f>('P2'!FK5+'P2'!FK21*FK$2)/(FK$2+1)</f>
        <v>30.880000000000003</v>
      </c>
      <c r="FL5">
        <f>('P2'!FL5+'P2'!FL21*FL$2)/(FL$2+1)</f>
        <v>30.5</v>
      </c>
      <c r="FM5">
        <f>('P2'!FM5+'P2'!FM21*FM$2)/(FM$2+1)</f>
        <v>29.500341463414635</v>
      </c>
      <c r="FN5">
        <f>('P2'!FN5+'P2'!FN21*FN$2)/(FN$2+1)</f>
        <v>28.300263157894733</v>
      </c>
      <c r="FO5">
        <f>('P2'!FO5+'P2'!FO21*FO$2)/(FO$2+1)</f>
        <v>24.869804878048779</v>
      </c>
      <c r="FP5">
        <f>('P2'!FP5+'P2'!FP21*FP$2)/(FP$2+1)</f>
        <v>25.899750000000001</v>
      </c>
      <c r="FQ5">
        <f>('P2'!FQ5+'P2'!FQ21*FQ$2)/(FQ$2+1)</f>
        <v>33.659780487804881</v>
      </c>
      <c r="FR5">
        <f>('P2'!FR5+'P2'!FR21*FR$2)/(FR$2+1)</f>
        <v>34.899926829268296</v>
      </c>
      <c r="FS5">
        <f>('P2'!FS5+'P2'!FS21*FS$2)/(FS$2+1)</f>
        <v>32.479750000000003</v>
      </c>
      <c r="FT5">
        <f>('P2'!FT5+'P2'!FT21*FT$2)/(FT$2+1)</f>
        <v>30.869717948717948</v>
      </c>
      <c r="FU5">
        <f>('P2'!FU5+'P2'!FU21*FU$2)/(FU$2+1)</f>
        <v>29.25985714285715</v>
      </c>
      <c r="FV5">
        <f>('P2'!FV5+'P2'!FV21*FV$2)/(FV$2+1)</f>
        <v>31.319926829268297</v>
      </c>
      <c r="FW5">
        <f>('P2'!FW5+'P2'!FW21*FW$2)/(FW$2+1)</f>
        <v>31.110162790697672</v>
      </c>
      <c r="FX5">
        <f>('P2'!FX5+'P2'!FX21*FX$2)/(FX$2+1)</f>
        <v>30.730210526315787</v>
      </c>
      <c r="FY5">
        <f>('P2'!FY5+'P2'!FY21*FY$2)/(FY$2+1)</f>
        <v>29.770365853658539</v>
      </c>
      <c r="FZ5">
        <f>('P2'!FZ5+'P2'!FZ21*FZ$2)/(FZ$2+1)</f>
        <v>28.610250000000001</v>
      </c>
      <c r="GA5">
        <f>('P2'!GA5+'P2'!GA21*GA$2)/(GA$2+1)</f>
        <v>25.290116279069764</v>
      </c>
      <c r="GB5">
        <f>('P2'!GB5+'P2'!GB21*GB$2)/(GB$2+1)</f>
        <v>26.290368421052634</v>
      </c>
      <c r="GC5">
        <f>('P2'!GC5+'P2'!GC21*GC$2)/(GC$2+1)</f>
        <v>33.800146341463417</v>
      </c>
      <c r="GD5">
        <f>('P2'!GD5+'P2'!GD21*GD$2)/(GD$2+1)</f>
        <v>34.999975609756099</v>
      </c>
      <c r="GE5">
        <f>('P2'!GE5+'P2'!GE21*GE$2)/(GE$2+1)</f>
        <v>32.660249999999998</v>
      </c>
      <c r="GF5">
        <f>('P2'!GF5+'P2'!GF21*GF$2)/(GF$2+1)</f>
        <v>31.099682926829274</v>
      </c>
      <c r="GG5">
        <f>('P2'!GG5+'P2'!GG21*GG$2)/(GG$2+1)</f>
        <v>29.539772727272727</v>
      </c>
      <c r="GH5">
        <f>('P2'!GH5+'P2'!GH21*GH$2)/(GH$2+1)</f>
        <v>31.54024390243903</v>
      </c>
      <c r="GI5">
        <f>('P2'!GI5+'P2'!GI21*GI$2)/(GI$2+1)</f>
        <v>31.329911111111109</v>
      </c>
      <c r="GJ5">
        <f>('P2'!GJ5+'P2'!GJ21*GJ$2)/(GJ$2+1)</f>
        <v>30.970230769230774</v>
      </c>
      <c r="GK5">
        <f>('P2'!GK5+'P2'!GK21*GK$2)/(GK$2+1)</f>
        <v>30.039634146341466</v>
      </c>
      <c r="GL5">
        <f>('P2'!GL5+'P2'!GL21*GL$2)/(GL$2+1)</f>
        <v>28.919894736842107</v>
      </c>
      <c r="GM5">
        <f>('P2'!GM5+'P2'!GM21*GM$2)/(GM$2+1)</f>
        <v>25.700209302325579</v>
      </c>
      <c r="GN5">
        <f>('P2'!GN5+'P2'!GN21*GN$2)/(GN$2+1)</f>
        <v>26.670000000000005</v>
      </c>
      <c r="GO5">
        <f>('P2'!GO5+'P2'!GO21*GO$2)/(GO$2+1)</f>
        <v>33.939720930232561</v>
      </c>
      <c r="GP5">
        <f>('P2'!GP5+'P2'!GP21*GP$2)/(GP$2+1)</f>
        <v>35.109923076923081</v>
      </c>
      <c r="GQ5">
        <f>('P2'!GQ5+'P2'!GQ21*GQ$2)/(GQ$2+1)</f>
        <v>32.839750000000009</v>
      </c>
      <c r="GR5">
        <f>('P2'!GR5+'P2'!GR21*GR$2)/(GR$2+1)</f>
        <v>31.330232558139535</v>
      </c>
      <c r="GS5">
        <f>('P2'!GS5+'P2'!GS21*GS$2)/(GS$2+1)</f>
        <v>29.820000000000004</v>
      </c>
      <c r="GT5">
        <f>('P2'!GT5+'P2'!GT21*GT$2)/(GT$2+1)</f>
        <v>31.760048780487811</v>
      </c>
      <c r="GU5">
        <f>('P2'!GU5+'P2'!GU21*GU$2)/(GU$2+1)</f>
        <v>31.589977777777779</v>
      </c>
      <c r="GV5">
        <f>('P2'!GV5+'P2'!GV21*GV$2)/(GV$2+1)</f>
        <v>31.230315789473682</v>
      </c>
      <c r="GW5">
        <f>('P2'!GW5+'P2'!GW21*GW$2)/(GW$2+1)</f>
        <v>30.290000000000003</v>
      </c>
      <c r="GX5">
        <f>('P2'!GX5+'P2'!GX21*GX$2)/(GX$2+1)</f>
        <v>29.160142857142862</v>
      </c>
      <c r="GY5">
        <f>('P2'!GY5+'P2'!GY21*GY$2)/(GY$2+1)</f>
        <v>25.910341463414639</v>
      </c>
      <c r="GZ5">
        <f>('P2'!GZ5+'P2'!GZ21*GZ$2)/(GZ$2+1)</f>
        <v>26.890263157894736</v>
      </c>
      <c r="HA5">
        <f>('P2'!HA5+'P2'!HA21*HA$2)/(HA$2+1)</f>
        <v>34.220069767441863</v>
      </c>
      <c r="HB5">
        <f>('P2'!HB5+'P2'!HB21*HB$2)/(HB$2+1)</f>
        <v>35.389923076923083</v>
      </c>
      <c r="HC5">
        <f>('P2'!HC5+'P2'!HC21*HC$2)/(HC$2+1)</f>
        <v>33.109749999999998</v>
      </c>
      <c r="HD5">
        <f>('P2'!HD5+'P2'!HD21*HD$2)/(HD$2+1)</f>
        <v>31.589883720930231</v>
      </c>
      <c r="HE5">
        <f>('P2'!HE5+'P2'!HE21*HE$2)/(HE$2+1)</f>
        <v>30.07</v>
      </c>
      <c r="HF5">
        <f>('P2'!HF5+'P2'!HF21*HF$2)/(HF$2+1)</f>
        <v>32.020069767441861</v>
      </c>
      <c r="HG5">
        <f>('P2'!HG5+'P2'!HG21*HG$2)/(HG$2+1)</f>
        <v>31.839813953488374</v>
      </c>
      <c r="HH5">
        <f>('P2'!HH5+'P2'!HH21*HH$2)/(HH$2+1)</f>
        <v>31.479684210526319</v>
      </c>
      <c r="HI5">
        <f>('P2'!HI5+'P2'!HI21*HI$2)/(HI$2+1)</f>
        <v>30.529780487804882</v>
      </c>
      <c r="HJ5">
        <f>('P2'!HJ5+'P2'!HJ21*HJ$2)/(HJ$2+1)</f>
        <v>29.390249999999998</v>
      </c>
      <c r="HK5">
        <f>('P2'!HK5+'P2'!HK21*HK$2)/(HK$2+1)</f>
        <v>26.119804878048779</v>
      </c>
      <c r="HL5">
        <f>('P2'!HL5+'P2'!HL21*HL$2)/(HL$2+1)</f>
        <v>27.109842105263162</v>
      </c>
    </row>
    <row r="6" spans="1:220" x14ac:dyDescent="0.2">
      <c r="A6" s="243" t="s">
        <v>129</v>
      </c>
      <c r="B6" s="244" t="s">
        <v>149</v>
      </c>
      <c r="C6" s="244"/>
      <c r="D6" s="244"/>
      <c r="E6" s="244"/>
      <c r="F6" s="244"/>
    </row>
    <row r="7" spans="1:220" x14ac:dyDescent="0.2">
      <c r="A7" s="243" t="s">
        <v>129</v>
      </c>
      <c r="B7" s="244" t="s">
        <v>179</v>
      </c>
      <c r="C7" s="244"/>
      <c r="D7" s="244"/>
      <c r="E7" s="244"/>
      <c r="F7" s="244"/>
      <c r="Q7">
        <f>('P2'!Q7+'P2'!Q22*Q$2)/(Q$2+1)</f>
        <v>0</v>
      </c>
      <c r="R7">
        <f>('P2'!R7+'P2'!R22*R$2)/(R$2+1)</f>
        <v>0</v>
      </c>
      <c r="S7">
        <f>('P2'!S7+'P2'!S22*S$2)/(S$2+1)</f>
        <v>0</v>
      </c>
      <c r="T7">
        <f>('P2'!T7+'P2'!T22*T$2)/(T$2+1)</f>
        <v>23.923076923076923</v>
      </c>
      <c r="U7">
        <f>('P2'!U7+'P2'!U22*U$2)/(U$2+1)</f>
        <v>24.500250000000001</v>
      </c>
      <c r="V7">
        <f>('P2'!V7+'P2'!V22*V$2)/(V$2+1)</f>
        <v>28.499999999999996</v>
      </c>
      <c r="W7">
        <f>('P2'!W7+'P2'!W22*W$2)/(W$2+1)</f>
        <v>27.500195121951219</v>
      </c>
      <c r="X7">
        <f>('P2'!X7+'P2'!X22*X$2)/(X$2+1)</f>
        <v>25.250111111111114</v>
      </c>
      <c r="Y7">
        <f>('P2'!Y7+'P2'!Y22*Y$2)/(Y$2+1)</f>
        <v>23.499926829268297</v>
      </c>
      <c r="Z7">
        <f>('P2'!Z7+'P2'!Z22*Z$2)/(Z$2+1)</f>
        <v>20.500263157894739</v>
      </c>
      <c r="AA7">
        <f>('P2'!AA7+'P2'!AA22*AA$2)/(AA$2+1)</f>
        <v>21.499634146341464</v>
      </c>
      <c r="AB7">
        <f>('P2'!AB7+'P2'!AB22*AB$2)/(AB$2+1)</f>
        <v>22.5</v>
      </c>
      <c r="AC7">
        <f>('P2'!AC7+'P2'!AC22*AC$2)/(AC$2+1)</f>
        <v>31.499829268292682</v>
      </c>
      <c r="AD7">
        <f>('P2'!AD7+'P2'!AD22*AD$2)/(AD$2+1)</f>
        <v>35.500179487179487</v>
      </c>
      <c r="AE7">
        <f>('P2'!AE7+'P2'!AE22*AE$2)/(AE$2+1)</f>
        <v>31</v>
      </c>
      <c r="AF7">
        <f>('P2'!AF7+'P2'!AF22*AF$2)/(AF$2+1)</f>
        <v>28.500230769230768</v>
      </c>
      <c r="AG7">
        <f>('P2'!AG7+'P2'!AG22*AG$2)/(AG$2+1)</f>
        <v>23.000250000000001</v>
      </c>
      <c r="AH7">
        <f>('P2'!AH7+'P2'!AH22*AH$2)/(AH$2+1)</f>
        <v>28.000162790697672</v>
      </c>
      <c r="AI7">
        <f>('P2'!AI7+'P2'!AI22*AI$2)/(AI$2+1)</f>
        <v>28.499804878048781</v>
      </c>
      <c r="AJ7">
        <f>('P2'!AJ7+'P2'!AJ22*AJ$2)/(AJ$2+1)</f>
        <v>28.250000000000007</v>
      </c>
      <c r="AK7">
        <f>('P2'!AK7+'P2'!AK22*AK$2)/(AK$2+1)</f>
        <v>26.499853658536587</v>
      </c>
      <c r="AL7">
        <f>('P2'!AL7+'P2'!AL22*AL$2)/(AL$2+1)</f>
        <v>25.249736842105268</v>
      </c>
      <c r="AM7">
        <f>('P2'!AM7+'P2'!AM22*AM$2)/(AM$2+1)</f>
        <v>17.499829268292682</v>
      </c>
      <c r="AN7">
        <f>('P2'!AN7+'P2'!AN22*AN$2)/(AN$2+1)</f>
        <v>20.500125000000001</v>
      </c>
      <c r="AO7">
        <f>('P2'!AO7+'P2'!AO22*AO$2)/(AO$2+1)</f>
        <v>37.999658536585372</v>
      </c>
      <c r="AP7">
        <f>('P2'!AP7+'P2'!AP22*AP$2)/(AP$2+1)</f>
        <v>40.849804878048786</v>
      </c>
      <c r="AQ7">
        <f>('P2'!AQ7+'P2'!AQ22*AQ$2)/(AQ$2+1)</f>
        <v>34.750125000000004</v>
      </c>
      <c r="AR7">
        <f>('P2'!AR7+'P2'!AR22*AR$2)/(AR$2+1)</f>
        <v>30.74969230769231</v>
      </c>
      <c r="AS7">
        <f>('P2'!AS7+'P2'!AS22*AS$2)/(AS$2+1)</f>
        <v>26.750000000000004</v>
      </c>
      <c r="AT7">
        <f>('P2'!AT7+'P2'!AT22*AT$2)/(AT$2+1)</f>
        <v>31.750097560975611</v>
      </c>
      <c r="AU7">
        <f>('P2'!AU7+'P2'!AU22*AU$2)/(AU$2+1)</f>
        <v>28.469926829268292</v>
      </c>
      <c r="AV7">
        <f>('P2'!AV7+'P2'!AV22*AV$2)/(AV$2+1)</f>
        <v>28.290282051282055</v>
      </c>
      <c r="AW7">
        <f>('P2'!AW7+'P2'!AW22*AW$2)/(AW$2+1)</f>
        <v>26.889717948717948</v>
      </c>
      <c r="AX7">
        <f>('P2'!AX7+'P2'!AX22*AX$2)/(AX$2+1)</f>
        <v>25.889999999999997</v>
      </c>
      <c r="AY7">
        <f>('P2'!AY7+'P2'!AY22*AY$2)/(AY$2+1)</f>
        <v>19.570209302325576</v>
      </c>
      <c r="AZ7">
        <f>('P2'!AZ7+'P2'!AZ22*AZ$2)/(AZ$2+1)</f>
        <v>22.049894736842109</v>
      </c>
      <c r="BA7">
        <f>('P2'!BA7+'P2'!BA22*BA$2)/(BA$2+1)</f>
        <v>36.440024390243906</v>
      </c>
      <c r="BB7">
        <f>('P2'!BB7+'P2'!BB22*BB$2)/(BB$2+1)</f>
        <v>38.810097560975613</v>
      </c>
      <c r="BC7">
        <f>('P2'!BC7+'P2'!BC22*BC$2)/(BC$2+1)</f>
        <v>33.840000000000003</v>
      </c>
      <c r="BD7">
        <f>('P2'!BD7+'P2'!BD22*BD$2)/(BD$2+1)</f>
        <v>30.579731707317077</v>
      </c>
      <c r="BE7">
        <f>('P2'!BE7+'P2'!BE22*BE$2)/(BE$2+1)</f>
        <v>27.310000000000002</v>
      </c>
      <c r="BF7">
        <f>('P2'!BF7+'P2'!BF22*BF$2)/(BF$2+1)</f>
        <v>31.46</v>
      </c>
      <c r="BG7">
        <f>('P2'!BG7+'P2'!BG22*BG$2)/(BG$2+1)</f>
        <v>28.859813953488366</v>
      </c>
      <c r="BH7">
        <f>('P2'!BH7+'P2'!BH22*BH$2)/(BH$2+1)</f>
        <v>28.700111111111109</v>
      </c>
      <c r="BI7">
        <f>('P2'!BI7+'P2'!BI22*BI$2)/(BI$2+1)</f>
        <v>27.429897435897434</v>
      </c>
      <c r="BJ7">
        <f>('P2'!BJ7+'P2'!BJ22*BJ$2)/(BJ$2+1)</f>
        <v>26.530263157894741</v>
      </c>
      <c r="BK7">
        <f>('P2'!BK7+'P2'!BK22*BK$2)/(BK$2+1)</f>
        <v>20.769697674418602</v>
      </c>
      <c r="BL7">
        <f>('P2'!BL7+'P2'!BL22*BL$2)/(BL$2+1)</f>
        <v>23.029736842105265</v>
      </c>
      <c r="BM7">
        <f>('P2'!BM7+'P2'!BM22*BM$2)/(BM$2+1)</f>
        <v>36.140069767441865</v>
      </c>
      <c r="BN7">
        <f>('P2'!BN7+'P2'!BN22*BN$2)/(BN$2+1)</f>
        <v>38.300384615384615</v>
      </c>
      <c r="BO7">
        <f>('P2'!BO7+'P2'!BO22*BO$2)/(BO$2+1)</f>
        <v>33.770250000000004</v>
      </c>
      <c r="BP7">
        <f>('P2'!BP7+'P2'!BP22*BP$2)/(BP$2+1)</f>
        <v>30.810268292682927</v>
      </c>
      <c r="BQ7">
        <f>('P2'!BQ7+'P2'!BQ22*BQ$2)/(BQ$2+1)</f>
        <v>27.840000000000003</v>
      </c>
      <c r="BR7">
        <f>('P2'!BR7+'P2'!BR22*BR$2)/(BR$2+1)</f>
        <v>31.620170731707322</v>
      </c>
      <c r="BS7">
        <f>('P2'!BS7+'P2'!BS22*BS$2)/(BS$2+1)</f>
        <v>29.210348837209299</v>
      </c>
      <c r="BT7">
        <f>('P2'!BT7+'P2'!BT22*BT$2)/(BT$2+1)</f>
        <v>29.080333333333332</v>
      </c>
      <c r="BU7">
        <f>('P2'!BU7+'P2'!BU22*BU$2)/(BU$2+1)</f>
        <v>27.929897435897438</v>
      </c>
      <c r="BV7">
        <f>('P2'!BV7+'P2'!BV22*BV$2)/(BV$2+1)</f>
        <v>27.119999999999997</v>
      </c>
      <c r="BW7">
        <f>('P2'!BW7+'P2'!BW22*BW$2)/(BW$2+1)</f>
        <v>21.889658536585369</v>
      </c>
      <c r="BX7">
        <f>('P2'!BX7+'P2'!BX22*BX$2)/(BX$2+1)</f>
        <v>23.950263157894739</v>
      </c>
      <c r="BY7">
        <f>('P2'!BY7+'P2'!BY22*BY$2)/(BY$2+1)</f>
        <v>35.899790697674412</v>
      </c>
      <c r="BZ7">
        <f>('P2'!BZ7+'P2'!BZ22*BZ$2)/(BZ$2+1)</f>
        <v>37.889743589743588</v>
      </c>
      <c r="CA7">
        <f>('P2'!CA7+'P2'!CA22*CA$2)/(CA$2+1)</f>
        <v>33.769750000000002</v>
      </c>
      <c r="CB7">
        <f>('P2'!CB7+'P2'!CB22*CB$2)/(CB$2+1)</f>
        <v>31.079780487804882</v>
      </c>
      <c r="CC7">
        <f>('P2'!CC7+'P2'!CC22*CC$2)/(CC$2+1)</f>
        <v>28.380000000000003</v>
      </c>
      <c r="CD7">
        <f>('P2'!CD7+'P2'!CD22*CD$2)/(CD$2+1)</f>
        <v>31.839860465116278</v>
      </c>
      <c r="CE7">
        <f>('P2'!CE7+'P2'!CE22*CE$2)/(CE$2+1)</f>
        <v>29.489756097560981</v>
      </c>
      <c r="CF7">
        <f>('P2'!CF7+'P2'!CF22*CF$2)/(CF$2+1)</f>
        <v>29.419888888888892</v>
      </c>
      <c r="CG7">
        <f>('P2'!CG7+'P2'!CG22*CG$2)/(CG$2+1)</f>
        <v>28.410128205128206</v>
      </c>
      <c r="CH7">
        <f>('P2'!CH7+'P2'!CH22*CH$2)/(CH$2+1)</f>
        <v>27.719749999999998</v>
      </c>
      <c r="CI7">
        <f>('P2'!CI7+'P2'!CI22*CI$2)/(CI$2+1)</f>
        <v>22.989853658536589</v>
      </c>
      <c r="CJ7">
        <f>('P2'!CJ7+'P2'!CJ22*CJ$2)/(CJ$2+1)</f>
        <v>24.910368421052635</v>
      </c>
      <c r="CK7">
        <f>('P2'!CK7+'P2'!CK22*CK$2)/(CK$2+1)</f>
        <v>35.880348837209304</v>
      </c>
      <c r="CL7">
        <f>('P2'!CL7+'P2'!CL22*CL$2)/(CL$2+1)</f>
        <v>37.749641025641026</v>
      </c>
      <c r="CM7">
        <f>('P2'!CM7+'P2'!CM22*CM$2)/(CM$2+1)</f>
        <v>34.029857142857146</v>
      </c>
      <c r="CN7">
        <f>('P2'!CN7+'P2'!CN22*CN$2)/(CN$2+1)</f>
        <v>31.610076923076925</v>
      </c>
      <c r="CO7">
        <f>('P2'!CO7+'P2'!CO22*CO$2)/(CO$2+1)</f>
        <v>29.169750000000001</v>
      </c>
      <c r="CP7">
        <f>('P2'!CP7+'P2'!CP22*CP$2)/(CP$2+1)</f>
        <v>32.399744186046505</v>
      </c>
      <c r="CQ7">
        <f>('P2'!CQ7+'P2'!CQ22*CQ$2)/(CQ$2+1)</f>
        <v>30.419902439024398</v>
      </c>
      <c r="CR7">
        <f>('P2'!CR7+'P2'!CR22*CR$2)/(CR$2+1)</f>
        <v>30.360378378378382</v>
      </c>
      <c r="CS7">
        <f>('P2'!CS7+'P2'!CS22*CS$2)/(CS$2+1)</f>
        <v>29.419926829268295</v>
      </c>
      <c r="CT7">
        <f>('P2'!CT7+'P2'!CT22*CT$2)/(CT$2+1)</f>
        <v>28.770000000000003</v>
      </c>
      <c r="CU7">
        <f>('P2'!CU7+'P2'!CU22*CU$2)/(CU$2+1)</f>
        <v>24.299951219512199</v>
      </c>
      <c r="CV7">
        <f>('P2'!CV7+'P2'!CV22*CV$2)/(CV$2+1)</f>
        <v>26.13025</v>
      </c>
      <c r="CW7">
        <f>('P2'!CW7+'P2'!CW22*CW$2)/(CW$2+1)</f>
        <v>36.560097560975613</v>
      </c>
      <c r="CX7">
        <f>('P2'!CX7+'P2'!CX22*CX$2)/(CX$2+1)</f>
        <v>38.350170731707323</v>
      </c>
      <c r="CY7">
        <f>('P2'!CY7+'P2'!CY22*CY$2)/(CY$2+1)</f>
        <v>34.83</v>
      </c>
      <c r="CZ7">
        <f>('P2'!CZ7+'P2'!CZ22*CZ$2)/(CZ$2+1)</f>
        <v>32.54020512820513</v>
      </c>
      <c r="DA7">
        <f>('P2'!DA7+'P2'!DA22*DA$2)/(DA$2+1)</f>
        <v>30.240142857142864</v>
      </c>
      <c r="DB7">
        <f>('P2'!DB7+'P2'!DB22*DB$2)/(DB$2+1)</f>
        <v>33.32</v>
      </c>
      <c r="DC7">
        <f>('P2'!DC7+'P2'!DC22*DC$2)/(DC$2+1)</f>
        <v>31.489804878048787</v>
      </c>
      <c r="DD7">
        <f>('P2'!DD7+'P2'!DD22*DD$2)/(DD$2+1)</f>
        <v>31.429777777777783</v>
      </c>
      <c r="DE7">
        <f>('P2'!DE7+'P2'!DE22*DE$2)/(DE$2+1)</f>
        <v>30.549853658536584</v>
      </c>
      <c r="DF7">
        <f>('P2'!DF7+'P2'!DF22*DF$2)/(DF$2+1)</f>
        <v>29.929736842105264</v>
      </c>
      <c r="DG7">
        <f>('P2'!DG7+'P2'!DG22*DG$2)/(DG$2+1)</f>
        <v>25.679558139534883</v>
      </c>
      <c r="DH7">
        <f>('P2'!DH7+'P2'!DH22*DH$2)/(DH$2+1)</f>
        <v>27.430368421052634</v>
      </c>
      <c r="DI7">
        <f>('P2'!DI7+'P2'!DI22*DI$2)/(DI$2+1)</f>
        <v>37.3499756097561</v>
      </c>
      <c r="DJ7">
        <f>('P2'!DJ7+'P2'!DJ22*DJ$2)/(DJ$2+1)</f>
        <v>39.049634146341468</v>
      </c>
      <c r="DK7">
        <f>('P2'!DK7+'P2'!DK22*DK$2)/(DK$2+1)</f>
        <v>35.70975</v>
      </c>
      <c r="DL7">
        <f>('P2'!DL7+'P2'!DL22*DL$2)/(DL$2+1)</f>
        <v>33.540128205128205</v>
      </c>
      <c r="DM7">
        <f>('P2'!DM7+'P2'!DM22*DM$2)/(DM$2+1)</f>
        <v>31.359857142857148</v>
      </c>
      <c r="DN7">
        <f>('P2'!DN7+'P2'!DN22*DN$2)/(DN$2+1)</f>
        <v>34.289878048780487</v>
      </c>
      <c r="DO7">
        <f>('P2'!DO7+'P2'!DO22*DO$2)/(DO$2+1)</f>
        <v>32.549837209302325</v>
      </c>
      <c r="DP7">
        <f>('P2'!DP7+'P2'!DP22*DP$2)/(DP$2+1)</f>
        <v>32.510333333333335</v>
      </c>
      <c r="DQ7">
        <f>('P2'!DQ7+'P2'!DQ22*DQ$2)/(DQ$2+1)</f>
        <v>31.670153846153845</v>
      </c>
      <c r="DR7">
        <f>('P2'!DR7+'P2'!DR22*DR$2)/(DR$2+1)</f>
        <v>31.090263157894739</v>
      </c>
      <c r="DS7">
        <f>('P2'!DS7+'P2'!DS22*DS$2)/(DS$2+1)</f>
        <v>27.059930232558138</v>
      </c>
      <c r="DT7">
        <f>('P2'!DT7+'P2'!DT22*DT$2)/(DT$2+1)</f>
        <v>28.729736842105268</v>
      </c>
      <c r="DU7">
        <f>('P2'!DU7+'P2'!DU22*DU$2)/(DU$2+1)</f>
        <v>38.150365853658535</v>
      </c>
      <c r="DV7">
        <f>('P2'!DV7+'P2'!DV22*DV$2)/(DV$2+1)</f>
        <v>39.770024390243904</v>
      </c>
      <c r="DW7">
        <f>('P2'!DW7+'P2'!DW22*DW$2)/(DW$2+1)</f>
        <v>36.6</v>
      </c>
      <c r="DX7">
        <f>('P2'!DX7+'P2'!DX22*DX$2)/(DX$2+1)</f>
        <v>34.540048780487808</v>
      </c>
      <c r="DY7">
        <f>('P2'!DY7+'P2'!DY22*DY$2)/(DY$2+1)</f>
        <v>32.480250000000005</v>
      </c>
      <c r="DZ7">
        <f>('P2'!DZ7+'P2'!DZ22*DZ$2)/(DZ$2+1)</f>
        <v>35.260487804878046</v>
      </c>
      <c r="EA7">
        <f>('P2'!EA7+'P2'!EA22*EA$2)/(EA$2+1)</f>
        <v>33.609906976744185</v>
      </c>
      <c r="EB7">
        <f>('P2'!EB7+'P2'!EB22*EB$2)/(EB$2+1)</f>
        <v>33.56966666666667</v>
      </c>
      <c r="EC7">
        <f>('P2'!EC7+'P2'!EC22*EC$2)/(EC$2+1)</f>
        <v>32.760179487179485</v>
      </c>
      <c r="ED7">
        <f>('P2'!ED7+'P2'!ED22*ED$2)/(ED$2+1)</f>
        <v>32.200368421052637</v>
      </c>
      <c r="EE7">
        <f>('P2'!EE7+'P2'!EE22*EE$2)/(EE$2+1)</f>
        <v>28.290279069767443</v>
      </c>
      <c r="EF7">
        <f>('P2'!EF7+'P2'!EF22*EF$2)/(EF$2+1)</f>
        <v>29.910105263157895</v>
      </c>
      <c r="EG7">
        <f>('P2'!EG7+'P2'!EG22*EG$2)/(EG$2+1)</f>
        <v>39.04979069767441</v>
      </c>
      <c r="EH7">
        <f>('P2'!EH7+'P2'!EH22*EH$2)/(EH$2+1)</f>
        <v>40.630358974358977</v>
      </c>
      <c r="EI7">
        <f>('P2'!EI7+'P2'!EI22*EI$2)/(EI$2+1)</f>
        <v>37.56</v>
      </c>
      <c r="EJ7">
        <f>('P2'!EJ7+'P2'!EJ22*EJ$2)/(EJ$2+1)</f>
        <v>35.57</v>
      </c>
      <c r="EK7">
        <f>('P2'!EK7+'P2'!EK22*EK$2)/(EK$2+1)</f>
        <v>33.560250000000003</v>
      </c>
      <c r="EL7">
        <f>('P2'!EL7+'P2'!EL22*EL$2)/(EL$2+1)</f>
        <v>36.269731707317078</v>
      </c>
      <c r="EM7">
        <f>('P2'!EM7+'P2'!EM22*EM$2)/(EM$2+1)</f>
        <v>34.670255813953489</v>
      </c>
      <c r="EN7">
        <f>('P2'!EN7+'P2'!EN22*EN$2)/(EN$2+1)</f>
        <v>34.640351351351356</v>
      </c>
      <c r="EO7">
        <f>('P2'!EO7+'P2'!EO22*EO$2)/(EO$2+1)</f>
        <v>33.849717948717952</v>
      </c>
      <c r="EP7">
        <f>('P2'!EP7+'P2'!EP22*EP$2)/(EP$2+1)</f>
        <v>33.31</v>
      </c>
      <c r="EQ7">
        <f>('P2'!EQ7+'P2'!EQ22*EQ$2)/(EQ$2+1)</f>
        <v>29.529560975609762</v>
      </c>
      <c r="ER7">
        <f>('P2'!ER7+'P2'!ER22*ER$2)/(ER$2+1)</f>
        <v>31.099631578947374</v>
      </c>
      <c r="ES7">
        <f>('P2'!ES7+'P2'!ES22*ES$2)/(ES$2+1)</f>
        <v>39.960116279069759</v>
      </c>
      <c r="ET7">
        <f>('P2'!ET7+'P2'!ET22*ET$2)/(ET$2+1)</f>
        <v>41.490487179487182</v>
      </c>
      <c r="EU7">
        <f>('P2'!EU7+'P2'!EU22*EU$2)/(EU$2+1)</f>
        <v>38.519857142857148</v>
      </c>
      <c r="EV7">
        <f>('P2'!EV7+'P2'!EV22*EV$2)/(EV$2+1)</f>
        <v>36.59030769230769</v>
      </c>
      <c r="EW7">
        <f>('P2'!EW7+'P2'!EW22*EW$2)/(EW$2+1)</f>
        <v>34.650000000000006</v>
      </c>
      <c r="EX7">
        <f>('P2'!EX7+'P2'!EX22*EX$2)/(EX$2+1)</f>
        <v>37.28039534883721</v>
      </c>
      <c r="EY7">
        <f>('P2'!EY7+'P2'!EY22*EY$2)/(EY$2+1)</f>
        <v>35.729780487804881</v>
      </c>
      <c r="EZ7">
        <f>('P2'!EZ7+'P2'!EZ22*EZ$2)/(EZ$2+1)</f>
        <v>35.699666666666666</v>
      </c>
      <c r="FA7">
        <f>('P2'!FA7+'P2'!FA22*FA$2)/(FA$2+1)</f>
        <v>34.939902439024394</v>
      </c>
      <c r="FB7">
        <f>('P2'!FB7+'P2'!FB22*FB$2)/(FB$2+1)</f>
        <v>34.429736842105264</v>
      </c>
      <c r="FC7">
        <f>('P2'!FC7+'P2'!FC22*FC$2)/(FC$2+1)</f>
        <v>30.769804878048785</v>
      </c>
      <c r="FD7">
        <f>('P2'!FD7+'P2'!FD22*FD$2)/(FD$2+1)</f>
        <v>32.29025</v>
      </c>
      <c r="FE7">
        <f>('P2'!FE7+'P2'!FE22*FE$2)/(FE$2+1)</f>
        <v>40.860268292682932</v>
      </c>
      <c r="FF7">
        <f>('P2'!FF7+'P2'!FF22*FF$2)/(FF$2+1)</f>
        <v>42.35</v>
      </c>
      <c r="FG7">
        <f>('P2'!FG7+'P2'!FG22*FG$2)/(FG$2+1)</f>
        <v>39.470142857142861</v>
      </c>
      <c r="FH7">
        <f>('P2'!FH7+'P2'!FH22*FH$2)/(FH$2+1)</f>
        <v>37.609769230769224</v>
      </c>
      <c r="FI7">
        <f>('P2'!FI7+'P2'!FI22*FI$2)/(FI$2+1)</f>
        <v>35.74</v>
      </c>
      <c r="FJ7">
        <f>('P2'!FJ7+'P2'!FJ22*FJ$2)/(FJ$2+1)</f>
        <v>38.279906976744186</v>
      </c>
      <c r="FK7">
        <f>('P2'!FK7+'P2'!FK22*FK$2)/(FK$2+1)</f>
        <v>36.789975609756098</v>
      </c>
      <c r="FL7">
        <f>('P2'!FL7+'P2'!FL22*FL$2)/(FL$2+1)</f>
        <v>36.749888888888897</v>
      </c>
      <c r="FM7">
        <f>('P2'!FM7+'P2'!FM22*FM$2)/(FM$2+1)</f>
        <v>36.009536585365851</v>
      </c>
      <c r="FN7">
        <f>('P2'!FN7+'P2'!FN22*FN$2)/(FN$2+1)</f>
        <v>35.500368421052634</v>
      </c>
      <c r="FO7">
        <f>('P2'!FO7+'P2'!FO22*FO$2)/(FO$2+1)</f>
        <v>31.879756097560978</v>
      </c>
      <c r="FP7">
        <f>('P2'!FP7+'P2'!FP22*FP$2)/(FP$2+1)</f>
        <v>33.39</v>
      </c>
      <c r="FQ7">
        <f>('P2'!FQ7+'P2'!FQ22*FQ$2)/(FQ$2+1)</f>
        <v>41.860121951219519</v>
      </c>
      <c r="FR7">
        <f>('P2'!FR7+'P2'!FR22*FR$2)/(FR$2+1)</f>
        <v>43.329829268292684</v>
      </c>
      <c r="FS7">
        <f>('P2'!FS7+'P2'!FS22*FS$2)/(FS$2+1)</f>
        <v>40.49</v>
      </c>
      <c r="FT7">
        <f>('P2'!FT7+'P2'!FT22*FT$2)/(FT$2+1)</f>
        <v>38.649897435897437</v>
      </c>
      <c r="FU7">
        <f>('P2'!FU7+'P2'!FU22*FU$2)/(FU$2+1)</f>
        <v>36.809857142857147</v>
      </c>
      <c r="FV7">
        <f>('P2'!FV7+'P2'!FV22*FV$2)/(FV$2+1)</f>
        <v>39.320439024390247</v>
      </c>
      <c r="FW7">
        <f>('P2'!FW7+'P2'!FW22*FW$2)/(FW$2+1)</f>
        <v>37.839813953488374</v>
      </c>
      <c r="FX7">
        <f>('P2'!FX7+'P2'!FX22*FX$2)/(FX$2+1)</f>
        <v>37.809894736842104</v>
      </c>
      <c r="FY7">
        <f>('P2'!FY7+'P2'!FY22*FY$2)/(FY$2+1)</f>
        <v>37.080170731707319</v>
      </c>
      <c r="FZ7">
        <f>('P2'!FZ7+'P2'!FZ22*FZ$2)/(FZ$2+1)</f>
        <v>36.569750000000006</v>
      </c>
      <c r="GA7">
        <f>('P2'!GA7+'P2'!GA22*GA$2)/(GA$2+1)</f>
        <v>33.010209302325578</v>
      </c>
      <c r="GB7">
        <f>('P2'!GB7+'P2'!GB22*GB$2)/(GB$2+1)</f>
        <v>34.500000000000007</v>
      </c>
      <c r="GC7">
        <f>('P2'!GC7+'P2'!GC22*GC$2)/(GC$2+1)</f>
        <v>42.849951219512199</v>
      </c>
      <c r="GD7">
        <f>('P2'!GD7+'P2'!GD22*GD$2)/(GD$2+1)</f>
        <v>44.29975609756098</v>
      </c>
      <c r="GE7">
        <f>('P2'!GE7+'P2'!GE22*GE$2)/(GE$2+1)</f>
        <v>41.500000000000007</v>
      </c>
      <c r="GF7">
        <f>('P2'!GF7+'P2'!GF22*GF$2)/(GF$2+1)</f>
        <v>39.689780487804882</v>
      </c>
      <c r="GG7">
        <f>('P2'!GG7+'P2'!GG22*GG$2)/(GG$2+1)</f>
        <v>37.870045454545448</v>
      </c>
      <c r="GH7">
        <f>('P2'!GH7+'P2'!GH22*GH$2)/(GH$2+1)</f>
        <v>40.349878048780489</v>
      </c>
      <c r="GI7">
        <f>('P2'!GI7+'P2'!GI22*GI$2)/(GI$2+1)</f>
        <v>38.890111111111111</v>
      </c>
      <c r="GJ7">
        <f>('P2'!GJ7+'P2'!GJ22*GJ$2)/(GJ$2+1)</f>
        <v>38.85971794871795</v>
      </c>
      <c r="GK7">
        <f>('P2'!GK7+'P2'!GK22*GK$2)/(GK$2+1)</f>
        <v>38.140219512195124</v>
      </c>
      <c r="GL7">
        <f>('P2'!GL7+'P2'!GL22*GL$2)/(GL$2+1)</f>
        <v>37.65</v>
      </c>
      <c r="GM7">
        <f>('P2'!GM7+'P2'!GM22*GM$2)/(GM$2+1)</f>
        <v>34.13009302325581</v>
      </c>
      <c r="GN7">
        <f>('P2'!GN7+'P2'!GN22*GN$2)/(GN$2+1)</f>
        <v>35.599736842105266</v>
      </c>
      <c r="GO7">
        <f>('P2'!GO7+'P2'!GO22*GO$2)/(GO$2+1)</f>
        <v>43.850488372093018</v>
      </c>
      <c r="GP7">
        <f>('P2'!GP7+'P2'!GP22*GP$2)/(GP$2+1)</f>
        <v>45.269794871794879</v>
      </c>
      <c r="GQ7">
        <f>('P2'!GQ7+'P2'!GQ22*GQ$2)/(GQ$2+1)</f>
        <v>42.520250000000004</v>
      </c>
      <c r="GR7">
        <f>('P2'!GR7+'P2'!GR22*GR$2)/(GR$2+1)</f>
        <v>40.730139534883719</v>
      </c>
      <c r="GS7">
        <f>('P2'!GS7+'P2'!GS22*GS$2)/(GS$2+1)</f>
        <v>38.940000000000005</v>
      </c>
      <c r="GT7">
        <f>('P2'!GT7+'P2'!GT22*GT$2)/(GT$2+1)</f>
        <v>41.380073170731713</v>
      </c>
      <c r="GU7">
        <f>('P2'!GU7+'P2'!GU22*GU$2)/(GU$2+1)</f>
        <v>39.939888888888888</v>
      </c>
      <c r="GV7">
        <f>('P2'!GV7+'P2'!GV22*GV$2)/(GV$2+1)</f>
        <v>39.900105263157897</v>
      </c>
      <c r="GW7">
        <f>('P2'!GW7+'P2'!GW22*GW$2)/(GW$2+1)</f>
        <v>39.159641025641029</v>
      </c>
      <c r="GX7">
        <f>('P2'!GX7+'P2'!GX22*GX$2)/(GX$2+1)</f>
        <v>38.649857142857151</v>
      </c>
      <c r="GY7">
        <f>('P2'!GY7+'P2'!GY22*GY$2)/(GY$2+1)</f>
        <v>35.039853658536586</v>
      </c>
      <c r="GZ7">
        <f>('P2'!GZ7+'P2'!GZ22*GZ$2)/(GZ$2+1)</f>
        <v>36.55026315789474</v>
      </c>
      <c r="HA7">
        <f>('P2'!HA7+'P2'!HA22*HA$2)/(HA$2+1)</f>
        <v>45.009790697674418</v>
      </c>
      <c r="HB7">
        <f>('P2'!HB7+'P2'!HB22*HB$2)/(HB$2+1)</f>
        <v>46.469512820512819</v>
      </c>
      <c r="HC7">
        <f>('P2'!HC7+'P2'!HC22*HC$2)/(HC$2+1)</f>
        <v>43.64</v>
      </c>
      <c r="HD7">
        <f>('P2'!HD7+'P2'!HD22*HD$2)/(HD$2+1)</f>
        <v>41.799720930232553</v>
      </c>
      <c r="HE7">
        <f>('P2'!HE7+'P2'!HE22*HE$2)/(HE$2+1)</f>
        <v>39.96</v>
      </c>
      <c r="HF7">
        <f>('P2'!HF7+'P2'!HF22*HF$2)/(HF$2+1)</f>
        <v>42.460116279069766</v>
      </c>
      <c r="HG7">
        <f>('P2'!HG7+'P2'!HG22*HG$2)/(HG$2+1)</f>
        <v>40.980023255813954</v>
      </c>
      <c r="HH7">
        <f>('P2'!HH7+'P2'!HH22*HH$2)/(HH$2+1)</f>
        <v>40.940315789473686</v>
      </c>
      <c r="HI7">
        <f>('P2'!HI7+'P2'!HI22*HI$2)/(HI$2+1)</f>
        <v>40.179926829268297</v>
      </c>
      <c r="HJ7">
        <f>('P2'!HJ7+'P2'!HJ22*HJ$2)/(HJ$2+1)</f>
        <v>39.649749999999997</v>
      </c>
      <c r="HK7">
        <f>('P2'!HK7+'P2'!HK22*HK$2)/(HK$2+1)</f>
        <v>35.950195121951225</v>
      </c>
      <c r="HL7">
        <f>('P2'!HL7+'P2'!HL22*HL$2)/(HL$2+1)</f>
        <v>37.489736842105266</v>
      </c>
    </row>
    <row r="8" spans="1:220" x14ac:dyDescent="0.2">
      <c r="A8" s="243" t="s">
        <v>131</v>
      </c>
      <c r="B8" s="244" t="s">
        <v>149</v>
      </c>
      <c r="C8" s="244"/>
      <c r="D8" s="244"/>
      <c r="E8" s="244"/>
      <c r="F8" s="244"/>
      <c r="Q8" s="143"/>
      <c r="R8" s="143"/>
      <c r="S8" s="143"/>
      <c r="T8" s="143"/>
      <c r="U8" s="143"/>
      <c r="V8" s="143"/>
      <c r="W8" s="143"/>
      <c r="X8" s="143"/>
      <c r="Y8" s="143"/>
      <c r="Z8" s="143"/>
      <c r="AA8" s="143"/>
      <c r="AB8" s="143"/>
      <c r="AC8" s="143"/>
      <c r="AD8" s="143"/>
      <c r="AE8" s="143"/>
      <c r="AF8" s="143"/>
      <c r="AG8" s="143"/>
      <c r="AH8" s="143"/>
      <c r="AI8" s="143"/>
      <c r="AJ8" s="143"/>
      <c r="AK8" s="143"/>
      <c r="AL8" s="143"/>
      <c r="AM8" s="143"/>
      <c r="AN8" s="143"/>
      <c r="AO8" s="143"/>
      <c r="AP8" s="143"/>
      <c r="AQ8" s="143"/>
      <c r="AR8" s="143"/>
      <c r="AS8" s="143"/>
      <c r="AT8" s="143"/>
      <c r="AU8" s="143"/>
      <c r="AV8" s="143"/>
      <c r="AW8" s="143"/>
      <c r="AX8" s="143"/>
      <c r="AY8" s="143"/>
      <c r="AZ8" s="143"/>
      <c r="BA8" s="143"/>
      <c r="BB8" s="143"/>
      <c r="BC8" s="143"/>
      <c r="BD8" s="143"/>
      <c r="BE8" s="143"/>
      <c r="BF8" s="143"/>
      <c r="BG8" s="143"/>
      <c r="BH8" s="143"/>
      <c r="BI8" s="143"/>
      <c r="BJ8" s="143"/>
      <c r="BK8" s="143"/>
      <c r="BL8" s="143"/>
      <c r="BM8" s="143"/>
      <c r="BN8" s="143"/>
      <c r="BO8" s="143"/>
      <c r="BP8" s="143"/>
      <c r="BQ8" s="143"/>
      <c r="BR8" s="143"/>
      <c r="BS8" s="143"/>
      <c r="BT8" s="143"/>
      <c r="BU8" s="143"/>
      <c r="BV8" s="143"/>
      <c r="BW8" s="143"/>
      <c r="BX8" s="143"/>
      <c r="BY8" s="143"/>
      <c r="BZ8" s="143"/>
      <c r="CA8" s="143"/>
      <c r="CB8" s="143"/>
      <c r="CC8" s="143"/>
      <c r="CD8" s="143"/>
      <c r="CE8" s="143"/>
      <c r="CF8" s="143"/>
      <c r="CG8" s="143"/>
      <c r="CH8" s="143"/>
      <c r="CI8" s="143"/>
      <c r="CJ8" s="143"/>
      <c r="CK8" s="143"/>
      <c r="CL8" s="143"/>
      <c r="CM8" s="143"/>
      <c r="CN8" s="143"/>
      <c r="CO8" s="143"/>
      <c r="CP8" s="143"/>
      <c r="CQ8" s="143"/>
      <c r="CR8" s="143"/>
      <c r="CS8" s="143"/>
      <c r="CT8" s="143"/>
      <c r="CU8" s="143"/>
      <c r="CV8" s="143"/>
      <c r="CW8" s="143"/>
      <c r="CX8" s="143"/>
      <c r="CY8" s="143"/>
      <c r="CZ8" s="143"/>
      <c r="DA8" s="143"/>
      <c r="DB8" s="143"/>
      <c r="DC8" s="143"/>
      <c r="DD8" s="143"/>
      <c r="DE8" s="143"/>
      <c r="DF8" s="143"/>
      <c r="DG8" s="143"/>
      <c r="DH8" s="143"/>
      <c r="DI8" s="143"/>
      <c r="DJ8" s="143"/>
      <c r="DK8" s="143"/>
      <c r="DL8" s="143"/>
      <c r="DM8" s="143"/>
      <c r="DN8" s="143"/>
      <c r="DO8" s="143"/>
      <c r="DP8" s="143"/>
      <c r="DQ8" s="143"/>
      <c r="DR8" s="143"/>
      <c r="DS8" s="143"/>
      <c r="DT8" s="143"/>
      <c r="DU8" s="143"/>
      <c r="DV8" s="143"/>
      <c r="DW8" s="143"/>
      <c r="DX8" s="143"/>
      <c r="DY8" s="143"/>
      <c r="DZ8" s="143"/>
      <c r="EA8" s="143"/>
      <c r="EB8" s="143"/>
      <c r="EC8" s="143"/>
      <c r="ED8" s="143"/>
      <c r="EE8" s="143"/>
      <c r="EF8" s="143"/>
      <c r="EG8" s="143"/>
      <c r="EH8" s="143"/>
      <c r="EI8" s="143"/>
      <c r="EJ8" s="143"/>
      <c r="EK8" s="143"/>
      <c r="EL8" s="143"/>
      <c r="EM8" s="143"/>
      <c r="EN8" s="143"/>
      <c r="EO8" s="143"/>
      <c r="EP8" s="143"/>
      <c r="EQ8" s="143"/>
      <c r="ER8" s="143"/>
      <c r="ES8" s="143"/>
      <c r="ET8" s="143"/>
      <c r="EU8" s="143"/>
      <c r="EV8" s="143"/>
      <c r="EW8" s="143"/>
      <c r="EX8" s="143"/>
      <c r="EY8" s="143"/>
      <c r="EZ8" s="143"/>
      <c r="FA8" s="143"/>
      <c r="FB8" s="143"/>
      <c r="FC8" s="143"/>
      <c r="FD8" s="143"/>
      <c r="FE8" s="143"/>
      <c r="FF8" s="143"/>
      <c r="FG8" s="143"/>
      <c r="FH8" s="143"/>
      <c r="FI8" s="143"/>
      <c r="FJ8" s="143"/>
      <c r="FK8" s="143"/>
      <c r="FL8" s="143"/>
      <c r="FM8" s="143"/>
      <c r="FN8" s="143"/>
      <c r="FO8" s="143"/>
      <c r="FP8" s="143"/>
      <c r="FQ8" s="143"/>
      <c r="FR8" s="143"/>
      <c r="FS8" s="143"/>
      <c r="FT8" s="143"/>
      <c r="FU8" s="143"/>
      <c r="FV8" s="143"/>
      <c r="FW8" s="143"/>
      <c r="FX8" s="143"/>
      <c r="FY8" s="143"/>
      <c r="FZ8" s="143"/>
      <c r="GA8" s="143"/>
      <c r="GB8" s="143"/>
      <c r="GC8" s="143"/>
      <c r="GD8" s="143"/>
      <c r="GE8" s="143"/>
      <c r="GF8" s="143"/>
      <c r="GG8" s="143"/>
      <c r="GH8" s="143"/>
      <c r="GI8" s="143"/>
      <c r="GJ8" s="143"/>
      <c r="GK8" s="143"/>
      <c r="GL8" s="143"/>
      <c r="GM8" s="143"/>
      <c r="GN8" s="143"/>
      <c r="GO8" s="143"/>
      <c r="GP8" s="143"/>
      <c r="GQ8" s="143"/>
      <c r="GR8" s="143"/>
      <c r="GS8" s="143"/>
      <c r="GT8" s="143"/>
      <c r="GU8" s="143"/>
      <c r="GV8" s="143"/>
      <c r="GW8" s="143"/>
      <c r="GX8" s="143"/>
      <c r="GY8" s="143"/>
      <c r="GZ8" s="143"/>
      <c r="HA8" s="143"/>
      <c r="HB8" s="143"/>
      <c r="HC8" s="143"/>
      <c r="HD8" s="143"/>
      <c r="HE8" s="143"/>
      <c r="HF8" s="143"/>
      <c r="HG8" s="143"/>
      <c r="HH8" s="143"/>
      <c r="HI8" s="143"/>
      <c r="HJ8" s="143"/>
      <c r="HK8" s="143"/>
      <c r="HL8" s="143"/>
    </row>
    <row r="9" spans="1:220" x14ac:dyDescent="0.2">
      <c r="A9" s="243" t="s">
        <v>131</v>
      </c>
      <c r="B9" s="244" t="s">
        <v>179</v>
      </c>
      <c r="C9" s="244"/>
      <c r="D9" s="244"/>
      <c r="E9" s="244"/>
      <c r="F9" s="244"/>
      <c r="Q9">
        <f>('P2'!Q9+'P2'!Q23*Q$2)/(Q$2+1)</f>
        <v>0</v>
      </c>
      <c r="R9">
        <f>('P2'!R9+'P2'!R23*R$2)/(R$2+1)</f>
        <v>0</v>
      </c>
      <c r="S9">
        <f>('P2'!S9+'P2'!S23*S$2)/(S$2+1)</f>
        <v>0</v>
      </c>
      <c r="T9">
        <f>('P2'!T9+'P2'!T23*T$2)/(T$2+1)</f>
        <v>23.384615384615383</v>
      </c>
      <c r="U9">
        <f>('P2'!U9+'P2'!U23*U$2)/(U$2+1)</f>
        <v>24.297250000000005</v>
      </c>
      <c r="V9">
        <f>('P2'!V9+'P2'!V23*V$2)/(V$2+1)</f>
        <v>29.000325581395348</v>
      </c>
      <c r="W9">
        <f>('P2'!W9+'P2'!W23*W$2)/(W$2+1)</f>
        <v>28.750292682926833</v>
      </c>
      <c r="X9">
        <f>('P2'!X9+'P2'!X23*X$2)/(X$2+1)</f>
        <v>27.999888888888893</v>
      </c>
      <c r="Y9">
        <f>('P2'!Y9+'P2'!Y23*Y$2)/(Y$2+1)</f>
        <v>26.500268292682925</v>
      </c>
      <c r="Z9">
        <f>('P2'!Z9+'P2'!Z23*Z$2)/(Z$2+1)</f>
        <v>22.249842105263163</v>
      </c>
      <c r="AA9">
        <f>('P2'!AA9+'P2'!AA23*AA$2)/(AA$2+1)</f>
        <v>23.999975609756099</v>
      </c>
      <c r="AB9">
        <f>('P2'!AB9+'P2'!AB23*AB$2)/(AB$2+1)</f>
        <v>26.499749999999999</v>
      </c>
      <c r="AC9">
        <f>('P2'!AC9+'P2'!AC23*AC$2)/(AC$2+1)</f>
        <v>31.49970731707317</v>
      </c>
      <c r="AD9">
        <f>('P2'!AD9+'P2'!AD23*AD$2)/(AD$2+1)</f>
        <v>32.999897435897438</v>
      </c>
      <c r="AE9">
        <f>('P2'!AE9+'P2'!AE23*AE$2)/(AE$2+1)</f>
        <v>31.500000000000004</v>
      </c>
      <c r="AF9">
        <f>('P2'!AF9+'P2'!AF23*AF$2)/(AF$2+1)</f>
        <v>26.749948717948723</v>
      </c>
      <c r="AG9">
        <f>('P2'!AG9+'P2'!AG23*AG$2)/(AG$2+1)</f>
        <v>27.75</v>
      </c>
      <c r="AH9">
        <f>('P2'!AH9+'P2'!AH23*AH$2)/(AH$2+1)</f>
        <v>29.499790697674417</v>
      </c>
      <c r="AI9">
        <f>('P2'!AI9+'P2'!AI23*AI$2)/(AI$2+1)</f>
        <v>29.499682926829269</v>
      </c>
      <c r="AJ9">
        <f>('P2'!AJ9+'P2'!AJ23*AJ$2)/(AJ$2+1)</f>
        <v>27.74977777777778</v>
      </c>
      <c r="AK9">
        <f>('P2'!AK9+'P2'!AK23*AK$2)/(AK$2+1)</f>
        <v>26.749951219512194</v>
      </c>
      <c r="AL9">
        <f>('P2'!AL9+'P2'!AL23*AL$2)/(AL$2+1)</f>
        <v>25.249736842105268</v>
      </c>
      <c r="AM9">
        <f>('P2'!AM9+'P2'!AM23*AM$2)/(AM$2+1)</f>
        <v>25.999682926829269</v>
      </c>
      <c r="AN9">
        <f>('P2'!AN9+'P2'!AN23*AN$2)/(AN$2+1)</f>
        <v>28.250250000000001</v>
      </c>
      <c r="AO9">
        <f>('P2'!AO9+'P2'!AO23*AO$2)/(AO$2+1)</f>
        <v>32.249975609756099</v>
      </c>
      <c r="AP9">
        <f>('P2'!AP9+'P2'!AP23*AP$2)/(AP$2+1)</f>
        <v>33.749658536585372</v>
      </c>
      <c r="AQ9">
        <f>('P2'!AQ9+'P2'!AQ23*AQ$2)/(AQ$2+1)</f>
        <v>32.250500000000002</v>
      </c>
      <c r="AR9">
        <f>('P2'!AR9+'P2'!AR23*AR$2)/(AR$2+1)</f>
        <v>28.24969230769231</v>
      </c>
      <c r="AS9">
        <f>('P2'!AS9+'P2'!AS23*AS$2)/(AS$2+1)</f>
        <v>28.000000000000004</v>
      </c>
      <c r="AT9">
        <f>('P2'!AT9+'P2'!AT23*AT$2)/(AT$2+1)</f>
        <v>29.99985365853659</v>
      </c>
      <c r="AU9">
        <f>('P2'!AU9+'P2'!AU23*AU$2)/(AU$2+1)</f>
        <v>29.310000000000002</v>
      </c>
      <c r="AV9">
        <f>('P2'!AV9+'P2'!AV23*AV$2)/(AV$2+1)</f>
        <v>27.950230769230771</v>
      </c>
      <c r="AW9">
        <f>('P2'!AW9+'P2'!AW23*AW$2)/(AW$2+1)</f>
        <v>27.150435897435901</v>
      </c>
      <c r="AX9">
        <f>('P2'!AX9+'P2'!AX23*AX$2)/(AX$2+1)</f>
        <v>25.860105263157894</v>
      </c>
      <c r="AY9">
        <f>('P2'!AY9+'P2'!AY23*AY$2)/(AY$2+1)</f>
        <v>26.489860465116276</v>
      </c>
      <c r="AZ9">
        <f>('P2'!AZ9+'P2'!AZ23*AZ$2)/(AZ$2+1)</f>
        <v>28.410000000000004</v>
      </c>
      <c r="BA9">
        <f>('P2'!BA9+'P2'!BA23*BA$2)/(BA$2+1)</f>
        <v>31.309951219512197</v>
      </c>
      <c r="BB9">
        <f>('P2'!BB9+'P2'!BB23*BB$2)/(BB$2+1)</f>
        <v>33.150073170731709</v>
      </c>
      <c r="BC9">
        <f>('P2'!BC9+'P2'!BC23*BC$2)/(BC$2+1)</f>
        <v>31.77</v>
      </c>
      <c r="BD9">
        <f>('P2'!BD9+'P2'!BD23*BD$2)/(BD$2+1)</f>
        <v>28.459585365853663</v>
      </c>
      <c r="BE9">
        <f>('P2'!BE9+'P2'!BE23*BE$2)/(BE$2+1)</f>
        <v>28.37</v>
      </c>
      <c r="BF9">
        <f>('P2'!BF9+'P2'!BF23*BF$2)/(BF$2+1)</f>
        <v>29.950365853658536</v>
      </c>
      <c r="BG9">
        <f>('P2'!BG9+'P2'!BG23*BG$2)/(BG$2+1)</f>
        <v>29.480093023255812</v>
      </c>
      <c r="BH9">
        <f>('P2'!BH9+'P2'!BH23*BH$2)/(BH$2+1)</f>
        <v>28.27044444444445</v>
      </c>
      <c r="BI9">
        <f>('P2'!BI9+'P2'!BI23*BI$2)/(BI$2+1)</f>
        <v>27.550358974358971</v>
      </c>
      <c r="BJ9">
        <f>('P2'!BJ9+'P2'!BJ23*BJ$2)/(BJ$2+1)</f>
        <v>26.330631578947372</v>
      </c>
      <c r="BK9">
        <f>('P2'!BK9+'P2'!BK23*BK$2)/(BK$2+1)</f>
        <v>26.909674418604649</v>
      </c>
      <c r="BL9">
        <f>('P2'!BL9+'P2'!BL23*BL$2)/(BL$2+1)</f>
        <v>28.670526315789477</v>
      </c>
      <c r="BM9">
        <f>('P2'!BM9+'P2'!BM23*BM$2)/(BM$2+1)</f>
        <v>31.110186046511625</v>
      </c>
      <c r="BN9">
        <f>('P2'!BN9+'P2'!BN23*BN$2)/(BN$2+1)</f>
        <v>33.080102564102567</v>
      </c>
      <c r="BO9">
        <f>('P2'!BO9+'P2'!BO23*BO$2)/(BO$2+1)</f>
        <v>31.739250000000002</v>
      </c>
      <c r="BP9">
        <f>('P2'!BP9+'P2'!BP23*BP$2)/(BP$2+1)</f>
        <v>28.709658536585369</v>
      </c>
      <c r="BQ9">
        <f>('P2'!BQ9+'P2'!BQ23*BQ$2)/(BQ$2+1)</f>
        <v>28.670249999999999</v>
      </c>
      <c r="BR9">
        <f>('P2'!BR9+'P2'!BR23*BR$2)/(BR$2+1)</f>
        <v>30.070097560975615</v>
      </c>
      <c r="BS9">
        <f>('P2'!BS9+'P2'!BS23*BS$2)/(BS$2+1)</f>
        <v>29.670209302325581</v>
      </c>
      <c r="BT9">
        <f>('P2'!BT9+'P2'!BT23*BT$2)/(BT$2+1)</f>
        <v>28.590000000000003</v>
      </c>
      <c r="BU9">
        <f>('P2'!BU9+'P2'!BU23*BU$2)/(BU$2+1)</f>
        <v>27.940692307692309</v>
      </c>
      <c r="BV9">
        <f>('P2'!BV9+'P2'!BV23*BV$2)/(BV$2+1)</f>
        <v>26.780250000000002</v>
      </c>
      <c r="BW9">
        <f>('P2'!BW9+'P2'!BW23*BW$2)/(BW$2+1)</f>
        <v>27.299780487804881</v>
      </c>
      <c r="BX9">
        <f>('P2'!BX9+'P2'!BX23*BX$2)/(BX$2+1)</f>
        <v>28.930263157894736</v>
      </c>
      <c r="BY9">
        <f>('P2'!BY9+'P2'!BY23*BY$2)/(BY$2+1)</f>
        <v>30.950162790697675</v>
      </c>
      <c r="BZ9">
        <f>('P2'!BZ9+'P2'!BZ23*BZ$2)/(BZ$2+1)</f>
        <v>33.030153846153844</v>
      </c>
      <c r="CA9">
        <f>('P2'!CA9+'P2'!CA23*CA$2)/(CA$2+1)</f>
        <v>31.709750000000003</v>
      </c>
      <c r="CB9">
        <f>('P2'!CB9+'P2'!CB23*CB$2)/(CB$2+1)</f>
        <v>28.929829268292682</v>
      </c>
      <c r="CC9">
        <f>('P2'!CC9+'P2'!CC23*CC$2)/(CC$2+1)</f>
        <v>28.94</v>
      </c>
      <c r="CD9">
        <f>('P2'!CD9+'P2'!CD23*CD$2)/(CD$2+1)</f>
        <v>30.170581395348837</v>
      </c>
      <c r="CE9">
        <f>('P2'!CE9+'P2'!CE23*CE$2)/(CE$2+1)</f>
        <v>29.749829268292686</v>
      </c>
      <c r="CF9">
        <f>('P2'!CF9+'P2'!CF23*CF$2)/(CF$2+1)</f>
        <v>28.789555555555562</v>
      </c>
      <c r="CG9">
        <f>('P2'!CG9+'P2'!CG23*CG$2)/(CG$2+1)</f>
        <v>28.199974358974359</v>
      </c>
      <c r="CH9">
        <f>('P2'!CH9+'P2'!CH23*CH$2)/(CH$2+1)</f>
        <v>27.200749999999999</v>
      </c>
      <c r="CI9">
        <f>('P2'!CI9+'P2'!CI23*CI$2)/(CI$2+1)</f>
        <v>27.680195121951222</v>
      </c>
      <c r="CJ9">
        <f>('P2'!CJ9+'P2'!CJ23*CJ$2)/(CJ$2+1)</f>
        <v>29.14026315789474</v>
      </c>
      <c r="CK9">
        <f>('P2'!CK9+'P2'!CK23*CK$2)/(CK$2+1)</f>
        <v>30.760302325581392</v>
      </c>
      <c r="CL9">
        <f>('P2'!CL9+'P2'!CL23*CL$2)/(CL$2+1)</f>
        <v>32.950282051282059</v>
      </c>
      <c r="CM9">
        <f>('P2'!CM9+'P2'!CM23*CM$2)/(CM$2+1)</f>
        <v>31.669142857142862</v>
      </c>
      <c r="CN9">
        <f>('P2'!CN9+'P2'!CN23*CN$2)/(CN$2+1)</f>
        <v>29.16976923076923</v>
      </c>
      <c r="CO9">
        <f>('P2'!CO9+'P2'!CO23*CO$2)/(CO$2+1)</f>
        <v>29.130499999999998</v>
      </c>
      <c r="CP9">
        <f>('P2'!CP9+'P2'!CP23*CP$2)/(CP$2+1)</f>
        <v>30.299813953488375</v>
      </c>
      <c r="CQ9">
        <f>('P2'!CQ9+'P2'!CQ23*CQ$2)/(CQ$2+1)</f>
        <v>29.98</v>
      </c>
      <c r="CR9">
        <f>('P2'!CR9+'P2'!CR23*CR$2)/(CR$2+1)</f>
        <v>29.119648648648646</v>
      </c>
      <c r="CS9">
        <f>('P2'!CS9+'P2'!CS23*CS$2)/(CS$2+1)</f>
        <v>28.559658536585367</v>
      </c>
      <c r="CT9">
        <f>('P2'!CT9+'P2'!CT23*CT$2)/(CT$2+1)</f>
        <v>27.610157894736844</v>
      </c>
      <c r="CU9">
        <f>('P2'!CU9+'P2'!CU23*CU$2)/(CU$2+1)</f>
        <v>28.059951219512197</v>
      </c>
      <c r="CV9">
        <f>('P2'!CV9+'P2'!CV23*CV$2)/(CV$2+1)</f>
        <v>29.420625000000001</v>
      </c>
      <c r="CW9">
        <f>('P2'!CW9+'P2'!CW23*CW$2)/(CW$2+1)</f>
        <v>30.770024390243908</v>
      </c>
      <c r="CX9">
        <f>('P2'!CX9+'P2'!CX23*CX$2)/(CX$2+1)</f>
        <v>33.040731707317079</v>
      </c>
      <c r="CY9">
        <f>('P2'!CY9+'P2'!CY23*CY$2)/(CY$2+1)</f>
        <v>31.779249999999998</v>
      </c>
      <c r="CZ9">
        <f>('P2'!CZ9+'P2'!CZ23*CZ$2)/(CZ$2+1)</f>
        <v>29.450051282051284</v>
      </c>
      <c r="DA9">
        <f>('P2'!DA9+'P2'!DA23*DA$2)/(DA$2+1)</f>
        <v>29.439857142857146</v>
      </c>
      <c r="DB9">
        <f>('P2'!DB9+'P2'!DB23*DB$2)/(DB$2+1)</f>
        <v>30.500097560975611</v>
      </c>
      <c r="DC9">
        <f>('P2'!DC9+'P2'!DC23*DC$2)/(DC$2+1)</f>
        <v>30.219317073170732</v>
      </c>
      <c r="DD9">
        <f>('P2'!DD9+'P2'!DD23*DD$2)/(DD$2+1)</f>
        <v>29.429888888888893</v>
      </c>
      <c r="DE9">
        <f>('P2'!DE9+'P2'!DE23*DE$2)/(DE$2+1)</f>
        <v>28.919731707317069</v>
      </c>
      <c r="DF9">
        <f>('P2'!DF9+'P2'!DF23*DF$2)/(DF$2+1)</f>
        <v>28.010526315789477</v>
      </c>
      <c r="DG9">
        <f>('P2'!DG9+'P2'!DG23*DG$2)/(DG$2+1)</f>
        <v>28.429790697674417</v>
      </c>
      <c r="DH9">
        <f>('P2'!DH9+'P2'!DH23*DH$2)/(DH$2+1)</f>
        <v>29.71026315789474</v>
      </c>
      <c r="DI9">
        <f>('P2'!DI9+'P2'!DI23*DI$2)/(DI$2+1)</f>
        <v>30.800341463414636</v>
      </c>
      <c r="DJ9">
        <f>('P2'!DJ9+'P2'!DJ23*DJ$2)/(DJ$2+1)</f>
        <v>33.140414634146346</v>
      </c>
      <c r="DK9">
        <f>('P2'!DK9+'P2'!DK23*DK$2)/(DK$2+1)</f>
        <v>31.899500000000003</v>
      </c>
      <c r="DL9">
        <f>('P2'!DL9+'P2'!DL23*DL$2)/(DL$2+1)</f>
        <v>29.730076923076922</v>
      </c>
      <c r="DM9">
        <f>('P2'!DM9+'P2'!DM23*DM$2)/(DM$2+1)</f>
        <v>29.749857142857149</v>
      </c>
      <c r="DN9">
        <f>('P2'!DN9+'P2'!DN23*DN$2)/(DN$2+1)</f>
        <v>30.699609756097562</v>
      </c>
      <c r="DO9">
        <f>('P2'!DO9+'P2'!DO23*DO$2)/(DO$2+1)</f>
        <v>30.450651162790695</v>
      </c>
      <c r="DP9">
        <f>('P2'!DP9+'P2'!DP23*DP$2)/(DP$2+1)</f>
        <v>29.739666666666668</v>
      </c>
      <c r="DQ9">
        <f>('P2'!DQ9+'P2'!DQ23*DQ$2)/(DQ$2+1)</f>
        <v>29.269820512820512</v>
      </c>
      <c r="DR9">
        <f>('P2'!DR9+'P2'!DR23*DR$2)/(DR$2+1)</f>
        <v>28.400526315789477</v>
      </c>
      <c r="DS9">
        <f>('P2'!DS9+'P2'!DS23*DS$2)/(DS$2+1)</f>
        <v>28.789325581395349</v>
      </c>
      <c r="DT9">
        <f>('P2'!DT9+'P2'!DT23*DT$2)/(DT$2+1)</f>
        <v>29.989736842105259</v>
      </c>
      <c r="DU9">
        <f>('P2'!DU9+'P2'!DU23*DU$2)/(DU$2+1)</f>
        <v>30.84036585365854</v>
      </c>
      <c r="DV9">
        <f>('P2'!DV9+'P2'!DV23*DV$2)/(DV$2+1)</f>
        <v>33.250878048780493</v>
      </c>
      <c r="DW9">
        <f>('P2'!DW9+'P2'!DW23*DW$2)/(DW$2+1)</f>
        <v>32.029250000000005</v>
      </c>
      <c r="DX9">
        <f>('P2'!DX9+'P2'!DX23*DX$2)/(DX$2+1)</f>
        <v>30.000292682926837</v>
      </c>
      <c r="DY9">
        <f>('P2'!DY9+'P2'!DY23*DY$2)/(DY$2+1)</f>
        <v>30.04975</v>
      </c>
      <c r="DZ9">
        <f>('P2'!DZ9+'P2'!DZ23*DZ$2)/(DZ$2+1)</f>
        <v>30.910024390243905</v>
      </c>
      <c r="EA9">
        <f>('P2'!EA9+'P2'!EA23*EA$2)/(EA$2+1)</f>
        <v>30.700395348837205</v>
      </c>
      <c r="EB9">
        <f>('P2'!EB9+'P2'!EB23*EB$2)/(EB$2+1)</f>
        <v>30.039333333333335</v>
      </c>
      <c r="EC9">
        <f>('P2'!EC9+'P2'!EC23*EC$2)/(EC$2+1)</f>
        <v>29.589923076923082</v>
      </c>
      <c r="ED9">
        <f>('P2'!ED9+'P2'!ED23*ED$2)/(ED$2+1)</f>
        <v>28.739894736842107</v>
      </c>
      <c r="EE9">
        <f>('P2'!EE9+'P2'!EE23*EE$2)/(EE$2+1)</f>
        <v>29.109418604651157</v>
      </c>
      <c r="EF9">
        <f>('P2'!EF9+'P2'!EF23*EF$2)/(EF$2+1)</f>
        <v>30.27</v>
      </c>
      <c r="EG9">
        <f>('P2'!EG9+'P2'!EG23*EG$2)/(EG$2+1)</f>
        <v>30.960186046511627</v>
      </c>
      <c r="EH9">
        <f>('P2'!EH9+'P2'!EH23*EH$2)/(EH$2+1)</f>
        <v>33.410897435897432</v>
      </c>
      <c r="EI9">
        <f>('P2'!EI9+'P2'!EI23*EI$2)/(EI$2+1)</f>
        <v>32.199500000000008</v>
      </c>
      <c r="EJ9">
        <f>('P2'!EJ9+'P2'!EJ23*EJ$2)/(EJ$2+1)</f>
        <v>30.269926829268297</v>
      </c>
      <c r="EK9">
        <f>('P2'!EK9+'P2'!EK23*EK$2)/(EK$2+1)</f>
        <v>30.330250000000003</v>
      </c>
      <c r="EL9">
        <f>('P2'!EL9+'P2'!EL23*EL$2)/(EL$2+1)</f>
        <v>31.129829268292688</v>
      </c>
      <c r="EM9">
        <f>('P2'!EM9+'P2'!EM23*EM$2)/(EM$2+1)</f>
        <v>30.940046511627905</v>
      </c>
      <c r="EN9">
        <f>('P2'!EN9+'P2'!EN23*EN$2)/(EN$2+1)</f>
        <v>30.31978378378378</v>
      </c>
      <c r="EO9">
        <f>('P2'!EO9+'P2'!EO23*EO$2)/(EO$2+1)</f>
        <v>29.899794871794878</v>
      </c>
      <c r="EP9">
        <f>('P2'!EP9+'P2'!EP23*EP$2)/(EP$2+1)</f>
        <v>29.079750000000004</v>
      </c>
      <c r="EQ9">
        <f>('P2'!EQ9+'P2'!EQ23*EQ$2)/(EQ$2+1)</f>
        <v>29.429634146341463</v>
      </c>
      <c r="ER9">
        <f>('P2'!ER9+'P2'!ER23*ER$2)/(ER$2+1)</f>
        <v>30.54</v>
      </c>
      <c r="ES9">
        <f>('P2'!ES9+'P2'!ES23*ES$2)/(ES$2+1)</f>
        <v>31.079813953488372</v>
      </c>
      <c r="ET9">
        <f>('P2'!ET9+'P2'!ET23*ET$2)/(ET$2+1)</f>
        <v>33.570743589743593</v>
      </c>
      <c r="EU9">
        <f>('P2'!EU9+'P2'!EU23*EU$2)/(EU$2+1)</f>
        <v>32.369285714285716</v>
      </c>
      <c r="EV9">
        <f>('P2'!EV9+'P2'!EV23*EV$2)/(EV$2+1)</f>
        <v>30.530358974358979</v>
      </c>
      <c r="EW9">
        <f>('P2'!EW9+'P2'!EW23*EW$2)/(EW$2+1)</f>
        <v>30.620249999999999</v>
      </c>
      <c r="EX9">
        <f>('P2'!EX9+'P2'!EX23*EX$2)/(EX$2+1)</f>
        <v>31.349790697674415</v>
      </c>
      <c r="EY9">
        <f>('P2'!EY9+'P2'!EY23*EY$2)/(EY$2+1)</f>
        <v>31.179731707317078</v>
      </c>
      <c r="EZ9">
        <f>('P2'!EZ9+'P2'!EZ23*EZ$2)/(EZ$2+1)</f>
        <v>30.609555555555556</v>
      </c>
      <c r="FA9">
        <f>('P2'!FA9+'P2'!FA23*FA$2)/(FA$2+1)</f>
        <v>30.209951219512199</v>
      </c>
      <c r="FB9">
        <f>('P2'!FB9+'P2'!FB23*FB$2)/(FB$2+1)</f>
        <v>29.410368421052638</v>
      </c>
      <c r="FC9">
        <f>('P2'!FC9+'P2'!FC23*FC$2)/(FC$2+1)</f>
        <v>29.74978048780488</v>
      </c>
      <c r="FD9">
        <f>('P2'!FD9+'P2'!FD23*FD$2)/(FD$2+1)</f>
        <v>30.81</v>
      </c>
      <c r="FE9">
        <f>('P2'!FE9+'P2'!FE23*FE$2)/(FE$2+1)</f>
        <v>31.200195121951225</v>
      </c>
      <c r="FF9">
        <f>('P2'!FF9+'P2'!FF23*FF$2)/(FF$2+1)</f>
        <v>33.740384615384613</v>
      </c>
      <c r="FG9">
        <f>('P2'!FG9+'P2'!FG23*FG$2)/(FG$2+1)</f>
        <v>32.549285714285716</v>
      </c>
      <c r="FH9">
        <f>('P2'!FH9+'P2'!FH23*FH$2)/(FH$2+1)</f>
        <v>30.800461538461541</v>
      </c>
      <c r="FI9">
        <f>('P2'!FI9+'P2'!FI23*FI$2)/(FI$2+1)</f>
        <v>30.900000000000002</v>
      </c>
      <c r="FJ9">
        <f>('P2'!FJ9+'P2'!FJ23*FJ$2)/(FJ$2+1)</f>
        <v>31.570186046511626</v>
      </c>
      <c r="FK9">
        <f>('P2'!FK9+'P2'!FK23*FK$2)/(FK$2+1)</f>
        <v>31.419926829268299</v>
      </c>
      <c r="FL9">
        <f>('P2'!FL9+'P2'!FL23*FL$2)/(FL$2+1)</f>
        <v>30.879333333333335</v>
      </c>
      <c r="FM9">
        <f>('P2'!FM9+'P2'!FM23*FM$2)/(FM$2+1)</f>
        <v>30.500170731707321</v>
      </c>
      <c r="FN9">
        <f>('P2'!FN9+'P2'!FN23*FN$2)/(FN$2+1)</f>
        <v>29.710157894736849</v>
      </c>
      <c r="FO9">
        <f>('P2'!FO9+'P2'!FO23*FO$2)/(FO$2+1)</f>
        <v>30.040000000000003</v>
      </c>
      <c r="FP9">
        <f>('P2'!FP9+'P2'!FP23*FP$2)/(FP$2+1)</f>
        <v>31.070624999999996</v>
      </c>
      <c r="FQ9">
        <f>('P2'!FQ9+'P2'!FQ23*FQ$2)/(FQ$2+1)</f>
        <v>31.379780487804876</v>
      </c>
      <c r="FR9">
        <f>('P2'!FR9+'P2'!FR23*FR$2)/(FR$2+1)</f>
        <v>33.940463414634152</v>
      </c>
      <c r="FS9">
        <f>('P2'!FS9+'P2'!FS23*FS$2)/(FS$2+1)</f>
        <v>32.759000000000007</v>
      </c>
      <c r="FT9">
        <f>('P2'!FT9+'P2'!FT23*FT$2)/(FT$2+1)</f>
        <v>31.050102564102566</v>
      </c>
      <c r="FU9">
        <f>('P2'!FU9+'P2'!FU23*FU$2)/(FU$2+1)</f>
        <v>31.170142857142864</v>
      </c>
      <c r="FV9">
        <f>('P2'!FV9+'P2'!FV23*FV$2)/(FV$2+1)</f>
        <v>31.809536585365855</v>
      </c>
      <c r="FW9">
        <f>('P2'!FW9+'P2'!FW23*FW$2)/(FW$2+1)</f>
        <v>31.670302325581389</v>
      </c>
      <c r="FX9">
        <f>('P2'!FX9+'P2'!FX23*FX$2)/(FX$2+1)</f>
        <v>31.150052631578948</v>
      </c>
      <c r="FY9">
        <f>('P2'!FY9+'P2'!FY23*FY$2)/(FY$2+1)</f>
        <v>30.780121951219513</v>
      </c>
      <c r="FZ9">
        <f>('P2'!FZ9+'P2'!FZ23*FZ$2)/(FZ$2+1)</f>
        <v>30.00975</v>
      </c>
      <c r="GA9">
        <f>('P2'!GA9+'P2'!GA23*GA$2)/(GA$2+1)</f>
        <v>30.319651162790699</v>
      </c>
      <c r="GB9">
        <f>('P2'!GB9+'P2'!GB23*GB$2)/(GB$2+1)</f>
        <v>31.330263157894741</v>
      </c>
      <c r="GC9">
        <f>('P2'!GC9+'P2'!GC23*GC$2)/(GC$2+1)</f>
        <v>31.560439024390249</v>
      </c>
      <c r="GD9">
        <f>('P2'!GD9+'P2'!GD23*GD$2)/(GD$2+1)</f>
        <v>34.14065853658537</v>
      </c>
      <c r="GE9">
        <f>('P2'!GE9+'P2'!GE23*GE$2)/(GE$2+1)</f>
        <v>32.968750000000007</v>
      </c>
      <c r="GF9">
        <f>('P2'!GF9+'P2'!GF23*GF$2)/(GF$2+1)</f>
        <v>31.309853658536586</v>
      </c>
      <c r="GG9">
        <f>('P2'!GG9+'P2'!GG23*GG$2)/(GG$2+1)</f>
        <v>31.439499999999995</v>
      </c>
      <c r="GH9">
        <f>('P2'!GH9+'P2'!GH23*GH$2)/(GH$2+1)</f>
        <v>32.039585365853661</v>
      </c>
      <c r="GI9">
        <f>('P2'!GI9+'P2'!GI23*GI$2)/(GI$2+1)</f>
        <v>31.91033333333333</v>
      </c>
      <c r="GJ9">
        <f>('P2'!GJ9+'P2'!GJ23*GJ$2)/(GJ$2+1)</f>
        <v>31.429717948717947</v>
      </c>
      <c r="GK9">
        <f>('P2'!GK9+'P2'!GK23*GK$2)/(GK$2+1)</f>
        <v>31.069902439024396</v>
      </c>
      <c r="GL9">
        <f>('P2'!GL9+'P2'!GL23*GL$2)/(GL$2+1)</f>
        <v>30.310263157894738</v>
      </c>
      <c r="GM9">
        <f>('P2'!GM9+'P2'!GM23*GM$2)/(GM$2+1)</f>
        <v>30.609325581395346</v>
      </c>
      <c r="GN9">
        <f>('P2'!GN9+'P2'!GN23*GN$2)/(GN$2+1)</f>
        <v>31.590000000000003</v>
      </c>
      <c r="GO9">
        <f>('P2'!GO9+'P2'!GO23*GO$2)/(GO$2+1)</f>
        <v>31.73988372093023</v>
      </c>
      <c r="GP9">
        <f>('P2'!GP9+'P2'!GP23*GP$2)/(GP$2+1)</f>
        <v>34.350307692307695</v>
      </c>
      <c r="GQ9">
        <f>('P2'!GQ9+'P2'!GQ23*GQ$2)/(GQ$2+1)</f>
        <v>33.179250000000003</v>
      </c>
      <c r="GR9">
        <f>('P2'!GR9+'P2'!GR23*GR$2)/(GR$2+1)</f>
        <v>31.570744186046511</v>
      </c>
      <c r="GS9">
        <f>('P2'!GS9+'P2'!GS23*GS$2)/(GS$2+1)</f>
        <v>31.700142857142861</v>
      </c>
      <c r="GT9">
        <f>('P2'!GT9+'P2'!GT23*GT$2)/(GT$2+1)</f>
        <v>32.279463414634144</v>
      </c>
      <c r="GU9">
        <f>('P2'!GU9+'P2'!GU23*GU$2)/(GU$2+1)</f>
        <v>32.160088888888893</v>
      </c>
      <c r="GV9">
        <f>('P2'!GV9+'P2'!GV23*GV$2)/(GV$2+1)</f>
        <v>31.670131578947366</v>
      </c>
      <c r="GW9">
        <f>('P2'!GW9+'P2'!GW23*GW$2)/(GW$2+1)</f>
        <v>31.310025641025639</v>
      </c>
      <c r="GX9">
        <f>('P2'!GX9+'P2'!GX23*GX$2)/(GX$2+1)</f>
        <v>30.539857142857144</v>
      </c>
      <c r="GY9">
        <f>('P2'!GY9+'P2'!GY23*GY$2)/(GY$2+1)</f>
        <v>30.849853658536592</v>
      </c>
      <c r="GZ9">
        <f>('P2'!GZ9+'P2'!GZ23*GZ$2)/(GZ$2+1)</f>
        <v>31.840263157894739</v>
      </c>
      <c r="HA9">
        <f>('P2'!HA9+'P2'!HA23*HA$2)/(HA$2+1)</f>
        <v>32.009813953488369</v>
      </c>
      <c r="HB9">
        <f>('P2'!HB9+'P2'!HB23*HB$2)/(HB$2+1)</f>
        <v>34.610564102564105</v>
      </c>
      <c r="HC9">
        <f>('P2'!HC9+'P2'!HC23*HC$2)/(HC$2+1)</f>
        <v>33.439500000000002</v>
      </c>
      <c r="HD9">
        <f>('P2'!HD9+'P2'!HD23*HD$2)/(HD$2+1)</f>
        <v>31.820767441860465</v>
      </c>
      <c r="HE9">
        <f>('P2'!HE9+'P2'!HE23*HE$2)/(HE$2+1)</f>
        <v>31.950142857142861</v>
      </c>
      <c r="HF9">
        <f>('P2'!HF9+'P2'!HF23*HF$2)/(HF$2+1)</f>
        <v>32.530348837209296</v>
      </c>
      <c r="HG9">
        <f>('P2'!HG9+'P2'!HG23*HG$2)/(HG$2+1)</f>
        <v>32.419953488372094</v>
      </c>
      <c r="HH9">
        <f>('P2'!HH9+'P2'!HH23*HH$2)/(HH$2+1)</f>
        <v>31.919973684210525</v>
      </c>
      <c r="HI9">
        <f>('P2'!HI9+'P2'!HI23*HI$2)/(HI$2+1)</f>
        <v>31.550097560975612</v>
      </c>
      <c r="HJ9">
        <f>('P2'!HJ9+'P2'!HJ23*HJ$2)/(HJ$2+1)</f>
        <v>30.780250000000002</v>
      </c>
      <c r="HK9">
        <f>('P2'!HK9+'P2'!HK23*HK$2)/(HK$2+1)</f>
        <v>31.089853658536587</v>
      </c>
      <c r="HL9">
        <f>('P2'!HL9+'P2'!HL23*HL$2)/(HL$2+1)</f>
        <v>32.089736842105268</v>
      </c>
    </row>
    <row r="10" spans="1:220" x14ac:dyDescent="0.2">
      <c r="A10" s="243" t="s">
        <v>134</v>
      </c>
      <c r="B10" s="244" t="s">
        <v>149</v>
      </c>
      <c r="C10" s="244"/>
      <c r="D10" s="244"/>
      <c r="E10" s="244"/>
      <c r="F10" s="244"/>
    </row>
    <row r="11" spans="1:220" x14ac:dyDescent="0.2">
      <c r="A11" s="243" t="s">
        <v>134</v>
      </c>
      <c r="B11" s="244" t="s">
        <v>179</v>
      </c>
      <c r="Q11">
        <f>('P2'!Q11+'P2'!Q24*Q$2)/(Q$2+1)</f>
        <v>0</v>
      </c>
      <c r="R11">
        <f>('P2'!R11+'P2'!R24*R$2)/(R$2+1)</f>
        <v>0</v>
      </c>
      <c r="S11">
        <f>('P2'!S11+'P2'!S24*S$2)/(S$2+1)</f>
        <v>0</v>
      </c>
      <c r="T11">
        <f>('P2'!T11+'P2'!T24*T$2)/(T$2+1)</f>
        <v>27.1875</v>
      </c>
      <c r="U11">
        <f>('P2'!U11+'P2'!U24*U$2)/(U$2+1)</f>
        <v>20.750250000000001</v>
      </c>
      <c r="V11">
        <f>('P2'!V11+'P2'!V24*V$2)/(V$2+1)</f>
        <v>24.50002325581395</v>
      </c>
      <c r="W11">
        <f>('P2'!W11+'P2'!W24*W$2)/(W$2+1)</f>
        <v>26.500268292682925</v>
      </c>
      <c r="X11">
        <f>('P2'!X11+'P2'!X24*X$2)/(X$2+1)</f>
        <v>25.499777777777783</v>
      </c>
      <c r="Y11">
        <f>('P2'!Y11+'P2'!Y24*Y$2)/(Y$2+1)</f>
        <v>24.499707317073177</v>
      </c>
      <c r="Z11">
        <f>('P2'!Z11+'P2'!Z24*Z$2)/(Z$2+1)</f>
        <v>22.249736842105264</v>
      </c>
      <c r="AA11">
        <f>('P2'!AA11+'P2'!AA24*AA$2)/(AA$2+1)</f>
        <v>23.999975609756099</v>
      </c>
      <c r="AB11">
        <f>('P2'!AB11+'P2'!AB24*AB$2)/(AB$2+1)</f>
        <v>26.499749999999999</v>
      </c>
      <c r="AC11">
        <f>('P2'!AC11+'P2'!AC24*AC$2)/(AC$2+1)</f>
        <v>31.49970731707317</v>
      </c>
      <c r="AD11">
        <f>('P2'!AD11+'P2'!AD24*AD$2)/(AD$2+1)</f>
        <v>32.999897435897438</v>
      </c>
      <c r="AE11">
        <f>('P2'!AE11+'P2'!AE24*AE$2)/(AE$2+1)</f>
        <v>29.500142857142862</v>
      </c>
      <c r="AF11">
        <f>('P2'!AF11+'P2'!AF24*AF$2)/(AF$2+1)</f>
        <v>26.499923076923078</v>
      </c>
      <c r="AG11">
        <f>('P2'!AG11+'P2'!AG24*AG$2)/(AG$2+1)</f>
        <v>24.999749999999999</v>
      </c>
      <c r="AH11">
        <f>('P2'!AH11+'P2'!AH24*AH$2)/(AH$2+1)</f>
        <v>28.000023255813954</v>
      </c>
      <c r="AI11">
        <f>('P2'!AI11+'P2'!AI24*AI$2)/(AI$2+1)</f>
        <v>17.250121951219516</v>
      </c>
      <c r="AJ11">
        <f>('P2'!AJ11+'P2'!AJ24*AJ$2)/(AJ$2+1)</f>
        <v>16.750222222222224</v>
      </c>
      <c r="AK11">
        <f>('P2'!AK11+'P2'!AK24*AK$2)/(AK$2+1)</f>
        <v>16.250170731707318</v>
      </c>
      <c r="AL11">
        <f>('P2'!AL11+'P2'!AL24*AL$2)/(AL$2+1)</f>
        <v>15.250263157894738</v>
      </c>
      <c r="AM11">
        <f>('P2'!AM11+'P2'!AM24*AM$2)/(AM$2+1)</f>
        <v>15.749756097560974</v>
      </c>
      <c r="AN11">
        <f>('P2'!AN11+'P2'!AN24*AN$2)/(AN$2+1)</f>
        <v>17.25</v>
      </c>
      <c r="AO11">
        <f>('P2'!AO11+'P2'!AO24*AO$2)/(AO$2+1)</f>
        <v>21.74978048780488</v>
      </c>
      <c r="AP11">
        <f>('P2'!AP11+'P2'!AP24*AP$2)/(AP$2+1)</f>
        <v>23.75</v>
      </c>
      <c r="AQ11">
        <f>('P2'!AQ11+'P2'!AQ24*AQ$2)/(AQ$2+1)</f>
        <v>22.249874999999999</v>
      </c>
      <c r="AR11">
        <f>('P2'!AR11+'P2'!AR24*AR$2)/(AR$2+1)</f>
        <v>15.999717948717951</v>
      </c>
      <c r="AS11">
        <f>('P2'!AS11+'P2'!AS24*AS$2)/(AS$2+1)</f>
        <v>15.75014285714286</v>
      </c>
      <c r="AT11">
        <f>('P2'!AT11+'P2'!AT24*AT$2)/(AT$2+1)</f>
        <v>18.500219512195123</v>
      </c>
      <c r="AU11">
        <f>('P2'!AU11+'P2'!AU24*AU$2)/(AU$2+1)</f>
        <v>15.83390243902439</v>
      </c>
      <c r="AV11">
        <f>('P2'!AV11+'P2'!AV24*AV$2)/(AV$2+1)</f>
        <v>16.602948717948721</v>
      </c>
      <c r="AW11">
        <f>('P2'!AW11+'P2'!AW24*AW$2)/(AW$2+1)</f>
        <v>15.488923076923077</v>
      </c>
      <c r="AX11">
        <f>('P2'!AX11+'P2'!AX24*AX$2)/(AX$2+1)</f>
        <v>16.605789473684212</v>
      </c>
      <c r="AY11">
        <f>('P2'!AY11+'P2'!AY24*AY$2)/(AY$2+1)</f>
        <v>15.190023255813951</v>
      </c>
      <c r="AZ11">
        <f>('P2'!AZ11+'P2'!AZ24*AZ$2)/(AZ$2+1)</f>
        <v>16.026315789473685</v>
      </c>
      <c r="BA11">
        <f>('P2'!BA11+'P2'!BA24*BA$2)/(BA$2+1)</f>
        <v>18.129317073170732</v>
      </c>
      <c r="BB11">
        <f>('P2'!BB11+'P2'!BB24*BB$2)/(BB$2+1)</f>
        <v>22.395170731707321</v>
      </c>
      <c r="BC11">
        <f>('P2'!BC11+'P2'!BC24*BC$2)/(BC$2+1)</f>
        <v>21.148500000000002</v>
      </c>
      <c r="BD11">
        <f>('P2'!BD11+'P2'!BD24*BD$2)/(BD$2+1)</f>
        <v>16.784560975609757</v>
      </c>
      <c r="BE11">
        <f>('P2'!BE11+'P2'!BE24*BE$2)/(BE$2+1)</f>
        <v>15.194750000000001</v>
      </c>
      <c r="BF11">
        <f>('P2'!BF11+'P2'!BF24*BF$2)/(BF$2+1)</f>
        <v>17.920804878048781</v>
      </c>
      <c r="BG11">
        <f>('P2'!BG11+'P2'!BG24*BG$2)/(BG$2+1)</f>
        <v>16.969930232558138</v>
      </c>
      <c r="BH11">
        <f>('P2'!BH11+'P2'!BH24*BH$2)/(BH$2+1)</f>
        <v>17.936555555555557</v>
      </c>
      <c r="BI11">
        <f>('P2'!BI11+'P2'!BI24*BI$2)/(BI$2+1)</f>
        <v>16.845769230769228</v>
      </c>
      <c r="BJ11">
        <f>('P2'!BJ11+'P2'!BJ24*BJ$2)/(BJ$2+1)</f>
        <v>17.27921052631579</v>
      </c>
      <c r="BK11">
        <f>('P2'!BK11+'P2'!BK24*BK$2)/(BK$2+1)</f>
        <v>15.705255813953489</v>
      </c>
      <c r="BL11">
        <f>('P2'!BL11+'P2'!BL24*BL$2)/(BL$2+1)</f>
        <v>14.392894736842107</v>
      </c>
      <c r="BM11">
        <f>('P2'!BM11+'P2'!BM24*BM$2)/(BM$2+1)</f>
        <v>17.478720930232555</v>
      </c>
      <c r="BN11">
        <f>('P2'!BN11+'P2'!BN24*BN$2)/(BN$2+1)</f>
        <v>21.612564102564104</v>
      </c>
      <c r="BO11">
        <f>('P2'!BO11+'P2'!BO24*BO$2)/(BO$2+1)</f>
        <v>20.163</v>
      </c>
      <c r="BP11">
        <f>('P2'!BP11+'P2'!BP24*BP$2)/(BP$2+1)</f>
        <v>15.864536585365855</v>
      </c>
      <c r="BQ11">
        <f>('P2'!BQ11+'P2'!BQ24*BQ$2)/(BQ$2+1)</f>
        <v>15.052250000000003</v>
      </c>
      <c r="BR11">
        <f>('P2'!BR11+'P2'!BR24*BR$2)/(BR$2+1)</f>
        <v>17.773487804878048</v>
      </c>
      <c r="BS11">
        <f>('P2'!BS11+'P2'!BS24*BS$2)/(BS$2+1)</f>
        <v>17.123325581395349</v>
      </c>
      <c r="BT11">
        <f>('P2'!BT11+'P2'!BT24*BT$2)/(BT$2+1)</f>
        <v>18.079222222222224</v>
      </c>
      <c r="BU11">
        <f>('P2'!BU11+'P2'!BU24*BU$2)/(BU$2+1)</f>
        <v>16.995615384615384</v>
      </c>
      <c r="BV11">
        <f>('P2'!BV11+'P2'!BV24*BV$2)/(BV$2+1)</f>
        <v>17.454499999999999</v>
      </c>
      <c r="BW11">
        <f>('P2'!BW11+'P2'!BW24*BW$2)/(BW$2+1)</f>
        <v>15.830975609756099</v>
      </c>
      <c r="BX11">
        <f>('P2'!BX11+'P2'!BX24*BX$2)/(BX$2+1)</f>
        <v>14.542894736842106</v>
      </c>
      <c r="BY11">
        <f>('P2'!BY11+'P2'!BY24*BY$2)/(BY$2+1)</f>
        <v>17.631976744186044</v>
      </c>
      <c r="BZ11">
        <f>('P2'!BZ11+'P2'!BZ24*BZ$2)/(BZ$2+1)</f>
        <v>21.76230769230769</v>
      </c>
      <c r="CA11">
        <f>('P2'!CA11+'P2'!CA24*CA$2)/(CA$2+1)</f>
        <v>20.297625000000004</v>
      </c>
      <c r="CB11">
        <f>('P2'!CB11+'P2'!CB24*CB$2)/(CB$2+1)</f>
        <v>15.924756097560977</v>
      </c>
      <c r="CC11">
        <f>('P2'!CC11+'P2'!CC24*CC$2)/(CC$2+1)</f>
        <v>15.110249999999999</v>
      </c>
      <c r="CD11">
        <f>('P2'!CD11+'P2'!CD24*CD$2)/(CD$2+1)</f>
        <v>17.78681395348837</v>
      </c>
      <c r="CE11">
        <f>('P2'!CE11+'P2'!CE24*CE$2)/(CE$2+1)</f>
        <v>20.171317073170734</v>
      </c>
      <c r="CF11">
        <f>('P2'!CF11+'P2'!CF24*CF$2)/(CF$2+1)</f>
        <v>21.035111111111114</v>
      </c>
      <c r="CG11">
        <f>('P2'!CG11+'P2'!CG24*CG$2)/(CG$2+1)</f>
        <v>19.931512820512822</v>
      </c>
      <c r="CH11">
        <f>('P2'!CH11+'P2'!CH24*CH$2)/(CH$2+1)</f>
        <v>20.436000000000003</v>
      </c>
      <c r="CI11">
        <f>('P2'!CI11+'P2'!CI24*CI$2)/(CI$2+1)</f>
        <v>18.80478048780488</v>
      </c>
      <c r="CJ11">
        <f>('P2'!CJ11+'P2'!CJ24*CJ$2)/(CJ$2+1)</f>
        <v>19.8</v>
      </c>
      <c r="CK11">
        <f>('P2'!CK11+'P2'!CK24*CK$2)/(CK$2+1)</f>
        <v>26.113767441860464</v>
      </c>
      <c r="CL11">
        <f>('P2'!CL11+'P2'!CL24*CL$2)/(CL$2+1)</f>
        <v>30.774333333333338</v>
      </c>
      <c r="CM11">
        <f>('P2'!CM11+'P2'!CM24*CM$2)/(CM$2+1)</f>
        <v>27.498571428571434</v>
      </c>
      <c r="CN11">
        <f>('P2'!CN11+'P2'!CN24*CN$2)/(CN$2+1)</f>
        <v>21.285564102564102</v>
      </c>
      <c r="CO11">
        <f>('P2'!CO11+'P2'!CO24*CO$2)/(CO$2+1)</f>
        <v>19.562500000000004</v>
      </c>
      <c r="CP11">
        <f>('P2'!CP11+'P2'!CP24*CP$2)/(CP$2+1)</f>
        <v>22.26616279069767</v>
      </c>
      <c r="CQ11">
        <f>('P2'!CQ11+'P2'!CQ24*CQ$2)/(CQ$2+1)</f>
        <v>20.371317073170733</v>
      </c>
      <c r="CR11">
        <f>('P2'!CR11+'P2'!CR24*CR$2)/(CR$2+1)</f>
        <v>21.232675675675672</v>
      </c>
      <c r="CS11">
        <f>('P2'!CS11+'P2'!CS24*CS$2)/(CS$2+1)</f>
        <v>20.114975609756101</v>
      </c>
      <c r="CT11">
        <f>('P2'!CT11+'P2'!CT24*CT$2)/(CT$2+1)</f>
        <v>20.635157894736842</v>
      </c>
      <c r="CU11">
        <f>('P2'!CU11+'P2'!CU24*CU$2)/(CU$2+1)</f>
        <v>19.004902439024395</v>
      </c>
      <c r="CV11">
        <f>('P2'!CV11+'P2'!CV24*CV$2)/(CV$2+1)</f>
        <v>19.750125000000001</v>
      </c>
      <c r="CW11">
        <f>('P2'!CW11+'P2'!CW24*CW$2)/(CW$2+1)</f>
        <v>26.314170731707318</v>
      </c>
      <c r="CX11">
        <f>('P2'!CX11+'P2'!CX24*CX$2)/(CX$2+1)</f>
        <v>31.404926829268295</v>
      </c>
      <c r="CY11">
        <f>('P2'!CY11+'P2'!CY24*CY$2)/(CY$2+1)</f>
        <v>28.147875000000003</v>
      </c>
      <c r="CZ11">
        <f>('P2'!CZ11+'P2'!CZ24*CZ$2)/(CZ$2+1)</f>
        <v>21.481589743589744</v>
      </c>
      <c r="DA11">
        <f>('P2'!DA11+'P2'!DA24*DA$2)/(DA$2+1)</f>
        <v>19.751428571428573</v>
      </c>
      <c r="DB11">
        <f>('P2'!DB11+'P2'!DB24*DB$2)/(DB$2+1)</f>
        <v>22.525487804878047</v>
      </c>
      <c r="DC11">
        <f>('P2'!DC11+'P2'!DC24*DC$2)/(DC$2+1)</f>
        <v>20.568634146341466</v>
      </c>
      <c r="DD11">
        <f>('P2'!DD11+'P2'!DD24*DD$2)/(DD$2+1)</f>
        <v>21.433555555555561</v>
      </c>
      <c r="DE11">
        <f>('P2'!DE11+'P2'!DE24*DE$2)/(DE$2+1)</f>
        <v>20.312292682926831</v>
      </c>
      <c r="DF11">
        <f>('P2'!DF11+'P2'!DF24*DF$2)/(DF$2+1)</f>
        <v>20.840526315789479</v>
      </c>
      <c r="DG11">
        <f>('P2'!DG11+'P2'!DG24*DG$2)/(DG$2+1)</f>
        <v>19.205651162790698</v>
      </c>
      <c r="DH11">
        <f>('P2'!DH11+'P2'!DH24*DH$2)/(DH$2+1)</f>
        <v>20.202631578947372</v>
      </c>
      <c r="DI11">
        <f>('P2'!DI11+'P2'!DI24*DI$2)/(DI$2+1)</f>
        <v>26.513073170731712</v>
      </c>
      <c r="DJ11">
        <f>('P2'!DJ11+'P2'!DJ24*DJ$2)/(DJ$2+1)</f>
        <v>31.602317073170735</v>
      </c>
      <c r="DK11">
        <f>('P2'!DK11+'P2'!DK24*DK$2)/(DK$2+1)</f>
        <v>28.307624999999998</v>
      </c>
      <c r="DL11">
        <f>('P2'!DL11+'P2'!DL24*DL$2)/(DL$2+1)</f>
        <v>21.68553846153846</v>
      </c>
      <c r="DM11">
        <f>('P2'!DM11+'P2'!DM24*DM$2)/(DM$2+1)</f>
        <v>19.95514285714286</v>
      </c>
      <c r="DN11">
        <f>('P2'!DN11+'P2'!DN24*DN$2)/(DN$2+1)</f>
        <v>22.722804878048784</v>
      </c>
      <c r="DO11">
        <f>('P2'!DO11+'P2'!DO24*DO$2)/(DO$2+1)</f>
        <v>20.715767441860464</v>
      </c>
      <c r="DP11">
        <f>('P2'!DP11+'P2'!DP24*DP$2)/(DP$2+1)</f>
        <v>21.680222222222223</v>
      </c>
      <c r="DQ11">
        <f>('P2'!DQ11+'P2'!DQ24*DQ$2)/(DQ$2+1)</f>
        <v>20.576282051282053</v>
      </c>
      <c r="DR11">
        <f>('P2'!DR11+'P2'!DR24*DR$2)/(DR$2+1)</f>
        <v>21.085368421052635</v>
      </c>
      <c r="DS11">
        <f>('P2'!DS11+'P2'!DS24*DS$2)/(DS$2+1)</f>
        <v>19.456348837209301</v>
      </c>
      <c r="DT11">
        <f>('P2'!DT11+'P2'!DT24*DT$2)/(DT$2+1)</f>
        <v>20.494736842105265</v>
      </c>
      <c r="DU11">
        <f>('P2'!DU11+'P2'!DU24*DU$2)/(DU$2+1)</f>
        <v>26.763682926829269</v>
      </c>
      <c r="DV11">
        <f>('P2'!DV11+'P2'!DV24*DV$2)/(DV$2+1)</f>
        <v>31.853682926829272</v>
      </c>
      <c r="DW11">
        <f>('P2'!DW11+'P2'!DW24*DW$2)/(DW$2+1)</f>
        <v>28.474875000000004</v>
      </c>
      <c r="DX11">
        <f>('P2'!DX11+'P2'!DX24*DX$2)/(DX$2+1)</f>
        <v>21.934292682926831</v>
      </c>
      <c r="DY11">
        <f>('P2'!DY11+'P2'!DY24*DY$2)/(DY$2+1)</f>
        <v>20.208750000000002</v>
      </c>
      <c r="DZ11">
        <f>('P2'!DZ11+'P2'!DZ24*DZ$2)/(DZ$2+1)</f>
        <v>22.920121951219514</v>
      </c>
      <c r="EA11">
        <f>('P2'!EA11+'P2'!EA24*EA$2)/(EA$2+1)</f>
        <v>20.964604651162791</v>
      </c>
      <c r="EB11">
        <f>('P2'!EB11+'P2'!EB24*EB$2)/(EB$2+1)</f>
        <v>21.934666666666672</v>
      </c>
      <c r="EC11">
        <f>('P2'!EC11+'P2'!EC24*EC$2)/(EC$2+1)</f>
        <v>20.828076923076924</v>
      </c>
      <c r="ED11">
        <f>('P2'!ED11+'P2'!ED24*ED$2)/(ED$2+1)</f>
        <v>21.338000000000005</v>
      </c>
      <c r="EE11">
        <f>('P2'!EE11+'P2'!EE24*EE$2)/(EE$2+1)</f>
        <v>19.705186046511628</v>
      </c>
      <c r="EF11">
        <f>('P2'!EF11+'P2'!EF24*EF$2)/(EF$2+1)</f>
        <v>20.747368421052634</v>
      </c>
      <c r="EG11">
        <f>('P2'!EG11+'P2'!EG24*EG$2)/(EG$2+1)</f>
        <v>27.010744186046509</v>
      </c>
      <c r="EH11">
        <f>('P2'!EH11+'P2'!EH24*EH$2)/(EH$2+1)</f>
        <v>31.669461538461537</v>
      </c>
      <c r="EI11">
        <f>('P2'!EI11+'P2'!EI24*EI$2)/(EI$2+1)</f>
        <v>28.695375000000002</v>
      </c>
      <c r="EJ11">
        <f>('P2'!EJ11+'P2'!EJ24*EJ$2)/(EJ$2+1)</f>
        <v>22.184536585365855</v>
      </c>
      <c r="EK11">
        <f>('P2'!EK11+'P2'!EK24*EK$2)/(EK$2+1)</f>
        <v>20.46</v>
      </c>
      <c r="EL11">
        <f>('P2'!EL11+'P2'!EL24*EL$2)/(EL$2+1)</f>
        <v>23.170365853658534</v>
      </c>
      <c r="EM11">
        <f>('P2'!EM11+'P2'!EM24*EM$2)/(EM$2+1)</f>
        <v>21.218930232558137</v>
      </c>
      <c r="EN11">
        <f>('P2'!EN11+'P2'!EN24*EN$2)/(EN$2+1)</f>
        <v>22.182567567567567</v>
      </c>
      <c r="EO11">
        <f>('P2'!EO11+'P2'!EO24*EO$2)/(EO$2+1)</f>
        <v>21.081256410256412</v>
      </c>
      <c r="EP11">
        <f>('P2'!EP11+'P2'!EP24*EP$2)/(EP$2+1)</f>
        <v>21.591750000000001</v>
      </c>
      <c r="EQ11">
        <f>('P2'!EQ11+'P2'!EQ24*EQ$2)/(EQ$2+1)</f>
        <v>19.954536585365855</v>
      </c>
      <c r="ER11">
        <f>('P2'!ER11+'P2'!ER24*ER$2)/(ER$2+1)</f>
        <v>20.992105263157896</v>
      </c>
      <c r="ES11">
        <f>('P2'!ES11+'P2'!ES24*ES$2)/(ES$2+1)</f>
        <v>27.257720930232555</v>
      </c>
      <c r="ET11">
        <f>('P2'!ET11+'P2'!ET24*ET$2)/(ET$2+1)</f>
        <v>31.922538461538458</v>
      </c>
      <c r="EU11">
        <f>('P2'!EU11+'P2'!EU24*EU$2)/(EU$2+1)</f>
        <v>28.434285714285718</v>
      </c>
      <c r="EV11">
        <f>('P2'!EV11+'P2'!EV24*EV$2)/(EV$2+1)</f>
        <v>22.432974358974359</v>
      </c>
      <c r="EW11">
        <f>('P2'!EW11+'P2'!EW24*EW$2)/(EW$2+1)</f>
        <v>20.708749999999998</v>
      </c>
      <c r="EX11">
        <f>('P2'!EX11+'P2'!EX24*EX$2)/(EX$2+1)</f>
        <v>23.35453488372093</v>
      </c>
      <c r="EY11">
        <f>('P2'!EY11+'P2'!EY24*EY$2)/(EY$2+1)</f>
        <v>21.660341463414635</v>
      </c>
      <c r="EZ11">
        <f>('P2'!EZ11+'P2'!EZ24*EZ$2)/(EZ$2+1)</f>
        <v>22.43577777777778</v>
      </c>
      <c r="FA11">
        <f>('P2'!FA11+'P2'!FA24*FA$2)/(FA$2+1)</f>
        <v>21.313268292682928</v>
      </c>
      <c r="FB11">
        <f>('P2'!FB11+'P2'!FB24*FB$2)/(FB$2+1)</f>
        <v>21.835368421052632</v>
      </c>
      <c r="FC11">
        <f>('P2'!FC11+'P2'!FC24*FC$2)/(FC$2+1)</f>
        <v>20.205146341463418</v>
      </c>
      <c r="FD11">
        <f>('P2'!FD11+'P2'!FD24*FD$2)/(FD$2+1)</f>
        <v>21.099375000000002</v>
      </c>
      <c r="FE11">
        <f>('P2'!FE11+'P2'!FE24*FE$2)/(FE$2+1)</f>
        <v>27.514414634146348</v>
      </c>
      <c r="FF11">
        <f>('P2'!FF11+'P2'!FF24*FF$2)/(FF$2+1)</f>
        <v>32.173051282051283</v>
      </c>
      <c r="FG11">
        <f>('P2'!FG11+'P2'!FG24*FG$2)/(FG$2+1)</f>
        <v>28.555000000000003</v>
      </c>
      <c r="FH11">
        <f>('P2'!FH11+'P2'!FH24*FH$2)/(FH$2+1)</f>
        <v>22.683589743589746</v>
      </c>
      <c r="FI11">
        <f>('P2'!FI11+'P2'!FI24*FI$2)/(FI$2+1)</f>
        <v>20.961750000000002</v>
      </c>
      <c r="FJ11">
        <f>('P2'!FJ11+'P2'!FJ24*FJ$2)/(FJ$2+1)</f>
        <v>23.500720930232557</v>
      </c>
      <c r="FK11">
        <f>('P2'!FK11+'P2'!FK24*FK$2)/(FK$2+1)</f>
        <v>22.00180487804878</v>
      </c>
      <c r="FL11">
        <f>('P2'!FL11+'P2'!FL24*FL$2)/(FL$2+1)</f>
        <v>22.685111111111116</v>
      </c>
      <c r="FM11">
        <f>('P2'!FM11+'P2'!FM24*FM$2)/(FM$2+1)</f>
        <v>21.564</v>
      </c>
      <c r="FN11">
        <f>('P2'!FN11+'P2'!FN24*FN$2)/(FN$2+1)</f>
        <v>22.087894736842106</v>
      </c>
      <c r="FO11">
        <f>('P2'!FO11+'P2'!FO24*FO$2)/(FO$2+1)</f>
        <v>20.455756097560975</v>
      </c>
      <c r="FP11">
        <f>('P2'!FP11+'P2'!FP24*FP$2)/(FP$2+1)</f>
        <v>21.441750000000003</v>
      </c>
      <c r="FQ11">
        <f>('P2'!FQ11+'P2'!FQ24*FQ$2)/(FQ$2+1)</f>
        <v>27.765024390243905</v>
      </c>
      <c r="FR11">
        <f>('P2'!FR11+'P2'!FR24*FR$2)/(FR$2+1)</f>
        <v>32.846634146341465</v>
      </c>
      <c r="FS11">
        <f>('P2'!FS11+'P2'!FS24*FS$2)/(FS$2+1)</f>
        <v>29.207249999999998</v>
      </c>
      <c r="FT11">
        <f>('P2'!FT11+'P2'!FT24*FT$2)/(FT$2+1)</f>
        <v>22.933999999999997</v>
      </c>
      <c r="FU11">
        <f>('P2'!FU11+'P2'!FU24*FU$2)/(FU$2+1)</f>
        <v>21.20514285714286</v>
      </c>
      <c r="FV11">
        <f>('P2'!FV11+'P2'!FV24*FV$2)/(FV$2+1)</f>
        <v>23.737658536585371</v>
      </c>
      <c r="FW11">
        <f>('P2'!FW11+'P2'!FW24*FW$2)/(FW$2+1)</f>
        <v>22.28088372093023</v>
      </c>
      <c r="FX11">
        <f>('P2'!FX11+'P2'!FX24*FX$2)/(FX$2+1)</f>
        <v>22.918947368421051</v>
      </c>
      <c r="FY11">
        <f>('P2'!FY11+'P2'!FY24*FY$2)/(FY$2+1)</f>
        <v>21.814487804878052</v>
      </c>
      <c r="FZ11">
        <f>('P2'!FZ11+'P2'!FZ24*FZ$2)/(FZ$2+1)</f>
        <v>22.335500000000003</v>
      </c>
      <c r="GA11">
        <f>('P2'!GA11+'P2'!GA24*GA$2)/(GA$2+1)</f>
        <v>20.704255813953488</v>
      </c>
      <c r="GB11">
        <f>('P2'!GB11+'P2'!GB24*GB$2)/(GB$2+1)</f>
        <v>21.978947368421057</v>
      </c>
      <c r="GC11">
        <f>('P2'!GC11+'P2'!GC24*GC$2)/(GC$2+1)</f>
        <v>28.015634146341466</v>
      </c>
      <c r="GD11">
        <f>('P2'!GD11+'P2'!GD24*GD$2)/(GD$2+1)</f>
        <v>33.00426829268293</v>
      </c>
      <c r="GE11">
        <f>('P2'!GE11+'P2'!GE24*GE$2)/(GE$2+1)</f>
        <v>29.352374999999999</v>
      </c>
      <c r="GF11">
        <f>('P2'!GF11+'P2'!GF24*GF$2)/(GF$2+1)</f>
        <v>23.186243902439028</v>
      </c>
      <c r="GG11">
        <f>('P2'!GG11+'P2'!GG24*GG$2)/(GG$2+1)</f>
        <v>21.441136363636364</v>
      </c>
      <c r="GH11">
        <f>('P2'!GH11+'P2'!GH24*GH$2)/(GH$2+1)</f>
        <v>23.897682926829273</v>
      </c>
      <c r="GI11">
        <f>('P2'!GI11+'P2'!GI24*GI$2)/(GI$2+1)</f>
        <v>22.42828888888889</v>
      </c>
      <c r="GJ11">
        <f>('P2'!GJ11+'P2'!GJ24*GJ$2)/(GJ$2+1)</f>
        <v>23.170846153846156</v>
      </c>
      <c r="GK11">
        <f>('P2'!GK11+'P2'!GK24*GK$2)/(GK$2+1)</f>
        <v>22.065707317073169</v>
      </c>
      <c r="GL11">
        <f>('P2'!GL11+'P2'!GL24*GL$2)/(GL$2+1)</f>
        <v>22.585263157894737</v>
      </c>
      <c r="GM11">
        <f>('P2'!GM11+'P2'!GM24*GM$2)/(GM$2+1)</f>
        <v>20.952627906976744</v>
      </c>
      <c r="GN11">
        <f>('P2'!GN11+'P2'!GN24*GN$2)/(GN$2+1)</f>
        <v>22.200000000000003</v>
      </c>
      <c r="GO11">
        <f>('P2'!GO11+'P2'!GO24*GO$2)/(GO$2+1)</f>
        <v>28.258186046511629</v>
      </c>
      <c r="GP11">
        <f>('P2'!GP11+'P2'!GP24*GP$2)/(GP$2+1)</f>
        <v>32.866384615384618</v>
      </c>
      <c r="GQ11">
        <f>('P2'!GQ11+'P2'!GQ24*GQ$2)/(GQ$2+1)</f>
        <v>29.6235</v>
      </c>
      <c r="GR11">
        <f>('P2'!GR11+'P2'!GR24*GR$2)/(GR$2+1)</f>
        <v>23.428744186046512</v>
      </c>
      <c r="GS11">
        <f>('P2'!GS11+'P2'!GS24*GS$2)/(GS$2+1)</f>
        <v>21.70514285714286</v>
      </c>
      <c r="GT11">
        <f>('P2'!GT11+'P2'!GT24*GT$2)/(GT$2+1)</f>
        <v>24.184487804878049</v>
      </c>
      <c r="GU11">
        <f>('P2'!GU11+'P2'!GU24*GU$2)/(GU$2+1)</f>
        <v>22.633000000000003</v>
      </c>
      <c r="GV11">
        <f>('P2'!GV11+'P2'!GV24*GV$2)/(GV$2+1)</f>
        <v>23.417631578947368</v>
      </c>
      <c r="GW11">
        <f>('P2'!GW11+'P2'!GW24*GW$2)/(GW$2+1)</f>
        <v>22.32520512820513</v>
      </c>
      <c r="GX11">
        <f>('P2'!GX11+'P2'!GX24*GX$2)/(GX$2+1)</f>
        <v>22.84057142857143</v>
      </c>
      <c r="GY11">
        <f>('P2'!GY11+'P2'!GY24*GY$2)/(GY$2+1)</f>
        <v>21.201000000000001</v>
      </c>
      <c r="GZ11">
        <f>('P2'!GZ11+'P2'!GZ24*GZ$2)/(GZ$2+1)</f>
        <v>22.421052631578949</v>
      </c>
      <c r="HA11">
        <f>('P2'!HA11+'P2'!HA24*HA$2)/(HA$2+1)</f>
        <v>28.51376744186047</v>
      </c>
      <c r="HB11">
        <f>('P2'!HB11+'P2'!HB24*HB$2)/(HB$2+1)</f>
        <v>33.151256410256408</v>
      </c>
      <c r="HC11">
        <f>('P2'!HC11+'P2'!HC24*HC$2)/(HC$2+1)</f>
        <v>29.894624999999998</v>
      </c>
      <c r="HD11">
        <f>('P2'!HD11+'P2'!HD24*HD$2)/(HD$2+1)</f>
        <v>23.677976744186047</v>
      </c>
      <c r="HE11">
        <f>('P2'!HE11+'P2'!HE24*HE$2)/(HE$2+1)</f>
        <v>21.951428571428576</v>
      </c>
      <c r="HF11">
        <f>('P2'!HF11+'P2'!HF24*HF$2)/(HF$2+1)</f>
        <v>24.373279069767442</v>
      </c>
      <c r="HG11">
        <f>('P2'!HG11+'P2'!HG24*HG$2)/(HG$2+1)</f>
        <v>22.903581395348834</v>
      </c>
      <c r="HH11">
        <f>('P2'!HH11+'P2'!HH24*HH$2)/(HH$2+1)</f>
        <v>23.669789473684208</v>
      </c>
      <c r="HI11">
        <f>('P2'!HI11+'P2'!HI24*HI$2)/(HI$2+1)</f>
        <v>22.560341463414634</v>
      </c>
      <c r="HJ11">
        <f>('P2'!HJ11+'P2'!HJ24*HJ$2)/(HJ$2+1)</f>
        <v>23.091000000000005</v>
      </c>
      <c r="HK11">
        <f>('P2'!HK11+'P2'!HK24*HK$2)/(HK$2+1)</f>
        <v>21.452097560975613</v>
      </c>
      <c r="HL11">
        <f>('P2'!HL11+'P2'!HL24*HL$2)/(HL$2+1)</f>
        <v>22.63421052631579</v>
      </c>
    </row>
    <row r="12" spans="1:220" x14ac:dyDescent="0.2">
      <c r="A12" s="243" t="s">
        <v>132</v>
      </c>
      <c r="B12" s="244" t="s">
        <v>149</v>
      </c>
      <c r="Q12" s="143"/>
      <c r="R12" s="143"/>
      <c r="S12" s="143"/>
      <c r="T12" s="143"/>
      <c r="U12" s="143"/>
      <c r="V12" s="143"/>
      <c r="W12" s="143"/>
      <c r="X12" s="143"/>
      <c r="Y12" s="143"/>
      <c r="Z12" s="143"/>
      <c r="AA12" s="143"/>
      <c r="AB12" s="143"/>
      <c r="AC12" s="143"/>
      <c r="AD12" s="143"/>
      <c r="AE12" s="143"/>
      <c r="AF12" s="143"/>
      <c r="AG12" s="143"/>
      <c r="AH12" s="143"/>
      <c r="AI12" s="143"/>
      <c r="AJ12" s="143"/>
      <c r="AK12" s="143"/>
      <c r="AL12" s="143"/>
      <c r="AM12" s="143"/>
      <c r="AN12" s="143"/>
      <c r="AO12" s="143"/>
      <c r="AP12" s="143"/>
      <c r="AQ12" s="143"/>
      <c r="AR12" s="143"/>
      <c r="AS12" s="143"/>
      <c r="AT12" s="143"/>
      <c r="AU12" s="143"/>
      <c r="AV12" s="143"/>
      <c r="AW12" s="143"/>
      <c r="AX12" s="143"/>
      <c r="AY12" s="143"/>
      <c r="AZ12" s="143"/>
      <c r="BA12" s="143"/>
      <c r="BB12" s="143"/>
      <c r="BC12" s="143"/>
      <c r="BD12" s="143"/>
      <c r="BE12" s="143"/>
      <c r="BF12" s="143"/>
      <c r="BG12" s="143"/>
      <c r="BH12" s="143"/>
      <c r="BI12" s="143"/>
      <c r="BJ12" s="143"/>
      <c r="BK12" s="143"/>
      <c r="BL12" s="143"/>
      <c r="BM12" s="143"/>
      <c r="BN12" s="143"/>
      <c r="BO12" s="143"/>
      <c r="BP12" s="143"/>
      <c r="BQ12" s="143"/>
      <c r="BR12" s="143"/>
      <c r="BS12" s="143"/>
      <c r="BT12" s="143"/>
      <c r="BU12" s="143"/>
      <c r="BV12" s="143"/>
      <c r="BW12" s="143"/>
      <c r="BX12" s="143"/>
      <c r="BY12" s="143"/>
      <c r="BZ12" s="143"/>
      <c r="CA12" s="143"/>
      <c r="CB12" s="143"/>
      <c r="CC12" s="143"/>
      <c r="CD12" s="143"/>
      <c r="CE12" s="143"/>
      <c r="CF12" s="143"/>
      <c r="CG12" s="143"/>
      <c r="CH12" s="143"/>
      <c r="CI12" s="143"/>
      <c r="CJ12" s="143"/>
      <c r="CK12" s="143"/>
      <c r="CL12" s="143"/>
      <c r="CM12" s="143"/>
      <c r="CN12" s="143"/>
      <c r="CO12" s="143"/>
      <c r="CP12" s="143"/>
      <c r="CQ12" s="143"/>
      <c r="CR12" s="143"/>
      <c r="CS12" s="143"/>
      <c r="CT12" s="143"/>
      <c r="CU12" s="143"/>
      <c r="CV12" s="143"/>
      <c r="CW12" s="143"/>
      <c r="CX12" s="143"/>
      <c r="CY12" s="143"/>
      <c r="CZ12" s="143"/>
      <c r="DA12" s="143"/>
      <c r="DB12" s="143"/>
      <c r="DC12" s="143"/>
      <c r="DD12" s="143"/>
      <c r="DE12" s="143"/>
      <c r="DF12" s="143"/>
      <c r="DG12" s="143"/>
      <c r="DH12" s="143"/>
      <c r="DI12" s="143"/>
      <c r="DJ12" s="143"/>
      <c r="DK12" s="143"/>
      <c r="DL12" s="143"/>
      <c r="DM12" s="143"/>
      <c r="DN12" s="143"/>
      <c r="DO12" s="143"/>
      <c r="DP12" s="143"/>
      <c r="DQ12" s="143"/>
      <c r="DR12" s="143"/>
      <c r="DS12" s="143"/>
      <c r="DT12" s="143"/>
      <c r="DU12" s="143"/>
      <c r="DV12" s="143"/>
      <c r="DW12" s="143"/>
      <c r="DX12" s="143"/>
      <c r="DY12" s="143"/>
      <c r="DZ12" s="143"/>
      <c r="EA12" s="143"/>
      <c r="EB12" s="143"/>
      <c r="EC12" s="143"/>
      <c r="ED12" s="143"/>
      <c r="EE12" s="143"/>
      <c r="EF12" s="143"/>
      <c r="EG12" s="143"/>
      <c r="EH12" s="143"/>
      <c r="EI12" s="143"/>
      <c r="EJ12" s="143"/>
      <c r="EK12" s="143"/>
      <c r="EL12" s="143"/>
      <c r="EM12" s="143"/>
      <c r="EN12" s="143"/>
      <c r="EO12" s="143"/>
      <c r="EP12" s="143"/>
      <c r="EQ12" s="143"/>
      <c r="ER12" s="143"/>
      <c r="ES12" s="143"/>
      <c r="ET12" s="143"/>
      <c r="EU12" s="143"/>
      <c r="EV12" s="143"/>
      <c r="EW12" s="143"/>
      <c r="EX12" s="143"/>
      <c r="EY12" s="143"/>
      <c r="EZ12" s="143"/>
      <c r="FA12" s="143"/>
      <c r="FB12" s="143"/>
      <c r="FC12" s="143"/>
      <c r="FD12" s="143"/>
      <c r="FE12" s="143"/>
      <c r="FF12" s="143"/>
      <c r="FG12" s="143"/>
      <c r="FH12" s="143"/>
      <c r="FI12" s="143"/>
      <c r="FJ12" s="143"/>
      <c r="FK12" s="143"/>
      <c r="FL12" s="143"/>
      <c r="FM12" s="143"/>
      <c r="FN12" s="143"/>
      <c r="FO12" s="143"/>
      <c r="FP12" s="143"/>
      <c r="FQ12" s="143"/>
      <c r="FR12" s="143"/>
      <c r="FS12" s="143"/>
      <c r="FT12" s="143"/>
      <c r="FU12" s="143"/>
      <c r="FV12" s="143"/>
      <c r="FW12" s="143"/>
      <c r="FX12" s="143"/>
      <c r="FY12" s="143"/>
      <c r="FZ12" s="143"/>
      <c r="GA12" s="143"/>
      <c r="GB12" s="143"/>
      <c r="GC12" s="143"/>
      <c r="GD12" s="143"/>
      <c r="GE12" s="143"/>
      <c r="GF12" s="143"/>
      <c r="GG12" s="143"/>
      <c r="GH12" s="143"/>
      <c r="GI12" s="143"/>
      <c r="GJ12" s="143"/>
      <c r="GK12" s="143"/>
      <c r="GL12" s="143"/>
      <c r="GM12" s="143"/>
      <c r="GN12" s="143"/>
      <c r="GO12" s="143"/>
      <c r="GP12" s="143"/>
      <c r="GQ12" s="143"/>
      <c r="GR12" s="143"/>
      <c r="GS12" s="143"/>
      <c r="GT12" s="143"/>
      <c r="GU12" s="143"/>
      <c r="GV12" s="143"/>
      <c r="GW12" s="143"/>
      <c r="GX12" s="143"/>
      <c r="GY12" s="143"/>
      <c r="GZ12" s="143"/>
      <c r="HA12" s="143"/>
      <c r="HB12" s="143"/>
      <c r="HC12" s="143"/>
      <c r="HD12" s="143"/>
      <c r="HE12" s="143"/>
      <c r="HF12" s="143"/>
      <c r="HG12" s="143"/>
      <c r="HH12" s="143"/>
      <c r="HI12" s="143"/>
      <c r="HJ12" s="143"/>
      <c r="HK12" s="143"/>
      <c r="HL12" s="143"/>
    </row>
    <row r="13" spans="1:220" s="143" customFormat="1" x14ac:dyDescent="0.2">
      <c r="A13" s="243" t="s">
        <v>132</v>
      </c>
      <c r="B13" s="244" t="s">
        <v>179</v>
      </c>
      <c r="Q13">
        <f>('P2'!Q13+'P2'!Q25*Q$2)/(Q$2+1)</f>
        <v>0</v>
      </c>
      <c r="R13">
        <f>('P2'!R13+'P2'!R25*R$2)/(R$2+1)</f>
        <v>0</v>
      </c>
      <c r="S13">
        <f>('P2'!S13+'P2'!S25*S$2)/(S$2+1)</f>
        <v>0</v>
      </c>
      <c r="T13">
        <f>('P2'!T13+'P2'!T25*T$2)/(T$2+1)</f>
        <v>22.19230769230769</v>
      </c>
      <c r="U13">
        <f>('P2'!U13+'P2'!U25*U$2)/(U$2+1)</f>
        <v>21</v>
      </c>
      <c r="V13">
        <f>('P2'!V13+'P2'!V25*V$2)/(V$2+1)</f>
        <v>24.50002325581395</v>
      </c>
      <c r="W13">
        <f>('P2'!W13+'P2'!W25*W$2)/(W$2+1)</f>
        <v>26.500268292682925</v>
      </c>
      <c r="X13">
        <f>('P2'!X13+'P2'!X25*X$2)/(X$2+1)</f>
        <v>25.499777777777783</v>
      </c>
      <c r="Y13">
        <f>('P2'!Y13+'P2'!Y25*Y$2)/(Y$2+1)</f>
        <v>24.499707317073177</v>
      </c>
      <c r="Z13">
        <f>('P2'!Z13+'P2'!Z25*Z$2)/(Z$2+1)</f>
        <v>24.499842105263159</v>
      </c>
      <c r="AA13">
        <f>('P2'!AA13+'P2'!AA25*AA$2)/(AA$2+1)</f>
        <v>25.250243902439028</v>
      </c>
      <c r="AB13">
        <f>('P2'!AB13+'P2'!AB25*AB$2)/(AB$2+1)</f>
        <v>26.750000000000004</v>
      </c>
      <c r="AC13">
        <f>('P2'!AC13+'P2'!AC25*AC$2)/(AC$2+1)</f>
        <v>32.499975609756099</v>
      </c>
      <c r="AD13">
        <f>('P2'!AD13+'P2'!AD25*AD$2)/(AD$2+1)</f>
        <v>33.999666666666663</v>
      </c>
      <c r="AE13">
        <f>('P2'!AE13+'P2'!AE25*AE$2)/(AE$2+1)</f>
        <v>29.5</v>
      </c>
      <c r="AF13">
        <f>('P2'!AF13+'P2'!AF25*AF$2)/(AF$2+1)</f>
        <v>26.499923076923078</v>
      </c>
      <c r="AG13">
        <f>('P2'!AG13+'P2'!AG25*AG$2)/(AG$2+1)</f>
        <v>24.999749999999999</v>
      </c>
      <c r="AH13">
        <f>('P2'!AH13+'P2'!AH25*AH$2)/(AH$2+1)</f>
        <v>28.000023255813954</v>
      </c>
      <c r="AI13">
        <f>('P2'!AI13+'P2'!AI25*AI$2)/(AI$2+1)</f>
        <v>27.249780487804877</v>
      </c>
      <c r="AJ13">
        <f>('P2'!AJ13+'P2'!AJ25*AJ$2)/(AJ$2+1)</f>
        <v>26.750000000000004</v>
      </c>
      <c r="AK13">
        <f>('P2'!AK13+'P2'!AK25*AK$2)/(AK$2+1)</f>
        <v>26.249829268292686</v>
      </c>
      <c r="AL13">
        <f>('P2'!AL13+'P2'!AL25*AL$2)/(AL$2+1)</f>
        <v>25.750368421052634</v>
      </c>
      <c r="AM13">
        <f>('P2'!AM13+'P2'!AM25*AM$2)/(AM$2+1)</f>
        <v>25.75007317073171</v>
      </c>
      <c r="AN13">
        <f>('P2'!AN13+'P2'!AN25*AN$2)/(AN$2+1)</f>
        <v>27.249749999999999</v>
      </c>
      <c r="AO13">
        <f>('P2'!AO13+'P2'!AO25*AO$2)/(AO$2+1)</f>
        <v>31.750292682926833</v>
      </c>
      <c r="AP13">
        <f>('P2'!AP13+'P2'!AP25*AP$2)/(AP$2+1)</f>
        <v>35.750146341463413</v>
      </c>
      <c r="AQ13">
        <f>('P2'!AQ13+'P2'!AQ25*AQ$2)/(AQ$2+1)</f>
        <v>32.250375000000005</v>
      </c>
      <c r="AR13">
        <f>('P2'!AR13+'P2'!AR25*AR$2)/(AR$2+1)</f>
        <v>26.000384615384615</v>
      </c>
      <c r="AS13">
        <f>('P2'!AS13+'P2'!AS25*AS$2)/(AS$2+1)</f>
        <v>25.750142857142862</v>
      </c>
      <c r="AT13">
        <f>('P2'!AT13+'P2'!AT25*AT$2)/(AT$2+1)</f>
        <v>28.499878048780491</v>
      </c>
      <c r="AU13">
        <f>('P2'!AU13+'P2'!AU25*AU$2)/(AU$2+1)</f>
        <v>27.69963414634147</v>
      </c>
      <c r="AV13">
        <f>('P2'!AV13+'P2'!AV25*AV$2)/(AV$2+1)</f>
        <v>27.200230769230767</v>
      </c>
      <c r="AW13">
        <f>('P2'!AW13+'P2'!AW25*AW$2)/(AW$2+1)</f>
        <v>26.79017948717949</v>
      </c>
      <c r="AX13">
        <f>('P2'!AX13+'P2'!AX25*AX$2)/(AX$2+1)</f>
        <v>26.380368421052637</v>
      </c>
      <c r="AY13">
        <f>('P2'!AY13+'P2'!AY25*AY$2)/(AY$2+1)</f>
        <v>26.38027906976744</v>
      </c>
      <c r="AZ13">
        <f>('P2'!AZ13+'P2'!AZ25*AZ$2)/(AZ$2+1)</f>
        <v>27.61894736842105</v>
      </c>
      <c r="BA13">
        <f>('P2'!BA13+'P2'!BA25*BA$2)/(BA$2+1)</f>
        <v>31.340170731707317</v>
      </c>
      <c r="BB13">
        <f>('P2'!BB13+'P2'!BB25*BB$2)/(BB$2+1)</f>
        <v>34.65024390243903</v>
      </c>
      <c r="BC13">
        <f>('P2'!BC13+'P2'!BC25*BC$2)/(BC$2+1)</f>
        <v>31.760624999999997</v>
      </c>
      <c r="BD13">
        <f>('P2'!BD13+'P2'!BD25*BD$2)/(BD$2+1)</f>
        <v>26.209707317073175</v>
      </c>
      <c r="BE13">
        <f>('P2'!BE13+'P2'!BE25*BE$2)/(BE$2+1)</f>
        <v>26.373249999999999</v>
      </c>
      <c r="BF13">
        <f>('P2'!BF13+'P2'!BF25*BF$2)/(BF$2+1)</f>
        <v>28.979731707317075</v>
      </c>
      <c r="BG13">
        <f>('P2'!BG13+'P2'!BG25*BG$2)/(BG$2+1)</f>
        <v>28.010302325581396</v>
      </c>
      <c r="BH13">
        <f>('P2'!BH13+'P2'!BH25*BH$2)/(BH$2+1)</f>
        <v>27.510333333333339</v>
      </c>
      <c r="BI13">
        <f>('P2'!BI13+'P2'!BI25*BI$2)/(BI$2+1)</f>
        <v>27.140179487179488</v>
      </c>
      <c r="BJ13">
        <f>('P2'!BJ13+'P2'!BJ25*BJ$2)/(BJ$2+1)</f>
        <v>26.77036842105263</v>
      </c>
      <c r="BK13">
        <f>('P2'!BK13+'P2'!BK25*BK$2)/(BK$2+1)</f>
        <v>26.769930232558142</v>
      </c>
      <c r="BL13">
        <f>('P2'!BL13+'P2'!BL25*BL$2)/(BL$2+1)</f>
        <v>27.899105263157896</v>
      </c>
      <c r="BM13">
        <f>('P2'!BM13+'P2'!BM25*BM$2)/(BM$2+1)</f>
        <v>31.270209302325579</v>
      </c>
      <c r="BN13">
        <f>('P2'!BN13+'P2'!BN25*BN$2)/(BN$2+1)</f>
        <v>34.270487179487183</v>
      </c>
      <c r="BO13">
        <f>('P2'!BO13+'P2'!BO25*BO$2)/(BO$2+1)</f>
        <v>31.660125000000004</v>
      </c>
      <c r="BP13">
        <f>('P2'!BP13+'P2'!BP25*BP$2)/(BP$2+1)</f>
        <v>26.419512195121953</v>
      </c>
      <c r="BQ13">
        <f>('P2'!BQ13+'P2'!BQ25*BQ$2)/(BQ$2+1)</f>
        <v>26.773500000000002</v>
      </c>
      <c r="BR13">
        <f>('P2'!BR13+'P2'!BR25*BR$2)/(BR$2+1)</f>
        <v>29.300121951219513</v>
      </c>
      <c r="BS13">
        <f>('P2'!BS13+'P2'!BS25*BS$2)/(BS$2+1)</f>
        <v>28.310418604651161</v>
      </c>
      <c r="BT13">
        <f>('P2'!BT13+'P2'!BT25*BT$2)/(BT$2+1)</f>
        <v>27.809777777777779</v>
      </c>
      <c r="BU13">
        <f>('P2'!BU13+'P2'!BU25*BU$2)/(BU$2+1)</f>
        <v>27.480051282051285</v>
      </c>
      <c r="BV13">
        <f>('P2'!BV13+'P2'!BV25*BV$2)/(BV$2+1)</f>
        <v>27.14</v>
      </c>
      <c r="BW13">
        <f>('P2'!BW13+'P2'!BW25*BW$2)/(BW$2+1)</f>
        <v>27.150804878048781</v>
      </c>
      <c r="BX13">
        <f>('P2'!BX13+'P2'!BX25*BX$2)/(BX$2+1)</f>
        <v>28.169210526315787</v>
      </c>
      <c r="BY13">
        <f>('P2'!BY13+'P2'!BY25*BY$2)/(BY$2+1)</f>
        <v>31.230790697674419</v>
      </c>
      <c r="BZ13">
        <f>('P2'!BZ13+'P2'!BZ25*BZ$2)/(BZ$2+1)</f>
        <v>33.950333333333333</v>
      </c>
      <c r="CA13">
        <f>('P2'!CA13+'P2'!CA25*CA$2)/(CA$2+1)</f>
        <v>31.580625000000001</v>
      </c>
      <c r="CB13">
        <f>('P2'!CB13+'P2'!CB25*CB$2)/(CB$2+1)</f>
        <v>26.619243902439024</v>
      </c>
      <c r="CC13">
        <f>('P2'!CC13+'P2'!CC25*CC$2)/(CC$2+1)</f>
        <v>27.153000000000002</v>
      </c>
      <c r="CD13">
        <f>('P2'!CD13+'P2'!CD25*CD$2)/(CD$2+1)</f>
        <v>29.630534883720927</v>
      </c>
      <c r="CE13">
        <f>('P2'!CE13+'P2'!CE25*CE$2)/(CE$2+1)</f>
        <v>28.599756097560977</v>
      </c>
      <c r="CF13">
        <f>('P2'!CF13+'P2'!CF25*CF$2)/(CF$2+1)</f>
        <v>28.099666666666675</v>
      </c>
      <c r="CG13">
        <f>('P2'!CG13+'P2'!CG25*CG$2)/(CG$2+1)</f>
        <v>27.799846153846158</v>
      </c>
      <c r="CH13">
        <f>('P2'!CH13+'P2'!CH25*CH$2)/(CH$2+1)</f>
        <v>27.500000000000004</v>
      </c>
      <c r="CI13">
        <f>('P2'!CI13+'P2'!CI25*CI$2)/(CI$2+1)</f>
        <v>27.510634146341467</v>
      </c>
      <c r="CJ13">
        <f>('P2'!CJ13+'P2'!CJ25*CJ$2)/(CJ$2+1)</f>
        <v>28.429052631578951</v>
      </c>
      <c r="CK13">
        <f>('P2'!CK13+'P2'!CK25*CK$2)/(CK$2+1)</f>
        <v>31.210767441860462</v>
      </c>
      <c r="CL13">
        <f>('P2'!CL13+'P2'!CL25*CL$2)/(CL$2+1)</f>
        <v>33.680307692307693</v>
      </c>
      <c r="CM13">
        <f>('P2'!CM13+'P2'!CM25*CM$2)/(CM$2+1)</f>
        <v>31.530000000000005</v>
      </c>
      <c r="CN13">
        <f>('P2'!CN13+'P2'!CN25*CN$2)/(CN$2+1)</f>
        <v>26.830153846153848</v>
      </c>
      <c r="CO13">
        <f>('P2'!CO13+'P2'!CO25*CO$2)/(CO$2+1)</f>
        <v>27.513500000000004</v>
      </c>
      <c r="CP13">
        <f>('P2'!CP13+'P2'!CP25*CP$2)/(CP$2+1)</f>
        <v>29.940023255813951</v>
      </c>
      <c r="CQ13">
        <f>('P2'!CQ13+'P2'!CQ25*CQ$2)/(CQ$2+1)</f>
        <v>28.859658536585368</v>
      </c>
      <c r="CR13">
        <f>('P2'!CR13+'P2'!CR25*CR$2)/(CR$2+1)</f>
        <v>28.370054054054052</v>
      </c>
      <c r="CS13">
        <f>('P2'!CS13+'P2'!CS25*CS$2)/(CS$2+1)</f>
        <v>28.089902439024392</v>
      </c>
      <c r="CT13">
        <f>('P2'!CT13+'P2'!CT25*CT$2)/(CT$2+1)</f>
        <v>27.810105263157897</v>
      </c>
      <c r="CU13">
        <f>('P2'!CU13+'P2'!CU25*CU$2)/(CU$2+1)</f>
        <v>27.820000000000004</v>
      </c>
      <c r="CV13">
        <f>('P2'!CV13+'P2'!CV25*CV$2)/(CV$2+1)</f>
        <v>28.679250000000003</v>
      </c>
      <c r="CW13">
        <f>('P2'!CW13+'P2'!CW25*CW$2)/(CW$2+1)</f>
        <v>31.250317073170734</v>
      </c>
      <c r="CX13">
        <f>('P2'!CX13+'P2'!CX25*CX$2)/(CX$2+1)</f>
        <v>33.540195121951221</v>
      </c>
      <c r="CY13">
        <f>('P2'!CY13+'P2'!CY25*CY$2)/(CY$2+1)</f>
        <v>31.550624999999997</v>
      </c>
      <c r="CZ13">
        <f>('P2'!CZ13+'P2'!CZ25*CZ$2)/(CZ$2+1)</f>
        <v>27.029615384615386</v>
      </c>
      <c r="DA13">
        <f>('P2'!DA13+'P2'!DA25*DA$2)/(DA$2+1)</f>
        <v>27.860000000000007</v>
      </c>
      <c r="DB13">
        <f>('P2'!DB13+'P2'!DB25*DB$2)/(DB$2+1)</f>
        <v>30.190219512195124</v>
      </c>
      <c r="DC13">
        <f>('P2'!DC13+'P2'!DC25*DC$2)/(DC$2+1)</f>
        <v>29.11975609756098</v>
      </c>
      <c r="DD13">
        <f>('P2'!DD13+'P2'!DD25*DD$2)/(DD$2+1)</f>
        <v>28.629888888888889</v>
      </c>
      <c r="DE13">
        <f>('P2'!DE13+'P2'!DE25*DE$2)/(DE$2+1)</f>
        <v>28.369585365853659</v>
      </c>
      <c r="DF13">
        <f>('P2'!DF13+'P2'!DF25*DF$2)/(DF$2+1)</f>
        <v>28.110105263157894</v>
      </c>
      <c r="DG13">
        <f>('P2'!DG13+'P2'!DG25*DG$2)/(DG$2+1)</f>
        <v>28.120255813953488</v>
      </c>
      <c r="DH13">
        <f>('P2'!DH13+'P2'!DH25*DH$2)/(DH$2+1)</f>
        <v>28.919315789473689</v>
      </c>
      <c r="DI13">
        <f>('P2'!DI13+'P2'!DI25*DI$2)/(DI$2+1)</f>
        <v>31.31</v>
      </c>
      <c r="DJ13">
        <f>('P2'!DJ13+'P2'!DJ25*DJ$2)/(DJ$2+1)</f>
        <v>33.430268292682932</v>
      </c>
      <c r="DK13">
        <f>('P2'!DK13+'P2'!DK25*DK$2)/(DK$2+1)</f>
        <v>31.590375000000005</v>
      </c>
      <c r="DL13">
        <f>('P2'!DL13+'P2'!DL25*DL$2)/(DL$2+1)</f>
        <v>27.230230769230772</v>
      </c>
      <c r="DM13">
        <f>('P2'!DM13+'P2'!DM25*DM$2)/(DM$2+1)</f>
        <v>28.170000000000005</v>
      </c>
      <c r="DN13">
        <f>('P2'!DN13+'P2'!DN25*DN$2)/(DN$2+1)</f>
        <v>30.459951219512195</v>
      </c>
      <c r="DO13">
        <f>('P2'!DO13+'P2'!DO25*DO$2)/(DO$2+1)</f>
        <v>29.370093023255816</v>
      </c>
      <c r="DP13">
        <f>('P2'!DP13+'P2'!DP25*DP$2)/(DP$2+1)</f>
        <v>28.880333333333336</v>
      </c>
      <c r="DQ13">
        <f>('P2'!DQ13+'P2'!DQ25*DQ$2)/(DQ$2+1)</f>
        <v>28.650179487179486</v>
      </c>
      <c r="DR13">
        <f>('P2'!DR13+'P2'!DR25*DR$2)/(DR$2+1)</f>
        <v>28.409894736842105</v>
      </c>
      <c r="DS13">
        <f>('P2'!DS13+'P2'!DS25*DS$2)/(DS$2+1)</f>
        <v>28.420511627906979</v>
      </c>
      <c r="DT13">
        <f>('P2'!DT13+'P2'!DT25*DT$2)/(DT$2+1)</f>
        <v>29.159105263157894</v>
      </c>
      <c r="DU13">
        <f>('P2'!DU13+'P2'!DU25*DU$2)/(DU$2+1)</f>
        <v>31.370439024390244</v>
      </c>
      <c r="DV13">
        <f>('P2'!DV13+'P2'!DV25*DV$2)/(DV$2+1)</f>
        <v>33.340317073170738</v>
      </c>
      <c r="DW13">
        <f>('P2'!DW13+'P2'!DW25*DW$2)/(DW$2+1)</f>
        <v>31.630125000000003</v>
      </c>
      <c r="DX13">
        <f>('P2'!DX13+'P2'!DX25*DX$2)/(DX$2+1)</f>
        <v>27.429682926829269</v>
      </c>
      <c r="DY13">
        <f>('P2'!DY13+'P2'!DY25*DY$2)/(DY$2+1)</f>
        <v>28.443250000000003</v>
      </c>
      <c r="DZ13">
        <f>('P2'!DZ13+'P2'!DZ25*DZ$2)/(DZ$2+1)</f>
        <v>30.719853658536586</v>
      </c>
      <c r="EA13">
        <f>('P2'!EA13+'P2'!EA25*EA$2)/(EA$2+1)</f>
        <v>29.610372093023255</v>
      </c>
      <c r="EB13">
        <f>('P2'!EB13+'P2'!EB25*EB$2)/(EB$2+1)</f>
        <v>29.119888888888891</v>
      </c>
      <c r="EC13">
        <f>('P2'!EC13+'P2'!EC25*EC$2)/(EC$2+1)</f>
        <v>28.900025641025643</v>
      </c>
      <c r="ED13">
        <f>('P2'!ED13+'P2'!ED25*ED$2)/(ED$2+1)</f>
        <v>28.669631578947371</v>
      </c>
      <c r="EE13">
        <f>('P2'!EE13+'P2'!EE25*EE$2)/(EE$2+1)</f>
        <v>28.680395348837209</v>
      </c>
      <c r="EF13">
        <f>('P2'!EF13+'P2'!EF25*EF$2)/(EF$2+1)</f>
        <v>29.388947368421054</v>
      </c>
      <c r="EG13">
        <f>('P2'!EG13+'P2'!EG25*EG$2)/(EG$2+1)</f>
        <v>31.480534883720928</v>
      </c>
      <c r="EH13">
        <f>('P2'!EH13+'P2'!EH25*EH$2)/(EH$2+1)</f>
        <v>33.340179487179491</v>
      </c>
      <c r="EI13">
        <f>('P2'!EI13+'P2'!EI25*EI$2)/(EI$2+1)</f>
        <v>31.729875</v>
      </c>
      <c r="EJ13">
        <f>('P2'!EJ13+'P2'!EJ25*EJ$2)/(EJ$2+1)</f>
        <v>27.639243902439027</v>
      </c>
      <c r="EK13">
        <f>('P2'!EK13+'P2'!EK25*EK$2)/(EK$2+1)</f>
        <v>28.7135</v>
      </c>
      <c r="EL13">
        <f>('P2'!EL13+'P2'!EL25*EL$2)/(EL$2+1)</f>
        <v>30.960097560975612</v>
      </c>
      <c r="EM13">
        <f>('P2'!EM13+'P2'!EM25*EM$2)/(EM$2+1)</f>
        <v>29.850209302325581</v>
      </c>
      <c r="EN13">
        <f>('P2'!EN13+'P2'!EN25*EN$2)/(EN$2+1)</f>
        <v>29.359702702702702</v>
      </c>
      <c r="EO13">
        <f>('P2'!EO13+'P2'!EO25*EO$2)/(EO$2+1)</f>
        <v>29.149717948717949</v>
      </c>
      <c r="EP13">
        <f>('P2'!EP13+'P2'!EP25*EP$2)/(EP$2+1)</f>
        <v>28.939749999999997</v>
      </c>
      <c r="EQ13">
        <f>('P2'!EQ13+'P2'!EQ25*EQ$2)/(EQ$2+1)</f>
        <v>28.950268292682928</v>
      </c>
      <c r="ER13">
        <f>('P2'!ER13+'P2'!ER25*ER$2)/(ER$2+1)</f>
        <v>29.609105263157893</v>
      </c>
      <c r="ES13">
        <f>('P2'!ES13+'P2'!ES25*ES$2)/(ES$2+1)</f>
        <v>31.590348837209302</v>
      </c>
      <c r="ET13">
        <f>('P2'!ET13+'P2'!ET25*ET$2)/(ET$2+1)</f>
        <v>33.360282051282049</v>
      </c>
      <c r="EU13">
        <f>('P2'!EU13+'P2'!EU25*EU$2)/(EU$2+1)</f>
        <v>31.830000000000002</v>
      </c>
      <c r="EV13">
        <f>('P2'!EV13+'P2'!EV25*EV$2)/(EV$2+1)</f>
        <v>27.83966666666667</v>
      </c>
      <c r="EW13">
        <f>('P2'!EW13+'P2'!EW25*EW$2)/(EW$2+1)</f>
        <v>28.97325</v>
      </c>
      <c r="EX13">
        <f>('P2'!EX13+'P2'!EX25*EX$2)/(EX$2+1)</f>
        <v>31.220209302325578</v>
      </c>
      <c r="EY13">
        <f>('P2'!EY13+'P2'!EY25*EY$2)/(EY$2+1)</f>
        <v>30.080219512195121</v>
      </c>
      <c r="EZ13">
        <f>('P2'!EZ13+'P2'!EZ25*EZ$2)/(EZ$2+1)</f>
        <v>29.590222222222227</v>
      </c>
      <c r="FA13">
        <f>('P2'!FA13+'P2'!FA25*FA$2)/(FA$2+1)</f>
        <v>29.389463414634147</v>
      </c>
      <c r="FB13">
        <f>('P2'!FB13+'P2'!FB25*FB$2)/(FB$2+1)</f>
        <v>29.189894736842106</v>
      </c>
      <c r="FC13">
        <f>('P2'!FC13+'P2'!FC25*FC$2)/(FC$2+1)</f>
        <v>29.200463414634147</v>
      </c>
      <c r="FD13">
        <f>('P2'!FD13+'P2'!FD25*FD$2)/(FD$2+1)</f>
        <v>29.838749999999997</v>
      </c>
      <c r="FE13">
        <f>('P2'!FE13+'P2'!FE25*FE$2)/(FE$2+1)</f>
        <v>31.710097560975612</v>
      </c>
      <c r="FF13">
        <f>('P2'!FF13+'P2'!FF25*FF$2)/(FF$2+1)</f>
        <v>33.380333333333333</v>
      </c>
      <c r="FG13">
        <f>('P2'!FG13+'P2'!FG25*FG$2)/(FG$2+1)</f>
        <v>31.94</v>
      </c>
      <c r="FH13">
        <f>('P2'!FH13+'P2'!FH25*FH$2)/(FH$2+1)</f>
        <v>28.040076923076928</v>
      </c>
      <c r="FI13">
        <f>('P2'!FI13+'P2'!FI25*FI$2)/(FI$2+1)</f>
        <v>29.233249999999998</v>
      </c>
      <c r="FJ13">
        <f>('P2'!FJ13+'P2'!FJ25*FJ$2)/(FJ$2+1)</f>
        <v>31.460488372093021</v>
      </c>
      <c r="FK13">
        <f>('P2'!FK13+'P2'!FK25*FK$2)/(FK$2+1)</f>
        <v>30.299487804878048</v>
      </c>
      <c r="FL13">
        <f>('P2'!FL13+'P2'!FL25*FL$2)/(FL$2+1)</f>
        <v>29.810111111111116</v>
      </c>
      <c r="FM13">
        <f>('P2'!FM13+'P2'!FM25*FM$2)/(FM$2+1)</f>
        <v>29.619243902439031</v>
      </c>
      <c r="FN13">
        <f>('P2'!FN13+'P2'!FN25*FN$2)/(FN$2+1)</f>
        <v>29.429894736842108</v>
      </c>
      <c r="FO13">
        <f>('P2'!FO13+'P2'!FO25*FO$2)/(FO$2+1)</f>
        <v>29.440073170731711</v>
      </c>
      <c r="FP13">
        <f>('P2'!FP13+'P2'!FP25*FP$2)/(FP$2+1)</f>
        <v>30.050000000000004</v>
      </c>
      <c r="FQ13">
        <f>('P2'!FQ13+'P2'!FQ25*FQ$2)/(FQ$2+1)</f>
        <v>31.860512195121952</v>
      </c>
      <c r="FR13">
        <f>('P2'!FR13+'P2'!FR25*FR$2)/(FR$2+1)</f>
        <v>33.480097560975615</v>
      </c>
      <c r="FS13">
        <f>('P2'!FS13+'P2'!FS25*FS$2)/(FS$2+1)</f>
        <v>32.079749999999997</v>
      </c>
      <c r="FT13">
        <f>('P2'!FT13+'P2'!FT25*FT$2)/(FT$2+1)</f>
        <v>28.239897435897436</v>
      </c>
      <c r="FU13">
        <f>('P2'!FU13+'P2'!FU25*FU$2)/(FU$2+1)</f>
        <v>29.499857142857149</v>
      </c>
      <c r="FV13">
        <f>('P2'!FV13+'P2'!FV25*FV$2)/(FV$2+1)</f>
        <v>31.660219512195127</v>
      </c>
      <c r="FW13">
        <f>('P2'!FW13+'P2'!FW25*FW$2)/(FW$2+1)</f>
        <v>30.520372093023255</v>
      </c>
      <c r="FX13">
        <f>('P2'!FX13+'P2'!FX25*FX$2)/(FX$2+1)</f>
        <v>30.030263157894737</v>
      </c>
      <c r="FY13">
        <f>('P2'!FY13+'P2'!FY25*FY$2)/(FY$2+1)</f>
        <v>29.839195121951221</v>
      </c>
      <c r="FZ13">
        <f>('P2'!FZ13+'P2'!FZ25*FZ$2)/(FZ$2+1)</f>
        <v>29.659750000000003</v>
      </c>
      <c r="GA13">
        <f>('P2'!GA13+'P2'!GA25*GA$2)/(GA$2+1)</f>
        <v>29.669976744186041</v>
      </c>
      <c r="GB13">
        <f>('P2'!GB13+'P2'!GB25*GB$2)/(GB$2+1)</f>
        <v>30.25905263157895</v>
      </c>
      <c r="GC13">
        <f>('P2'!GC13+'P2'!GC25*GC$2)/(GC$2+1)</f>
        <v>32.02031707317073</v>
      </c>
      <c r="GD13">
        <f>('P2'!GD13+'P2'!GD25*GD$2)/(GD$2+1)</f>
        <v>33.580365853658542</v>
      </c>
      <c r="GE13">
        <f>('P2'!GE13+'P2'!GE25*GE$2)/(GE$2+1)</f>
        <v>32.230500000000006</v>
      </c>
      <c r="GF13">
        <f>('P2'!GF13+'P2'!GF25*GF$2)/(GF$2+1)</f>
        <v>28.439853658536592</v>
      </c>
      <c r="GG13">
        <f>('P2'!GG13+'P2'!GG25*GG$2)/(GG$2+1)</f>
        <v>29.754545454545454</v>
      </c>
      <c r="GH13">
        <f>('P2'!GH13+'P2'!GH25*GH$2)/(GH$2+1)</f>
        <v>31.880048780487808</v>
      </c>
      <c r="GI13">
        <f>('P2'!GI13+'P2'!GI25*GI$2)/(GI$2+1)</f>
        <v>30.740288888888887</v>
      </c>
      <c r="GJ13">
        <f>('P2'!GJ13+'P2'!GJ25*GJ$2)/(GJ$2+1)</f>
        <v>30.250076923076925</v>
      </c>
      <c r="GK13">
        <f>('P2'!GK13+'P2'!GK25*GK$2)/(GK$2+1)</f>
        <v>30.069414634146344</v>
      </c>
      <c r="GL13">
        <f>('P2'!GL13+'P2'!GL25*GL$2)/(GL$2+1)</f>
        <v>29.89026315789474</v>
      </c>
      <c r="GM13">
        <f>('P2'!GM13+'P2'!GM25*GM$2)/(GM$2+1)</f>
        <v>29.900372093023254</v>
      </c>
      <c r="GN13">
        <f>('P2'!GN13+'P2'!GN25*GN$2)/(GN$2+1)</f>
        <v>30.479210526315789</v>
      </c>
      <c r="GO13">
        <f>('P2'!GO13+'P2'!GO25*GO$2)/(GO$2+1)</f>
        <v>32.17083720930232</v>
      </c>
      <c r="GP13">
        <f>('P2'!GP13+'P2'!GP25*GP$2)/(GP$2+1)</f>
        <v>33.680641025641023</v>
      </c>
      <c r="GQ13">
        <f>('P2'!GQ13+'P2'!GQ25*GQ$2)/(GQ$2+1)</f>
        <v>32.379750000000001</v>
      </c>
      <c r="GR13">
        <f>('P2'!GR13+'P2'!GR25*GR$2)/(GR$2+1)</f>
        <v>28.639813953488368</v>
      </c>
      <c r="GS13">
        <f>('P2'!GS13+'P2'!GS25*GS$2)/(GS$2+1)</f>
        <v>29.969857142857148</v>
      </c>
      <c r="GT13">
        <f>('P2'!GT13+'P2'!GT25*GT$2)/(GT$2+1)</f>
        <v>32.099634146341465</v>
      </c>
      <c r="GU13">
        <f>('P2'!GU13+'P2'!GU25*GU$2)/(GU$2+1)</f>
        <v>30.930311111111109</v>
      </c>
      <c r="GV13">
        <f>('P2'!GV13+'P2'!GV25*GV$2)/(GV$2+1)</f>
        <v>30.440052631578947</v>
      </c>
      <c r="GW13">
        <f>('P2'!GW13+'P2'!GW25*GW$2)/(GW$2+1)</f>
        <v>30.259897435897436</v>
      </c>
      <c r="GX13">
        <f>('P2'!GX13+'P2'!GX25*GX$2)/(GX$2+1)</f>
        <v>30.090000000000007</v>
      </c>
      <c r="GY13">
        <f>('P2'!GY13+'P2'!GY25*GY$2)/(GY$2+1)</f>
        <v>30.100365853658541</v>
      </c>
      <c r="GZ13">
        <f>('P2'!GZ13+'P2'!GZ25*GZ$2)/(GZ$2+1)</f>
        <v>30.669368421052635</v>
      </c>
      <c r="HA13">
        <f>('P2'!HA13+'P2'!HA25*HA$2)/(HA$2+1)</f>
        <v>32.380860465116278</v>
      </c>
      <c r="HB13">
        <f>('P2'!HB13+'P2'!HB25*HB$2)/(HB$2+1)</f>
        <v>33.900256410256411</v>
      </c>
      <c r="HC13">
        <f>('P2'!HC13+'P2'!HC25*HC$2)/(HC$2+1)</f>
        <v>32.589750000000002</v>
      </c>
      <c r="HD13">
        <f>('P2'!HD13+'P2'!HD25*HD$2)/(HD$2+1)</f>
        <v>28.839720930232556</v>
      </c>
      <c r="HE13">
        <f>('P2'!HE13+'P2'!HE25*HE$2)/(HE$2+1)</f>
        <v>30.159857142857149</v>
      </c>
      <c r="HF13">
        <f>('P2'!HF13+'P2'!HF25*HF$2)/(HF$2+1)</f>
        <v>32.320395348837209</v>
      </c>
      <c r="HG13">
        <f>('P2'!HG13+'P2'!HG25*HG$2)/(HG$2+1)</f>
        <v>31.130186046511621</v>
      </c>
      <c r="HH13">
        <f>('P2'!HH13+'P2'!HH25*HH$2)/(HH$2+1)</f>
        <v>30.640105263157892</v>
      </c>
      <c r="HI13">
        <f>('P2'!HI13+'P2'!HI25*HI$2)/(HI$2+1)</f>
        <v>30.459414634146345</v>
      </c>
      <c r="HJ13">
        <f>('P2'!HJ13+'P2'!HJ25*HJ$2)/(HJ$2+1)</f>
        <v>30.279750000000003</v>
      </c>
      <c r="HK13">
        <f>('P2'!HK13+'P2'!HK25*HK$2)/(HK$2+1)</f>
        <v>30.290073170731713</v>
      </c>
      <c r="HL13">
        <f>('P2'!HL13+'P2'!HL25*HL$2)/(HL$2+1)</f>
        <v>30.86921052631579</v>
      </c>
    </row>
    <row r="14" spans="1:220" x14ac:dyDescent="0.2">
      <c r="A14" s="243" t="s">
        <v>128</v>
      </c>
      <c r="B14" s="244" t="s">
        <v>149</v>
      </c>
    </row>
    <row r="15" spans="1:220" s="247" customFormat="1" x14ac:dyDescent="0.2">
      <c r="A15" s="245" t="s">
        <v>128</v>
      </c>
      <c r="B15" s="246" t="s">
        <v>179</v>
      </c>
      <c r="Q15" s="247">
        <f>('P2'!Q15+'P2'!Q26*Q$2)/(Q$2+1)</f>
        <v>0</v>
      </c>
      <c r="R15" s="247">
        <f>('P2'!R15+'P2'!R26*R$2)/(R$2+1)</f>
        <v>0</v>
      </c>
      <c r="S15" s="247">
        <f>('P2'!S15+'P2'!S26*S$2)/(S$2+1)</f>
        <v>0</v>
      </c>
      <c r="T15" s="247">
        <f>('P2'!T15+'P2'!T26*T$2)/(T$2+1)</f>
        <v>21.159743589743591</v>
      </c>
      <c r="U15" s="247">
        <f>('P2'!U15+'P2'!U26*U$2)/(U$2+1)</f>
        <v>19.000250000000001</v>
      </c>
      <c r="V15" s="247">
        <f>('P2'!V15+'P2'!V26*V$2)/(V$2+1)</f>
        <v>22.499976744186046</v>
      </c>
      <c r="W15" s="247">
        <f>('P2'!W15+'P2'!W26*W$2)/(W$2+1)</f>
        <v>23.000000000000004</v>
      </c>
      <c r="X15" s="247">
        <f>('P2'!X15+'P2'!X26*X$2)/(X$2+1)</f>
        <v>22.750000000000004</v>
      </c>
      <c r="Y15" s="247">
        <f>('P2'!Y15+'P2'!Y26*Y$2)/(Y$2+1)</f>
        <v>22.499902439024392</v>
      </c>
      <c r="Z15" s="247">
        <f>('P2'!Z15+'P2'!Z26*Z$2)/(Z$2+1)</f>
        <v>22.5</v>
      </c>
      <c r="AA15" s="247">
        <f>('P2'!AA15+'P2'!AA26*AA$2)/(AA$2+1)</f>
        <v>22.499731707317075</v>
      </c>
      <c r="AB15" s="247">
        <f>('P2'!AB15+'P2'!AB26*AB$2)/(AB$2+1)</f>
        <v>23.25</v>
      </c>
      <c r="AC15" s="247">
        <f>('P2'!AC15+'P2'!AC26*AC$2)/(AC$2+1)</f>
        <v>32.000048780487809</v>
      </c>
      <c r="AD15" s="247">
        <f>('P2'!AD15+'P2'!AD26*AD$2)/(AD$2+1)</f>
        <v>34.000205128205131</v>
      </c>
      <c r="AE15" s="247">
        <f>('P2'!AE15+'P2'!AE26*AE$2)/(AE$2+1)</f>
        <v>29.000000000000004</v>
      </c>
      <c r="AF15" s="247">
        <f>('P2'!AF15+'P2'!AF26*AF$2)/(AF$2+1)</f>
        <v>24.999743589743588</v>
      </c>
      <c r="AG15" s="247">
        <f>('P2'!AG15+'P2'!AG26*AG$2)/(AG$2+1)</f>
        <v>23.000250000000001</v>
      </c>
      <c r="AH15" s="247">
        <f>('P2'!AH15+'P2'!AH26*AH$2)/(AH$2+1)</f>
        <v>22.999558139534884</v>
      </c>
      <c r="AI15" s="247">
        <f>('P2'!AI15+'P2'!AI26*AI$2)/(AI$2+1)</f>
        <v>24.500341463414639</v>
      </c>
      <c r="AJ15" s="247">
        <f>('P2'!AJ15+'P2'!AJ26*AJ$2)/(AJ$2+1)</f>
        <v>24.500222222222227</v>
      </c>
      <c r="AK15" s="247">
        <f>('P2'!AK15+'P2'!AK26*AK$2)/(AK$2+1)</f>
        <v>23.999829268292686</v>
      </c>
      <c r="AL15" s="247">
        <f>('P2'!AL15+'P2'!AL26*AL$2)/(AL$2+1)</f>
        <v>23.500263157894736</v>
      </c>
      <c r="AM15" s="247">
        <f>('P2'!AM15+'P2'!AM26*AM$2)/(AM$2+1)</f>
        <v>23.500024390243905</v>
      </c>
      <c r="AN15" s="247">
        <f>('P2'!AN15+'P2'!AN26*AN$2)/(AN$2+1)</f>
        <v>24.999749999999999</v>
      </c>
      <c r="AO15" s="247">
        <f>('P2'!AO15+'P2'!AO26*AO$2)/(AO$2+1)</f>
        <v>30.999682926829269</v>
      </c>
      <c r="AP15" s="247">
        <f>('P2'!AP15+'P2'!AP26*AP$2)/(AP$2+1)</f>
        <v>34.999804878048785</v>
      </c>
      <c r="AQ15" s="247">
        <f>('P2'!AQ15+'P2'!AQ26*AQ$2)/(AQ$2+1)</f>
        <v>31.5</v>
      </c>
      <c r="AR15" s="247">
        <f>('P2'!AR15+'P2'!AR26*AR$2)/(AR$2+1)</f>
        <v>26.500102564102562</v>
      </c>
      <c r="AS15" s="247">
        <f>('P2'!AS15+'P2'!AS26*AS$2)/(AS$2+1)</f>
        <v>23.500000000000007</v>
      </c>
      <c r="AT15" s="247">
        <f>('P2'!AT15+'P2'!AT26*AT$2)/(AT$2+1)</f>
        <v>23.999780487804877</v>
      </c>
      <c r="AU15" s="247">
        <f>('P2'!AU15+'P2'!AU26*AU$2)/(AU$2+1)</f>
        <v>25.010219512195125</v>
      </c>
      <c r="AV15" s="247">
        <f>('P2'!AV15+'P2'!AV26*AV$2)/(AV$2+1)</f>
        <v>25.010179487179485</v>
      </c>
      <c r="AW15" s="247">
        <f>('P2'!AW15+'P2'!AW26*AW$2)/(AW$2+1)</f>
        <v>24.599846153846155</v>
      </c>
      <c r="AX15" s="247">
        <f>('P2'!AX15+'P2'!AX26*AX$2)/(AX$2+1)</f>
        <v>24.190263157894737</v>
      </c>
      <c r="AY15" s="247">
        <f>('P2'!AY15+'P2'!AY26*AY$2)/(AY$2+1)</f>
        <v>24.1993488372093</v>
      </c>
      <c r="AZ15" s="247">
        <f>('P2'!AZ15+'P2'!AZ26*AZ$2)/(AZ$2+1)</f>
        <v>25.440105263157896</v>
      </c>
      <c r="BA15" s="247">
        <f>('P2'!BA15+'P2'!BA26*BA$2)/(BA$2+1)</f>
        <v>30.399609756097568</v>
      </c>
      <c r="BB15" s="247">
        <f>('P2'!BB15+'P2'!BB26*BB$2)/(BB$2+1)</f>
        <v>33.710487804878049</v>
      </c>
      <c r="BC15" s="247">
        <f>('P2'!BC15+'P2'!BC26*BC$2)/(BC$2+1)</f>
        <v>30.820500000000003</v>
      </c>
      <c r="BD15" s="247">
        <f>('P2'!BD15+'P2'!BD26*BD$2)/(BD$2+1)</f>
        <v>26.689512195121949</v>
      </c>
      <c r="BE15" s="247">
        <f>('P2'!BE15+'P2'!BE26*BE$2)/(BE$2+1)</f>
        <v>24.210500000000003</v>
      </c>
      <c r="BF15" s="247">
        <f>('P2'!BF15+'P2'!BF26*BF$2)/(BF$2+1)</f>
        <v>24.62980487804878</v>
      </c>
      <c r="BG15" s="247">
        <f>('P2'!BG15+'P2'!BG26*BG$2)/(BG$2+1)</f>
        <v>25.349581395348839</v>
      </c>
      <c r="BH15" s="247">
        <f>('P2'!BH15+'P2'!BH26*BH$2)/(BH$2+1)</f>
        <v>25.350333333333339</v>
      </c>
      <c r="BI15" s="247">
        <f>('P2'!BI15+'P2'!BI26*BI$2)/(BI$2+1)</f>
        <v>24.980051282051281</v>
      </c>
      <c r="BJ15" s="247">
        <f>('P2'!BJ15+'P2'!BJ26*BJ$2)/(BJ$2+1)</f>
        <v>24.610368421052634</v>
      </c>
      <c r="BK15" s="247">
        <f>('P2'!BK15+'P2'!BK26*BK$2)/(BK$2+1)</f>
        <v>24.620790697674416</v>
      </c>
      <c r="BL15" s="247">
        <f>('P2'!BL15+'P2'!BL26*BL$2)/(BL$2+1)</f>
        <v>25.740000000000002</v>
      </c>
      <c r="BM15" s="247">
        <f>('P2'!BM15+'P2'!BM26*BM$2)/(BM$2+1)</f>
        <v>30.240093023255813</v>
      </c>
      <c r="BN15" s="247">
        <f>('P2'!BN15+'P2'!BN26*BN$2)/(BN$2+1)</f>
        <v>33.249461538461546</v>
      </c>
      <c r="BO15" s="247">
        <f>('P2'!BO15+'P2'!BO26*BO$2)/(BO$2+1)</f>
        <v>30.630000000000003</v>
      </c>
      <c r="BP15" s="247">
        <f>('P2'!BP15+'P2'!BP26*BP$2)/(BP$2+1)</f>
        <v>26.890243902439025</v>
      </c>
      <c r="BQ15" s="247">
        <f>('P2'!BQ15+'P2'!BQ26*BQ$2)/(BQ$2+1)</f>
        <v>24.639750000000003</v>
      </c>
      <c r="BR15" s="247">
        <f>('P2'!BR15+'P2'!BR26*BR$2)/(BR$2+1)</f>
        <v>25.020634146341465</v>
      </c>
      <c r="BS15" s="247">
        <f>('P2'!BS15+'P2'!BS26*BS$2)/(BS$2+1)</f>
        <v>25.670093023255816</v>
      </c>
      <c r="BT15" s="247">
        <f>('P2'!BT15+'P2'!BT26*BT$2)/(BT$2+1)</f>
        <v>25.680666666666671</v>
      </c>
      <c r="BU15" s="247">
        <f>('P2'!BU15+'P2'!BU26*BU$2)/(BU$2+1)</f>
        <v>25.349923076923076</v>
      </c>
      <c r="BV15" s="247">
        <f>('P2'!BV15+'P2'!BV26*BV$2)/(BV$2+1)</f>
        <v>25.010750000000002</v>
      </c>
      <c r="BW15" s="247">
        <f>('P2'!BW15+'P2'!BW26*BW$2)/(BW$2+1)</f>
        <v>25.019585365853665</v>
      </c>
      <c r="BX15" s="247">
        <f>('P2'!BX15+'P2'!BX26*BX$2)/(BX$2+1)</f>
        <v>26.040105263157894</v>
      </c>
      <c r="BY15" s="247">
        <f>('P2'!BY15+'P2'!BY26*BY$2)/(BY$2+1)</f>
        <v>30.119930232558136</v>
      </c>
      <c r="BZ15" s="247">
        <f>('P2'!BZ15+'P2'!BZ26*BZ$2)/(BZ$2+1)</f>
        <v>32.839589743589741</v>
      </c>
      <c r="CA15" s="247">
        <f>('P2'!CA15+'P2'!CA26*CA$2)/(CA$2+1)</f>
        <v>30.470250000000004</v>
      </c>
      <c r="CB15" s="247">
        <f>('P2'!CB15+'P2'!CB26*CB$2)/(CB$2+1)</f>
        <v>27.079829268292684</v>
      </c>
      <c r="CC15" s="247">
        <f>('P2'!CC15+'P2'!CC26*CC$2)/(CC$2+1)</f>
        <v>25.049750000000003</v>
      </c>
      <c r="CD15" s="247">
        <f>('P2'!CD15+'P2'!CD26*CD$2)/(CD$2+1)</f>
        <v>25.389837209302321</v>
      </c>
      <c r="CE15" s="247">
        <f>('P2'!CE15+'P2'!CE26*CE$2)/(CE$2+1)</f>
        <v>25.989585365853664</v>
      </c>
      <c r="CF15" s="247">
        <f>('P2'!CF15+'P2'!CF26*CF$2)/(CF$2+1)</f>
        <v>25.990000000000002</v>
      </c>
      <c r="CG15" s="247">
        <f>('P2'!CG15+'P2'!CG26*CG$2)/(CG$2+1)</f>
        <v>25.689589743589746</v>
      </c>
      <c r="CH15" s="247">
        <f>('P2'!CH15+'P2'!CH26*CH$2)/(CH$2+1)</f>
        <v>25.390250000000002</v>
      </c>
      <c r="CI15" s="247">
        <f>('P2'!CI15+'P2'!CI26*CI$2)/(CI$2+1)</f>
        <v>25.399829268292688</v>
      </c>
      <c r="CJ15" s="247">
        <f>('P2'!CJ15+'P2'!CJ26*CJ$2)/(CJ$2+1)</f>
        <v>26.329736842105262</v>
      </c>
      <c r="CK15" s="247">
        <f>('P2'!CK15+'P2'!CK26*CK$2)/(CK$2+1)</f>
        <v>30.030046511627905</v>
      </c>
      <c r="CL15" s="247">
        <f>('P2'!CL15+'P2'!CL26*CL$2)/(CL$2+1)</f>
        <v>32.499461538461539</v>
      </c>
      <c r="CM15" s="247">
        <f>('P2'!CM15+'P2'!CM26*CM$2)/(CM$2+1)</f>
        <v>30.350000000000005</v>
      </c>
      <c r="CN15" s="247">
        <f>('P2'!CN15+'P2'!CN26*CN$2)/(CN$2+1)</f>
        <v>27.28</v>
      </c>
      <c r="CO15" s="247">
        <f>('P2'!CO15+'P2'!CO26*CO$2)/(CO$2+1)</f>
        <v>25.44</v>
      </c>
      <c r="CP15" s="247">
        <f>('P2'!CP15+'P2'!CP26*CP$2)/(CP$2+1)</f>
        <v>25.75</v>
      </c>
      <c r="CQ15" s="247">
        <f>('P2'!CQ15+'P2'!CQ26*CQ$2)/(CQ$2+1)</f>
        <v>26.269463414634149</v>
      </c>
      <c r="CR15" s="247">
        <f>('P2'!CR15+'P2'!CR26*CR$2)/(CR$2+1)</f>
        <v>26.279810810810812</v>
      </c>
      <c r="CS15" s="247">
        <f>('P2'!CS15+'P2'!CS26*CS$2)/(CS$2+1)</f>
        <v>25.999439024390245</v>
      </c>
      <c r="CT15" s="247">
        <f>('P2'!CT15+'P2'!CT26*CT$2)/(CT$2+1)</f>
        <v>25.720263157894738</v>
      </c>
      <c r="CU15" s="247">
        <f>('P2'!CU15+'P2'!CU26*CU$2)/(CU$2+1)</f>
        <v>25.729609756097563</v>
      </c>
      <c r="CV15" s="247">
        <f>('P2'!CV15+'P2'!CV26*CV$2)/(CV$2+1)</f>
        <v>26.590249999999997</v>
      </c>
      <c r="CW15" s="247">
        <f>('P2'!CW15+'P2'!CW26*CW$2)/(CW$2+1)</f>
        <v>30.019975609756099</v>
      </c>
      <c r="CX15" s="247">
        <f>('P2'!CX15+'P2'!CX26*CX$2)/(CX$2+1)</f>
        <v>32.310292682926828</v>
      </c>
      <c r="CY15" s="247">
        <f>('P2'!CY15+'P2'!CY26*CY$2)/(CY$2+1)</f>
        <v>30.320250000000001</v>
      </c>
      <c r="CZ15" s="247">
        <f>('P2'!CZ15+'P2'!CZ26*CZ$2)/(CZ$2+1)</f>
        <v>27.470076923076927</v>
      </c>
      <c r="DA15" s="247">
        <f>('P2'!DA15+'P2'!DA26*DA$2)/(DA$2+1)</f>
        <v>25.770142857142861</v>
      </c>
      <c r="DB15" s="247">
        <f>('P2'!DB15+'P2'!DB26*DB$2)/(DB$2+1)</f>
        <v>26.060121951219514</v>
      </c>
      <c r="DC15" s="247">
        <f>('P2'!DC15+'P2'!DC26*DC$2)/(DC$2+1)</f>
        <v>26.540073170731709</v>
      </c>
      <c r="DD15" s="247">
        <f>('P2'!DD15+'P2'!DD26*DD$2)/(DD$2+1)</f>
        <v>26.550333333333338</v>
      </c>
      <c r="DE15" s="247">
        <f>('P2'!DE15+'P2'!DE26*DE$2)/(DE$2+1)</f>
        <v>26.30029268292683</v>
      </c>
      <c r="DF15" s="247">
        <f>('P2'!DF15+'P2'!DF26*DF$2)/(DF$2+1)</f>
        <v>26.040000000000003</v>
      </c>
      <c r="DG15" s="247">
        <f>('P2'!DG15+'P2'!DG26*DG$2)/(DG$2+1)</f>
        <v>26.050139534883716</v>
      </c>
      <c r="DH15" s="247">
        <f>('P2'!DH15+'P2'!DH26*DH$2)/(DH$2+1)</f>
        <v>26.850000000000005</v>
      </c>
      <c r="DI15" s="247">
        <f>('P2'!DI15+'P2'!DI26*DI$2)/(DI$2+1)</f>
        <v>30.029756097560977</v>
      </c>
      <c r="DJ15" s="247">
        <f>('P2'!DJ15+'P2'!DJ26*DJ$2)/(DJ$2+1)</f>
        <v>32.149902439024395</v>
      </c>
      <c r="DK15" s="247">
        <f>('P2'!DK15+'P2'!DK26*DK$2)/(DK$2+1)</f>
        <v>30.309749999999998</v>
      </c>
      <c r="DL15" s="247">
        <f>('P2'!DL15+'P2'!DL26*DL$2)/(DL$2+1)</f>
        <v>27.669743589743586</v>
      </c>
      <c r="DM15" s="247">
        <f>('P2'!DM15+'P2'!DM26*DM$2)/(DM$2+1)</f>
        <v>26.090000000000003</v>
      </c>
      <c r="DN15" s="247">
        <f>('P2'!DN15+'P2'!DN26*DN$2)/(DN$2+1)</f>
        <v>26.37004878048781</v>
      </c>
      <c r="DO15" s="247">
        <f>('P2'!DO15+'P2'!DO26*DO$2)/(DO$2+1)</f>
        <v>26.809627906976743</v>
      </c>
      <c r="DP15" s="247">
        <f>('P2'!DP15+'P2'!DP26*DP$2)/(DP$2+1)</f>
        <v>26.820000000000004</v>
      </c>
      <c r="DQ15" s="247">
        <f>('P2'!DQ15+'P2'!DQ26*DQ$2)/(DQ$2+1)</f>
        <v>26.59015384615385</v>
      </c>
      <c r="DR15" s="247">
        <f>('P2'!DR15+'P2'!DR26*DR$2)/(DR$2+1)</f>
        <v>26.350263157894741</v>
      </c>
      <c r="DS15" s="247">
        <f>('P2'!DS15+'P2'!DS26*DS$2)/(DS$2+1)</f>
        <v>26.360488372093023</v>
      </c>
      <c r="DT15" s="247">
        <f>('P2'!DT15+'P2'!DT26*DT$2)/(DT$2+1)</f>
        <v>27.100368421052636</v>
      </c>
      <c r="DU15" s="247">
        <f>('P2'!DU15+'P2'!DU26*DU$2)/(DU$2+1)</f>
        <v>30.050121951219513</v>
      </c>
      <c r="DV15" s="247">
        <f>('P2'!DV15+'P2'!DV26*DV$2)/(DV$2+1)</f>
        <v>32.019999999999996</v>
      </c>
      <c r="DW15" s="247">
        <f>('P2'!DW15+'P2'!DW26*DW$2)/(DW$2+1)</f>
        <v>30.310500000000001</v>
      </c>
      <c r="DX15" s="247">
        <f>('P2'!DX15+'P2'!DX26*DX$2)/(DX$2+1)</f>
        <v>27.870243902439025</v>
      </c>
      <c r="DY15" s="247">
        <f>('P2'!DY15+'P2'!DY26*DY$2)/(DY$2+1)</f>
        <v>26.409499999999998</v>
      </c>
      <c r="DZ15" s="247">
        <f>('P2'!DZ15+'P2'!DZ26*DZ$2)/(DZ$2+1)</f>
        <v>26.660756097560981</v>
      </c>
      <c r="EA15" s="247">
        <f>('P2'!EA15+'P2'!EA26*EA$2)/(EA$2+1)</f>
        <v>27.060209302325578</v>
      </c>
      <c r="EB15" s="247">
        <f>('P2'!EB15+'P2'!EB26*EB$2)/(EB$2+1)</f>
        <v>27.070444444444448</v>
      </c>
      <c r="EC15" s="247">
        <f>('P2'!EC15+'P2'!EC26*EC$2)/(EC$2+1)</f>
        <v>26.849538461538462</v>
      </c>
      <c r="ED15" s="247">
        <f>('P2'!ED15+'P2'!ED26*ED$2)/(ED$2+1)</f>
        <v>26.620368421052632</v>
      </c>
      <c r="EE15" s="247">
        <f>('P2'!EE15+'P2'!EE26*EE$2)/(EE$2+1)</f>
        <v>26.63053488372093</v>
      </c>
      <c r="EF15" s="247">
        <f>('P2'!EF15+'P2'!EF26*EF$2)/(EF$2+1)</f>
        <v>27.340263157894739</v>
      </c>
      <c r="EG15" s="247">
        <f>('P2'!EG15+'P2'!EG26*EG$2)/(EG$2+1)</f>
        <v>30.130604651162788</v>
      </c>
      <c r="EH15" s="247">
        <f>('P2'!EH15+'P2'!EH26*EH$2)/(EH$2+1)</f>
        <v>32.000205128205131</v>
      </c>
      <c r="EI15" s="247">
        <f>('P2'!EI15+'P2'!EI26*EI$2)/(EI$2+1)</f>
        <v>30.380250000000004</v>
      </c>
      <c r="EJ15" s="247">
        <f>('P2'!EJ15+'P2'!EJ26*EJ$2)/(EJ$2+1)</f>
        <v>28.070414634146346</v>
      </c>
      <c r="EK15" s="247">
        <f>('P2'!EK15+'P2'!EK26*EK$2)/(EK$2+1)</f>
        <v>26.690250000000002</v>
      </c>
      <c r="EL15" s="247">
        <f>('P2'!EL15+'P2'!EL26*EL$2)/(EL$2+1)</f>
        <v>26.930048780487809</v>
      </c>
      <c r="EM15" s="247">
        <f>('P2'!EM15+'P2'!EM26*EM$2)/(EM$2+1)</f>
        <v>27.299906976744182</v>
      </c>
      <c r="EN15" s="247">
        <f>('P2'!EN15+'P2'!EN26*EN$2)/(EN$2+1)</f>
        <v>27.31</v>
      </c>
      <c r="EO15" s="247">
        <f>('P2'!EO15+'P2'!EO26*EO$2)/(EO$2+1)</f>
        <v>27.100179487179485</v>
      </c>
      <c r="EP15" s="247">
        <f>('P2'!EP15+'P2'!EP26*EP$2)/(EP$2+1)</f>
        <v>26.890250000000002</v>
      </c>
      <c r="EQ15" s="247">
        <f>('P2'!EQ15+'P2'!EQ26*EQ$2)/(EQ$2+1)</f>
        <v>26.900195121951224</v>
      </c>
      <c r="ER15" s="247">
        <f>('P2'!ER15+'P2'!ER26*ER$2)/(ER$2+1)</f>
        <v>27.570105263157899</v>
      </c>
      <c r="ES15" s="247">
        <f>('P2'!ES15+'P2'!ES26*ES$2)/(ES$2+1)</f>
        <v>30.220232558139536</v>
      </c>
      <c r="ET15" s="247">
        <f>('P2'!ET15+'P2'!ET26*ET$2)/(ET$2+1)</f>
        <v>31.979820512820517</v>
      </c>
      <c r="EU15" s="247">
        <f>('P2'!EU15+'P2'!EU26*EU$2)/(EU$2+1)</f>
        <v>30.450000000000003</v>
      </c>
      <c r="EV15" s="247">
        <f>('P2'!EV15+'P2'!EV26*EV$2)/(EV$2+1)</f>
        <v>28.26969230769231</v>
      </c>
      <c r="EW15" s="247">
        <f>('P2'!EW15+'P2'!EW26*EW$2)/(EW$2+1)</f>
        <v>26.960000000000004</v>
      </c>
      <c r="EX15" s="247">
        <f>('P2'!EX15+'P2'!EX26*EX$2)/(EX$2+1)</f>
        <v>27.190372093023253</v>
      </c>
      <c r="EY15" s="247">
        <f>('P2'!EY15+'P2'!EY26*EY$2)/(EY$2+1)</f>
        <v>27.549804878048779</v>
      </c>
      <c r="EZ15" s="247">
        <f>('P2'!EZ15+'P2'!EZ26*EZ$2)/(EZ$2+1)</f>
        <v>27.560000000000002</v>
      </c>
      <c r="FA15" s="247">
        <f>('P2'!FA15+'P2'!FA26*FA$2)/(FA$2+1)</f>
        <v>27.360048780487805</v>
      </c>
      <c r="FB15" s="247">
        <f>('P2'!FB15+'P2'!FB26*FB$2)/(FB$2+1)</f>
        <v>27.160368421052635</v>
      </c>
      <c r="FC15" s="247">
        <f>('P2'!FC15+'P2'!FC26*FC$2)/(FC$2+1)</f>
        <v>27.170243902439026</v>
      </c>
      <c r="FD15" s="247">
        <f>('P2'!FD15+'P2'!FD26*FD$2)/(FD$2+1)</f>
        <v>27.800250000000002</v>
      </c>
      <c r="FE15" s="247">
        <f>('P2'!FE15+'P2'!FE26*FE$2)/(FE$2+1)</f>
        <v>30.310634146341467</v>
      </c>
      <c r="FF15" s="247">
        <f>('P2'!FF15+'P2'!FF26*FF$2)/(FF$2+1)</f>
        <v>31.979897435897435</v>
      </c>
      <c r="FG15" s="247">
        <f>('P2'!FG15+'P2'!FG26*FG$2)/(FG$2+1)</f>
        <v>30.540000000000003</v>
      </c>
      <c r="FH15" s="247">
        <f>('P2'!FH15+'P2'!FH26*FH$2)/(FH$2+1)</f>
        <v>28.470153846153849</v>
      </c>
      <c r="FI15" s="247">
        <f>('P2'!FI15+'P2'!FI26*FI$2)/(FI$2+1)</f>
        <v>27.230250000000002</v>
      </c>
      <c r="FJ15" s="247">
        <f>('P2'!FJ15+'P2'!FJ26*FJ$2)/(FJ$2+1)</f>
        <v>27.450325581395351</v>
      </c>
      <c r="FK15" s="247">
        <f>('P2'!FK15+'P2'!FK26*FK$2)/(FK$2+1)</f>
        <v>27.770512195121956</v>
      </c>
      <c r="FL15" s="247">
        <f>('P2'!FL15+'P2'!FL26*FL$2)/(FL$2+1)</f>
        <v>27.779888888888891</v>
      </c>
      <c r="FM15" s="247">
        <f>('P2'!FM15+'P2'!FM26*FM$2)/(FM$2+1)</f>
        <v>27.590585365853663</v>
      </c>
      <c r="FN15" s="247">
        <f>('P2'!FN15+'P2'!FN26*FN$2)/(FN$2+1)</f>
        <v>27.400368421052637</v>
      </c>
      <c r="FO15" s="247">
        <f>('P2'!FO15+'P2'!FO26*FO$2)/(FO$2+1)</f>
        <v>27.410609756097561</v>
      </c>
      <c r="FP15" s="247">
        <f>('P2'!FP15+'P2'!FP26*FP$2)/(FP$2+1)</f>
        <v>28.020500000000002</v>
      </c>
      <c r="FQ15" s="247">
        <f>('P2'!FQ15+'P2'!FQ26*FQ$2)/(FQ$2+1)</f>
        <v>30.439878048780489</v>
      </c>
      <c r="FR15" s="247">
        <f>('P2'!FR15+'P2'!FR26*FR$2)/(FR$2+1)</f>
        <v>32.060170731707316</v>
      </c>
      <c r="FS15" s="247">
        <f>('P2'!FS15+'P2'!FS26*FS$2)/(FS$2+1)</f>
        <v>30.669750000000001</v>
      </c>
      <c r="FT15" s="247">
        <f>('P2'!FT15+'P2'!FT26*FT$2)/(FT$2+1)</f>
        <v>28.669820512820518</v>
      </c>
      <c r="FU15" s="247">
        <f>('P2'!FU15+'P2'!FU26*FU$2)/(FU$2+1)</f>
        <v>27.470142857142861</v>
      </c>
      <c r="FV15" s="247">
        <f>('P2'!FV15+'P2'!FV26*FV$2)/(FV$2+1)</f>
        <v>27.680512195121953</v>
      </c>
      <c r="FW15" s="247">
        <f>('P2'!FW15+'P2'!FW26*FW$2)/(FW$2+1)</f>
        <v>27.989953488372095</v>
      </c>
      <c r="FX15" s="247">
        <f>('P2'!FX15+'P2'!FX26*FX$2)/(FX$2+1)</f>
        <v>28.009684210526316</v>
      </c>
      <c r="FY15" s="247">
        <f>('P2'!FY15+'P2'!FY26*FY$2)/(FY$2+1)</f>
        <v>27.82036585365854</v>
      </c>
      <c r="FZ15" s="247">
        <f>('P2'!FZ15+'P2'!FZ26*FZ$2)/(FZ$2+1)</f>
        <v>27.639750000000003</v>
      </c>
      <c r="GA15" s="247">
        <f>('P2'!GA15+'P2'!GA26*GA$2)/(GA$2+1)</f>
        <v>27.650395348837208</v>
      </c>
      <c r="GB15" s="247">
        <f>('P2'!GB15+'P2'!GB26*GB$2)/(GB$2+1)</f>
        <v>28.240263157894738</v>
      </c>
      <c r="GC15" s="247">
        <f>('P2'!GC15+'P2'!GC26*GC$2)/(GC$2+1)</f>
        <v>30.580024390243903</v>
      </c>
      <c r="GD15" s="247">
        <f>('P2'!GD15+'P2'!GD26*GD$2)/(GD$2+1)</f>
        <v>32.150048780487815</v>
      </c>
      <c r="GE15" s="247">
        <f>('P2'!GE15+'P2'!GE26*GE$2)/(GE$2+1)</f>
        <v>30.800250000000002</v>
      </c>
      <c r="GF15" s="247">
        <f>('P2'!GF15+'P2'!GF26*GF$2)/(GF$2+1)</f>
        <v>28.859878048780491</v>
      </c>
      <c r="GG15" s="247">
        <f>('P2'!GG15+'P2'!GG26*GG$2)/(GG$2+1)</f>
        <v>27.709772727272725</v>
      </c>
      <c r="GH15" s="247">
        <f>('P2'!GH15+'P2'!GH26*GH$2)/(GH$2+1)</f>
        <v>27.91029268292683</v>
      </c>
      <c r="GI15" s="247">
        <f>('P2'!GI15+'P2'!GI26*GI$2)/(GI$2+1)</f>
        <v>28.220733333333335</v>
      </c>
      <c r="GJ15" s="247">
        <f>('P2'!GJ15+'P2'!GJ26*GJ$2)/(GJ$2+1)</f>
        <v>28.229923076923079</v>
      </c>
      <c r="GK15" s="247">
        <f>('P2'!GK15+'P2'!GK26*GK$2)/(GK$2+1)</f>
        <v>28.050146341463417</v>
      </c>
      <c r="GL15" s="247">
        <f>('P2'!GL15+'P2'!GL26*GL$2)/(GL$2+1)</f>
        <v>27.87</v>
      </c>
      <c r="GM15" s="247">
        <f>('P2'!GM15+'P2'!GM26*GM$2)/(GM$2+1)</f>
        <v>27.88006976744186</v>
      </c>
      <c r="GN15" s="247">
        <f>('P2'!GN15+'P2'!GN26*GN$2)/(GN$2+1)</f>
        <v>28.459842105263164</v>
      </c>
      <c r="GO15" s="247">
        <f>('P2'!GO15+'P2'!GO26*GO$2)/(GO$2+1)</f>
        <v>30.719976744186049</v>
      </c>
      <c r="GP15" s="247">
        <f>('P2'!GP15+'P2'!GP26*GP$2)/(GP$2+1)</f>
        <v>32.240461538461545</v>
      </c>
      <c r="GQ15" s="247">
        <f>('P2'!GQ15+'P2'!GQ26*GQ$2)/(GQ$2+1)</f>
        <v>30.929999999999996</v>
      </c>
      <c r="GR15" s="247">
        <f>('P2'!GR15+'P2'!GR26*GR$2)/(GR$2+1)</f>
        <v>29.059767441860462</v>
      </c>
      <c r="GS15" s="247">
        <f>('P2'!GS15+'P2'!GS26*GS$2)/(GS$2+1)</f>
        <v>27.950142857142861</v>
      </c>
      <c r="GT15" s="247">
        <f>('P2'!GT15+'P2'!GT26*GT$2)/(GT$2+1)</f>
        <v>28.150341463414637</v>
      </c>
      <c r="GU15" s="247">
        <f>('P2'!GU15+'P2'!GU26*GU$2)/(GU$2+1)</f>
        <v>28.410066666666665</v>
      </c>
      <c r="GV15" s="247">
        <f>('P2'!GV15+'P2'!GV26*GV$2)/(GV$2+1)</f>
        <v>28.420210526315792</v>
      </c>
      <c r="GW15" s="247">
        <f>('P2'!GW15+'P2'!GW26*GW$2)/(GW$2+1)</f>
        <v>28.250051282051285</v>
      </c>
      <c r="GX15" s="247">
        <f>('P2'!GX15+'P2'!GX26*GX$2)/(GX$2+1)</f>
        <v>28.070000000000004</v>
      </c>
      <c r="GY15" s="247">
        <f>('P2'!GY15+'P2'!GY26*GY$2)/(GY$2+1)</f>
        <v>28.080731707317074</v>
      </c>
      <c r="GZ15" s="247">
        <f>('P2'!GZ15+'P2'!GZ26*GZ$2)/(GZ$2+1)</f>
        <v>28.650000000000002</v>
      </c>
      <c r="HA15" s="247">
        <f>('P2'!HA15+'P2'!HA26*HA$2)/(HA$2+1)</f>
        <v>30.940093023255812</v>
      </c>
      <c r="HB15" s="247">
        <f>('P2'!HB15+'P2'!HB26*HB$2)/(HB$2+1)</f>
        <v>32.459923076923083</v>
      </c>
      <c r="HC15" s="247">
        <f>('P2'!HC15+'P2'!HC26*HC$2)/(HC$2+1)</f>
        <v>31.140750000000001</v>
      </c>
      <c r="HD15" s="247">
        <f>('P2'!HD15+'P2'!HD26*HD$2)/(HD$2+1)</f>
        <v>29.260395348837211</v>
      </c>
      <c r="HE15" s="247">
        <f>('P2'!HE15+'P2'!HE26*HE$2)/(HE$2+1)</f>
        <v>28.140000000000004</v>
      </c>
      <c r="HF15" s="247">
        <f>('P2'!HF15+'P2'!HF26*HF$2)/(HF$2+1)</f>
        <v>28.34027906976744</v>
      </c>
      <c r="HG15" s="247">
        <f>('P2'!HG15+'P2'!HG26*HG$2)/(HG$2+1)</f>
        <v>28.610348837209301</v>
      </c>
      <c r="HH15" s="247">
        <f>('P2'!HH15+'P2'!HH26*HH$2)/(HH$2+1)</f>
        <v>28.620368421052632</v>
      </c>
      <c r="HI15" s="247">
        <f>('P2'!HI15+'P2'!HI26*HI$2)/(HI$2+1)</f>
        <v>28.439390243902437</v>
      </c>
      <c r="HJ15" s="247">
        <f>('P2'!HJ15+'P2'!HJ26*HJ$2)/(HJ$2+1)</f>
        <v>28.2605</v>
      </c>
      <c r="HK15" s="247">
        <f>('P2'!HK15+'P2'!HK26*HK$2)/(HK$2+1)</f>
        <v>28.270439024390249</v>
      </c>
      <c r="HL15" s="247">
        <f>('P2'!HL15+'P2'!HL26*HL$2)/(HL$2+1)</f>
        <v>28.849842105263161</v>
      </c>
    </row>
    <row r="16" spans="1:220" x14ac:dyDescent="0.2">
      <c r="A16" s="243" t="s">
        <v>180</v>
      </c>
      <c r="B16" s="244" t="s">
        <v>149</v>
      </c>
      <c r="Q16" s="143"/>
      <c r="R16" s="143"/>
      <c r="S16" s="143"/>
      <c r="T16" s="143"/>
      <c r="U16" s="143"/>
      <c r="V16" s="143"/>
      <c r="W16" s="143"/>
      <c r="X16" s="143"/>
      <c r="Y16" s="143"/>
      <c r="Z16" s="143"/>
      <c r="AA16" s="143"/>
      <c r="AB16" s="143"/>
      <c r="AC16" s="143"/>
      <c r="AD16" s="143"/>
      <c r="AE16" s="143"/>
      <c r="AF16" s="143"/>
      <c r="AG16" s="143"/>
      <c r="AH16" s="143"/>
      <c r="AI16" s="143"/>
      <c r="AJ16" s="143"/>
      <c r="AK16" s="143"/>
      <c r="AL16" s="143"/>
      <c r="AM16" s="143"/>
      <c r="AN16" s="143"/>
      <c r="AO16" s="143"/>
      <c r="AP16" s="143"/>
      <c r="AQ16" s="143"/>
      <c r="AR16" s="143"/>
      <c r="AS16" s="143"/>
      <c r="AT16" s="143"/>
      <c r="AU16" s="143"/>
      <c r="AV16" s="143"/>
      <c r="AW16" s="143"/>
      <c r="AX16" s="143"/>
      <c r="AY16" s="143"/>
      <c r="AZ16" s="143"/>
      <c r="BA16" s="143"/>
      <c r="BB16" s="143"/>
      <c r="BC16" s="143"/>
      <c r="BD16" s="143"/>
      <c r="BE16" s="143"/>
      <c r="BF16" s="143"/>
      <c r="BG16" s="143"/>
      <c r="BH16" s="143"/>
      <c r="BI16" s="143"/>
      <c r="BJ16" s="143"/>
      <c r="BK16" s="143"/>
      <c r="BL16" s="143"/>
      <c r="BM16" s="143"/>
      <c r="BN16" s="143"/>
      <c r="BO16" s="143"/>
      <c r="BP16" s="143"/>
      <c r="BQ16" s="143"/>
      <c r="BR16" s="143"/>
      <c r="BS16" s="143"/>
      <c r="BT16" s="143"/>
      <c r="BU16" s="143"/>
      <c r="BV16" s="143"/>
      <c r="BW16" s="143"/>
      <c r="BX16" s="143"/>
      <c r="BY16" s="143"/>
      <c r="BZ16" s="143"/>
      <c r="CA16" s="143"/>
      <c r="CB16" s="143"/>
      <c r="CC16" s="143"/>
      <c r="CD16" s="143"/>
      <c r="CE16" s="143"/>
      <c r="CF16" s="143"/>
      <c r="CG16" s="143"/>
      <c r="CH16" s="143"/>
      <c r="CI16" s="143"/>
      <c r="CJ16" s="143"/>
      <c r="CK16" s="143"/>
      <c r="CL16" s="143"/>
      <c r="CM16" s="143"/>
      <c r="CN16" s="143"/>
      <c r="CO16" s="143"/>
      <c r="CP16" s="143"/>
      <c r="CQ16" s="143"/>
      <c r="CR16" s="143"/>
      <c r="CS16" s="143"/>
      <c r="CT16" s="143"/>
      <c r="CU16" s="143"/>
      <c r="CV16" s="143"/>
      <c r="CW16" s="143"/>
      <c r="CX16" s="143"/>
      <c r="CY16" s="143"/>
      <c r="CZ16" s="143"/>
      <c r="DA16" s="143"/>
      <c r="DB16" s="143"/>
      <c r="DC16" s="143"/>
      <c r="DD16" s="143"/>
      <c r="DE16" s="143"/>
      <c r="DF16" s="143"/>
      <c r="DG16" s="143"/>
      <c r="DH16" s="143"/>
      <c r="DI16" s="143"/>
      <c r="DJ16" s="143"/>
      <c r="DK16" s="143"/>
      <c r="DL16" s="143"/>
      <c r="DM16" s="143"/>
      <c r="DN16" s="143"/>
      <c r="DO16" s="143"/>
      <c r="DP16" s="143"/>
      <c r="DQ16" s="143"/>
      <c r="DR16" s="143"/>
      <c r="DS16" s="143"/>
      <c r="DT16" s="143"/>
      <c r="DU16" s="143"/>
      <c r="DV16" s="143"/>
      <c r="DW16" s="143"/>
      <c r="DX16" s="143"/>
      <c r="DY16" s="143"/>
      <c r="DZ16" s="143"/>
      <c r="EA16" s="143"/>
      <c r="EB16" s="143"/>
      <c r="EC16" s="143"/>
      <c r="ED16" s="143"/>
      <c r="EE16" s="143"/>
      <c r="EF16" s="143"/>
      <c r="EG16" s="143"/>
      <c r="EH16" s="143"/>
      <c r="EI16" s="143"/>
      <c r="EJ16" s="143"/>
      <c r="EK16" s="143"/>
      <c r="EL16" s="143"/>
      <c r="EM16" s="143"/>
      <c r="EN16" s="143"/>
      <c r="EO16" s="143"/>
      <c r="EP16" s="143"/>
      <c r="EQ16" s="143"/>
      <c r="ER16" s="143"/>
      <c r="ES16" s="143"/>
      <c r="ET16" s="143"/>
      <c r="EU16" s="143"/>
      <c r="EV16" s="143"/>
      <c r="EW16" s="143"/>
      <c r="EX16" s="143"/>
      <c r="EY16" s="143"/>
      <c r="EZ16" s="143"/>
      <c r="FA16" s="143"/>
      <c r="FB16" s="143"/>
      <c r="FC16" s="143"/>
      <c r="FD16" s="143"/>
      <c r="FE16" s="143"/>
      <c r="FF16" s="143"/>
      <c r="FG16" s="143"/>
      <c r="FH16" s="143"/>
      <c r="FI16" s="143"/>
      <c r="FJ16" s="143"/>
      <c r="FK16" s="143"/>
      <c r="FL16" s="143"/>
      <c r="FM16" s="143"/>
      <c r="FN16" s="143"/>
      <c r="FO16" s="143"/>
      <c r="FP16" s="143"/>
      <c r="FQ16" s="143"/>
      <c r="FR16" s="143"/>
      <c r="FS16" s="143"/>
      <c r="FT16" s="143"/>
      <c r="FU16" s="143"/>
      <c r="FV16" s="143"/>
      <c r="FW16" s="143"/>
      <c r="FX16" s="143"/>
      <c r="FY16" s="143"/>
      <c r="FZ16" s="143"/>
      <c r="GA16" s="143"/>
      <c r="GB16" s="143"/>
      <c r="GC16" s="143"/>
      <c r="GD16" s="143"/>
      <c r="GE16" s="143"/>
      <c r="GF16" s="143"/>
      <c r="GG16" s="143"/>
      <c r="GH16" s="143"/>
      <c r="GI16" s="143"/>
      <c r="GJ16" s="143"/>
      <c r="GK16" s="143"/>
      <c r="GL16" s="143"/>
      <c r="GM16" s="143"/>
      <c r="GN16" s="143"/>
      <c r="GO16" s="143"/>
      <c r="GP16" s="143"/>
      <c r="GQ16" s="143"/>
      <c r="GR16" s="143"/>
      <c r="GS16" s="143"/>
      <c r="GT16" s="143"/>
      <c r="GU16" s="143"/>
      <c r="GV16" s="143"/>
      <c r="GW16" s="143"/>
      <c r="GX16" s="143"/>
      <c r="GY16" s="143"/>
      <c r="GZ16" s="143"/>
      <c r="HA16" s="143"/>
      <c r="HB16" s="143"/>
      <c r="HC16" s="143"/>
      <c r="HD16" s="143"/>
      <c r="HE16" s="143"/>
      <c r="HF16" s="143"/>
      <c r="HG16" s="143"/>
      <c r="HH16" s="143"/>
      <c r="HI16" s="143"/>
      <c r="HJ16" s="143"/>
      <c r="HK16" s="143"/>
      <c r="HL16" s="143"/>
    </row>
    <row r="17" spans="1:220" x14ac:dyDescent="0.2">
      <c r="A17" s="243" t="s">
        <v>180</v>
      </c>
      <c r="B17" s="244" t="s">
        <v>179</v>
      </c>
      <c r="Q17">
        <f>('P2'!Q17+'P2'!Q27*Q$2)/(Q$2+1)</f>
        <v>0</v>
      </c>
      <c r="R17">
        <f>('P2'!R17+'P2'!R27*R$2)/(R$2+1)</f>
        <v>0</v>
      </c>
      <c r="S17">
        <f>('P2'!S17+'P2'!S27*S$2)/(S$2+1)</f>
        <v>0</v>
      </c>
      <c r="T17">
        <f>('P2'!T17+'P2'!T27*T$2)/(T$2+1)</f>
        <v>21.557179487179489</v>
      </c>
      <c r="U17">
        <f>('P2'!U17+'P2'!U27*U$2)/(U$2+1)</f>
        <v>19.375250000000001</v>
      </c>
      <c r="V17">
        <f>('P2'!V17+'P2'!V27*V$2)/(V$2+1)</f>
        <v>23.220906976744185</v>
      </c>
      <c r="W17">
        <f>('P2'!W17+'P2'!W27*W$2)/(W$2+1)</f>
        <v>23.56707317073171</v>
      </c>
      <c r="X17">
        <f>('P2'!X17+'P2'!X27*X$2)/(X$2+1)</f>
        <v>23.240000000000006</v>
      </c>
      <c r="Y17">
        <f>('P2'!Y17+'P2'!Y27*Y$2)/(Y$2+1)</f>
        <v>22.976243902439027</v>
      </c>
      <c r="Z17">
        <f>('P2'!Z17+'P2'!Z27*Z$2)/(Z$2+1)</f>
        <v>23.289473684210527</v>
      </c>
      <c r="AA17">
        <f>('P2'!AA17+'P2'!AA27*AA$2)/(AA$2+1)</f>
        <v>23.633878048780492</v>
      </c>
      <c r="AB17">
        <f>('P2'!AB17+'P2'!AB27*AB$2)/(AB$2+1)</f>
        <v>25.125</v>
      </c>
      <c r="AC17">
        <f>('P2'!AC17+'P2'!AC27*AC$2)/(AC$2+1)</f>
        <v>34.646390243902445</v>
      </c>
      <c r="AD17">
        <f>('P2'!AD17+'P2'!AD27*AD$2)/(AD$2+1)</f>
        <v>37.974564102564102</v>
      </c>
      <c r="AE17">
        <f>('P2'!AE17+'P2'!AE27*AE$2)/(AE$2+1)</f>
        <v>31.500000000000004</v>
      </c>
      <c r="AF17">
        <f>('P2'!AF17+'P2'!AF27*AF$2)/(AF$2+1)</f>
        <v>25.993333333333336</v>
      </c>
      <c r="AG17">
        <f>('P2'!AG17+'P2'!AG27*AG$2)/(AG$2+1)</f>
        <v>23.750250000000001</v>
      </c>
      <c r="AH17">
        <f>('P2'!AH17+'P2'!AH27*AH$2)/(AH$2+1)</f>
        <v>23.720488372093023</v>
      </c>
      <c r="AI17">
        <f>('P2'!AI17+'P2'!AI27*AI$2)/(AI$2+1)</f>
        <v>25.256439024390247</v>
      </c>
      <c r="AJ17">
        <f>('P2'!AJ17+'P2'!AJ27*AJ$2)/(AJ$2+1)</f>
        <v>25.278000000000006</v>
      </c>
      <c r="AK17">
        <f>('P2'!AK17+'P2'!AK27*AK$2)/(AK$2+1)</f>
        <v>24.755926829268297</v>
      </c>
      <c r="AL17">
        <f>('P2'!AL17+'P2'!AL27*AL$2)/(AL$2+1)</f>
        <v>24.289736842105263</v>
      </c>
      <c r="AM17">
        <f>('P2'!AM17+'P2'!AM27*AM$2)/(AM$2+1)</f>
        <v>24.256121951219516</v>
      </c>
      <c r="AN17">
        <f>('P2'!AN17+'P2'!AN27*AN$2)/(AN$2+1)</f>
        <v>26.687249999999999</v>
      </c>
      <c r="AO17">
        <f>('P2'!AO17+'P2'!AO27*AO$2)/(AO$2+1)</f>
        <v>33.2679756097561</v>
      </c>
      <c r="AP17">
        <f>('P2'!AP17+'P2'!AP27*AP$2)/(AP$2+1)</f>
        <v>38.024195121951223</v>
      </c>
      <c r="AQ17">
        <f>('P2'!AQ17+'P2'!AQ27*AQ$2)/(AQ$2+1)</f>
        <v>33.75</v>
      </c>
      <c r="AR17">
        <f>('P2'!AR17+'P2'!AR27*AR$2)/(AR$2+1)</f>
        <v>27.398307692307693</v>
      </c>
      <c r="AS17">
        <f>('P2'!AS17+'P2'!AS27*AS$2)/(AS$2+1)</f>
        <v>24.12857142857143</v>
      </c>
      <c r="AT17">
        <f>('P2'!AT17+'P2'!AT27*AT$2)/(AT$2+1)</f>
        <v>24.566853658536587</v>
      </c>
      <c r="AU17">
        <f>('P2'!AU17+'P2'!AU27*AU$2)/(AU$2+1)</f>
        <v>25.841926829268296</v>
      </c>
      <c r="AV17">
        <f>('P2'!AV17+'P2'!AV27*AV$2)/(AV$2+1)</f>
        <v>25.828128205128206</v>
      </c>
      <c r="AW17">
        <f>('P2'!AW17+'P2'!AW27*AW$2)/(AW$2+1)</f>
        <v>25.474205128205128</v>
      </c>
      <c r="AX17">
        <f>('P2'!AX17+'P2'!AX27*AX$2)/(AX$2+1)</f>
        <v>25.058684210526316</v>
      </c>
      <c r="AY17">
        <f>('P2'!AY17+'P2'!AY27*AY$2)/(AY$2+1)</f>
        <v>24.992372093023256</v>
      </c>
      <c r="AZ17">
        <f>('P2'!AZ17+'P2'!AZ27*AZ$2)/(AZ$2+1)</f>
        <v>27.145368421052638</v>
      </c>
      <c r="BA17">
        <f>('P2'!BA17+'P2'!BA27*BA$2)/(BA$2+1)</f>
        <v>32.516682926829269</v>
      </c>
      <c r="BB17">
        <f>('P2'!BB17+'P2'!BB27*BB$2)/(BB$2+1)</f>
        <v>36.470243902439023</v>
      </c>
      <c r="BC17">
        <f>('P2'!BC17+'P2'!BC27*BC$2)/(BC$2+1)</f>
        <v>32.920500000000004</v>
      </c>
      <c r="BD17">
        <f>('P2'!BD17+'P2'!BD27*BD$2)/(BD$2+1)</f>
        <v>27.596829268292684</v>
      </c>
      <c r="BE17">
        <f>('P2'!BE17+'P2'!BE27*BE$2)/(BE$2+1)</f>
        <v>24.953000000000003</v>
      </c>
      <c r="BF17">
        <f>('P2'!BF17+'P2'!BF27*BF$2)/(BF$2+1)</f>
        <v>25.302731707317076</v>
      </c>
      <c r="BG17">
        <f>('P2'!BG17+'P2'!BG27*BG$2)/(BG$2+1)</f>
        <v>26.185860465116278</v>
      </c>
      <c r="BH17">
        <f>('P2'!BH17+'P2'!BH27*BH$2)/(BH$2+1)</f>
        <v>26.25255555555556</v>
      </c>
      <c r="BI17">
        <f>('P2'!BI17+'P2'!BI27*BI$2)/(BI$2+1)</f>
        <v>25.902102564102567</v>
      </c>
      <c r="BJ17">
        <f>('P2'!BJ17+'P2'!BJ27*BJ$2)/(BJ$2+1)</f>
        <v>25.526157894736844</v>
      </c>
      <c r="BK17">
        <f>('P2'!BK17+'P2'!BK27*BK$2)/(BK$2+1)</f>
        <v>25.457069767441855</v>
      </c>
      <c r="BL17">
        <f>('P2'!BL17+'P2'!BL27*BL$2)/(BL$2+1)</f>
        <v>27.374210526315789</v>
      </c>
      <c r="BM17">
        <f>('P2'!BM17+'P2'!BM27*BM$2)/(BM$2+1)</f>
        <v>32.114511627906978</v>
      </c>
      <c r="BN17">
        <f>('P2'!BN17+'P2'!BN27*BN$2)/(BN$2+1)</f>
        <v>35.888435897435897</v>
      </c>
      <c r="BO17">
        <f>('P2'!BO17+'P2'!BO27*BO$2)/(BO$2+1)</f>
        <v>32.58</v>
      </c>
      <c r="BP17">
        <f>('P2'!BP17+'P2'!BP27*BP$2)/(BP$2+1)</f>
        <v>27.835365853658537</v>
      </c>
      <c r="BQ17">
        <f>('P2'!BQ17+'P2'!BQ27*BQ$2)/(BQ$2+1)</f>
        <v>25.442250000000001</v>
      </c>
      <c r="BR17">
        <f>('P2'!BR17+'P2'!BR27*BR$2)/(BR$2+1)</f>
        <v>25.761609756097567</v>
      </c>
      <c r="BS17">
        <f>('P2'!BS17+'P2'!BS27*BS$2)/(BS$2+1)</f>
        <v>26.542418604651164</v>
      </c>
      <c r="BT17">
        <f>('P2'!BT17+'P2'!BT27*BT$2)/(BT$2+1)</f>
        <v>26.621777777777783</v>
      </c>
      <c r="BU17">
        <f>('P2'!BU17+'P2'!BU27*BU$2)/(BU$2+1)</f>
        <v>26.311717948717952</v>
      </c>
      <c r="BV17">
        <f>('P2'!BV17+'P2'!BV27*BV$2)/(BV$2+1)</f>
        <v>25.918249999999997</v>
      </c>
      <c r="BW17">
        <f>('P2'!BW17+'P2'!BW27*BW$2)/(BW$2+1)</f>
        <v>25.934463414634148</v>
      </c>
      <c r="BX17">
        <f>('P2'!BX17+'P2'!BX27*BX$2)/(BX$2+1)</f>
        <v>27.603263157894741</v>
      </c>
      <c r="BY17">
        <f>('P2'!BY17+'P2'!BY27*BY$2)/(BY$2+1)</f>
        <v>31.87179069767442</v>
      </c>
      <c r="BZ17">
        <f>('P2'!BZ17+'P2'!BZ27*BZ$2)/(BZ$2+1)</f>
        <v>35.256</v>
      </c>
      <c r="CA17">
        <f>('P2'!CA17+'P2'!CA27*CA$2)/(CA$2+1)</f>
        <v>32.292750000000005</v>
      </c>
      <c r="CB17">
        <f>('P2'!CB17+'P2'!CB27*CB$2)/(CB$2+1)</f>
        <v>28.047634146341466</v>
      </c>
      <c r="CC17">
        <f>('P2'!CC17+'P2'!CC27*CC$2)/(CC$2+1)</f>
        <v>25.897250000000003</v>
      </c>
      <c r="CD17">
        <f>('P2'!CD17+'P2'!CD27*CD$2)/(CD$2+1)</f>
        <v>26.146813953488369</v>
      </c>
      <c r="CE17">
        <f>('P2'!CE17+'P2'!CE27*CE$2)/(CE$2+1)</f>
        <v>26.91958536585366</v>
      </c>
      <c r="CF17">
        <f>('P2'!CF17+'P2'!CF27*CF$2)/(CF$2+1)</f>
        <v>26.946666666666673</v>
      </c>
      <c r="CG17">
        <f>('P2'!CG17+'P2'!CG27*CG$2)/(CG$2+1)</f>
        <v>26.667282051282051</v>
      </c>
      <c r="CH17">
        <f>('P2'!CH17+'P2'!CH27*CH$2)/(CH$2+1)</f>
        <v>26.312750000000001</v>
      </c>
      <c r="CI17">
        <f>('P2'!CI17+'P2'!CI27*CI$2)/(CI$2+1)</f>
        <v>26.329829268292684</v>
      </c>
      <c r="CJ17">
        <f>('P2'!CJ17+'P2'!CJ27*CJ$2)/(CJ$2+1)</f>
        <v>27.845526315789474</v>
      </c>
      <c r="CK17">
        <f>('P2'!CK17+'P2'!CK27*CK$2)/(CK$2+1)</f>
        <v>31.702604651162794</v>
      </c>
      <c r="CL17">
        <f>('P2'!CL17+'P2'!CL27*CL$2)/(CL$2+1)</f>
        <v>34.780743589743594</v>
      </c>
      <c r="CM17">
        <f>('P2'!CM17+'P2'!CM27*CM$2)/(CM$2+1)</f>
        <v>32.00714285714286</v>
      </c>
      <c r="CN17">
        <f>('P2'!CN17+'P2'!CN27*CN$2)/(CN$2+1)</f>
        <v>28.305384615384614</v>
      </c>
      <c r="CO17">
        <f>('P2'!CO17+'P2'!CO27*CO$2)/(CO$2+1)</f>
        <v>26.31</v>
      </c>
      <c r="CP17">
        <f>('P2'!CP17+'P2'!CP27*CP$2)/(CP$2+1)</f>
        <v>26.528604651162787</v>
      </c>
      <c r="CQ17">
        <f>('P2'!CQ17+'P2'!CQ27*CQ$2)/(CQ$2+1)</f>
        <v>27.199463414634145</v>
      </c>
      <c r="CR17">
        <f>('P2'!CR17+'P2'!CR27*CR$2)/(CR$2+1)</f>
        <v>27.243864864864861</v>
      </c>
      <c r="CS17">
        <f>('P2'!CS17+'P2'!CS27*CS$2)/(CS$2+1)</f>
        <v>26.929439024390248</v>
      </c>
      <c r="CT17">
        <f>('P2'!CT17+'P2'!CT27*CT$2)/(CT$2+1)</f>
        <v>26.691315789473688</v>
      </c>
      <c r="CU17">
        <f>('P2'!CU17+'P2'!CU27*CU$2)/(CU$2+1)</f>
        <v>26.659609756097563</v>
      </c>
      <c r="CV17">
        <f>('P2'!CV17+'P2'!CV27*CV$2)/(CV$2+1)</f>
        <v>27.992750000000001</v>
      </c>
      <c r="CW17">
        <f>('P2'!CW17+'P2'!CW27*CW$2)/(CW$2+1)</f>
        <v>31.706073170731706</v>
      </c>
      <c r="CX17">
        <f>('P2'!CX17+'P2'!CX27*CX$2)/(CX$2+1)</f>
        <v>34.382000000000005</v>
      </c>
      <c r="CY17">
        <f>('P2'!CY17+'P2'!CY27*CY$2)/(CY$2+1)</f>
        <v>32.000250000000001</v>
      </c>
      <c r="CZ17">
        <f>('P2'!CZ17+'P2'!CZ27*CZ$2)/(CZ$2+1)</f>
        <v>28.495461538461537</v>
      </c>
      <c r="DA17">
        <f>('P2'!DA17+'P2'!DA27*DA$2)/(DA$2+1)</f>
        <v>26.605857142857147</v>
      </c>
      <c r="DB17">
        <f>('P2'!DB17+'P2'!DB27*DB$2)/(DB$2+1)</f>
        <v>26.891829268292685</v>
      </c>
      <c r="DC17">
        <f>('P2'!DC17+'P2'!DC27*DC$2)/(DC$2+1)</f>
        <v>27.470073170731709</v>
      </c>
      <c r="DD17">
        <f>('P2'!DD17+'P2'!DD27*DD$2)/(DD$2+1)</f>
        <v>27.507000000000005</v>
      </c>
      <c r="DE17">
        <f>('P2'!DE17+'P2'!DE27*DE$2)/(DE$2+1)</f>
        <v>27.23785365853659</v>
      </c>
      <c r="DF17">
        <f>('P2'!DF17+'P2'!DF27*DF$2)/(DF$2+1)</f>
        <v>27.018947368421056</v>
      </c>
      <c r="DG17">
        <f>('P2'!DG17+'P2'!DG27*DG$2)/(DG$2+1)</f>
        <v>26.94409302325581</v>
      </c>
      <c r="DH17">
        <f>('P2'!DH17+'P2'!DH27*DH$2)/(DH$2+1)</f>
        <v>28.286842105263158</v>
      </c>
      <c r="DI17">
        <f>('P2'!DI17+'P2'!DI27*DI$2)/(DI$2+1)</f>
        <v>31.655365853658537</v>
      </c>
      <c r="DJ17">
        <f>('P2'!DJ17+'P2'!DJ27*DJ$2)/(DJ$2+1)</f>
        <v>34.130878048780495</v>
      </c>
      <c r="DK17">
        <f>('P2'!DK17+'P2'!DK27*DK$2)/(DK$2+1)</f>
        <v>31.929750000000002</v>
      </c>
      <c r="DL17">
        <f>('P2'!DL17+'P2'!DL27*DL$2)/(DL$2+1)</f>
        <v>28.695128205128206</v>
      </c>
      <c r="DM17">
        <f>('P2'!DM17+'P2'!DM27*DM$2)/(DM$2+1)</f>
        <v>26.925714285714292</v>
      </c>
      <c r="DN17">
        <f>('P2'!DN17+'P2'!DN27*DN$2)/(DN$2+1)</f>
        <v>27.209317073170734</v>
      </c>
      <c r="DO17">
        <f>('P2'!DO17+'P2'!DO27*DO$2)/(DO$2+1)</f>
        <v>27.681953488372091</v>
      </c>
      <c r="DP17">
        <f>('P2'!DP17+'P2'!DP27*DP$2)/(DP$2+1)</f>
        <v>27.761111111111113</v>
      </c>
      <c r="DQ17">
        <f>('P2'!DQ17+'P2'!DQ27*DQ$2)/(DQ$2+1)</f>
        <v>27.551948717948719</v>
      </c>
      <c r="DR17">
        <f>('P2'!DR17+'P2'!DR27*DR$2)/(DR$2+1)</f>
        <v>27.305526315789479</v>
      </c>
      <c r="DS17">
        <f>('P2'!DS17+'P2'!DS27*DS$2)/(DS$2+1)</f>
        <v>27.232813953488368</v>
      </c>
      <c r="DT17">
        <f>('P2'!DT17+'P2'!DT27*DT$2)/(DT$2+1)</f>
        <v>28.481947368421057</v>
      </c>
      <c r="DU17">
        <f>('P2'!DU17+'P2'!DU27*DU$2)/(DU$2+1)</f>
        <v>31.600121951219517</v>
      </c>
      <c r="DV17">
        <f>('P2'!DV17+'P2'!DV27*DV$2)/(DV$2+1)</f>
        <v>33.887560975609759</v>
      </c>
      <c r="DW17">
        <f>('P2'!DW17+'P2'!DW27*DW$2)/(DW$2+1)</f>
        <v>31.847999999999999</v>
      </c>
      <c r="DX17">
        <f>('P2'!DX17+'P2'!DX27*DX$2)/(DX$2+1)</f>
        <v>28.822926829268297</v>
      </c>
      <c r="DY17">
        <f>('P2'!DY17+'P2'!DY27*DY$2)/(DY$2+1)</f>
        <v>27.272000000000002</v>
      </c>
      <c r="DZ17">
        <f>('P2'!DZ17+'P2'!DZ27*DZ$2)/(DZ$2+1)</f>
        <v>27.492463414634152</v>
      </c>
      <c r="EA17">
        <f>('P2'!EA17+'P2'!EA27*EA$2)/(EA$2+1)</f>
        <v>27.918116279069768</v>
      </c>
      <c r="EB17">
        <f>('P2'!EB17+'P2'!EB27*EB$2)/(EB$2+1)</f>
        <v>27.996000000000002</v>
      </c>
      <c r="EC17">
        <f>('P2'!EC17+'P2'!EC27*EC$2)/(EC$2+1)</f>
        <v>27.795435897435894</v>
      </c>
      <c r="ED17">
        <f>('P2'!ED17+'P2'!ED27*ED$2)/(ED$2+1)</f>
        <v>27.559842105263158</v>
      </c>
      <c r="EE17">
        <f>('P2'!EE17+'P2'!EE27*EE$2)/(EE$2+1)</f>
        <v>27.488441860465112</v>
      </c>
      <c r="EF17">
        <f>('P2'!EF17+'P2'!EF27*EF$2)/(EF$2+1)</f>
        <v>28.666578947368421</v>
      </c>
      <c r="EG17">
        <f>('P2'!EG17+'P2'!EG27*EG$2)/(EG$2+1)</f>
        <v>31.536418604651164</v>
      </c>
      <c r="EH17">
        <f>('P2'!EH17+'P2'!EH27*EH$2)/(EH$2+1)</f>
        <v>33.860205128205131</v>
      </c>
      <c r="EI17">
        <f>('P2'!EI17+'P2'!EI27*EI$2)/(EI$2+1)</f>
        <v>31.842750000000002</v>
      </c>
      <c r="EJ17">
        <f>('P2'!EJ17+'P2'!EJ27*EJ$2)/(EJ$2+1)</f>
        <v>29.000414634146342</v>
      </c>
      <c r="EK17">
        <f>('P2'!EK17+'P2'!EK27*EK$2)/(EK$2+1)</f>
        <v>27.537749999999999</v>
      </c>
      <c r="EL17">
        <f>('P2'!EL17+'P2'!EL27*EL$2)/(EL$2+1)</f>
        <v>27.746634146341467</v>
      </c>
      <c r="EM17">
        <f>('P2'!EM17+'P2'!EM27*EM$2)/(EM$2+1)</f>
        <v>28.136186046511629</v>
      </c>
      <c r="EN17">
        <f>('P2'!EN17+'P2'!EN27*EN$2)/(EN$2+1)</f>
        <v>28.219189189189184</v>
      </c>
      <c r="EO17">
        <f>('P2'!EO17+'P2'!EO27*EO$2)/(EO$2+1)</f>
        <v>28.02223076923077</v>
      </c>
      <c r="EP17">
        <f>('P2'!EP17+'P2'!EP27*EP$2)/(EP$2+1)</f>
        <v>27.760249999999999</v>
      </c>
      <c r="EQ17">
        <f>('P2'!EQ17+'P2'!EQ27*EQ$2)/(EQ$2+1)</f>
        <v>27.77726829268293</v>
      </c>
      <c r="ER17">
        <f>('P2'!ER17+'P2'!ER27*ER$2)/(ER$2+1)</f>
        <v>28.841157894736845</v>
      </c>
      <c r="ES17">
        <f>('P2'!ES17+'P2'!ES27*ES$2)/(ES$2+1)</f>
        <v>31.553953488372088</v>
      </c>
      <c r="ET17">
        <f>('P2'!ET17+'P2'!ET27*ET$2)/(ET$2+1)</f>
        <v>33.736487179487177</v>
      </c>
      <c r="EU17">
        <f>('P2'!EU17+'P2'!EU27*EU$2)/(EU$2+1)</f>
        <v>31.778571428571432</v>
      </c>
      <c r="EV17">
        <f>('P2'!EV17+'P2'!EV27*EV$2)/(EV$2+1)</f>
        <v>29.223538461538464</v>
      </c>
      <c r="EW17">
        <f>('P2'!EW17+'P2'!EW27*EW$2)/(EW$2+1)</f>
        <v>27.792500000000004</v>
      </c>
      <c r="EX17">
        <f>('P2'!EX17+'P2'!EX27*EX$2)/(EX$2+1)</f>
        <v>27.954558139534878</v>
      </c>
      <c r="EY17">
        <f>('P2'!EY17+'P2'!EY27*EY$2)/(EY$2+1)</f>
        <v>28.389073170731706</v>
      </c>
      <c r="EZ17">
        <f>('P2'!EZ17+'P2'!EZ27*EZ$2)/(EZ$2+1)</f>
        <v>28.423333333333336</v>
      </c>
      <c r="FA17">
        <f>('P2'!FA17+'P2'!FA27*FA$2)/(FA$2+1)</f>
        <v>28.199317073170732</v>
      </c>
      <c r="FB17">
        <f>('P2'!FB17+'P2'!FB27*FB$2)/(FB$2+1)</f>
        <v>28.036684210526317</v>
      </c>
      <c r="FC17">
        <f>('P2'!FC17+'P2'!FC27*FC$2)/(FC$2+1)</f>
        <v>28.009512195121953</v>
      </c>
      <c r="FD17">
        <f>('P2'!FD17+'P2'!FD27*FD$2)/(FD$2+1)</f>
        <v>28.97775</v>
      </c>
      <c r="FE17">
        <f>('P2'!FE17+'P2'!FE27*FE$2)/(FE$2+1)</f>
        <v>31.664048780487807</v>
      </c>
      <c r="FF17">
        <f>('P2'!FF17+'P2'!FF27*FF$2)/(FF$2+1)</f>
        <v>33.688871794871794</v>
      </c>
      <c r="FG17">
        <f>('P2'!FG17+'P2'!FG27*FG$2)/(FG$2+1)</f>
        <v>31.825714285714287</v>
      </c>
      <c r="FH17">
        <f>('P2'!FH17+'P2'!FH27*FH$2)/(FH$2+1)</f>
        <v>29.384256410256409</v>
      </c>
      <c r="FI17">
        <f>('P2'!FI17+'P2'!FI27*FI$2)/(FI$2+1)</f>
        <v>28.025250000000003</v>
      </c>
      <c r="FJ17">
        <f>('P2'!FJ17+'P2'!FJ27*FJ$2)/(FJ$2+1)</f>
        <v>28.178465116279067</v>
      </c>
      <c r="FK17">
        <f>('P2'!FK17+'P2'!FK27*FK$2)/(FK$2+1)</f>
        <v>28.571975609756098</v>
      </c>
      <c r="FL17">
        <f>('P2'!FL17+'P2'!FL27*FL$2)/(FL$2+1)</f>
        <v>28.604333333333336</v>
      </c>
      <c r="FM17">
        <f>('P2'!FM17+'P2'!FM27*FM$2)/(FM$2+1)</f>
        <v>28.399609756097565</v>
      </c>
      <c r="FN17">
        <f>('P2'!FN17+'P2'!FN27*FN$2)/(FN$2+1)</f>
        <v>28.2451052631579</v>
      </c>
      <c r="FO17">
        <f>('P2'!FO17+'P2'!FO27*FO$2)/(FO$2+1)</f>
        <v>28.219634146341463</v>
      </c>
      <c r="FP17">
        <f>('P2'!FP17+'P2'!FP27*FP$2)/(FP$2+1)</f>
        <v>29.160500000000003</v>
      </c>
      <c r="FQ17">
        <f>('P2'!FQ17+'P2'!FQ27*FQ$2)/(FQ$2+1)</f>
        <v>31.755487804878051</v>
      </c>
      <c r="FR17">
        <f>('P2'!FR17+'P2'!FR27*FR$2)/(FR$2+1)</f>
        <v>33.640414634146346</v>
      </c>
      <c r="FS17">
        <f>('P2'!FS17+'P2'!FS27*FS$2)/(FS$2+1)</f>
        <v>31.982250000000001</v>
      </c>
      <c r="FT17">
        <f>('P2'!FT17+'P2'!FT27*FT$2)/(FT$2+1)</f>
        <v>29.544179487179488</v>
      </c>
      <c r="FU17">
        <f>('P2'!FU17+'P2'!FU27*FU$2)/(FU$2+1)</f>
        <v>28.191571428571432</v>
      </c>
      <c r="FV17">
        <f>('P2'!FV17+'P2'!FV27*FV$2)/(FV$2+1)</f>
        <v>28.406365853658539</v>
      </c>
      <c r="FW17">
        <f>('P2'!FW17+'P2'!FW27*FW$2)/(FW$2+1)</f>
        <v>28.703674418604649</v>
      </c>
      <c r="FX17">
        <f>('P2'!FX17+'P2'!FX27*FX$2)/(FX$2+1)</f>
        <v>28.739157894736845</v>
      </c>
      <c r="FY17">
        <f>('P2'!FY17+'P2'!FY27*FY$2)/(FY$2+1)</f>
        <v>28.576463414634148</v>
      </c>
      <c r="FZ17">
        <f>('P2'!FZ17+'P2'!FZ27*FZ$2)/(FZ$2+1)</f>
        <v>28.389750000000003</v>
      </c>
      <c r="GA17">
        <f>('P2'!GA17+'P2'!GA27*GA$2)/(GA$2+1)</f>
        <v>28.371325581395347</v>
      </c>
      <c r="GB17">
        <f>('P2'!GB17+'P2'!GB27*GB$2)/(GB$2+1)</f>
        <v>29.377105263157894</v>
      </c>
      <c r="GC17">
        <f>('P2'!GC17+'P2'!GC27*GC$2)/(GC$2+1)</f>
        <v>31.827585365853658</v>
      </c>
      <c r="GD17">
        <f>('P2'!GD17+'P2'!GD27*GD$2)/(GD$2+1)</f>
        <v>33.66224390243903</v>
      </c>
      <c r="GE17">
        <f>('P2'!GE17+'P2'!GE27*GE$2)/(GE$2+1)</f>
        <v>32.045250000000003</v>
      </c>
      <c r="GF17">
        <f>('P2'!GF17+'P2'!GF27*GF$2)/(GF$2+1)</f>
        <v>29.638658536585371</v>
      </c>
      <c r="GG17">
        <f>('P2'!GG17+'P2'!GG27*GG$2)/(GG$2+1)</f>
        <v>28.350681818181819</v>
      </c>
      <c r="GH17">
        <f>('P2'!GH17+'P2'!GH27*GH$2)/(GH$2+1)</f>
        <v>28.583219512195122</v>
      </c>
      <c r="GI17">
        <f>('P2'!GI17+'P2'!GI27*GI$2)/(GI$2+1)</f>
        <v>28.854511111111112</v>
      </c>
      <c r="GJ17">
        <f>('P2'!GJ17+'P2'!GJ27*GJ$2)/(GJ$2+1)</f>
        <v>28.914025641025638</v>
      </c>
      <c r="GK17">
        <f>('P2'!GK17+'P2'!GK27*GK$2)/(GK$2+1)</f>
        <v>28.745756097560978</v>
      </c>
      <c r="GL17">
        <f>('P2'!GL17+'P2'!GL27*GL$2)/(GL$2+1)</f>
        <v>28.604210526315789</v>
      </c>
      <c r="GM17">
        <f>('P2'!GM17+'P2'!GM27*GM$2)/(GM$2+1)</f>
        <v>28.550534883720928</v>
      </c>
      <c r="GN17">
        <f>('P2'!GN17+'P2'!GN27*GN$2)/(GN$2+1)</f>
        <v>29.541421052631581</v>
      </c>
      <c r="GO17">
        <f>('P2'!GO17+'P2'!GO27*GO$2)/(GO$2+1)</f>
        <v>31.851837209302325</v>
      </c>
      <c r="GP17">
        <f>('P2'!GP17+'P2'!GP27*GP$2)/(GP$2+1)</f>
        <v>33.75866666666667</v>
      </c>
      <c r="GQ17">
        <f>('P2'!GQ17+'P2'!GQ27*GQ$2)/(GQ$2+1)</f>
        <v>32.114999999999995</v>
      </c>
      <c r="GR17">
        <f>('P2'!GR17+'P2'!GR27*GR$2)/(GR$2+1)</f>
        <v>29.744651162790696</v>
      </c>
      <c r="GS17">
        <f>('P2'!GS17+'P2'!GS27*GS$2)/(GS$2+1)</f>
        <v>28.571571428571435</v>
      </c>
      <c r="GT17">
        <f>('P2'!GT17+'P2'!GT27*GT$2)/(GT$2+1)</f>
        <v>28.770341463414638</v>
      </c>
      <c r="GU17">
        <f>('P2'!GU17+'P2'!GU27*GU$2)/(GU$2+1)</f>
        <v>28.99562222222222</v>
      </c>
      <c r="GV17">
        <f>('P2'!GV17+'P2'!GV27*GV$2)/(GV$2+1)</f>
        <v>29.046526315789475</v>
      </c>
      <c r="GW17">
        <f>('P2'!GW17+'P2'!GW27*GW$2)/(GW$2+1)</f>
        <v>28.925692307692305</v>
      </c>
      <c r="GX17">
        <f>('P2'!GX17+'P2'!GX27*GX$2)/(GX$2+1)</f>
        <v>28.684285714285718</v>
      </c>
      <c r="GY17">
        <f>('P2'!GY17+'P2'!GY27*GY$2)/(GY$2+1)</f>
        <v>28.723414634146344</v>
      </c>
      <c r="GZ17">
        <f>('P2'!GZ17+'P2'!GZ27*GZ$2)/(GZ$2+1)</f>
        <v>29.676315789473687</v>
      </c>
      <c r="HA17">
        <f>('P2'!HA17+'P2'!HA27*HA$2)/(HA$2+1)</f>
        <v>32.007069767441862</v>
      </c>
      <c r="HB17">
        <f>('P2'!HB17+'P2'!HB27*HB$2)/(HB$2+1)</f>
        <v>33.914538461538463</v>
      </c>
      <c r="HC17">
        <f>('P2'!HC17+'P2'!HC27*HC$2)/(HC$2+1)</f>
        <v>32.265750000000004</v>
      </c>
      <c r="HD17">
        <f>('P2'!HD17+'P2'!HD27*HD$2)/(HD$2+1)</f>
        <v>29.89481395348837</v>
      </c>
      <c r="HE17">
        <f>('P2'!HE17+'P2'!HE27*HE$2)/(HE$2+1)</f>
        <v>28.711428571428577</v>
      </c>
      <c r="HF17">
        <f>('P2'!HF17+'P2'!HF27*HF$2)/(HF$2+1)</f>
        <v>28.880976744186043</v>
      </c>
      <c r="HG17">
        <f>('P2'!HG17+'P2'!HG27*HG$2)/(HG$2+1)</f>
        <v>29.165465116279073</v>
      </c>
      <c r="HH17">
        <f>('P2'!HH17+'P2'!HH27*HH$2)/(HH$2+1)</f>
        <v>29.195105263157895</v>
      </c>
      <c r="HI17">
        <f>('P2'!HI17+'P2'!HI27*HI$2)/(HI$2+1)</f>
        <v>29.029146341463413</v>
      </c>
      <c r="HJ17">
        <f>('P2'!HJ17+'P2'!HJ27*HJ$2)/(HJ$2+1)</f>
        <v>28.845500000000001</v>
      </c>
      <c r="HK17">
        <f>('P2'!HK17+'P2'!HK27*HK$2)/(HK$2+1)</f>
        <v>28.860195121951225</v>
      </c>
      <c r="HL17">
        <f>('P2'!HL17+'P2'!HL27*HL$2)/(HL$2+1)</f>
        <v>29.813000000000002</v>
      </c>
    </row>
    <row r="18" spans="1:220" ht="13.2" x14ac:dyDescent="0.25">
      <c r="B18" s="248"/>
    </row>
    <row r="19" spans="1:220" ht="13.2" x14ac:dyDescent="0.25">
      <c r="B19" s="248"/>
    </row>
    <row r="20" spans="1:220" ht="13.2" x14ac:dyDescent="0.25">
      <c r="B20" s="248"/>
      <c r="R20">
        <v>39.999794871794897</v>
      </c>
      <c r="S20">
        <v>39</v>
      </c>
      <c r="T20">
        <v>36.999820512820499</v>
      </c>
      <c r="U20">
        <v>33.500250000000001</v>
      </c>
      <c r="V20">
        <v>33.5000465116279</v>
      </c>
      <c r="W20">
        <v>33.500292682926798</v>
      </c>
      <c r="X20">
        <v>30.999888888888901</v>
      </c>
      <c r="Y20">
        <v>28.9997317073171</v>
      </c>
      <c r="Z20">
        <v>28.9997368421053</v>
      </c>
      <c r="AA20">
        <v>28.9997317073171</v>
      </c>
      <c r="AB20">
        <v>44.000250000000001</v>
      </c>
      <c r="AC20">
        <v>53.000390243902402</v>
      </c>
      <c r="AD20">
        <v>72.307589743589702</v>
      </c>
      <c r="AE20">
        <v>47</v>
      </c>
      <c r="AF20">
        <v>38.000102564102598</v>
      </c>
      <c r="AG20">
        <v>27</v>
      </c>
      <c r="AH20">
        <v>26.999511627907001</v>
      </c>
      <c r="AI20">
        <v>27.0007073170732</v>
      </c>
      <c r="AJ20">
        <v>27.9994444444444</v>
      </c>
      <c r="AK20">
        <v>25.000317073170699</v>
      </c>
      <c r="AL20">
        <v>25.0002631578947</v>
      </c>
      <c r="AM20">
        <v>25.000414634146299</v>
      </c>
      <c r="AN20">
        <v>35.000250000000001</v>
      </c>
      <c r="AO20">
        <v>42.000317073170699</v>
      </c>
      <c r="AP20">
        <v>56.188000000000002</v>
      </c>
      <c r="AQ20">
        <v>39</v>
      </c>
      <c r="AR20">
        <v>34.000717948717899</v>
      </c>
      <c r="AS20">
        <v>26</v>
      </c>
      <c r="AT20">
        <v>25.999780487804902</v>
      </c>
      <c r="AU20">
        <v>24.9304390243902</v>
      </c>
      <c r="AV20">
        <v>26.070102564102601</v>
      </c>
      <c r="AW20">
        <v>24.000179487179501</v>
      </c>
      <c r="AX20">
        <v>24.130368421052601</v>
      </c>
      <c r="AY20">
        <v>24.260581395348801</v>
      </c>
      <c r="AZ20">
        <v>31.969842105263201</v>
      </c>
      <c r="BA20">
        <v>37.509975609756097</v>
      </c>
      <c r="BB20">
        <v>48.448048780487802</v>
      </c>
      <c r="BC20">
        <v>35.43</v>
      </c>
      <c r="BD20">
        <v>31.749853658536601</v>
      </c>
      <c r="BE20">
        <v>25.68</v>
      </c>
      <c r="BF20">
        <v>25.8302195121951</v>
      </c>
      <c r="BG20">
        <v>25.580046511627899</v>
      </c>
      <c r="BH20">
        <v>26.7106666666667</v>
      </c>
      <c r="BI20">
        <v>24.830641025641</v>
      </c>
      <c r="BJ20">
        <v>24.949842105263201</v>
      </c>
      <c r="BK20">
        <v>25.070488372092999</v>
      </c>
      <c r="BL20">
        <v>32.07</v>
      </c>
      <c r="BM20">
        <v>37.089976744186004</v>
      </c>
      <c r="BN20">
        <v>47.0684871794872</v>
      </c>
      <c r="BO20">
        <v>35.119999999999997</v>
      </c>
      <c r="BP20">
        <v>31.790243902438998</v>
      </c>
      <c r="BQ20">
        <v>26.27075</v>
      </c>
      <c r="BR20">
        <v>26.419268292682901</v>
      </c>
      <c r="BS20">
        <v>26.1904186046512</v>
      </c>
      <c r="BT20">
        <v>27.3097777777778</v>
      </c>
      <c r="BU20">
        <v>25.600076923076902</v>
      </c>
      <c r="BV20">
        <v>25.7195</v>
      </c>
      <c r="BW20">
        <v>25.8297804878049</v>
      </c>
      <c r="BX20">
        <v>32.179842105263198</v>
      </c>
      <c r="BY20">
        <v>36.739790697674401</v>
      </c>
      <c r="BZ20">
        <v>45.7381538461538</v>
      </c>
      <c r="CA20">
        <v>34.86</v>
      </c>
      <c r="CB20">
        <v>31.840560975609801</v>
      </c>
      <c r="CC20">
        <v>26.84</v>
      </c>
      <c r="CD20">
        <v>26.9696046511628</v>
      </c>
      <c r="CE20">
        <v>26.7698292682927</v>
      </c>
      <c r="CF20">
        <v>27.880333333333301</v>
      </c>
      <c r="CG20">
        <v>26.329692307692302</v>
      </c>
      <c r="CH20">
        <v>26.43975</v>
      </c>
      <c r="CI20">
        <v>26.540756097561001</v>
      </c>
      <c r="CJ20">
        <v>32.310105263157901</v>
      </c>
      <c r="CK20">
        <v>36.449953488372103</v>
      </c>
      <c r="CL20">
        <v>44.537948717948701</v>
      </c>
      <c r="CM20">
        <v>34.650142857142903</v>
      </c>
      <c r="CN20">
        <v>31.910282051282099</v>
      </c>
      <c r="CO20">
        <v>27.3795</v>
      </c>
      <c r="CP20">
        <v>27.499790697674399</v>
      </c>
      <c r="CQ20">
        <v>27.250487804877999</v>
      </c>
      <c r="CR20">
        <v>28.360297297297301</v>
      </c>
      <c r="CS20">
        <v>26.920024390243899</v>
      </c>
      <c r="CT20">
        <v>27.019736842105299</v>
      </c>
      <c r="CU20">
        <v>27.120268292682901</v>
      </c>
      <c r="CV20">
        <v>32.47025</v>
      </c>
      <c r="CW20">
        <v>36.309756097560999</v>
      </c>
      <c r="CX20">
        <v>43.648243902438999</v>
      </c>
      <c r="CY20">
        <v>34.570250000000001</v>
      </c>
      <c r="CZ20">
        <v>32.039897435897402</v>
      </c>
      <c r="DA20">
        <v>27.83</v>
      </c>
      <c r="DB20">
        <v>27.950439024390199</v>
      </c>
      <c r="DC20">
        <v>27.7203658536585</v>
      </c>
      <c r="DD20">
        <v>28.819666666666699</v>
      </c>
      <c r="DE20">
        <v>27.4901219512195</v>
      </c>
      <c r="DF20">
        <v>27.580368421052601</v>
      </c>
      <c r="DG20">
        <v>27.679906976744199</v>
      </c>
      <c r="DH20">
        <v>32.640105263157899</v>
      </c>
      <c r="DI20">
        <v>36.199878048780498</v>
      </c>
      <c r="DJ20">
        <v>42.947780487804899</v>
      </c>
      <c r="DK20">
        <v>34.520000000000003</v>
      </c>
      <c r="DL20">
        <v>32.170461538461502</v>
      </c>
      <c r="DM20">
        <v>28.270142857142901</v>
      </c>
      <c r="DN20">
        <v>28.379195121951199</v>
      </c>
      <c r="DO20">
        <v>28.170232558139499</v>
      </c>
      <c r="DP20">
        <v>29.2595555555556</v>
      </c>
      <c r="DQ20">
        <v>28.029871794871799</v>
      </c>
      <c r="DR20">
        <v>28.120263157894701</v>
      </c>
      <c r="DS20">
        <v>28.210232558139499</v>
      </c>
      <c r="DT20">
        <v>32.809842105263201</v>
      </c>
      <c r="DU20">
        <v>36.110048780487801</v>
      </c>
      <c r="DV20">
        <v>42.317902439024401</v>
      </c>
      <c r="DW20">
        <v>34.490749999999998</v>
      </c>
      <c r="DX20">
        <v>32.310536585365902</v>
      </c>
      <c r="DY20">
        <v>28.6995</v>
      </c>
      <c r="DZ20">
        <v>28.800195121951202</v>
      </c>
      <c r="EA20">
        <v>28.550837209302301</v>
      </c>
      <c r="EB20">
        <v>29.6401111111111</v>
      </c>
      <c r="EC20">
        <v>28.480076923076901</v>
      </c>
      <c r="ED20">
        <v>28.560105263157901</v>
      </c>
      <c r="EE20">
        <v>28.65</v>
      </c>
      <c r="EF20">
        <v>33.010368421052597</v>
      </c>
      <c r="EG20">
        <v>36.140302325581402</v>
      </c>
      <c r="EH20">
        <v>42.088384615384598</v>
      </c>
      <c r="EI20">
        <v>34.550249999999998</v>
      </c>
      <c r="EJ20">
        <v>32.490024390243903</v>
      </c>
      <c r="EK20">
        <v>29.060749999999999</v>
      </c>
      <c r="EL20">
        <v>29.159878048780499</v>
      </c>
      <c r="EM20">
        <v>28.9308604651163</v>
      </c>
      <c r="EN20">
        <v>30.019945945945899</v>
      </c>
      <c r="EO20">
        <v>28.919256410256398</v>
      </c>
      <c r="EP20">
        <v>29.000250000000001</v>
      </c>
      <c r="EQ20">
        <v>29.080341463414602</v>
      </c>
      <c r="ER20">
        <v>33.210105263157899</v>
      </c>
      <c r="ES20">
        <v>36.1800697674419</v>
      </c>
      <c r="ET20">
        <v>41.777999999999999</v>
      </c>
      <c r="EU20">
        <v>34.620142857142902</v>
      </c>
      <c r="EV20">
        <v>32.670282051282101</v>
      </c>
      <c r="EW20">
        <v>29.430499999999999</v>
      </c>
      <c r="EX20">
        <v>29.519860465116299</v>
      </c>
      <c r="EY20">
        <v>29.300463414634098</v>
      </c>
      <c r="EZ20">
        <v>30.390222222222199</v>
      </c>
      <c r="FA20">
        <v>29.3399268292683</v>
      </c>
      <c r="FB20">
        <v>29.4198421052632</v>
      </c>
      <c r="FC20">
        <v>29.4993902439024</v>
      </c>
      <c r="FD20">
        <v>33.409999999999997</v>
      </c>
      <c r="FE20">
        <v>36.2307804878049</v>
      </c>
      <c r="FF20">
        <v>41.498153846153798</v>
      </c>
      <c r="FG20">
        <v>34.700000000000003</v>
      </c>
      <c r="FH20">
        <v>32.850435897435901</v>
      </c>
      <c r="FI20">
        <v>29.780249999999999</v>
      </c>
      <c r="FJ20">
        <v>29.869930232558101</v>
      </c>
      <c r="FK20">
        <v>29.620341463414601</v>
      </c>
      <c r="FL20">
        <v>30.700111111111099</v>
      </c>
      <c r="FM20">
        <v>29.699439024390198</v>
      </c>
      <c r="FN20">
        <v>29.770368421052599</v>
      </c>
      <c r="FO20">
        <v>29.849634146341501</v>
      </c>
      <c r="FP20">
        <v>33.640250000000002</v>
      </c>
      <c r="FQ20">
        <v>36.360512195121899</v>
      </c>
      <c r="FR20">
        <v>41.318170731707298</v>
      </c>
      <c r="FS20">
        <v>34.85</v>
      </c>
      <c r="FT20">
        <v>33.060589743589702</v>
      </c>
      <c r="FU20">
        <v>30.090142857142901</v>
      </c>
      <c r="FV20">
        <v>30.1801707317073</v>
      </c>
      <c r="FW20">
        <v>29.941116279069799</v>
      </c>
      <c r="FX20">
        <v>31.020052631578899</v>
      </c>
      <c r="FY20">
        <v>30.050121951219499</v>
      </c>
      <c r="FZ20">
        <v>30.1205</v>
      </c>
      <c r="GA20">
        <v>30.199930232558099</v>
      </c>
      <c r="GB20">
        <v>33.859736842105299</v>
      </c>
      <c r="GC20">
        <v>36.490243902438998</v>
      </c>
      <c r="GD20">
        <v>41.267829268292701</v>
      </c>
      <c r="GE20">
        <v>35</v>
      </c>
      <c r="GF20">
        <v>33.270560975609797</v>
      </c>
      <c r="GG20">
        <v>30.409772727272699</v>
      </c>
      <c r="GH20">
        <v>30.490536585365899</v>
      </c>
    </row>
    <row r="21" spans="1:220" ht="13.2" x14ac:dyDescent="0.25">
      <c r="B21" s="248"/>
      <c r="R21">
        <v>35.031999999999996</v>
      </c>
      <c r="S21">
        <v>34.950000000000003</v>
      </c>
      <c r="T21">
        <v>35.902999999999999</v>
      </c>
      <c r="U21">
        <v>32.417000000000002</v>
      </c>
      <c r="V21">
        <v>32.241999999999997</v>
      </c>
      <c r="W21">
        <v>32.451999999999998</v>
      </c>
      <c r="X21">
        <v>30.856999999999999</v>
      </c>
      <c r="Y21">
        <v>28.919</v>
      </c>
      <c r="Z21">
        <v>28.933</v>
      </c>
      <c r="AA21">
        <v>28.919</v>
      </c>
      <c r="AB21">
        <v>44.917000000000002</v>
      </c>
      <c r="AC21">
        <v>52.436</v>
      </c>
      <c r="AD21">
        <v>74.516000000000005</v>
      </c>
      <c r="AE21">
        <v>45.7</v>
      </c>
      <c r="AF21">
        <v>39.484000000000002</v>
      </c>
      <c r="AG21">
        <v>26.75</v>
      </c>
      <c r="AH21">
        <v>26.709</v>
      </c>
      <c r="AI21">
        <v>26.759</v>
      </c>
      <c r="AJ21">
        <v>28.285</v>
      </c>
      <c r="AK21">
        <v>25.323</v>
      </c>
      <c r="AL21">
        <v>25.667000000000002</v>
      </c>
      <c r="AM21">
        <v>25.806999999999999</v>
      </c>
      <c r="AN21">
        <v>36.917000000000002</v>
      </c>
      <c r="AO21">
        <v>39.823</v>
      </c>
      <c r="AP21">
        <v>56.167999999999999</v>
      </c>
      <c r="AQ21">
        <v>37</v>
      </c>
      <c r="AR21">
        <v>36.387999999999998</v>
      </c>
      <c r="AS21">
        <v>26.5</v>
      </c>
      <c r="AT21">
        <v>26.161000000000001</v>
      </c>
      <c r="AU21">
        <v>24.478000000000002</v>
      </c>
      <c r="AV21">
        <v>26.175999999999998</v>
      </c>
      <c r="AW21">
        <v>24.152999999999999</v>
      </c>
      <c r="AX21">
        <v>24.635000000000002</v>
      </c>
      <c r="AY21">
        <v>25.035</v>
      </c>
      <c r="AZ21">
        <v>33.125</v>
      </c>
      <c r="BA21">
        <v>35.689</v>
      </c>
      <c r="BB21">
        <v>48.22</v>
      </c>
      <c r="BC21">
        <v>33.825000000000003</v>
      </c>
      <c r="BD21">
        <v>34.204000000000001</v>
      </c>
      <c r="BE21">
        <v>26.184999999999999</v>
      </c>
      <c r="BF21">
        <v>26.169</v>
      </c>
      <c r="BG21">
        <v>25.042000000000002</v>
      </c>
      <c r="BH21">
        <v>26.777999999999999</v>
      </c>
      <c r="BI21">
        <v>24.925000000000001</v>
      </c>
      <c r="BJ21">
        <v>25.344999999999999</v>
      </c>
      <c r="BK21">
        <v>25.684999999999999</v>
      </c>
      <c r="BL21">
        <v>33.134</v>
      </c>
      <c r="BM21">
        <v>35.439</v>
      </c>
      <c r="BN21">
        <v>47.216999999999999</v>
      </c>
      <c r="BO21">
        <v>33.869</v>
      </c>
      <c r="BP21">
        <v>33.950000000000003</v>
      </c>
      <c r="BQ21">
        <v>26.655000000000001</v>
      </c>
      <c r="BR21">
        <v>26.67</v>
      </c>
      <c r="BS21">
        <v>25.667999999999999</v>
      </c>
      <c r="BT21">
        <v>27.364000000000001</v>
      </c>
      <c r="BU21">
        <v>25.652999999999999</v>
      </c>
      <c r="BV21">
        <v>26.11</v>
      </c>
      <c r="BW21">
        <v>26.241</v>
      </c>
      <c r="BX21">
        <v>33.162999999999997</v>
      </c>
      <c r="BY21">
        <v>35.536999999999999</v>
      </c>
      <c r="BZ21">
        <v>46.124000000000002</v>
      </c>
      <c r="CA21">
        <v>33.905000000000001</v>
      </c>
      <c r="CB21">
        <v>33.743000000000002</v>
      </c>
      <c r="CC21">
        <v>27.134</v>
      </c>
      <c r="CD21">
        <v>27.187000000000001</v>
      </c>
      <c r="CE21">
        <v>26.393000000000001</v>
      </c>
      <c r="CF21">
        <v>27.971</v>
      </c>
      <c r="CG21">
        <v>26.414000000000001</v>
      </c>
      <c r="CH21">
        <v>26.843</v>
      </c>
      <c r="CI21">
        <v>26.960999999999999</v>
      </c>
      <c r="CJ21">
        <v>33.244</v>
      </c>
      <c r="CK21">
        <v>35.427999999999997</v>
      </c>
      <c r="CL21">
        <v>44.915999999999997</v>
      </c>
      <c r="CM21">
        <v>33.645000000000003</v>
      </c>
      <c r="CN21">
        <v>33.307000000000002</v>
      </c>
      <c r="CO21">
        <v>27.670999999999999</v>
      </c>
      <c r="CP21">
        <v>27.725000000000001</v>
      </c>
      <c r="CQ21">
        <v>26.92</v>
      </c>
      <c r="CR21">
        <v>28.478999999999999</v>
      </c>
      <c r="CS21">
        <v>27.061</v>
      </c>
      <c r="CT21">
        <v>27.353000000000002</v>
      </c>
      <c r="CU21">
        <v>27.550999999999998</v>
      </c>
      <c r="CV21">
        <v>33.600999999999999</v>
      </c>
      <c r="CW21">
        <v>35.57</v>
      </c>
      <c r="CX21">
        <v>44.088000000000001</v>
      </c>
      <c r="CY21">
        <v>33.820999999999998</v>
      </c>
      <c r="CZ21">
        <v>33.356000000000002</v>
      </c>
      <c r="DA21">
        <v>28.18</v>
      </c>
      <c r="DB21">
        <v>28.148</v>
      </c>
      <c r="DC21">
        <v>27.434999999999999</v>
      </c>
      <c r="DD21">
        <v>28.972999999999999</v>
      </c>
      <c r="DE21">
        <v>27.664999999999999</v>
      </c>
      <c r="DF21">
        <v>27.925000000000001</v>
      </c>
      <c r="DG21">
        <v>28.216000000000001</v>
      </c>
      <c r="DH21">
        <v>33.518000000000001</v>
      </c>
      <c r="DI21">
        <v>35.564999999999998</v>
      </c>
      <c r="DJ21">
        <v>43.389000000000003</v>
      </c>
      <c r="DK21">
        <v>33.853999999999999</v>
      </c>
      <c r="DL21">
        <v>33.408000000000001</v>
      </c>
      <c r="DM21">
        <v>28.625</v>
      </c>
      <c r="DN21">
        <v>28.587</v>
      </c>
      <c r="DO21">
        <v>27.88</v>
      </c>
      <c r="DP21">
        <v>29.44</v>
      </c>
      <c r="DQ21">
        <v>28.195</v>
      </c>
      <c r="DR21">
        <v>28.478999999999999</v>
      </c>
      <c r="DS21">
        <v>28.76</v>
      </c>
      <c r="DT21">
        <v>33.661000000000001</v>
      </c>
      <c r="DU21">
        <v>35.572000000000003</v>
      </c>
      <c r="DV21">
        <v>42.764000000000003</v>
      </c>
      <c r="DW21">
        <v>33.905000000000001</v>
      </c>
      <c r="DX21">
        <v>33.771999999999998</v>
      </c>
      <c r="DY21">
        <v>29.001000000000001</v>
      </c>
      <c r="DZ21">
        <v>29.018000000000001</v>
      </c>
      <c r="EA21">
        <v>28.286000000000001</v>
      </c>
      <c r="EB21">
        <v>29.835000000000001</v>
      </c>
      <c r="EC21">
        <v>28.652999999999999</v>
      </c>
      <c r="ED21">
        <v>28.91</v>
      </c>
      <c r="EE21">
        <v>29.19</v>
      </c>
      <c r="EF21">
        <v>33.847000000000001</v>
      </c>
      <c r="EG21">
        <v>35.643000000000001</v>
      </c>
      <c r="EH21">
        <v>42.536999999999999</v>
      </c>
      <c r="EI21">
        <v>34.061999999999998</v>
      </c>
      <c r="EJ21">
        <v>33.881</v>
      </c>
      <c r="EK21">
        <v>29.35</v>
      </c>
      <c r="EL21">
        <v>29.375</v>
      </c>
      <c r="EM21">
        <v>28.696999999999999</v>
      </c>
      <c r="EN21">
        <v>30.225999999999999</v>
      </c>
      <c r="EO21">
        <v>29.100999999999999</v>
      </c>
      <c r="EP21">
        <v>29.437000000000001</v>
      </c>
      <c r="EQ21">
        <v>29.524000000000001</v>
      </c>
      <c r="ER21">
        <v>34.031999999999996</v>
      </c>
      <c r="ES21">
        <v>35.817</v>
      </c>
      <c r="ET21">
        <v>42.281999999999996</v>
      </c>
      <c r="EU21">
        <v>34.143000000000001</v>
      </c>
      <c r="EV21">
        <v>33.731000000000002</v>
      </c>
      <c r="EW21">
        <v>29.718</v>
      </c>
      <c r="EX21">
        <v>29.777999999999999</v>
      </c>
      <c r="EY21">
        <v>29.169</v>
      </c>
      <c r="EZ21">
        <v>30.658000000000001</v>
      </c>
      <c r="FA21">
        <v>29.646999999999998</v>
      </c>
      <c r="FB21">
        <v>29.835000000000001</v>
      </c>
      <c r="FC21">
        <v>30.024999999999999</v>
      </c>
      <c r="FD21">
        <v>34.444000000000003</v>
      </c>
      <c r="FE21">
        <v>35.872</v>
      </c>
      <c r="FF21">
        <v>41.868000000000002</v>
      </c>
      <c r="FG21">
        <v>34.167999999999999</v>
      </c>
      <c r="FH21">
        <v>33.912999999999997</v>
      </c>
      <c r="FI21">
        <v>30.126999999999999</v>
      </c>
      <c r="FJ21">
        <v>30.196999999999999</v>
      </c>
      <c r="FK21">
        <v>29.533999999999999</v>
      </c>
      <c r="FL21">
        <v>31.004999999999999</v>
      </c>
      <c r="FM21">
        <v>30.067</v>
      </c>
      <c r="FN21">
        <v>30.234999999999999</v>
      </c>
      <c r="FO21">
        <v>30.434999999999999</v>
      </c>
      <c r="FP21">
        <v>34.691000000000003</v>
      </c>
      <c r="FQ21">
        <v>35.970999999999997</v>
      </c>
      <c r="FR21">
        <v>41.645000000000003</v>
      </c>
      <c r="FS21">
        <v>34.384</v>
      </c>
      <c r="FT21">
        <v>34.133000000000003</v>
      </c>
      <c r="FU21">
        <v>30.561</v>
      </c>
      <c r="FV21">
        <v>30.497</v>
      </c>
      <c r="FW21">
        <v>29.891999999999999</v>
      </c>
      <c r="FX21">
        <v>31.454000000000001</v>
      </c>
      <c r="FY21">
        <v>30.475000000000001</v>
      </c>
      <c r="FZ21">
        <v>30.763000000000002</v>
      </c>
      <c r="GA21">
        <v>30.971</v>
      </c>
      <c r="GB21">
        <v>34.709000000000003</v>
      </c>
      <c r="GC21">
        <v>36.07</v>
      </c>
      <c r="GD21">
        <v>41.500999999999998</v>
      </c>
      <c r="GE21">
        <v>34.514000000000003</v>
      </c>
      <c r="GF21">
        <v>34.622999999999998</v>
      </c>
      <c r="GG21">
        <v>31.027999999999999</v>
      </c>
      <c r="GH21">
        <v>30.852</v>
      </c>
    </row>
    <row r="22" spans="1:220" ht="13.2" x14ac:dyDescent="0.25">
      <c r="B22" s="248"/>
    </row>
    <row r="23" spans="1:220" ht="13.2" x14ac:dyDescent="0.25">
      <c r="B23" s="248"/>
    </row>
    <row r="24" spans="1:220" s="250" customFormat="1" ht="13.2" x14ac:dyDescent="0.25">
      <c r="B24" s="251"/>
      <c r="Q24" s="250" t="s">
        <v>185</v>
      </c>
      <c r="R24" s="250">
        <f>R20-R15</f>
        <v>39.999794871794897</v>
      </c>
      <c r="S24" s="250">
        <f t="shared" ref="S24:CD24" si="0">S20-S15</f>
        <v>39</v>
      </c>
      <c r="T24" s="250">
        <f t="shared" si="0"/>
        <v>15.840076923076907</v>
      </c>
      <c r="U24" s="250">
        <f t="shared" si="0"/>
        <v>14.5</v>
      </c>
      <c r="V24" s="250">
        <f t="shared" si="0"/>
        <v>11.000069767441854</v>
      </c>
      <c r="W24" s="250">
        <f t="shared" si="0"/>
        <v>10.500292682926794</v>
      </c>
      <c r="X24" s="250">
        <f t="shared" si="0"/>
        <v>8.249888888888897</v>
      </c>
      <c r="Y24" s="250">
        <f t="shared" si="0"/>
        <v>6.4998292682927072</v>
      </c>
      <c r="Z24" s="250">
        <f t="shared" si="0"/>
        <v>6.4997368421052997</v>
      </c>
      <c r="AA24" s="250">
        <f t="shared" si="0"/>
        <v>6.5000000000000249</v>
      </c>
      <c r="AB24" s="250">
        <f t="shared" si="0"/>
        <v>20.750250000000001</v>
      </c>
      <c r="AC24" s="250">
        <f t="shared" si="0"/>
        <v>21.000341463414593</v>
      </c>
      <c r="AD24" s="250">
        <f t="shared" si="0"/>
        <v>38.307384615384571</v>
      </c>
      <c r="AE24" s="250">
        <f t="shared" si="0"/>
        <v>17.999999999999996</v>
      </c>
      <c r="AF24" s="250">
        <f t="shared" si="0"/>
        <v>13.00035897435901</v>
      </c>
      <c r="AG24" s="250">
        <f t="shared" si="0"/>
        <v>3.9997499999999988</v>
      </c>
      <c r="AH24" s="250">
        <f t="shared" si="0"/>
        <v>3.9999534883721175</v>
      </c>
      <c r="AI24" s="250">
        <f t="shared" si="0"/>
        <v>2.5003658536585611</v>
      </c>
      <c r="AJ24" s="250">
        <f t="shared" si="0"/>
        <v>3.4992222222221727</v>
      </c>
      <c r="AK24" s="250">
        <f t="shared" si="0"/>
        <v>1.0004878048780128</v>
      </c>
      <c r="AL24" s="250">
        <f t="shared" si="0"/>
        <v>1.4999999999999645</v>
      </c>
      <c r="AM24" s="250">
        <f t="shared" si="0"/>
        <v>1.5003902439023946</v>
      </c>
      <c r="AN24" s="250">
        <f t="shared" si="0"/>
        <v>10.000500000000002</v>
      </c>
      <c r="AO24" s="250">
        <f t="shared" si="0"/>
        <v>11.000634146341429</v>
      </c>
      <c r="AP24" s="250">
        <f t="shared" si="0"/>
        <v>21.188195121951217</v>
      </c>
      <c r="AQ24" s="250">
        <f t="shared" si="0"/>
        <v>7.5</v>
      </c>
      <c r="AR24" s="250">
        <f t="shared" si="0"/>
        <v>7.5006153846153367</v>
      </c>
      <c r="AS24" s="250">
        <f t="shared" si="0"/>
        <v>2.4999999999999929</v>
      </c>
      <c r="AT24" s="250">
        <f t="shared" si="0"/>
        <v>2.0000000000000249</v>
      </c>
      <c r="AU24" s="250">
        <f t="shared" si="0"/>
        <v>-7.978048780492486E-2</v>
      </c>
      <c r="AV24" s="250">
        <f t="shared" si="0"/>
        <v>1.0599230769231163</v>
      </c>
      <c r="AW24" s="250">
        <f t="shared" si="0"/>
        <v>-0.59966666666665347</v>
      </c>
      <c r="AX24" s="250">
        <f t="shared" si="0"/>
        <v>-5.9894736842135643E-2</v>
      </c>
      <c r="AY24" s="250">
        <f t="shared" si="0"/>
        <v>6.1232558139501236E-2</v>
      </c>
      <c r="AZ24" s="250">
        <f t="shared" si="0"/>
        <v>6.5297368421053044</v>
      </c>
      <c r="BA24" s="250">
        <f t="shared" si="0"/>
        <v>7.1103658536585286</v>
      </c>
      <c r="BB24" s="250">
        <f t="shared" si="0"/>
        <v>14.737560975609753</v>
      </c>
      <c r="BC24" s="250">
        <f t="shared" si="0"/>
        <v>4.609499999999997</v>
      </c>
      <c r="BD24" s="250">
        <f t="shared" si="0"/>
        <v>5.0603414634146517</v>
      </c>
      <c r="BE24" s="250">
        <f t="shared" si="0"/>
        <v>1.4694999999999965</v>
      </c>
      <c r="BF24" s="252">
        <f t="shared" si="0"/>
        <v>1.2004146341463198</v>
      </c>
      <c r="BG24" s="252">
        <f t="shared" si="0"/>
        <v>0.23046511627905986</v>
      </c>
      <c r="BH24" s="250">
        <f t="shared" si="0"/>
        <v>1.3603333333333616</v>
      </c>
      <c r="BI24" s="250">
        <f t="shared" si="0"/>
        <v>-0.14941025641028105</v>
      </c>
      <c r="BJ24" s="250">
        <f t="shared" si="0"/>
        <v>0.33947368421056723</v>
      </c>
      <c r="BK24" s="250">
        <f t="shared" si="0"/>
        <v>0.44969767441858366</v>
      </c>
      <c r="BL24" s="250">
        <f t="shared" si="0"/>
        <v>6.3299999999999983</v>
      </c>
      <c r="BM24" s="250">
        <f t="shared" si="0"/>
        <v>6.8498837209301904</v>
      </c>
      <c r="BN24" s="250">
        <f t="shared" si="0"/>
        <v>13.819025641025654</v>
      </c>
      <c r="BO24" s="250">
        <f t="shared" si="0"/>
        <v>4.4899999999999949</v>
      </c>
      <c r="BP24" s="250">
        <f t="shared" si="0"/>
        <v>4.8999999999999737</v>
      </c>
      <c r="BQ24" s="250">
        <f t="shared" si="0"/>
        <v>1.6309999999999967</v>
      </c>
      <c r="BR24" s="250">
        <f t="shared" si="0"/>
        <v>1.3986341463414362</v>
      </c>
      <c r="BS24" s="250">
        <f t="shared" si="0"/>
        <v>0.5203255813953831</v>
      </c>
      <c r="BT24" s="250">
        <f t="shared" si="0"/>
        <v>1.6291111111111292</v>
      </c>
      <c r="BU24" s="250">
        <f t="shared" si="0"/>
        <v>0.2501538461538253</v>
      </c>
      <c r="BV24" s="250">
        <f t="shared" si="0"/>
        <v>0.70874999999999844</v>
      </c>
      <c r="BW24" s="250">
        <f t="shared" si="0"/>
        <v>0.81019512195123511</v>
      </c>
      <c r="BX24" s="250">
        <f t="shared" si="0"/>
        <v>6.1397368421053038</v>
      </c>
      <c r="BY24" s="250">
        <f t="shared" si="0"/>
        <v>6.6198604651162647</v>
      </c>
      <c r="BZ24" s="250">
        <f t="shared" si="0"/>
        <v>12.898564102564059</v>
      </c>
      <c r="CA24" s="250">
        <f t="shared" si="0"/>
        <v>4.3897499999999958</v>
      </c>
      <c r="CB24" s="250">
        <f t="shared" si="0"/>
        <v>4.7607317073171167</v>
      </c>
      <c r="CC24" s="250">
        <f t="shared" si="0"/>
        <v>1.7902499999999968</v>
      </c>
      <c r="CD24" s="250">
        <f t="shared" si="0"/>
        <v>1.5797674418604792</v>
      </c>
      <c r="CE24" s="250">
        <f t="shared" ref="CE24:EP24" si="1">CE20-CE15</f>
        <v>0.78024390243903596</v>
      </c>
      <c r="CF24" s="250">
        <f t="shared" si="1"/>
        <v>1.8903333333332988</v>
      </c>
      <c r="CG24" s="250">
        <f t="shared" si="1"/>
        <v>0.6401025641025555</v>
      </c>
      <c r="CH24" s="250">
        <f t="shared" si="1"/>
        <v>1.0494999999999983</v>
      </c>
      <c r="CI24" s="250">
        <f t="shared" si="1"/>
        <v>1.140926829268313</v>
      </c>
      <c r="CJ24" s="250">
        <f t="shared" si="1"/>
        <v>5.9803684210526384</v>
      </c>
      <c r="CK24" s="250">
        <f t="shared" si="1"/>
        <v>6.4199069767441976</v>
      </c>
      <c r="CL24" s="250">
        <f t="shared" si="1"/>
        <v>12.038487179487163</v>
      </c>
      <c r="CM24" s="250">
        <f t="shared" si="1"/>
        <v>4.3001428571428981</v>
      </c>
      <c r="CN24" s="250">
        <f t="shared" si="1"/>
        <v>4.6302820512820979</v>
      </c>
      <c r="CO24" s="250">
        <f t="shared" si="1"/>
        <v>1.9394999999999989</v>
      </c>
      <c r="CP24" s="250">
        <f t="shared" si="1"/>
        <v>1.7497906976743991</v>
      </c>
      <c r="CQ24" s="250">
        <f t="shared" si="1"/>
        <v>0.98102439024384935</v>
      </c>
      <c r="CR24" s="250">
        <f t="shared" si="1"/>
        <v>2.0804864864864889</v>
      </c>
      <c r="CS24" s="250">
        <f t="shared" si="1"/>
        <v>0.92058536585365403</v>
      </c>
      <c r="CT24" s="250">
        <f t="shared" si="1"/>
        <v>1.299473684210561</v>
      </c>
      <c r="CU24" s="250">
        <f t="shared" si="1"/>
        <v>1.3906585365853381</v>
      </c>
      <c r="CV24" s="250">
        <f t="shared" si="1"/>
        <v>5.8800000000000026</v>
      </c>
      <c r="CW24" s="250">
        <f t="shared" si="1"/>
        <v>6.2897804878049008</v>
      </c>
      <c r="CX24" s="250">
        <f t="shared" si="1"/>
        <v>11.337951219512171</v>
      </c>
      <c r="CY24" s="250">
        <f t="shared" si="1"/>
        <v>4.25</v>
      </c>
      <c r="CZ24" s="250">
        <f t="shared" si="1"/>
        <v>4.5698205128204741</v>
      </c>
      <c r="DA24" s="250">
        <f t="shared" si="1"/>
        <v>2.0598571428571368</v>
      </c>
      <c r="DB24" s="250">
        <f t="shared" si="1"/>
        <v>1.8903170731706851</v>
      </c>
      <c r="DC24" s="250">
        <f t="shared" si="1"/>
        <v>1.1802926829267903</v>
      </c>
      <c r="DD24" s="250">
        <f t="shared" si="1"/>
        <v>2.2693333333333605</v>
      </c>
      <c r="DE24" s="250">
        <f t="shared" si="1"/>
        <v>1.1898292682926694</v>
      </c>
      <c r="DF24" s="250">
        <f t="shared" si="1"/>
        <v>1.5403684210525981</v>
      </c>
      <c r="DG24" s="250">
        <f t="shared" si="1"/>
        <v>1.6297674418604835</v>
      </c>
      <c r="DH24" s="250">
        <f t="shared" si="1"/>
        <v>5.7901052631578942</v>
      </c>
      <c r="DI24" s="250">
        <f t="shared" si="1"/>
        <v>6.1701219512195209</v>
      </c>
      <c r="DJ24" s="250">
        <f t="shared" si="1"/>
        <v>10.797878048780504</v>
      </c>
      <c r="DK24" s="250">
        <f t="shared" si="1"/>
        <v>4.2102500000000056</v>
      </c>
      <c r="DL24" s="250">
        <f t="shared" si="1"/>
        <v>4.5007179487179165</v>
      </c>
      <c r="DM24" s="250">
        <f t="shared" si="1"/>
        <v>2.1801428571428971</v>
      </c>
      <c r="DN24" s="250">
        <f t="shared" si="1"/>
        <v>2.0091463414633886</v>
      </c>
      <c r="DO24" s="250">
        <f t="shared" si="1"/>
        <v>1.3606046511627561</v>
      </c>
      <c r="DP24" s="250">
        <f t="shared" si="1"/>
        <v>2.4395555555555966</v>
      </c>
      <c r="DQ24" s="250">
        <f t="shared" si="1"/>
        <v>1.4397179487179486</v>
      </c>
      <c r="DR24" s="250">
        <f t="shared" si="1"/>
        <v>1.7699999999999605</v>
      </c>
      <c r="DS24" s="250">
        <f t="shared" si="1"/>
        <v>1.8497441860464754</v>
      </c>
      <c r="DT24" s="250">
        <f t="shared" si="1"/>
        <v>5.7094736842105647</v>
      </c>
      <c r="DU24" s="250">
        <f t="shared" si="1"/>
        <v>6.0599268292682886</v>
      </c>
      <c r="DV24" s="250">
        <f t="shared" si="1"/>
        <v>10.297902439024405</v>
      </c>
      <c r="DW24" s="250">
        <f t="shared" si="1"/>
        <v>4.1802499999999974</v>
      </c>
      <c r="DX24" s="250">
        <f t="shared" si="1"/>
        <v>4.4402926829268772</v>
      </c>
      <c r="DY24" s="250">
        <f t="shared" si="1"/>
        <v>2.2900000000000027</v>
      </c>
      <c r="DZ24" s="252">
        <f t="shared" si="1"/>
        <v>2.1394390243902208</v>
      </c>
      <c r="EA24" s="252">
        <f t="shared" si="1"/>
        <v>1.490627906976723</v>
      </c>
      <c r="EB24" s="250">
        <f t="shared" si="1"/>
        <v>2.5696666666666523</v>
      </c>
      <c r="EC24" s="250">
        <f t="shared" si="1"/>
        <v>1.6305384615384391</v>
      </c>
      <c r="ED24" s="250">
        <f t="shared" si="1"/>
        <v>1.939736842105269</v>
      </c>
      <c r="EE24" s="252">
        <f t="shared" si="1"/>
        <v>2.0194651162790684</v>
      </c>
      <c r="EF24" s="250">
        <f t="shared" si="1"/>
        <v>5.6701052631578577</v>
      </c>
      <c r="EG24" s="252">
        <f t="shared" si="1"/>
        <v>6.0096976744186144</v>
      </c>
      <c r="EH24" s="250">
        <f t="shared" si="1"/>
        <v>10.088179487179467</v>
      </c>
      <c r="EI24" s="252">
        <f t="shared" si="1"/>
        <v>4.1699999999999946</v>
      </c>
      <c r="EJ24" s="250">
        <f t="shared" si="1"/>
        <v>4.4196097560975574</v>
      </c>
      <c r="EK24" s="252">
        <f t="shared" si="1"/>
        <v>2.3704999999999963</v>
      </c>
      <c r="EL24" s="252">
        <f t="shared" si="1"/>
        <v>2.2298292682926899</v>
      </c>
      <c r="EM24" s="252">
        <f t="shared" si="1"/>
        <v>1.6309534883721177</v>
      </c>
      <c r="EN24" s="250">
        <f t="shared" si="1"/>
        <v>2.7099459459459005</v>
      </c>
      <c r="EO24" s="250">
        <f t="shared" si="1"/>
        <v>1.8190769230769135</v>
      </c>
      <c r="EP24" s="250">
        <f t="shared" si="1"/>
        <v>2.1099999999999994</v>
      </c>
      <c r="EQ24" s="252">
        <f t="shared" ref="EQ24:HB24" si="2">EQ20-EQ15</f>
        <v>2.1801463414633773</v>
      </c>
      <c r="ER24" s="250">
        <f t="shared" si="2"/>
        <v>5.6400000000000006</v>
      </c>
      <c r="ES24" s="252">
        <f t="shared" si="2"/>
        <v>5.9598372093023642</v>
      </c>
      <c r="ET24" s="250">
        <f t="shared" si="2"/>
        <v>9.7981794871794818</v>
      </c>
      <c r="EU24" s="252">
        <f t="shared" si="2"/>
        <v>4.1701428571428991</v>
      </c>
      <c r="EV24" s="250">
        <f t="shared" si="2"/>
        <v>4.4005897435897907</v>
      </c>
      <c r="EW24" s="252">
        <f t="shared" si="2"/>
        <v>2.4704999999999941</v>
      </c>
      <c r="EX24" s="252">
        <f t="shared" si="2"/>
        <v>2.3294883720930457</v>
      </c>
      <c r="EY24" s="252">
        <f t="shared" si="2"/>
        <v>1.7506585365853198</v>
      </c>
      <c r="EZ24" s="250">
        <f t="shared" si="2"/>
        <v>2.8302222222221971</v>
      </c>
      <c r="FA24" s="250">
        <f t="shared" si="2"/>
        <v>1.9798780487804954</v>
      </c>
      <c r="FB24" s="250">
        <f t="shared" si="2"/>
        <v>2.2594736842105654</v>
      </c>
      <c r="FC24" s="252">
        <f t="shared" si="2"/>
        <v>2.3291463414633746</v>
      </c>
      <c r="FD24" s="250">
        <f t="shared" si="2"/>
        <v>5.6097499999999947</v>
      </c>
      <c r="FE24" s="252">
        <f t="shared" si="2"/>
        <v>5.9201463414634325</v>
      </c>
      <c r="FF24" s="250">
        <f t="shared" si="2"/>
        <v>9.5182564102563632</v>
      </c>
      <c r="FG24" s="252">
        <f t="shared" si="2"/>
        <v>4.16</v>
      </c>
      <c r="FH24" s="250">
        <f t="shared" si="2"/>
        <v>4.3802820512820517</v>
      </c>
      <c r="FI24" s="252">
        <f t="shared" si="2"/>
        <v>2.5499999999999972</v>
      </c>
      <c r="FJ24" s="252">
        <f t="shared" si="2"/>
        <v>2.41960465116275</v>
      </c>
      <c r="FK24" s="252">
        <f t="shared" si="2"/>
        <v>1.8498292682926447</v>
      </c>
      <c r="FL24" s="250">
        <f t="shared" si="2"/>
        <v>2.9202222222222076</v>
      </c>
      <c r="FM24" s="250">
        <f t="shared" si="2"/>
        <v>2.1088536585365354</v>
      </c>
      <c r="FN24" s="250">
        <f t="shared" si="2"/>
        <v>2.3699999999999619</v>
      </c>
      <c r="FO24" s="252">
        <f t="shared" si="2"/>
        <v>2.4390243902439401</v>
      </c>
      <c r="FP24" s="250">
        <f t="shared" si="2"/>
        <v>5.6197499999999998</v>
      </c>
      <c r="FQ24" s="252">
        <f t="shared" si="2"/>
        <v>5.9206341463414098</v>
      </c>
      <c r="FR24" s="250">
        <f t="shared" si="2"/>
        <v>9.2579999999999814</v>
      </c>
      <c r="FS24" s="252">
        <f t="shared" si="2"/>
        <v>4.1802500000000009</v>
      </c>
      <c r="FT24" s="250">
        <f t="shared" si="2"/>
        <v>4.3907692307691839</v>
      </c>
      <c r="FU24" s="252">
        <f t="shared" si="2"/>
        <v>2.6200000000000401</v>
      </c>
      <c r="FV24" s="252">
        <f t="shared" si="2"/>
        <v>2.499658536585347</v>
      </c>
      <c r="FW24" s="252">
        <f t="shared" si="2"/>
        <v>1.9511627906977047</v>
      </c>
      <c r="FX24" s="252">
        <f t="shared" si="2"/>
        <v>3.0103684210525827</v>
      </c>
      <c r="FY24" s="250">
        <f t="shared" si="2"/>
        <v>2.2297560975609585</v>
      </c>
      <c r="FZ24" s="250">
        <f t="shared" si="2"/>
        <v>2.4807499999999969</v>
      </c>
      <c r="GA24" s="250">
        <f t="shared" si="2"/>
        <v>2.5495348837208915</v>
      </c>
      <c r="GB24" s="250">
        <f t="shared" si="2"/>
        <v>5.6194736842105613</v>
      </c>
      <c r="GC24" s="252">
        <f t="shared" si="2"/>
        <v>5.9102195121950949</v>
      </c>
      <c r="GD24" s="250">
        <f t="shared" si="2"/>
        <v>9.117780487804886</v>
      </c>
      <c r="GE24" s="252">
        <f t="shared" si="2"/>
        <v>4.1997499999999981</v>
      </c>
      <c r="GF24" s="252">
        <f t="shared" si="2"/>
        <v>4.4106829268293062</v>
      </c>
      <c r="GG24" s="252">
        <f t="shared" si="2"/>
        <v>2.6999999999999744</v>
      </c>
      <c r="GH24" s="252">
        <f t="shared" si="2"/>
        <v>2.5802439024390686</v>
      </c>
      <c r="GI24" s="250">
        <f t="shared" si="2"/>
        <v>-28.220733333333335</v>
      </c>
      <c r="GJ24" s="250">
        <f t="shared" si="2"/>
        <v>-28.229923076923079</v>
      </c>
      <c r="GK24" s="250">
        <f t="shared" si="2"/>
        <v>-28.050146341463417</v>
      </c>
      <c r="GL24" s="250">
        <f t="shared" si="2"/>
        <v>-27.87</v>
      </c>
      <c r="GM24" s="250">
        <f t="shared" si="2"/>
        <v>-27.88006976744186</v>
      </c>
      <c r="GN24" s="250">
        <f t="shared" si="2"/>
        <v>-28.459842105263164</v>
      </c>
      <c r="GO24" s="250">
        <f t="shared" si="2"/>
        <v>-30.719976744186049</v>
      </c>
      <c r="GP24" s="250">
        <f t="shared" si="2"/>
        <v>-32.240461538461545</v>
      </c>
      <c r="GQ24" s="250">
        <f t="shared" si="2"/>
        <v>-30.929999999999996</v>
      </c>
      <c r="GR24" s="250">
        <f t="shared" si="2"/>
        <v>-29.059767441860462</v>
      </c>
      <c r="GS24" s="250">
        <f t="shared" si="2"/>
        <v>-27.950142857142861</v>
      </c>
      <c r="GT24" s="250">
        <f t="shared" si="2"/>
        <v>-28.150341463414637</v>
      </c>
      <c r="GU24" s="250">
        <f t="shared" si="2"/>
        <v>-28.410066666666665</v>
      </c>
      <c r="GV24" s="250">
        <f t="shared" si="2"/>
        <v>-28.420210526315792</v>
      </c>
      <c r="GW24" s="250">
        <f t="shared" si="2"/>
        <v>-28.250051282051285</v>
      </c>
      <c r="GX24" s="250">
        <f t="shared" si="2"/>
        <v>-28.070000000000004</v>
      </c>
      <c r="GY24" s="250">
        <f t="shared" si="2"/>
        <v>-28.080731707317074</v>
      </c>
      <c r="GZ24" s="250">
        <f t="shared" si="2"/>
        <v>-28.650000000000002</v>
      </c>
      <c r="HA24" s="250">
        <f t="shared" si="2"/>
        <v>-30.940093023255812</v>
      </c>
      <c r="HB24" s="250">
        <f t="shared" si="2"/>
        <v>-32.459923076923083</v>
      </c>
      <c r="HC24" s="250">
        <f t="shared" ref="HC24:HL24" si="3">HC20-HC15</f>
        <v>-31.140750000000001</v>
      </c>
      <c r="HD24" s="250">
        <f t="shared" si="3"/>
        <v>-29.260395348837211</v>
      </c>
      <c r="HE24" s="250">
        <f t="shared" si="3"/>
        <v>-28.140000000000004</v>
      </c>
      <c r="HF24" s="250">
        <f t="shared" si="3"/>
        <v>-28.34027906976744</v>
      </c>
      <c r="HG24" s="250">
        <f t="shared" si="3"/>
        <v>-28.610348837209301</v>
      </c>
      <c r="HH24" s="250">
        <f t="shared" si="3"/>
        <v>-28.620368421052632</v>
      </c>
      <c r="HI24" s="250">
        <f t="shared" si="3"/>
        <v>-28.439390243902437</v>
      </c>
      <c r="HJ24" s="250">
        <f t="shared" si="3"/>
        <v>-28.2605</v>
      </c>
      <c r="HK24" s="250">
        <f t="shared" si="3"/>
        <v>-28.270439024390249</v>
      </c>
      <c r="HL24" s="250">
        <f t="shared" si="3"/>
        <v>-28.849842105263161</v>
      </c>
    </row>
    <row r="25" spans="1:220" ht="13.2" x14ac:dyDescent="0.25">
      <c r="B25" s="248"/>
    </row>
    <row r="26" spans="1:220" s="250" customFormat="1" ht="13.2" x14ac:dyDescent="0.25">
      <c r="B26" s="251"/>
      <c r="BF26" s="250">
        <f>10/31</f>
        <v>0.32258064516129031</v>
      </c>
    </row>
    <row r="27" spans="1:220" ht="13.2" x14ac:dyDescent="0.25">
      <c r="B27" s="248"/>
      <c r="BF27">
        <v>0.25806451612903225</v>
      </c>
    </row>
    <row r="28" spans="1:220" ht="13.2" x14ac:dyDescent="0.25">
      <c r="B28" s="248"/>
    </row>
    <row r="29" spans="1:220" ht="13.2" x14ac:dyDescent="0.25">
      <c r="B29" s="248"/>
    </row>
    <row r="30" spans="1:220" x14ac:dyDescent="0.2">
      <c r="A30" t="s">
        <v>184</v>
      </c>
      <c r="Q30">
        <v>0.38709677419354838</v>
      </c>
      <c r="R30">
        <v>0.25806451612903225</v>
      </c>
      <c r="S30">
        <v>0.4</v>
      </c>
      <c r="T30">
        <v>0.25806451612903225</v>
      </c>
      <c r="U30">
        <v>0.33333333333333331</v>
      </c>
      <c r="V30">
        <v>0.38709677419354838</v>
      </c>
      <c r="W30">
        <v>0.32258064516129031</v>
      </c>
      <c r="X30">
        <v>0.2857142857142857</v>
      </c>
      <c r="Y30">
        <v>0.32258064516129031</v>
      </c>
      <c r="Z30">
        <v>0.26666666666666666</v>
      </c>
      <c r="AA30">
        <v>0.32258064516129031</v>
      </c>
      <c r="AB30">
        <v>0.33333333333333331</v>
      </c>
      <c r="AC30">
        <v>0.32258064516129031</v>
      </c>
      <c r="AD30">
        <v>0.25806451612903225</v>
      </c>
      <c r="AE30">
        <v>0.4</v>
      </c>
      <c r="AF30">
        <v>0.25806451612903225</v>
      </c>
      <c r="AG30">
        <v>0.33333333333333331</v>
      </c>
      <c r="AH30">
        <v>0.38709677419354838</v>
      </c>
      <c r="AI30">
        <v>0.32258064516129031</v>
      </c>
      <c r="AJ30">
        <v>0.2857142857142857</v>
      </c>
      <c r="AK30">
        <v>0.32258064516129031</v>
      </c>
      <c r="AL30">
        <v>0.26666666666666666</v>
      </c>
      <c r="AM30">
        <v>0.32258064516129031</v>
      </c>
      <c r="AN30">
        <v>0.33333333333333331</v>
      </c>
      <c r="AO30">
        <v>0.32258064516129031</v>
      </c>
      <c r="AP30">
        <v>0.32258064516129031</v>
      </c>
      <c r="AQ30">
        <v>0.33333333333333331</v>
      </c>
      <c r="AR30">
        <v>0.25806451612903225</v>
      </c>
      <c r="AS30">
        <v>0.4</v>
      </c>
      <c r="AT30">
        <v>0.32258064516129031</v>
      </c>
      <c r="AU30">
        <v>0.32258064516129031</v>
      </c>
      <c r="AV30">
        <v>0.34482758620689657</v>
      </c>
      <c r="AW30">
        <v>0.25806451612903225</v>
      </c>
      <c r="AX30">
        <v>0.26666666666666666</v>
      </c>
      <c r="AY30">
        <v>0.38709677419354838</v>
      </c>
      <c r="AZ30">
        <v>0.26666666666666666</v>
      </c>
      <c r="BA30">
        <v>0.32258064516129031</v>
      </c>
      <c r="BB30">
        <v>0.32258064516129031</v>
      </c>
      <c r="BC30">
        <v>0.33333333333333331</v>
      </c>
      <c r="BD30">
        <v>0.32258064516129031</v>
      </c>
      <c r="BE30">
        <v>0.33333333333333331</v>
      </c>
      <c r="BF30">
        <v>0.25806451612903225</v>
      </c>
      <c r="BG30">
        <v>0.32258064516129031</v>
      </c>
      <c r="BH30">
        <v>0.2857142857142857</v>
      </c>
      <c r="BI30">
        <v>0.25806451612903225</v>
      </c>
      <c r="BJ30">
        <v>0.26666666666666666</v>
      </c>
      <c r="BK30">
        <v>0.38709677419354838</v>
      </c>
      <c r="BL30">
        <v>0.26666666666666666</v>
      </c>
      <c r="BM30">
        <v>0.38709677419354838</v>
      </c>
      <c r="BN30">
        <v>0.25806451612903225</v>
      </c>
      <c r="BO30">
        <v>0.33333333333333331</v>
      </c>
      <c r="BP30">
        <v>0.32258064516129031</v>
      </c>
      <c r="BQ30">
        <v>0.33333333333333331</v>
      </c>
      <c r="BR30">
        <v>0.32258064516129031</v>
      </c>
      <c r="BS30">
        <v>0.38709677419354838</v>
      </c>
      <c r="BT30">
        <v>0.2857142857142857</v>
      </c>
      <c r="BU30">
        <v>0.25806451612903225</v>
      </c>
      <c r="BV30">
        <v>0.33333333333333331</v>
      </c>
      <c r="BW30">
        <v>0.32258064516129031</v>
      </c>
      <c r="BX30">
        <v>0.26666666666666666</v>
      </c>
      <c r="BY30">
        <v>0.38709677419354838</v>
      </c>
      <c r="BZ30">
        <v>0.25806451612903225</v>
      </c>
      <c r="CA30">
        <v>0.33333333333333331</v>
      </c>
      <c r="CB30">
        <v>0.32258064516129031</v>
      </c>
      <c r="CC30">
        <v>0.33333333333333331</v>
      </c>
      <c r="CD30">
        <v>0.38709677419354838</v>
      </c>
      <c r="CE30">
        <v>0.32258064516129031</v>
      </c>
      <c r="CF30">
        <v>0.2857142857142857</v>
      </c>
      <c r="CG30">
        <v>0.25806451612903225</v>
      </c>
      <c r="CH30">
        <v>0.33333333333333331</v>
      </c>
      <c r="CI30">
        <v>0.32258064516129031</v>
      </c>
      <c r="CJ30">
        <v>0.26666666666666666</v>
      </c>
      <c r="CK30">
        <v>0.38709677419354838</v>
      </c>
      <c r="CL30">
        <v>0.25806451612903225</v>
      </c>
      <c r="CM30">
        <v>0.4</v>
      </c>
      <c r="CN30">
        <v>0.25806451612903225</v>
      </c>
      <c r="CO30">
        <v>0.33333333333333331</v>
      </c>
      <c r="CP30">
        <v>0.38709677419354838</v>
      </c>
      <c r="CQ30">
        <v>0.32258064516129031</v>
      </c>
      <c r="CR30">
        <v>0.27586206896551724</v>
      </c>
      <c r="CS30">
        <v>0.32258064516129031</v>
      </c>
      <c r="CT30">
        <v>0.26666666666666666</v>
      </c>
      <c r="CU30">
        <v>0.32258064516129031</v>
      </c>
      <c r="CV30">
        <v>0.33333333333333331</v>
      </c>
      <c r="CW30">
        <v>0.32258064516129031</v>
      </c>
      <c r="CX30">
        <v>0.32258064516129031</v>
      </c>
      <c r="CY30">
        <v>0.33333333333333331</v>
      </c>
      <c r="CZ30">
        <v>0.25806451612903225</v>
      </c>
      <c r="DA30">
        <v>0.4</v>
      </c>
      <c r="DB30">
        <v>0.32258064516129031</v>
      </c>
      <c r="DC30">
        <v>0.32258064516129031</v>
      </c>
      <c r="DD30">
        <v>0.2857142857142857</v>
      </c>
      <c r="DE30">
        <v>0.32258064516129031</v>
      </c>
      <c r="DF30">
        <v>0.26666666666666666</v>
      </c>
      <c r="DG30">
        <v>0.38709677419354838</v>
      </c>
      <c r="DH30">
        <v>0.26666666666666666</v>
      </c>
      <c r="DI30">
        <v>0.32258064516129031</v>
      </c>
      <c r="DJ30">
        <v>0.32258064516129031</v>
      </c>
      <c r="DK30">
        <v>0.33333333333333331</v>
      </c>
      <c r="DL30">
        <v>0.25806451612903225</v>
      </c>
      <c r="DM30">
        <v>0.4</v>
      </c>
      <c r="DN30">
        <v>0.32258064516129031</v>
      </c>
      <c r="DO30">
        <v>0.38709677419354838</v>
      </c>
      <c r="DP30">
        <v>0.2857142857142857</v>
      </c>
      <c r="DQ30">
        <v>0.25806451612903225</v>
      </c>
      <c r="DR30">
        <v>0.26666666666666666</v>
      </c>
      <c r="DS30">
        <v>0.38709677419354838</v>
      </c>
      <c r="DT30">
        <v>0.26666666666666666</v>
      </c>
      <c r="DU30">
        <v>0.32258064516129031</v>
      </c>
      <c r="DV30">
        <v>0.32258064516129031</v>
      </c>
      <c r="DW30">
        <v>0.33333333333333331</v>
      </c>
      <c r="DX30">
        <v>0.32258064516129031</v>
      </c>
      <c r="DY30">
        <v>0.33333333333333331</v>
      </c>
      <c r="DZ30">
        <v>0.25806451612903225</v>
      </c>
      <c r="EA30">
        <v>0.32258064516129031</v>
      </c>
      <c r="EB30">
        <v>0.2857142857142857</v>
      </c>
      <c r="EC30">
        <v>0.25806451612903225</v>
      </c>
      <c r="ED30">
        <v>0.26666666666666666</v>
      </c>
      <c r="EE30">
        <v>0.32258064516129031</v>
      </c>
      <c r="EF30">
        <v>0.26666666666666666</v>
      </c>
      <c r="EG30">
        <v>0.32258064516129031</v>
      </c>
      <c r="EH30">
        <v>0.25806451612903225</v>
      </c>
      <c r="EI30">
        <v>0.26666666666666666</v>
      </c>
      <c r="EJ30">
        <v>0.32258064516129031</v>
      </c>
      <c r="EK30">
        <v>0.26666666666666666</v>
      </c>
      <c r="EL30">
        <v>0.25806451612903225</v>
      </c>
      <c r="EM30">
        <v>0.32258064516129031</v>
      </c>
      <c r="EN30">
        <v>0.27586206896551724</v>
      </c>
      <c r="EO30">
        <v>0.25806451612903225</v>
      </c>
      <c r="EP30">
        <v>0.33333333333333331</v>
      </c>
      <c r="EQ30">
        <v>0.25806451612903225</v>
      </c>
      <c r="ER30">
        <v>0.26666666666666666</v>
      </c>
      <c r="ES30">
        <v>0.32258064516129031</v>
      </c>
      <c r="ET30">
        <v>0.25806451612903225</v>
      </c>
      <c r="EU30">
        <v>0.33333333333333331</v>
      </c>
      <c r="EV30">
        <v>0.25806451612903225</v>
      </c>
      <c r="EW30">
        <v>0.26666666666666666</v>
      </c>
      <c r="EX30">
        <v>0.32258064516129031</v>
      </c>
      <c r="EY30">
        <v>0.25806451612903225</v>
      </c>
      <c r="EZ30">
        <v>0.2857142857142857</v>
      </c>
      <c r="FA30">
        <v>0.32258064516129031</v>
      </c>
      <c r="FB30">
        <v>0.26666666666666666</v>
      </c>
      <c r="FC30">
        <v>0.25806451612903225</v>
      </c>
      <c r="FD30">
        <v>0.33333333333333331</v>
      </c>
      <c r="FE30">
        <v>0.25806451612903225</v>
      </c>
      <c r="FF30">
        <v>0.25806451612903225</v>
      </c>
      <c r="FG30">
        <v>0.33333333333333331</v>
      </c>
      <c r="FH30">
        <v>0.25806451612903225</v>
      </c>
      <c r="FI30">
        <v>0.26666666666666666</v>
      </c>
      <c r="FJ30">
        <v>0.32258064516129031</v>
      </c>
      <c r="FK30">
        <v>0.25806451612903225</v>
      </c>
      <c r="FL30">
        <v>0.2857142857142857</v>
      </c>
      <c r="FM30">
        <v>0.32258064516129031</v>
      </c>
      <c r="FN30">
        <v>0.26666666666666666</v>
      </c>
      <c r="FO30">
        <v>0.25806451612903225</v>
      </c>
      <c r="FP30">
        <v>0.33333333333333331</v>
      </c>
      <c r="FQ30">
        <v>0.25806451612903225</v>
      </c>
      <c r="FR30">
        <v>0.32258064516129031</v>
      </c>
      <c r="FS30">
        <v>0.26666666666666666</v>
      </c>
      <c r="FT30">
        <v>0.25806451612903225</v>
      </c>
      <c r="FU30">
        <v>0.33333333333333331</v>
      </c>
      <c r="FV30">
        <v>0.25806451612903225</v>
      </c>
      <c r="FW30">
        <v>0.25806451612903225</v>
      </c>
      <c r="FX30">
        <v>0.2857142857142857</v>
      </c>
      <c r="FY30">
        <v>0.32258064516129031</v>
      </c>
      <c r="FZ30">
        <v>0.26666666666666666</v>
      </c>
      <c r="GA30">
        <v>0.32258064516129031</v>
      </c>
      <c r="GB30">
        <v>0.26666666666666666</v>
      </c>
      <c r="GC30">
        <v>0.25806451612903225</v>
      </c>
      <c r="GD30">
        <v>0.32258064516129031</v>
      </c>
      <c r="GE30">
        <v>0.26666666666666666</v>
      </c>
      <c r="GF30">
        <v>0.25806451612903225</v>
      </c>
      <c r="GG30">
        <v>0.33333333333333331</v>
      </c>
      <c r="GH30">
        <v>0.25806451612903225</v>
      </c>
      <c r="GI30">
        <v>0.32258064516129031</v>
      </c>
      <c r="GJ30">
        <v>0.27586206896551724</v>
      </c>
      <c r="GK30">
        <v>0.25806451612903225</v>
      </c>
      <c r="GL30">
        <v>0.26666666666666666</v>
      </c>
      <c r="GM30">
        <v>0.32258064516129031</v>
      </c>
      <c r="GN30">
        <v>0.26666666666666666</v>
      </c>
      <c r="GO30">
        <v>0.32258064516129031</v>
      </c>
      <c r="GP30">
        <v>0.25806451612903225</v>
      </c>
      <c r="GQ30">
        <v>0.26666666666666666</v>
      </c>
      <c r="GR30">
        <v>0.32258064516129031</v>
      </c>
      <c r="GS30">
        <v>0.26666666666666666</v>
      </c>
      <c r="GT30">
        <v>0.25806451612903225</v>
      </c>
      <c r="GU30">
        <v>0.32258064516129031</v>
      </c>
      <c r="GV30">
        <v>0.2857142857142857</v>
      </c>
      <c r="GW30">
        <v>0.25806451612903225</v>
      </c>
      <c r="GX30">
        <v>0.33333333333333331</v>
      </c>
      <c r="GY30">
        <v>0.25806451612903225</v>
      </c>
      <c r="GZ30">
        <v>0.26666666666666666</v>
      </c>
      <c r="HA30">
        <v>0.32258064516129031</v>
      </c>
      <c r="HB30">
        <v>0.25806451612903225</v>
      </c>
      <c r="HC30">
        <v>0.26666666666666666</v>
      </c>
      <c r="HD30">
        <v>0.32258064516129031</v>
      </c>
      <c r="HE30">
        <v>0.26666666666666666</v>
      </c>
      <c r="HF30">
        <v>0.32258064516129031</v>
      </c>
      <c r="HG30">
        <v>0.25806451612903225</v>
      </c>
      <c r="HH30">
        <v>0.2857142857142857</v>
      </c>
      <c r="HI30">
        <v>0.25806451612903225</v>
      </c>
      <c r="HJ30">
        <v>0.33333333333333331</v>
      </c>
      <c r="HK30">
        <v>0.25806451612903225</v>
      </c>
      <c r="HL30">
        <v>0.26666666666666666</v>
      </c>
    </row>
    <row r="31" spans="1:220" s="143" customFormat="1" x14ac:dyDescent="0.2">
      <c r="A31" s="241"/>
      <c r="B31" s="242"/>
      <c r="C31" s="242">
        <v>36647</v>
      </c>
      <c r="D31" s="242">
        <v>36678</v>
      </c>
      <c r="E31" s="242">
        <v>36708</v>
      </c>
      <c r="F31" s="143">
        <v>36739</v>
      </c>
      <c r="G31" s="143">
        <v>36799</v>
      </c>
      <c r="H31" s="143">
        <v>36830</v>
      </c>
      <c r="I31" s="143">
        <v>36860</v>
      </c>
      <c r="J31" s="143">
        <v>36890</v>
      </c>
      <c r="K31" s="143">
        <v>36922</v>
      </c>
      <c r="L31" s="143">
        <v>36950</v>
      </c>
      <c r="M31" s="143">
        <v>36981</v>
      </c>
      <c r="N31" s="143">
        <v>37011</v>
      </c>
      <c r="O31" s="143">
        <v>37042</v>
      </c>
      <c r="P31" s="143">
        <v>37072</v>
      </c>
      <c r="Q31" s="143">
        <v>37103</v>
      </c>
      <c r="R31" s="143">
        <v>37134</v>
      </c>
      <c r="S31" s="143">
        <v>37135</v>
      </c>
      <c r="T31" s="143">
        <v>37165</v>
      </c>
      <c r="U31" s="143">
        <v>37196</v>
      </c>
      <c r="V31" s="143">
        <v>37226</v>
      </c>
      <c r="W31" s="143">
        <v>37257</v>
      </c>
      <c r="X31" s="143">
        <v>37288</v>
      </c>
      <c r="Y31" s="143">
        <v>37316</v>
      </c>
      <c r="Z31" s="143">
        <v>37347</v>
      </c>
      <c r="AA31" s="143">
        <v>37377</v>
      </c>
      <c r="AB31" s="143">
        <v>37408</v>
      </c>
      <c r="AC31" s="143">
        <v>37438</v>
      </c>
      <c r="AD31" s="143">
        <v>37469</v>
      </c>
      <c r="AE31" s="143">
        <v>37500</v>
      </c>
      <c r="AF31" s="143">
        <v>37530</v>
      </c>
      <c r="AG31" s="143">
        <v>37561</v>
      </c>
      <c r="AH31" s="143">
        <v>37591</v>
      </c>
      <c r="AI31" s="143">
        <v>37622</v>
      </c>
      <c r="AJ31" s="143">
        <v>37653</v>
      </c>
      <c r="AK31" s="143">
        <v>37681</v>
      </c>
      <c r="AL31" s="143">
        <v>37712</v>
      </c>
      <c r="AM31" s="143">
        <v>37742</v>
      </c>
      <c r="AN31" s="143">
        <v>37773</v>
      </c>
      <c r="AO31" s="143">
        <v>37803</v>
      </c>
      <c r="AP31" s="143">
        <v>37834</v>
      </c>
      <c r="AQ31" s="143">
        <v>37865</v>
      </c>
      <c r="AR31" s="143">
        <v>37895</v>
      </c>
      <c r="AS31" s="143">
        <v>37926</v>
      </c>
      <c r="AT31" s="143">
        <v>37956</v>
      </c>
      <c r="AU31" s="143">
        <v>37987</v>
      </c>
      <c r="AV31" s="143">
        <v>38018</v>
      </c>
      <c r="AW31" s="143">
        <v>38047</v>
      </c>
      <c r="AX31" s="143">
        <v>38078</v>
      </c>
      <c r="AY31" s="143">
        <v>38108</v>
      </c>
      <c r="AZ31" s="143">
        <v>38139</v>
      </c>
      <c r="BA31" s="143">
        <v>38169</v>
      </c>
      <c r="BB31" s="143">
        <v>38200</v>
      </c>
      <c r="BC31" s="143">
        <v>38231</v>
      </c>
      <c r="BD31" s="143">
        <v>38261</v>
      </c>
      <c r="BE31" s="143">
        <v>38292</v>
      </c>
      <c r="BF31" s="143">
        <v>38322</v>
      </c>
      <c r="BG31" s="143">
        <v>38353</v>
      </c>
      <c r="BH31" s="143">
        <v>38384</v>
      </c>
      <c r="BI31" s="143">
        <v>38412</v>
      </c>
      <c r="BJ31" s="143">
        <v>38443</v>
      </c>
      <c r="BK31" s="143">
        <v>38473</v>
      </c>
      <c r="BL31" s="143">
        <v>38504</v>
      </c>
      <c r="BM31" s="143">
        <v>38534</v>
      </c>
      <c r="BN31" s="143">
        <v>38565</v>
      </c>
      <c r="BO31" s="143">
        <v>38596</v>
      </c>
      <c r="BP31" s="143">
        <v>38626</v>
      </c>
      <c r="BQ31" s="143">
        <v>38657</v>
      </c>
      <c r="BR31" s="143">
        <v>38687</v>
      </c>
      <c r="BS31" s="143">
        <v>38718</v>
      </c>
      <c r="BT31" s="143">
        <v>38749</v>
      </c>
      <c r="BU31" s="143">
        <v>38777</v>
      </c>
      <c r="BV31" s="143">
        <v>38808</v>
      </c>
      <c r="BW31" s="143">
        <v>38838</v>
      </c>
      <c r="BX31" s="143">
        <v>38869</v>
      </c>
      <c r="BY31" s="143">
        <v>38899</v>
      </c>
      <c r="BZ31" s="143">
        <v>38930</v>
      </c>
      <c r="CA31" s="143">
        <v>38961</v>
      </c>
      <c r="CB31" s="143">
        <v>38991</v>
      </c>
      <c r="CC31" s="143">
        <v>39022</v>
      </c>
      <c r="CD31" s="143">
        <v>39052</v>
      </c>
      <c r="CE31" s="143">
        <v>39083</v>
      </c>
      <c r="CF31" s="143">
        <v>39114</v>
      </c>
      <c r="CG31" s="143">
        <v>39142</v>
      </c>
      <c r="CH31" s="143">
        <v>39173</v>
      </c>
      <c r="CI31" s="143">
        <v>39203</v>
      </c>
      <c r="CJ31" s="143">
        <v>39234</v>
      </c>
      <c r="CK31" s="143">
        <v>39264</v>
      </c>
      <c r="CL31" s="143">
        <v>39295</v>
      </c>
      <c r="CM31" s="143">
        <v>39326</v>
      </c>
      <c r="CN31" s="143">
        <v>39356</v>
      </c>
      <c r="CO31" s="143">
        <v>39387</v>
      </c>
      <c r="CP31" s="143">
        <v>39417</v>
      </c>
      <c r="CQ31" s="143">
        <v>39448</v>
      </c>
      <c r="CR31" s="143">
        <v>39479</v>
      </c>
      <c r="CS31" s="143">
        <v>39508</v>
      </c>
      <c r="CT31" s="143">
        <v>39539</v>
      </c>
      <c r="CU31" s="143">
        <v>39569</v>
      </c>
      <c r="CV31" s="143">
        <v>39600</v>
      </c>
      <c r="CW31" s="143">
        <v>39630</v>
      </c>
      <c r="CX31" s="143">
        <v>39661</v>
      </c>
      <c r="CY31" s="143">
        <v>39692</v>
      </c>
      <c r="CZ31" s="143">
        <v>39722</v>
      </c>
      <c r="DA31" s="143">
        <v>39753</v>
      </c>
      <c r="DB31" s="143">
        <v>39783</v>
      </c>
      <c r="DC31" s="143">
        <v>39814</v>
      </c>
      <c r="DD31" s="143">
        <v>39845</v>
      </c>
      <c r="DE31" s="143">
        <v>39873</v>
      </c>
      <c r="DF31" s="143">
        <v>39904</v>
      </c>
      <c r="DG31" s="143">
        <v>39934</v>
      </c>
      <c r="DH31" s="143">
        <v>39965</v>
      </c>
      <c r="DI31" s="143">
        <v>39995</v>
      </c>
      <c r="DJ31" s="143">
        <v>40026</v>
      </c>
      <c r="DK31" s="143">
        <v>40057</v>
      </c>
      <c r="DL31" s="143">
        <v>40087</v>
      </c>
      <c r="DM31" s="143">
        <v>40118</v>
      </c>
      <c r="DN31" s="143">
        <v>40148</v>
      </c>
      <c r="DO31" s="143">
        <v>40179</v>
      </c>
      <c r="DP31" s="143">
        <v>40210</v>
      </c>
      <c r="DQ31" s="143">
        <v>40238</v>
      </c>
      <c r="DR31" s="143">
        <v>40269</v>
      </c>
      <c r="DS31" s="143">
        <v>40299</v>
      </c>
      <c r="DT31" s="143">
        <v>40330</v>
      </c>
      <c r="DU31" s="143">
        <v>40360</v>
      </c>
      <c r="DV31" s="143">
        <v>40391</v>
      </c>
      <c r="DW31" s="143">
        <v>40422</v>
      </c>
      <c r="DX31" s="143">
        <v>40452</v>
      </c>
      <c r="DY31" s="143">
        <v>40483</v>
      </c>
      <c r="DZ31" s="143">
        <v>40513</v>
      </c>
      <c r="EA31" s="143">
        <v>40544</v>
      </c>
      <c r="EB31" s="143">
        <v>40575</v>
      </c>
      <c r="EC31" s="143">
        <v>40603</v>
      </c>
      <c r="ED31" s="143">
        <v>40634</v>
      </c>
      <c r="EE31" s="143">
        <v>40664</v>
      </c>
      <c r="EF31" s="143">
        <v>40695</v>
      </c>
      <c r="EG31" s="143">
        <v>40725</v>
      </c>
      <c r="EH31" s="143">
        <v>40756</v>
      </c>
      <c r="EI31" s="143">
        <v>40787</v>
      </c>
      <c r="EJ31" s="143">
        <v>40817</v>
      </c>
      <c r="EK31" s="143">
        <v>40848</v>
      </c>
      <c r="EL31" s="143">
        <v>40878</v>
      </c>
      <c r="EM31" s="143">
        <v>40909</v>
      </c>
      <c r="EN31" s="143">
        <v>40940</v>
      </c>
      <c r="EO31" s="143">
        <v>40969</v>
      </c>
      <c r="EP31" s="143">
        <v>41000</v>
      </c>
      <c r="EQ31" s="143">
        <v>41030</v>
      </c>
      <c r="ER31" s="143">
        <v>41061</v>
      </c>
      <c r="ES31" s="143">
        <v>41091</v>
      </c>
      <c r="ET31" s="143">
        <v>41122</v>
      </c>
      <c r="EU31" s="143">
        <v>41153</v>
      </c>
      <c r="EV31" s="143">
        <v>41183</v>
      </c>
      <c r="EW31" s="143">
        <v>41214</v>
      </c>
      <c r="EX31" s="143">
        <v>41244</v>
      </c>
      <c r="EY31" s="143">
        <v>41275</v>
      </c>
      <c r="EZ31" s="143">
        <v>41306</v>
      </c>
      <c r="FA31" s="143">
        <v>41334</v>
      </c>
      <c r="FB31" s="143">
        <v>41365</v>
      </c>
      <c r="FC31" s="143">
        <v>41395</v>
      </c>
      <c r="FD31" s="143">
        <v>41426</v>
      </c>
      <c r="FE31" s="143">
        <v>41456</v>
      </c>
      <c r="FF31" s="143">
        <v>41487</v>
      </c>
      <c r="FG31" s="143">
        <v>41518</v>
      </c>
      <c r="FH31" s="143">
        <v>41548</v>
      </c>
      <c r="FI31" s="143">
        <v>41579</v>
      </c>
      <c r="FJ31" s="143">
        <v>41609</v>
      </c>
      <c r="FK31" s="143">
        <v>41640</v>
      </c>
      <c r="FL31" s="143">
        <v>41671</v>
      </c>
      <c r="FM31" s="143">
        <v>41699</v>
      </c>
      <c r="FN31" s="143">
        <v>41730</v>
      </c>
      <c r="FO31" s="143">
        <v>41760</v>
      </c>
      <c r="FP31" s="143">
        <v>41791</v>
      </c>
      <c r="FQ31" s="143">
        <v>41821</v>
      </c>
      <c r="FR31" s="143">
        <v>41852</v>
      </c>
      <c r="FS31" s="143">
        <v>41883</v>
      </c>
      <c r="FT31" s="143">
        <v>41913</v>
      </c>
      <c r="FU31" s="143">
        <v>41944</v>
      </c>
      <c r="FV31" s="143">
        <v>41974</v>
      </c>
      <c r="FW31" s="143">
        <v>42005</v>
      </c>
      <c r="FX31" s="143">
        <v>42036</v>
      </c>
      <c r="FY31" s="143">
        <v>42064</v>
      </c>
      <c r="FZ31" s="143">
        <v>42095</v>
      </c>
      <c r="GA31" s="143">
        <v>42125</v>
      </c>
      <c r="GB31" s="143">
        <v>42156</v>
      </c>
      <c r="GC31" s="143">
        <v>42186</v>
      </c>
      <c r="GD31" s="143">
        <v>42217</v>
      </c>
      <c r="GE31" s="143">
        <v>42248</v>
      </c>
      <c r="GF31" s="143">
        <v>42278</v>
      </c>
      <c r="GG31" s="143">
        <v>42309</v>
      </c>
      <c r="GH31" s="143">
        <v>42339</v>
      </c>
      <c r="GI31" s="143">
        <v>42370</v>
      </c>
      <c r="GJ31" s="143">
        <v>42401</v>
      </c>
      <c r="GK31" s="143">
        <v>42430</v>
      </c>
      <c r="GL31" s="143">
        <v>42461</v>
      </c>
      <c r="GM31" s="143">
        <v>42491</v>
      </c>
      <c r="GN31" s="143">
        <v>42522</v>
      </c>
      <c r="GO31" s="143">
        <v>42552</v>
      </c>
      <c r="GP31" s="143">
        <v>42583</v>
      </c>
      <c r="GQ31" s="143">
        <v>42614</v>
      </c>
      <c r="GR31" s="143">
        <v>42644</v>
      </c>
      <c r="GS31" s="143">
        <v>42675</v>
      </c>
      <c r="GT31" s="143">
        <v>42705</v>
      </c>
      <c r="GU31" s="143">
        <v>42736</v>
      </c>
      <c r="GV31" s="143">
        <v>42767</v>
      </c>
      <c r="GW31" s="143">
        <v>42795</v>
      </c>
      <c r="GX31" s="143">
        <v>42826</v>
      </c>
      <c r="GY31" s="143">
        <v>42856</v>
      </c>
      <c r="GZ31" s="143">
        <v>42887</v>
      </c>
      <c r="HA31" s="143">
        <v>42917</v>
      </c>
      <c r="HB31" s="143">
        <v>42948</v>
      </c>
      <c r="HC31" s="143">
        <v>42979</v>
      </c>
      <c r="HD31" s="143">
        <v>43009</v>
      </c>
      <c r="HE31" s="143">
        <v>43040</v>
      </c>
      <c r="HF31" s="143">
        <v>43070</v>
      </c>
      <c r="HG31" s="143">
        <v>43101</v>
      </c>
      <c r="HH31" s="143">
        <v>43132</v>
      </c>
      <c r="HI31" s="143">
        <v>43160</v>
      </c>
      <c r="HJ31" s="143">
        <v>43191</v>
      </c>
      <c r="HK31" s="143">
        <v>43221</v>
      </c>
      <c r="HL31" s="143">
        <v>43252</v>
      </c>
    </row>
    <row r="32" spans="1:220" ht="13.2" x14ac:dyDescent="0.25">
      <c r="B32" s="248"/>
    </row>
    <row r="33" spans="2:2" ht="13.2" x14ac:dyDescent="0.25">
      <c r="B33" s="248"/>
    </row>
    <row r="34" spans="2:2" ht="13.2" x14ac:dyDescent="0.25">
      <c r="B34" s="248"/>
    </row>
    <row r="35" spans="2:2" ht="13.2" x14ac:dyDescent="0.25">
      <c r="B35" s="248"/>
    </row>
    <row r="36" spans="2:2" ht="13.2" x14ac:dyDescent="0.25">
      <c r="B36" s="248"/>
    </row>
    <row r="37" spans="2:2" ht="13.2" x14ac:dyDescent="0.25">
      <c r="B37" s="248"/>
    </row>
    <row r="38" spans="2:2" ht="13.2" x14ac:dyDescent="0.25">
      <c r="B38" s="248"/>
    </row>
    <row r="39" spans="2:2" ht="13.2" x14ac:dyDescent="0.25">
      <c r="B39" s="248"/>
    </row>
    <row r="40" spans="2:2" ht="13.2" x14ac:dyDescent="0.25">
      <c r="B40" s="248"/>
    </row>
    <row r="41" spans="2:2" ht="13.2" x14ac:dyDescent="0.25">
      <c r="B41" s="248"/>
    </row>
    <row r="42" spans="2:2" ht="13.2" x14ac:dyDescent="0.25">
      <c r="B42" s="248"/>
    </row>
    <row r="43" spans="2:2" ht="13.2" x14ac:dyDescent="0.25">
      <c r="B43" s="248"/>
    </row>
    <row r="44" spans="2:2" ht="13.2" x14ac:dyDescent="0.25">
      <c r="B44" s="248"/>
    </row>
    <row r="45" spans="2:2" ht="13.2" x14ac:dyDescent="0.25">
      <c r="B45" s="248"/>
    </row>
    <row r="46" spans="2:2" ht="13.2" x14ac:dyDescent="0.25">
      <c r="B46" s="248"/>
    </row>
    <row r="47" spans="2:2" ht="13.2" x14ac:dyDescent="0.25">
      <c r="B47" s="248"/>
    </row>
    <row r="48" spans="2:2" ht="13.2" x14ac:dyDescent="0.25">
      <c r="B48" s="248"/>
    </row>
    <row r="49" spans="2:2" ht="13.2" x14ac:dyDescent="0.25">
      <c r="B49" s="248"/>
    </row>
    <row r="50" spans="2:2" ht="13.2" x14ac:dyDescent="0.25">
      <c r="B50" s="248"/>
    </row>
    <row r="51" spans="2:2" ht="13.2" x14ac:dyDescent="0.25">
      <c r="B51" s="248"/>
    </row>
    <row r="52" spans="2:2" ht="13.2" x14ac:dyDescent="0.25">
      <c r="B52" s="248"/>
    </row>
    <row r="53" spans="2:2" ht="13.2" x14ac:dyDescent="0.25">
      <c r="B53" s="248"/>
    </row>
    <row r="54" spans="2:2" ht="13.2" x14ac:dyDescent="0.25">
      <c r="B54" s="248"/>
    </row>
    <row r="55" spans="2:2" ht="13.2" x14ac:dyDescent="0.25">
      <c r="B55" s="248"/>
    </row>
    <row r="56" spans="2:2" ht="13.2" x14ac:dyDescent="0.25">
      <c r="B56" s="248"/>
    </row>
    <row r="57" spans="2:2" ht="13.2" x14ac:dyDescent="0.25">
      <c r="B57" s="248"/>
    </row>
    <row r="58" spans="2:2" ht="13.2" x14ac:dyDescent="0.25">
      <c r="B58" s="248"/>
    </row>
    <row r="59" spans="2:2" ht="13.2" x14ac:dyDescent="0.25">
      <c r="B59" s="248"/>
    </row>
    <row r="60" spans="2:2" ht="13.2" x14ac:dyDescent="0.25">
      <c r="B60" s="248"/>
    </row>
    <row r="61" spans="2:2" ht="13.2" x14ac:dyDescent="0.25">
      <c r="B61" s="248"/>
    </row>
    <row r="62" spans="2:2" ht="13.2" x14ac:dyDescent="0.25">
      <c r="B62" s="248"/>
    </row>
    <row r="63" spans="2:2" ht="13.2" x14ac:dyDescent="0.25">
      <c r="B63" s="248"/>
    </row>
    <row r="64" spans="2:2" ht="13.2" x14ac:dyDescent="0.25">
      <c r="B64" s="248"/>
    </row>
    <row r="65" spans="2:2" ht="13.2" x14ac:dyDescent="0.25">
      <c r="B65" s="248"/>
    </row>
    <row r="66" spans="2:2" ht="13.2" x14ac:dyDescent="0.25">
      <c r="B66" s="248"/>
    </row>
    <row r="67" spans="2:2" ht="13.2" x14ac:dyDescent="0.25">
      <c r="B67" s="248"/>
    </row>
    <row r="68" spans="2:2" ht="13.2" x14ac:dyDescent="0.25">
      <c r="B68" s="248"/>
    </row>
    <row r="69" spans="2:2" ht="13.2" x14ac:dyDescent="0.25">
      <c r="B69" s="248"/>
    </row>
    <row r="70" spans="2:2" ht="13.2" x14ac:dyDescent="0.25">
      <c r="B70" s="248"/>
    </row>
    <row r="71" spans="2:2" ht="13.2" x14ac:dyDescent="0.25">
      <c r="B71" s="248"/>
    </row>
    <row r="72" spans="2:2" ht="13.2" x14ac:dyDescent="0.25">
      <c r="B72" s="248"/>
    </row>
    <row r="73" spans="2:2" ht="13.2" x14ac:dyDescent="0.25">
      <c r="B73" s="248"/>
    </row>
    <row r="74" spans="2:2" ht="13.2" x14ac:dyDescent="0.25">
      <c r="B74" s="248"/>
    </row>
    <row r="75" spans="2:2" ht="13.2" x14ac:dyDescent="0.25">
      <c r="B75" s="248"/>
    </row>
    <row r="76" spans="2:2" ht="13.2" x14ac:dyDescent="0.25">
      <c r="B76" s="248"/>
    </row>
    <row r="77" spans="2:2" ht="13.2" x14ac:dyDescent="0.25">
      <c r="B77" s="248"/>
    </row>
    <row r="78" spans="2:2" ht="13.2" x14ac:dyDescent="0.25">
      <c r="B78" s="248"/>
    </row>
    <row r="79" spans="2:2" ht="13.2" x14ac:dyDescent="0.25">
      <c r="B79" s="248"/>
    </row>
    <row r="80" spans="2:2" ht="13.2" x14ac:dyDescent="0.25">
      <c r="B80" s="248"/>
    </row>
    <row r="81" spans="2:2" ht="13.2" x14ac:dyDescent="0.25">
      <c r="B81" s="248"/>
    </row>
    <row r="82" spans="2:2" ht="13.2" x14ac:dyDescent="0.25">
      <c r="B82" s="248"/>
    </row>
    <row r="83" spans="2:2" ht="13.2" x14ac:dyDescent="0.25">
      <c r="B83" s="248"/>
    </row>
    <row r="84" spans="2:2" ht="13.2" x14ac:dyDescent="0.25">
      <c r="B84" s="248"/>
    </row>
    <row r="85" spans="2:2" ht="13.2" x14ac:dyDescent="0.25">
      <c r="B85" s="248"/>
    </row>
    <row r="86" spans="2:2" ht="13.2" x14ac:dyDescent="0.25">
      <c r="B86" s="248"/>
    </row>
    <row r="87" spans="2:2" ht="13.2" x14ac:dyDescent="0.25">
      <c r="B87" s="248"/>
    </row>
    <row r="88" spans="2:2" ht="13.2" x14ac:dyDescent="0.25">
      <c r="B88" s="248"/>
    </row>
    <row r="89" spans="2:2" ht="13.2" x14ac:dyDescent="0.25">
      <c r="B89" s="248"/>
    </row>
    <row r="90" spans="2:2" ht="13.2" x14ac:dyDescent="0.25">
      <c r="B90" s="248"/>
    </row>
    <row r="91" spans="2:2" ht="13.2" x14ac:dyDescent="0.25">
      <c r="B91" s="248"/>
    </row>
    <row r="92" spans="2:2" ht="13.2" x14ac:dyDescent="0.25">
      <c r="B92" s="248"/>
    </row>
    <row r="93" spans="2:2" ht="13.2" x14ac:dyDescent="0.25">
      <c r="B93" s="248"/>
    </row>
    <row r="94" spans="2:2" ht="13.2" x14ac:dyDescent="0.25">
      <c r="B94" s="248"/>
    </row>
    <row r="95" spans="2:2" ht="13.2" x14ac:dyDescent="0.25">
      <c r="B95" s="248"/>
    </row>
    <row r="96" spans="2:2" ht="13.2" x14ac:dyDescent="0.25">
      <c r="B96" s="248"/>
    </row>
    <row r="97" spans="2:2" ht="13.2" x14ac:dyDescent="0.25">
      <c r="B97" s="248"/>
    </row>
    <row r="98" spans="2:2" ht="13.2" x14ac:dyDescent="0.25">
      <c r="B98" s="248"/>
    </row>
    <row r="99" spans="2:2" ht="13.2" x14ac:dyDescent="0.25">
      <c r="B99" s="248"/>
    </row>
    <row r="100" spans="2:2" ht="13.2" x14ac:dyDescent="0.25">
      <c r="B100" s="248"/>
    </row>
    <row r="101" spans="2:2" ht="13.2" x14ac:dyDescent="0.25">
      <c r="B101" s="248"/>
    </row>
    <row r="102" spans="2:2" ht="13.2" x14ac:dyDescent="0.25">
      <c r="B102" s="248"/>
    </row>
    <row r="103" spans="2:2" ht="13.2" x14ac:dyDescent="0.25">
      <c r="B103" s="248"/>
    </row>
    <row r="104" spans="2:2" ht="13.2" x14ac:dyDescent="0.25">
      <c r="B104" s="248"/>
    </row>
    <row r="105" spans="2:2" ht="13.2" x14ac:dyDescent="0.25">
      <c r="B105" s="248"/>
    </row>
    <row r="106" spans="2:2" ht="13.2" x14ac:dyDescent="0.25">
      <c r="B106" s="248"/>
    </row>
    <row r="107" spans="2:2" ht="13.2" x14ac:dyDescent="0.25">
      <c r="B107" s="248"/>
    </row>
    <row r="108" spans="2:2" ht="13.2" x14ac:dyDescent="0.25">
      <c r="B108" s="248"/>
    </row>
    <row r="109" spans="2:2" ht="13.2" x14ac:dyDescent="0.25">
      <c r="B109" s="248"/>
    </row>
    <row r="110" spans="2:2" ht="13.2" x14ac:dyDescent="0.25">
      <c r="B110" s="248"/>
    </row>
    <row r="111" spans="2:2" ht="13.2" x14ac:dyDescent="0.25">
      <c r="B111" s="248"/>
    </row>
    <row r="112" spans="2:2" ht="13.2" x14ac:dyDescent="0.25">
      <c r="B112" s="248"/>
    </row>
    <row r="113" spans="2:2" ht="13.2" x14ac:dyDescent="0.25">
      <c r="B113" s="248"/>
    </row>
    <row r="114" spans="2:2" ht="13.2" x14ac:dyDescent="0.25">
      <c r="B114" s="248"/>
    </row>
    <row r="115" spans="2:2" ht="13.2" x14ac:dyDescent="0.25">
      <c r="B115" s="248"/>
    </row>
    <row r="116" spans="2:2" ht="13.2" x14ac:dyDescent="0.25">
      <c r="B116" s="248"/>
    </row>
    <row r="117" spans="2:2" ht="13.2" x14ac:dyDescent="0.25">
      <c r="B117" s="248"/>
    </row>
    <row r="118" spans="2:2" ht="13.2" x14ac:dyDescent="0.25">
      <c r="B118" s="248"/>
    </row>
    <row r="119" spans="2:2" ht="13.2" x14ac:dyDescent="0.25">
      <c r="B119" s="248"/>
    </row>
    <row r="120" spans="2:2" ht="13.2" x14ac:dyDescent="0.25">
      <c r="B120" s="248"/>
    </row>
    <row r="121" spans="2:2" ht="13.2" x14ac:dyDescent="0.25">
      <c r="B121" s="248"/>
    </row>
    <row r="122" spans="2:2" ht="13.2" x14ac:dyDescent="0.25">
      <c r="B122" s="248"/>
    </row>
    <row r="123" spans="2:2" ht="13.2" x14ac:dyDescent="0.25">
      <c r="B123" s="248"/>
    </row>
    <row r="124" spans="2:2" ht="13.2" x14ac:dyDescent="0.25">
      <c r="B124" s="248"/>
    </row>
    <row r="125" spans="2:2" ht="13.2" x14ac:dyDescent="0.25">
      <c r="B125" s="248"/>
    </row>
    <row r="126" spans="2:2" ht="13.2" x14ac:dyDescent="0.25">
      <c r="B126" s="248"/>
    </row>
    <row r="127" spans="2:2" ht="13.2" x14ac:dyDescent="0.25">
      <c r="B127" s="248"/>
    </row>
    <row r="128" spans="2:2" ht="13.2" x14ac:dyDescent="0.25">
      <c r="B128" s="248"/>
    </row>
    <row r="129" spans="2:2" ht="13.2" x14ac:dyDescent="0.25">
      <c r="B129" s="248"/>
    </row>
    <row r="130" spans="2:2" ht="13.2" x14ac:dyDescent="0.25">
      <c r="B130" s="248"/>
    </row>
    <row r="131" spans="2:2" ht="13.2" x14ac:dyDescent="0.25">
      <c r="B131" s="248"/>
    </row>
    <row r="132" spans="2:2" ht="13.2" x14ac:dyDescent="0.25">
      <c r="B132" s="248"/>
    </row>
    <row r="133" spans="2:2" ht="13.2" x14ac:dyDescent="0.25">
      <c r="B133" s="248"/>
    </row>
    <row r="134" spans="2:2" ht="13.2" x14ac:dyDescent="0.25">
      <c r="B134" s="248"/>
    </row>
    <row r="135" spans="2:2" ht="13.2" x14ac:dyDescent="0.25">
      <c r="B135" s="248"/>
    </row>
    <row r="136" spans="2:2" ht="13.2" x14ac:dyDescent="0.25">
      <c r="B136" s="248"/>
    </row>
    <row r="137" spans="2:2" ht="13.2" x14ac:dyDescent="0.25">
      <c r="B137" s="248"/>
    </row>
    <row r="138" spans="2:2" ht="13.2" x14ac:dyDescent="0.25">
      <c r="B138" s="248"/>
    </row>
    <row r="139" spans="2:2" ht="13.2" x14ac:dyDescent="0.25">
      <c r="B139" s="248"/>
    </row>
    <row r="140" spans="2:2" ht="13.2" x14ac:dyDescent="0.25">
      <c r="B140" s="248"/>
    </row>
    <row r="141" spans="2:2" ht="13.2" x14ac:dyDescent="0.25">
      <c r="B141" s="248"/>
    </row>
    <row r="142" spans="2:2" ht="13.2" x14ac:dyDescent="0.25">
      <c r="B142" s="248"/>
    </row>
    <row r="143" spans="2:2" ht="13.2" x14ac:dyDescent="0.25">
      <c r="B143" s="248"/>
    </row>
    <row r="144" spans="2:2" ht="13.2" x14ac:dyDescent="0.25">
      <c r="B144" s="248"/>
    </row>
    <row r="145" spans="2:2" ht="13.2" x14ac:dyDescent="0.25">
      <c r="B145" s="248"/>
    </row>
    <row r="146" spans="2:2" ht="13.2" x14ac:dyDescent="0.25">
      <c r="B146" s="248"/>
    </row>
    <row r="147" spans="2:2" ht="13.2" x14ac:dyDescent="0.25">
      <c r="B147" s="248"/>
    </row>
    <row r="148" spans="2:2" ht="13.2" x14ac:dyDescent="0.25">
      <c r="B148" s="248"/>
    </row>
    <row r="149" spans="2:2" ht="13.2" x14ac:dyDescent="0.25">
      <c r="B149" s="248"/>
    </row>
    <row r="150" spans="2:2" ht="13.2" x14ac:dyDescent="0.25">
      <c r="B150" s="248"/>
    </row>
    <row r="151" spans="2:2" ht="13.2" x14ac:dyDescent="0.25">
      <c r="B151" s="248"/>
    </row>
    <row r="152" spans="2:2" ht="13.2" x14ac:dyDescent="0.25">
      <c r="B152" s="248"/>
    </row>
    <row r="153" spans="2:2" ht="13.2" x14ac:dyDescent="0.25">
      <c r="B153" s="248"/>
    </row>
    <row r="154" spans="2:2" ht="13.2" x14ac:dyDescent="0.25">
      <c r="B154" s="248"/>
    </row>
    <row r="155" spans="2:2" ht="13.2" x14ac:dyDescent="0.25">
      <c r="B155" s="248"/>
    </row>
    <row r="156" spans="2:2" ht="13.2" x14ac:dyDescent="0.25">
      <c r="B156" s="248"/>
    </row>
    <row r="157" spans="2:2" ht="13.2" x14ac:dyDescent="0.25">
      <c r="B157" s="248"/>
    </row>
    <row r="158" spans="2:2" ht="13.2" x14ac:dyDescent="0.25">
      <c r="B158" s="248"/>
    </row>
    <row r="159" spans="2:2" ht="13.2" x14ac:dyDescent="0.25">
      <c r="B159" s="248"/>
    </row>
    <row r="160" spans="2:2" ht="13.2" x14ac:dyDescent="0.25">
      <c r="B160" s="248"/>
    </row>
    <row r="161" spans="2:2" ht="13.2" x14ac:dyDescent="0.25">
      <c r="B161" s="248"/>
    </row>
    <row r="162" spans="2:2" ht="13.2" x14ac:dyDescent="0.25">
      <c r="B162" s="248"/>
    </row>
    <row r="163" spans="2:2" ht="13.2" x14ac:dyDescent="0.25">
      <c r="B163" s="248"/>
    </row>
    <row r="164" spans="2:2" ht="13.2" x14ac:dyDescent="0.25">
      <c r="B164" s="248"/>
    </row>
    <row r="165" spans="2:2" ht="13.2" x14ac:dyDescent="0.25">
      <c r="B165" s="248"/>
    </row>
    <row r="166" spans="2:2" ht="13.2" x14ac:dyDescent="0.25">
      <c r="B166" s="248"/>
    </row>
    <row r="167" spans="2:2" ht="13.2" x14ac:dyDescent="0.25">
      <c r="B167" s="248"/>
    </row>
    <row r="168" spans="2:2" ht="13.2" x14ac:dyDescent="0.25">
      <c r="B168" s="248"/>
    </row>
    <row r="169" spans="2:2" ht="13.2" x14ac:dyDescent="0.25">
      <c r="B169" s="248"/>
    </row>
    <row r="170" spans="2:2" ht="13.2" x14ac:dyDescent="0.25">
      <c r="B170" s="248"/>
    </row>
    <row r="171" spans="2:2" ht="13.2" x14ac:dyDescent="0.25">
      <c r="B171" s="248"/>
    </row>
    <row r="172" spans="2:2" ht="13.2" x14ac:dyDescent="0.25">
      <c r="B172" s="248"/>
    </row>
    <row r="173" spans="2:2" ht="13.2" x14ac:dyDescent="0.25">
      <c r="B173" s="248"/>
    </row>
    <row r="174" spans="2:2" ht="13.2" x14ac:dyDescent="0.25">
      <c r="B174" s="248"/>
    </row>
    <row r="175" spans="2:2" ht="13.2" x14ac:dyDescent="0.25">
      <c r="B175" s="248"/>
    </row>
    <row r="176" spans="2:2" ht="13.2" x14ac:dyDescent="0.25">
      <c r="B176" s="248"/>
    </row>
    <row r="177" spans="2:2" ht="13.2" x14ac:dyDescent="0.25">
      <c r="B177" s="248"/>
    </row>
    <row r="178" spans="2:2" ht="13.2" x14ac:dyDescent="0.25">
      <c r="B178" s="248"/>
    </row>
    <row r="179" spans="2:2" ht="13.2" x14ac:dyDescent="0.25">
      <c r="B179" s="248"/>
    </row>
    <row r="180" spans="2:2" ht="13.2" x14ac:dyDescent="0.25">
      <c r="B180" s="248"/>
    </row>
    <row r="181" spans="2:2" ht="13.2" x14ac:dyDescent="0.25">
      <c r="B181" s="248"/>
    </row>
    <row r="182" spans="2:2" ht="13.2" x14ac:dyDescent="0.25">
      <c r="B182" s="248"/>
    </row>
    <row r="183" spans="2:2" ht="13.2" x14ac:dyDescent="0.25">
      <c r="B183" s="248"/>
    </row>
    <row r="184" spans="2:2" ht="13.2" x14ac:dyDescent="0.25">
      <c r="B184" s="248"/>
    </row>
    <row r="185" spans="2:2" ht="13.2" x14ac:dyDescent="0.25">
      <c r="B185" s="248"/>
    </row>
    <row r="186" spans="2:2" ht="13.2" x14ac:dyDescent="0.25">
      <c r="B186" s="248"/>
    </row>
    <row r="187" spans="2:2" ht="13.2" x14ac:dyDescent="0.25">
      <c r="B187" s="248"/>
    </row>
    <row r="188" spans="2:2" ht="13.2" x14ac:dyDescent="0.25">
      <c r="B188" s="248"/>
    </row>
    <row r="189" spans="2:2" ht="13.2" x14ac:dyDescent="0.25">
      <c r="B189" s="248"/>
    </row>
    <row r="190" spans="2:2" ht="13.2" x14ac:dyDescent="0.25">
      <c r="B190" s="248"/>
    </row>
    <row r="191" spans="2:2" ht="13.2" x14ac:dyDescent="0.25">
      <c r="B191" s="248"/>
    </row>
    <row r="192" spans="2:2" ht="13.2" x14ac:dyDescent="0.25">
      <c r="B192" s="248"/>
    </row>
    <row r="193" spans="2:2" ht="13.2" x14ac:dyDescent="0.25">
      <c r="B193" s="248"/>
    </row>
    <row r="194" spans="2:2" ht="13.2" x14ac:dyDescent="0.25">
      <c r="B194" s="248"/>
    </row>
    <row r="195" spans="2:2" ht="13.2" x14ac:dyDescent="0.25">
      <c r="B195" s="248"/>
    </row>
    <row r="196" spans="2:2" ht="13.2" x14ac:dyDescent="0.25">
      <c r="B196" s="248"/>
    </row>
    <row r="197" spans="2:2" ht="13.2" x14ac:dyDescent="0.25">
      <c r="B197" s="248"/>
    </row>
    <row r="198" spans="2:2" ht="13.2" x14ac:dyDescent="0.25">
      <c r="B198" s="248"/>
    </row>
    <row r="199" spans="2:2" ht="13.2" x14ac:dyDescent="0.25">
      <c r="B199" s="248"/>
    </row>
    <row r="200" spans="2:2" ht="13.2" x14ac:dyDescent="0.25">
      <c r="B200" s="248"/>
    </row>
    <row r="201" spans="2:2" ht="13.2" x14ac:dyDescent="0.25">
      <c r="B201" s="248"/>
    </row>
    <row r="202" spans="2:2" ht="13.2" x14ac:dyDescent="0.25">
      <c r="B202" s="248"/>
    </row>
    <row r="203" spans="2:2" ht="13.2" x14ac:dyDescent="0.25">
      <c r="B203" s="248"/>
    </row>
    <row r="204" spans="2:2" ht="13.2" x14ac:dyDescent="0.25">
      <c r="B204" s="248"/>
    </row>
    <row r="205" spans="2:2" ht="13.2" x14ac:dyDescent="0.25">
      <c r="B205" s="248"/>
    </row>
    <row r="206" spans="2:2" ht="13.2" x14ac:dyDescent="0.25">
      <c r="B206" s="248"/>
    </row>
    <row r="207" spans="2:2" ht="13.2" x14ac:dyDescent="0.25">
      <c r="B207" s="248"/>
    </row>
    <row r="208" spans="2:2" ht="13.2" x14ac:dyDescent="0.25">
      <c r="B208" s="248"/>
    </row>
    <row r="209" spans="2:2" ht="13.2" x14ac:dyDescent="0.25">
      <c r="B209" s="248"/>
    </row>
    <row r="210" spans="2:2" ht="13.2" x14ac:dyDescent="0.25">
      <c r="B210" s="248"/>
    </row>
    <row r="211" spans="2:2" ht="13.2" x14ac:dyDescent="0.25">
      <c r="B211" s="248"/>
    </row>
    <row r="212" spans="2:2" ht="13.2" x14ac:dyDescent="0.25">
      <c r="B212" s="248"/>
    </row>
    <row r="213" spans="2:2" ht="13.2" x14ac:dyDescent="0.25">
      <c r="B213" s="248"/>
    </row>
    <row r="214" spans="2:2" ht="13.2" x14ac:dyDescent="0.25">
      <c r="B214" s="248"/>
    </row>
    <row r="215" spans="2:2" ht="13.2" x14ac:dyDescent="0.25">
      <c r="B215" s="248"/>
    </row>
    <row r="216" spans="2:2" ht="13.2" x14ac:dyDescent="0.25">
      <c r="B216" s="248"/>
    </row>
    <row r="217" spans="2:2" ht="13.2" x14ac:dyDescent="0.25">
      <c r="B217" s="248"/>
    </row>
    <row r="218" spans="2:2" ht="13.2" x14ac:dyDescent="0.25">
      <c r="B218" s="248"/>
    </row>
    <row r="219" spans="2:2" ht="13.2" x14ac:dyDescent="0.25">
      <c r="B219" s="248"/>
    </row>
    <row r="220" spans="2:2" ht="13.2" x14ac:dyDescent="0.25">
      <c r="B220" s="248"/>
    </row>
    <row r="221" spans="2:2" ht="13.2" x14ac:dyDescent="0.25">
      <c r="B221" s="248"/>
    </row>
    <row r="222" spans="2:2" ht="13.2" x14ac:dyDescent="0.25">
      <c r="B222" s="248"/>
    </row>
    <row r="223" spans="2:2" ht="13.2" x14ac:dyDescent="0.25">
      <c r="B223" s="248"/>
    </row>
    <row r="224" spans="2:2" ht="13.2" x14ac:dyDescent="0.25">
      <c r="B224" s="248"/>
    </row>
    <row r="225" spans="2:2" ht="13.2" x14ac:dyDescent="0.25">
      <c r="B225" s="248"/>
    </row>
    <row r="226" spans="2:2" ht="13.2" x14ac:dyDescent="0.25">
      <c r="B226" s="248"/>
    </row>
    <row r="227" spans="2:2" ht="13.2" x14ac:dyDescent="0.25">
      <c r="B227" s="248"/>
    </row>
    <row r="228" spans="2:2" ht="13.2" x14ac:dyDescent="0.25">
      <c r="B228" s="248"/>
    </row>
    <row r="229" spans="2:2" ht="13.2" x14ac:dyDescent="0.25">
      <c r="B229" s="248"/>
    </row>
    <row r="230" spans="2:2" ht="13.2" x14ac:dyDescent="0.25">
      <c r="B230" s="248"/>
    </row>
    <row r="231" spans="2:2" ht="13.2" x14ac:dyDescent="0.25">
      <c r="B231" s="248"/>
    </row>
    <row r="232" spans="2:2" ht="13.2" x14ac:dyDescent="0.25">
      <c r="B232" s="248"/>
    </row>
    <row r="233" spans="2:2" ht="13.2" x14ac:dyDescent="0.25">
      <c r="B233" s="248"/>
    </row>
    <row r="234" spans="2:2" ht="13.2" x14ac:dyDescent="0.25">
      <c r="B234" s="248"/>
    </row>
    <row r="235" spans="2:2" ht="13.2" x14ac:dyDescent="0.25">
      <c r="B235" s="248"/>
    </row>
    <row r="236" spans="2:2" ht="13.2" x14ac:dyDescent="0.25">
      <c r="B236" s="248"/>
    </row>
    <row r="237" spans="2:2" ht="13.2" x14ac:dyDescent="0.25">
      <c r="B237" s="248"/>
    </row>
    <row r="238" spans="2:2" ht="13.2" x14ac:dyDescent="0.25">
      <c r="B238" s="248"/>
    </row>
    <row r="239" spans="2:2" ht="13.2" x14ac:dyDescent="0.25">
      <c r="B239" s="248"/>
    </row>
    <row r="240" spans="2:2" ht="13.2" x14ac:dyDescent="0.25">
      <c r="B240" s="248"/>
    </row>
    <row r="241" spans="2:2" ht="13.2" x14ac:dyDescent="0.25">
      <c r="B241" s="248"/>
    </row>
    <row r="242" spans="2:2" ht="13.2" x14ac:dyDescent="0.25">
      <c r="B242" s="248"/>
    </row>
    <row r="243" spans="2:2" ht="13.2" x14ac:dyDescent="0.25">
      <c r="B243" s="248"/>
    </row>
    <row r="244" spans="2:2" ht="13.2" x14ac:dyDescent="0.25">
      <c r="B244" s="248"/>
    </row>
    <row r="245" spans="2:2" ht="13.2" x14ac:dyDescent="0.25">
      <c r="B245" s="248"/>
    </row>
    <row r="246" spans="2:2" ht="13.2" x14ac:dyDescent="0.25">
      <c r="B246" s="248"/>
    </row>
    <row r="247" spans="2:2" ht="13.2" x14ac:dyDescent="0.25">
      <c r="B247" s="248"/>
    </row>
    <row r="248" spans="2:2" ht="13.2" x14ac:dyDescent="0.25">
      <c r="B248" s="248"/>
    </row>
    <row r="249" spans="2:2" ht="13.2" x14ac:dyDescent="0.25">
      <c r="B249" s="248"/>
    </row>
    <row r="250" spans="2:2" ht="13.2" x14ac:dyDescent="0.25">
      <c r="B250" s="248"/>
    </row>
    <row r="251" spans="2:2" ht="13.2" x14ac:dyDescent="0.25">
      <c r="B251" s="248"/>
    </row>
    <row r="252" spans="2:2" ht="13.2" x14ac:dyDescent="0.25">
      <c r="B252" s="248"/>
    </row>
    <row r="253" spans="2:2" ht="13.2" x14ac:dyDescent="0.25">
      <c r="B253" s="248"/>
    </row>
    <row r="254" spans="2:2" ht="13.2" x14ac:dyDescent="0.25">
      <c r="B254" s="248"/>
    </row>
    <row r="255" spans="2:2" ht="13.2" x14ac:dyDescent="0.25">
      <c r="B255" s="248"/>
    </row>
    <row r="256" spans="2:2" ht="13.2" x14ac:dyDescent="0.25">
      <c r="B256" s="248"/>
    </row>
    <row r="257" spans="2:2" ht="13.2" x14ac:dyDescent="0.25">
      <c r="B257" s="248"/>
    </row>
    <row r="258" spans="2:2" ht="13.2" x14ac:dyDescent="0.25">
      <c r="B258" s="248"/>
    </row>
    <row r="259" spans="2:2" ht="13.2" x14ac:dyDescent="0.25">
      <c r="B259" s="248"/>
    </row>
    <row r="260" spans="2:2" ht="13.2" x14ac:dyDescent="0.25">
      <c r="B260" s="248"/>
    </row>
    <row r="261" spans="2:2" ht="13.2" x14ac:dyDescent="0.25">
      <c r="B261" s="248"/>
    </row>
    <row r="262" spans="2:2" ht="13.2" x14ac:dyDescent="0.25">
      <c r="B262" s="248"/>
    </row>
    <row r="263" spans="2:2" ht="13.2" x14ac:dyDescent="0.25">
      <c r="B263" s="248"/>
    </row>
    <row r="264" spans="2:2" ht="13.2" x14ac:dyDescent="0.25">
      <c r="B264" s="248"/>
    </row>
    <row r="265" spans="2:2" ht="13.2" x14ac:dyDescent="0.25">
      <c r="B265" s="248"/>
    </row>
    <row r="266" spans="2:2" ht="13.2" x14ac:dyDescent="0.25">
      <c r="B266" s="248"/>
    </row>
    <row r="267" spans="2:2" ht="13.2" x14ac:dyDescent="0.25">
      <c r="B267" s="248"/>
    </row>
    <row r="268" spans="2:2" ht="13.2" x14ac:dyDescent="0.25">
      <c r="B268" s="248"/>
    </row>
    <row r="269" spans="2:2" ht="13.2" x14ac:dyDescent="0.25">
      <c r="B269" s="248"/>
    </row>
    <row r="270" spans="2:2" ht="13.2" x14ac:dyDescent="0.25">
      <c r="B270" s="248"/>
    </row>
    <row r="271" spans="2:2" ht="13.2" x14ac:dyDescent="0.25">
      <c r="B271" s="248"/>
    </row>
    <row r="272" spans="2:2" ht="13.2" x14ac:dyDescent="0.25">
      <c r="B272" s="248"/>
    </row>
    <row r="273" spans="2:2" ht="13.2" x14ac:dyDescent="0.25">
      <c r="B273" s="248"/>
    </row>
    <row r="274" spans="2:2" ht="13.2" x14ac:dyDescent="0.25">
      <c r="B274" s="248"/>
    </row>
    <row r="275" spans="2:2" ht="13.2" x14ac:dyDescent="0.25">
      <c r="B275" s="248"/>
    </row>
    <row r="276" spans="2:2" ht="13.2" x14ac:dyDescent="0.25">
      <c r="B276" s="248"/>
    </row>
    <row r="277" spans="2:2" ht="13.2" x14ac:dyDescent="0.25">
      <c r="B277" s="248"/>
    </row>
    <row r="278" spans="2:2" ht="13.2" x14ac:dyDescent="0.25">
      <c r="B278" s="248"/>
    </row>
    <row r="279" spans="2:2" ht="13.2" x14ac:dyDescent="0.25">
      <c r="B279" s="248"/>
    </row>
    <row r="280" spans="2:2" ht="13.2" x14ac:dyDescent="0.25">
      <c r="B280" s="248"/>
    </row>
    <row r="281" spans="2:2" ht="13.2" x14ac:dyDescent="0.25">
      <c r="B281" s="248"/>
    </row>
    <row r="282" spans="2:2" ht="13.2" x14ac:dyDescent="0.25">
      <c r="B282" s="248"/>
    </row>
    <row r="283" spans="2:2" ht="13.2" x14ac:dyDescent="0.25">
      <c r="B283" s="248"/>
    </row>
    <row r="284" spans="2:2" ht="13.2" x14ac:dyDescent="0.25">
      <c r="B284" s="248"/>
    </row>
    <row r="285" spans="2:2" ht="13.2" x14ac:dyDescent="0.25">
      <c r="B285" s="248"/>
    </row>
    <row r="286" spans="2:2" ht="13.2" x14ac:dyDescent="0.25">
      <c r="B286" s="248"/>
    </row>
    <row r="287" spans="2:2" ht="13.2" x14ac:dyDescent="0.25">
      <c r="B287" s="248"/>
    </row>
    <row r="288" spans="2:2" ht="13.2" x14ac:dyDescent="0.25">
      <c r="B288" s="248"/>
    </row>
    <row r="289" spans="2:2" ht="13.2" x14ac:dyDescent="0.25">
      <c r="B289" s="248"/>
    </row>
    <row r="290" spans="2:2" ht="13.2" x14ac:dyDescent="0.25">
      <c r="B290" s="248"/>
    </row>
    <row r="291" spans="2:2" ht="13.2" x14ac:dyDescent="0.25">
      <c r="B291" s="248"/>
    </row>
    <row r="292" spans="2:2" ht="13.2" x14ac:dyDescent="0.25">
      <c r="B292" s="248"/>
    </row>
    <row r="293" spans="2:2" ht="13.2" x14ac:dyDescent="0.25">
      <c r="B293" s="248"/>
    </row>
    <row r="294" spans="2:2" ht="13.2" x14ac:dyDescent="0.25">
      <c r="B294" s="248"/>
    </row>
    <row r="295" spans="2:2" ht="13.2" x14ac:dyDescent="0.25">
      <c r="B295" s="248"/>
    </row>
    <row r="296" spans="2:2" ht="13.2" x14ac:dyDescent="0.25">
      <c r="B296" s="248"/>
    </row>
    <row r="297" spans="2:2" ht="13.2" x14ac:dyDescent="0.25">
      <c r="B297" s="248"/>
    </row>
    <row r="298" spans="2:2" ht="13.2" x14ac:dyDescent="0.25">
      <c r="B298" s="248"/>
    </row>
    <row r="299" spans="2:2" ht="13.2" x14ac:dyDescent="0.25">
      <c r="B299" s="248"/>
    </row>
    <row r="300" spans="2:2" ht="13.2" x14ac:dyDescent="0.25">
      <c r="B300" s="248"/>
    </row>
    <row r="301" spans="2:2" ht="13.2" x14ac:dyDescent="0.25">
      <c r="B301" s="248"/>
    </row>
    <row r="302" spans="2:2" ht="13.2" x14ac:dyDescent="0.25">
      <c r="B302" s="248"/>
    </row>
    <row r="303" spans="2:2" ht="13.2" x14ac:dyDescent="0.25">
      <c r="B303" s="248"/>
    </row>
    <row r="304" spans="2:2" ht="13.2" x14ac:dyDescent="0.25">
      <c r="B304" s="248"/>
    </row>
  </sheetData>
  <pageMargins left="0.75" right="0.75" top="1" bottom="1" header="0.5" footer="0.5"/>
  <pageSetup orientation="portrait" r:id="rId1"/>
  <headerFooter alignWithMargins="0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/>
  <dimension ref="A2:IA309"/>
  <sheetViews>
    <sheetView workbookViewId="0">
      <selection activeCell="C3" sqref="C3:GX27"/>
    </sheetView>
  </sheetViews>
  <sheetFormatPr defaultRowHeight="10.199999999999999" x14ac:dyDescent="0.2"/>
  <cols>
    <col min="1" max="1" width="4" bestFit="1" customWidth="1"/>
    <col min="2" max="2" width="9" bestFit="1" customWidth="1"/>
    <col min="3" max="3" width="9.25" customWidth="1"/>
    <col min="4" max="4" width="11.875" customWidth="1"/>
    <col min="5" max="5" width="12.375" customWidth="1"/>
    <col min="6" max="6" width="13.125" customWidth="1"/>
    <col min="7" max="7" width="13.375" customWidth="1"/>
    <col min="8" max="8" width="10" bestFit="1" customWidth="1"/>
  </cols>
  <sheetData>
    <row r="2" spans="1:206" ht="58.5" customHeight="1" x14ac:dyDescent="0.2"/>
    <row r="3" spans="1:206" s="143" customFormat="1" ht="9.75" customHeight="1" x14ac:dyDescent="0.2">
      <c r="A3" s="241"/>
      <c r="B3" s="242"/>
      <c r="C3" s="143">
        <v>37195</v>
      </c>
      <c r="D3" s="143">
        <v>37225</v>
      </c>
      <c r="E3" s="143">
        <v>37226</v>
      </c>
      <c r="F3" s="143">
        <v>37257</v>
      </c>
      <c r="G3" s="143">
        <v>37288</v>
      </c>
      <c r="H3" s="143">
        <v>37316</v>
      </c>
      <c r="I3" s="143">
        <v>37347</v>
      </c>
      <c r="J3" s="143">
        <v>37377</v>
      </c>
      <c r="K3" s="143">
        <v>37408</v>
      </c>
      <c r="L3" s="143">
        <v>37438</v>
      </c>
      <c r="M3" s="143">
        <v>37469</v>
      </c>
      <c r="N3" s="143">
        <v>37500</v>
      </c>
      <c r="O3" s="143">
        <v>37530</v>
      </c>
      <c r="P3" s="143">
        <v>37561</v>
      </c>
      <c r="Q3" s="143">
        <v>37591</v>
      </c>
      <c r="R3" s="143">
        <v>37622</v>
      </c>
      <c r="S3" s="143">
        <v>37653</v>
      </c>
      <c r="T3" s="143">
        <v>37681</v>
      </c>
      <c r="U3" s="143">
        <v>37712</v>
      </c>
      <c r="V3" s="143">
        <v>37742</v>
      </c>
      <c r="W3" s="143">
        <v>37773</v>
      </c>
      <c r="X3" s="143">
        <v>37803</v>
      </c>
      <c r="Y3" s="143">
        <v>37834</v>
      </c>
      <c r="Z3" s="143">
        <v>37865</v>
      </c>
      <c r="AA3" s="143">
        <v>37895</v>
      </c>
      <c r="AB3" s="143">
        <v>37926</v>
      </c>
      <c r="AC3" s="143">
        <v>37956</v>
      </c>
      <c r="AD3" s="143">
        <v>37987</v>
      </c>
      <c r="AE3" s="143">
        <v>38018</v>
      </c>
      <c r="AF3" s="143">
        <v>38047</v>
      </c>
      <c r="AG3" s="143">
        <v>38078</v>
      </c>
      <c r="AH3" s="143">
        <v>38108</v>
      </c>
      <c r="AI3" s="143">
        <v>38139</v>
      </c>
      <c r="AJ3" s="143">
        <v>38169</v>
      </c>
      <c r="AK3" s="143">
        <v>38200</v>
      </c>
      <c r="AL3" s="143">
        <v>38231</v>
      </c>
      <c r="AM3" s="143">
        <v>38261</v>
      </c>
      <c r="AN3" s="143">
        <v>38292</v>
      </c>
      <c r="AO3" s="143">
        <v>38322</v>
      </c>
      <c r="AP3" s="143">
        <v>38353</v>
      </c>
      <c r="AQ3" s="143">
        <v>38384</v>
      </c>
      <c r="AR3" s="143">
        <v>38412</v>
      </c>
      <c r="AS3" s="143">
        <v>38443</v>
      </c>
      <c r="AT3" s="143">
        <v>38473</v>
      </c>
      <c r="AU3" s="143">
        <v>38504</v>
      </c>
      <c r="AV3" s="143">
        <v>38534</v>
      </c>
      <c r="AW3" s="143">
        <v>38565</v>
      </c>
      <c r="AX3" s="143">
        <v>38596</v>
      </c>
      <c r="AY3" s="143">
        <v>38626</v>
      </c>
      <c r="AZ3" s="143">
        <v>38657</v>
      </c>
      <c r="BA3" s="143">
        <v>38687</v>
      </c>
      <c r="BB3" s="143">
        <v>38718</v>
      </c>
      <c r="BC3" s="143">
        <v>38749</v>
      </c>
      <c r="BD3" s="143">
        <v>38777</v>
      </c>
      <c r="BE3" s="143">
        <v>38808</v>
      </c>
      <c r="BF3" s="143">
        <v>38838</v>
      </c>
      <c r="BG3" s="143">
        <v>38869</v>
      </c>
      <c r="BH3" s="143">
        <v>38899</v>
      </c>
      <c r="BI3" s="143">
        <v>38930</v>
      </c>
      <c r="BJ3" s="143">
        <v>38961</v>
      </c>
      <c r="BK3" s="143">
        <v>38991</v>
      </c>
      <c r="BL3" s="143">
        <v>39022</v>
      </c>
      <c r="BM3" s="143">
        <v>39052</v>
      </c>
      <c r="BN3" s="143">
        <v>39083</v>
      </c>
      <c r="BO3" s="143">
        <v>39114</v>
      </c>
      <c r="BP3" s="143">
        <v>39142</v>
      </c>
      <c r="BQ3" s="143">
        <v>39173</v>
      </c>
      <c r="BR3" s="143">
        <v>39203</v>
      </c>
      <c r="BS3" s="143">
        <v>39234</v>
      </c>
      <c r="BT3" s="143">
        <v>39264</v>
      </c>
      <c r="BU3" s="143">
        <v>39295</v>
      </c>
      <c r="BV3" s="143">
        <v>39326</v>
      </c>
      <c r="BW3" s="143">
        <v>39356</v>
      </c>
      <c r="BX3" s="143">
        <v>39387</v>
      </c>
      <c r="BY3" s="143">
        <v>39417</v>
      </c>
      <c r="BZ3" s="143">
        <v>39448</v>
      </c>
      <c r="CA3" s="143">
        <v>39479</v>
      </c>
      <c r="CB3" s="143">
        <v>39508</v>
      </c>
      <c r="CC3" s="143">
        <v>39539</v>
      </c>
      <c r="CD3" s="143">
        <v>39569</v>
      </c>
      <c r="CE3" s="143">
        <v>39600</v>
      </c>
      <c r="CF3" s="143">
        <v>39630</v>
      </c>
      <c r="CG3" s="143">
        <v>39661</v>
      </c>
      <c r="CH3" s="143">
        <v>39692</v>
      </c>
      <c r="CI3" s="143">
        <v>39722</v>
      </c>
      <c r="CJ3" s="143">
        <v>39753</v>
      </c>
      <c r="CK3" s="143">
        <v>39783</v>
      </c>
      <c r="CL3" s="143">
        <v>39814</v>
      </c>
      <c r="CM3" s="143">
        <v>39845</v>
      </c>
      <c r="CN3" s="143">
        <v>39873</v>
      </c>
      <c r="CO3" s="143">
        <v>39904</v>
      </c>
      <c r="CP3" s="143">
        <v>39934</v>
      </c>
      <c r="CQ3" s="143">
        <v>39965</v>
      </c>
      <c r="CR3" s="143">
        <v>39995</v>
      </c>
      <c r="CS3" s="143">
        <v>40026</v>
      </c>
      <c r="CT3" s="143">
        <v>40057</v>
      </c>
      <c r="CU3" s="143">
        <v>40087</v>
      </c>
      <c r="CV3" s="143">
        <v>40118</v>
      </c>
      <c r="CW3" s="143">
        <v>40148</v>
      </c>
      <c r="CX3" s="143">
        <v>40179</v>
      </c>
      <c r="CY3" s="143">
        <v>40210</v>
      </c>
      <c r="CZ3" s="143">
        <v>40238</v>
      </c>
      <c r="DA3" s="143">
        <v>40269</v>
      </c>
      <c r="DB3" s="143">
        <v>40299</v>
      </c>
      <c r="DC3" s="143">
        <v>40330</v>
      </c>
      <c r="DD3" s="143">
        <v>40360</v>
      </c>
      <c r="DE3" s="143">
        <v>40391</v>
      </c>
      <c r="DF3" s="143">
        <v>40422</v>
      </c>
      <c r="DG3" s="143">
        <v>40452</v>
      </c>
      <c r="DH3" s="143">
        <v>40483</v>
      </c>
      <c r="DI3" s="143">
        <v>40513</v>
      </c>
      <c r="DJ3" s="143">
        <v>40544</v>
      </c>
      <c r="DK3" s="143">
        <v>40575</v>
      </c>
      <c r="DL3" s="143">
        <v>40603</v>
      </c>
      <c r="DM3" s="143">
        <v>40634</v>
      </c>
      <c r="DN3" s="143">
        <v>40664</v>
      </c>
      <c r="DO3" s="143">
        <v>40695</v>
      </c>
      <c r="DP3" s="143">
        <v>40725</v>
      </c>
      <c r="DQ3" s="143">
        <v>40756</v>
      </c>
      <c r="DR3" s="143">
        <v>40787</v>
      </c>
      <c r="DS3" s="143">
        <v>40817</v>
      </c>
      <c r="DT3" s="143">
        <v>40848</v>
      </c>
      <c r="DU3" s="143">
        <v>40878</v>
      </c>
      <c r="DV3" s="143">
        <v>40909</v>
      </c>
      <c r="DW3" s="143">
        <v>40940</v>
      </c>
      <c r="DX3" s="143">
        <v>40969</v>
      </c>
      <c r="DY3" s="143">
        <v>41000</v>
      </c>
      <c r="DZ3" s="143">
        <v>41030</v>
      </c>
      <c r="EA3" s="143">
        <v>41061</v>
      </c>
      <c r="EB3" s="143">
        <v>41091</v>
      </c>
      <c r="EC3" s="143">
        <v>41122</v>
      </c>
      <c r="ED3" s="143">
        <v>41153</v>
      </c>
      <c r="EE3" s="143">
        <v>41183</v>
      </c>
      <c r="EF3" s="143">
        <v>41214</v>
      </c>
      <c r="EG3" s="143">
        <v>41244</v>
      </c>
      <c r="EH3" s="143">
        <v>41275</v>
      </c>
      <c r="EI3" s="143">
        <v>41306</v>
      </c>
      <c r="EJ3" s="143">
        <v>41334</v>
      </c>
      <c r="EK3" s="143">
        <v>41365</v>
      </c>
      <c r="EL3" s="143">
        <v>41395</v>
      </c>
      <c r="EM3" s="143">
        <v>41426</v>
      </c>
      <c r="EN3" s="143">
        <v>41456</v>
      </c>
      <c r="EO3" s="143">
        <v>41487</v>
      </c>
      <c r="EP3" s="143">
        <v>41518</v>
      </c>
      <c r="EQ3" s="143">
        <v>41548</v>
      </c>
      <c r="ER3" s="143">
        <v>41579</v>
      </c>
      <c r="ES3" s="143">
        <v>41609</v>
      </c>
      <c r="ET3" s="143">
        <v>41640</v>
      </c>
      <c r="EU3" s="143">
        <v>41671</v>
      </c>
      <c r="EV3" s="143">
        <v>41699</v>
      </c>
      <c r="EW3" s="143">
        <v>41730</v>
      </c>
      <c r="EX3" s="143">
        <v>41760</v>
      </c>
      <c r="EY3" s="143">
        <v>41791</v>
      </c>
      <c r="EZ3" s="143">
        <v>41821</v>
      </c>
      <c r="FA3" s="143">
        <v>41852</v>
      </c>
      <c r="FB3" s="143">
        <v>41883</v>
      </c>
      <c r="FC3" s="143">
        <v>41913</v>
      </c>
      <c r="FD3" s="143">
        <v>41944</v>
      </c>
      <c r="FE3" s="143">
        <v>41974</v>
      </c>
      <c r="FF3" s="143">
        <v>42005</v>
      </c>
      <c r="FG3" s="143">
        <v>42036</v>
      </c>
      <c r="FH3" s="143">
        <v>42064</v>
      </c>
      <c r="FI3" s="143">
        <v>42095</v>
      </c>
      <c r="FJ3" s="143">
        <v>42125</v>
      </c>
      <c r="FK3" s="143">
        <v>42156</v>
      </c>
      <c r="FL3" s="143">
        <v>42186</v>
      </c>
      <c r="FM3" s="143">
        <v>42217</v>
      </c>
      <c r="FN3" s="143">
        <v>42248</v>
      </c>
      <c r="FO3" s="143">
        <v>42278</v>
      </c>
      <c r="FP3" s="143">
        <v>42309</v>
      </c>
      <c r="FQ3" s="143">
        <v>42339</v>
      </c>
      <c r="FR3" s="143">
        <v>42370</v>
      </c>
      <c r="FS3" s="143">
        <v>42401</v>
      </c>
      <c r="FT3" s="143">
        <v>42430</v>
      </c>
      <c r="FU3" s="143">
        <v>42461</v>
      </c>
      <c r="FV3" s="143">
        <v>42491</v>
      </c>
      <c r="FW3" s="143">
        <v>42522</v>
      </c>
      <c r="FX3" s="143">
        <v>42552</v>
      </c>
      <c r="FY3" s="143">
        <v>42583</v>
      </c>
      <c r="FZ3" s="143">
        <v>42614</v>
      </c>
      <c r="GA3" s="143">
        <v>42644</v>
      </c>
      <c r="GB3" s="143">
        <v>42675</v>
      </c>
      <c r="GC3" s="143">
        <v>42705</v>
      </c>
      <c r="GD3" s="143">
        <v>42736</v>
      </c>
      <c r="GE3" s="143">
        <v>42767</v>
      </c>
      <c r="GF3" s="143">
        <v>42795</v>
      </c>
      <c r="GG3" s="143">
        <v>42826</v>
      </c>
      <c r="GH3" s="143">
        <v>42856</v>
      </c>
      <c r="GI3" s="143">
        <v>42887</v>
      </c>
      <c r="GJ3" s="143">
        <v>42917</v>
      </c>
      <c r="GK3" s="143">
        <v>42948</v>
      </c>
      <c r="GL3" s="143">
        <v>42979</v>
      </c>
      <c r="GM3" s="143">
        <v>43009</v>
      </c>
      <c r="GN3" s="143">
        <v>43040</v>
      </c>
      <c r="GO3" s="143">
        <v>43070</v>
      </c>
      <c r="GP3" s="143">
        <v>43101</v>
      </c>
      <c r="GQ3" s="143">
        <v>43132</v>
      </c>
      <c r="GR3" s="143">
        <v>43160</v>
      </c>
      <c r="GS3" s="143">
        <v>43191</v>
      </c>
      <c r="GT3" s="143">
        <v>43221</v>
      </c>
      <c r="GU3" s="143">
        <v>43252</v>
      </c>
      <c r="GV3" s="143">
        <v>43282</v>
      </c>
      <c r="GW3" s="143">
        <v>43313</v>
      </c>
      <c r="GX3" s="143">
        <v>43344</v>
      </c>
    </row>
    <row r="4" spans="1:206" x14ac:dyDescent="0.2">
      <c r="A4" s="243" t="s">
        <v>130</v>
      </c>
      <c r="B4" s="244" t="s">
        <v>149</v>
      </c>
      <c r="C4">
        <v>28</v>
      </c>
      <c r="D4">
        <v>29</v>
      </c>
      <c r="E4">
        <v>37.75</v>
      </c>
      <c r="F4">
        <v>37.75</v>
      </c>
      <c r="G4">
        <v>35.75</v>
      </c>
      <c r="H4">
        <v>32.75</v>
      </c>
      <c r="I4">
        <v>30.5</v>
      </c>
      <c r="J4">
        <v>28.5</v>
      </c>
      <c r="K4">
        <v>29.5</v>
      </c>
      <c r="L4">
        <v>42.5</v>
      </c>
      <c r="M4">
        <v>49.5</v>
      </c>
      <c r="N4">
        <v>42</v>
      </c>
      <c r="O4">
        <v>38.75</v>
      </c>
      <c r="P4">
        <v>35.5</v>
      </c>
      <c r="Q4">
        <v>37</v>
      </c>
      <c r="R4">
        <v>41.75</v>
      </c>
      <c r="S4">
        <v>40.75</v>
      </c>
      <c r="T4">
        <v>35</v>
      </c>
      <c r="U4">
        <v>32</v>
      </c>
      <c r="V4">
        <v>28.5</v>
      </c>
      <c r="W4">
        <v>29.5</v>
      </c>
      <c r="X4">
        <v>48</v>
      </c>
      <c r="Y4">
        <v>56</v>
      </c>
      <c r="Z4">
        <v>46.25</v>
      </c>
      <c r="AA4">
        <v>40.25</v>
      </c>
      <c r="AB4">
        <v>36</v>
      </c>
      <c r="AC4">
        <v>37.5</v>
      </c>
      <c r="AD4">
        <v>41.81</v>
      </c>
      <c r="AE4">
        <v>40.950000000000003</v>
      </c>
      <c r="AF4">
        <v>36.01</v>
      </c>
      <c r="AG4">
        <v>33.43</v>
      </c>
      <c r="AH4">
        <v>30.43</v>
      </c>
      <c r="AI4">
        <v>31.29</v>
      </c>
      <c r="AJ4">
        <v>47.17</v>
      </c>
      <c r="AK4">
        <v>54.04</v>
      </c>
      <c r="AL4">
        <v>45.67</v>
      </c>
      <c r="AM4">
        <v>40.520000000000003</v>
      </c>
      <c r="AN4">
        <v>36.869999999999997</v>
      </c>
      <c r="AO4">
        <v>38.159999999999997</v>
      </c>
      <c r="AP4">
        <v>41.85</v>
      </c>
      <c r="AQ4">
        <v>41.11</v>
      </c>
      <c r="AR4">
        <v>36.880000000000003</v>
      </c>
      <c r="AS4">
        <v>34.67</v>
      </c>
      <c r="AT4">
        <v>32.1</v>
      </c>
      <c r="AU4">
        <v>32.83</v>
      </c>
      <c r="AV4">
        <v>46.46</v>
      </c>
      <c r="AW4">
        <v>52.35</v>
      </c>
      <c r="AX4">
        <v>45.17</v>
      </c>
      <c r="AY4">
        <v>40.76</v>
      </c>
      <c r="AZ4">
        <v>37.630000000000003</v>
      </c>
      <c r="BA4">
        <v>38.729999999999997</v>
      </c>
      <c r="BB4">
        <v>42.08</v>
      </c>
      <c r="BC4">
        <v>41.41</v>
      </c>
      <c r="BD4">
        <v>37.57</v>
      </c>
      <c r="BE4">
        <v>35.56</v>
      </c>
      <c r="BF4">
        <v>33.22</v>
      </c>
      <c r="BG4">
        <v>33.89</v>
      </c>
      <c r="BH4">
        <v>46.27</v>
      </c>
      <c r="BI4">
        <v>51.63</v>
      </c>
      <c r="BJ4">
        <v>45.11</v>
      </c>
      <c r="BK4">
        <v>41.09</v>
      </c>
      <c r="BL4">
        <v>38.25</v>
      </c>
      <c r="BM4">
        <v>39.26</v>
      </c>
      <c r="BN4">
        <v>42.32</v>
      </c>
      <c r="BO4">
        <v>41.72</v>
      </c>
      <c r="BP4">
        <v>38.22</v>
      </c>
      <c r="BQ4">
        <v>36.4</v>
      </c>
      <c r="BR4">
        <v>34.28</v>
      </c>
      <c r="BS4">
        <v>34.89</v>
      </c>
      <c r="BT4">
        <v>46.15</v>
      </c>
      <c r="BU4">
        <v>51.02</v>
      </c>
      <c r="BV4">
        <v>45.09</v>
      </c>
      <c r="BW4">
        <v>41.44</v>
      </c>
      <c r="BX4">
        <v>38.86</v>
      </c>
      <c r="BY4">
        <v>39.78</v>
      </c>
      <c r="BZ4">
        <v>42.72</v>
      </c>
      <c r="CA4">
        <v>42.15</v>
      </c>
      <c r="CB4">
        <v>38.9</v>
      </c>
      <c r="CC4">
        <v>37.21</v>
      </c>
      <c r="CD4">
        <v>35.229999999999997</v>
      </c>
      <c r="CE4">
        <v>35.799999999999997</v>
      </c>
      <c r="CF4">
        <v>46.28</v>
      </c>
      <c r="CG4">
        <v>50.82</v>
      </c>
      <c r="CH4">
        <v>45.3</v>
      </c>
      <c r="CI4">
        <v>41.9</v>
      </c>
      <c r="CJ4">
        <v>39.5</v>
      </c>
      <c r="CK4">
        <v>40.35</v>
      </c>
      <c r="CL4">
        <v>43.12</v>
      </c>
      <c r="CM4">
        <v>42.6</v>
      </c>
      <c r="CN4">
        <v>39.57</v>
      </c>
      <c r="CO4">
        <v>37.99</v>
      </c>
      <c r="CP4">
        <v>36.15</v>
      </c>
      <c r="CQ4">
        <v>36.68</v>
      </c>
      <c r="CR4">
        <v>46.44</v>
      </c>
      <c r="CS4">
        <v>50.67</v>
      </c>
      <c r="CT4">
        <v>45.53</v>
      </c>
      <c r="CU4">
        <v>42.37</v>
      </c>
      <c r="CV4">
        <v>40.130000000000003</v>
      </c>
      <c r="CW4">
        <v>40.92</v>
      </c>
      <c r="CX4">
        <v>43.53</v>
      </c>
      <c r="CY4">
        <v>43.04</v>
      </c>
      <c r="CZ4">
        <v>40.22</v>
      </c>
      <c r="DA4">
        <v>38.75</v>
      </c>
      <c r="DB4">
        <v>37.04</v>
      </c>
      <c r="DC4">
        <v>37.53</v>
      </c>
      <c r="DD4">
        <v>46.62</v>
      </c>
      <c r="DE4">
        <v>50.56</v>
      </c>
      <c r="DF4">
        <v>45.77</v>
      </c>
      <c r="DG4">
        <v>42.83</v>
      </c>
      <c r="DH4">
        <v>40.75</v>
      </c>
      <c r="DI4">
        <v>41.49</v>
      </c>
      <c r="DJ4">
        <v>43.94</v>
      </c>
      <c r="DK4">
        <v>43.49</v>
      </c>
      <c r="DL4">
        <v>40.869999999999997</v>
      </c>
      <c r="DM4">
        <v>39.5</v>
      </c>
      <c r="DN4">
        <v>37.909999999999997</v>
      </c>
      <c r="DO4">
        <v>38.369999999999997</v>
      </c>
      <c r="DP4">
        <v>46.83</v>
      </c>
      <c r="DQ4">
        <v>50.49</v>
      </c>
      <c r="DR4">
        <v>46.04</v>
      </c>
      <c r="DS4">
        <v>43.3</v>
      </c>
      <c r="DT4">
        <v>41.36</v>
      </c>
      <c r="DU4">
        <v>42.05</v>
      </c>
      <c r="DV4">
        <v>44.37</v>
      </c>
      <c r="DW4">
        <v>43.95</v>
      </c>
      <c r="DX4">
        <v>41.5</v>
      </c>
      <c r="DY4">
        <v>40.229999999999997</v>
      </c>
      <c r="DZ4">
        <v>38.75</v>
      </c>
      <c r="EA4">
        <v>39.18</v>
      </c>
      <c r="EB4">
        <v>47.05</v>
      </c>
      <c r="EC4">
        <v>50.46</v>
      </c>
      <c r="ED4">
        <v>46.32</v>
      </c>
      <c r="EE4">
        <v>43.77</v>
      </c>
      <c r="EF4">
        <v>41.97</v>
      </c>
      <c r="EG4">
        <v>42.61</v>
      </c>
      <c r="EH4">
        <v>44.88</v>
      </c>
      <c r="EI4">
        <v>44.45</v>
      </c>
      <c r="EJ4">
        <v>41.98</v>
      </c>
      <c r="EK4">
        <v>40.700000000000003</v>
      </c>
      <c r="EL4">
        <v>39.19</v>
      </c>
      <c r="EM4">
        <v>39.630000000000003</v>
      </c>
      <c r="EN4">
        <v>47.6</v>
      </c>
      <c r="EO4">
        <v>51.04</v>
      </c>
      <c r="EP4">
        <v>46.85</v>
      </c>
      <c r="EQ4">
        <v>44.27</v>
      </c>
      <c r="ER4">
        <v>42.45</v>
      </c>
      <c r="ES4">
        <v>43.1</v>
      </c>
      <c r="ET4">
        <v>45.39</v>
      </c>
      <c r="EU4">
        <v>44.96</v>
      </c>
      <c r="EV4">
        <v>42.46</v>
      </c>
      <c r="EW4">
        <v>41.16</v>
      </c>
      <c r="EX4">
        <v>39.64</v>
      </c>
      <c r="EY4">
        <v>40.08</v>
      </c>
      <c r="EZ4">
        <v>48.14</v>
      </c>
      <c r="FA4">
        <v>51.63</v>
      </c>
      <c r="FB4">
        <v>47.39</v>
      </c>
      <c r="FC4">
        <v>44.78</v>
      </c>
      <c r="FD4">
        <v>42.93</v>
      </c>
      <c r="FE4">
        <v>43.59</v>
      </c>
      <c r="FF4">
        <v>45.9</v>
      </c>
      <c r="FG4">
        <v>45.47</v>
      </c>
      <c r="FH4">
        <v>42.94</v>
      </c>
      <c r="FI4">
        <v>41.62</v>
      </c>
      <c r="FJ4">
        <v>40.090000000000003</v>
      </c>
      <c r="FK4">
        <v>40.53</v>
      </c>
      <c r="FL4">
        <v>48.68</v>
      </c>
      <c r="FM4">
        <v>52.21</v>
      </c>
      <c r="FN4">
        <v>47.92</v>
      </c>
      <c r="FO4">
        <v>45.28</v>
      </c>
      <c r="FP4">
        <v>43.42</v>
      </c>
      <c r="FQ4">
        <v>44.08</v>
      </c>
      <c r="FR4">
        <v>46.42</v>
      </c>
      <c r="FS4">
        <v>45.97</v>
      </c>
      <c r="FT4">
        <v>43.42</v>
      </c>
      <c r="FU4">
        <v>42.09</v>
      </c>
      <c r="FV4">
        <v>40.54</v>
      </c>
      <c r="FW4">
        <v>40.98</v>
      </c>
      <c r="FX4">
        <v>49.22</v>
      </c>
      <c r="FY4">
        <v>52.79</v>
      </c>
      <c r="FZ4">
        <v>48.45</v>
      </c>
      <c r="GA4">
        <v>45.79</v>
      </c>
      <c r="GB4">
        <v>43.9</v>
      </c>
      <c r="GC4">
        <v>44.57</v>
      </c>
      <c r="GD4">
        <v>46.93</v>
      </c>
      <c r="GE4">
        <v>46.48</v>
      </c>
      <c r="GF4">
        <v>43.9</v>
      </c>
      <c r="GG4">
        <v>42.55</v>
      </c>
      <c r="GH4">
        <v>40.98</v>
      </c>
      <c r="GI4">
        <v>41.44</v>
      </c>
      <c r="GJ4">
        <v>49.77</v>
      </c>
      <c r="GK4">
        <v>53.37</v>
      </c>
      <c r="GL4">
        <v>48.99</v>
      </c>
      <c r="GM4">
        <v>46.29</v>
      </c>
      <c r="GN4">
        <v>44.38</v>
      </c>
      <c r="GO4">
        <v>45.06</v>
      </c>
      <c r="GP4">
        <v>47.44</v>
      </c>
      <c r="GQ4">
        <v>46.99</v>
      </c>
      <c r="GR4">
        <v>44.38</v>
      </c>
      <c r="GS4">
        <v>43.02</v>
      </c>
      <c r="GT4">
        <v>41.43</v>
      </c>
      <c r="GU4">
        <v>41.89</v>
      </c>
      <c r="GV4">
        <v>50.31</v>
      </c>
      <c r="GW4">
        <v>53.95</v>
      </c>
      <c r="GX4">
        <v>49.52</v>
      </c>
    </row>
    <row r="5" spans="1:206" x14ac:dyDescent="0.2">
      <c r="A5" s="243" t="s">
        <v>130</v>
      </c>
      <c r="B5" s="244" t="s">
        <v>179</v>
      </c>
      <c r="C5">
        <v>24</v>
      </c>
      <c r="D5">
        <v>25.854000000000003</v>
      </c>
      <c r="E5">
        <v>29.613000000000003</v>
      </c>
      <c r="F5">
        <v>27.899000000000001</v>
      </c>
      <c r="G5">
        <v>25.446000000000002</v>
      </c>
      <c r="H5">
        <v>22.496000000000002</v>
      </c>
      <c r="I5">
        <v>18.600000000000001</v>
      </c>
      <c r="J5">
        <v>19.556000000000001</v>
      </c>
      <c r="K5">
        <v>20.625</v>
      </c>
      <c r="L5">
        <v>29.395</v>
      </c>
      <c r="M5">
        <v>33.194000000000003</v>
      </c>
      <c r="N5">
        <v>28.7</v>
      </c>
      <c r="O5">
        <v>26.468</v>
      </c>
      <c r="P5">
        <v>23.125</v>
      </c>
      <c r="Q5">
        <v>29.484000000000002</v>
      </c>
      <c r="R5">
        <v>28.914999999999999</v>
      </c>
      <c r="S5">
        <v>27.911000000000001</v>
      </c>
      <c r="T5">
        <v>25.919</v>
      </c>
      <c r="U5">
        <v>22.733000000000001</v>
      </c>
      <c r="V5">
        <v>12.282</v>
      </c>
      <c r="W5">
        <v>15.292000000000002</v>
      </c>
      <c r="X5">
        <v>36</v>
      </c>
      <c r="Y5">
        <v>38.032000000000004</v>
      </c>
      <c r="Z5">
        <v>32.438000000000002</v>
      </c>
      <c r="AA5">
        <v>28.694000000000003</v>
      </c>
      <c r="AB5">
        <v>24.2</v>
      </c>
      <c r="AC5">
        <v>30.605</v>
      </c>
      <c r="AD5">
        <v>28.226000000000003</v>
      </c>
      <c r="AE5">
        <v>27.347000000000001</v>
      </c>
      <c r="AF5">
        <v>25.979000000000003</v>
      </c>
      <c r="AG5">
        <v>23.423000000000002</v>
      </c>
      <c r="AH5">
        <v>14.51</v>
      </c>
      <c r="AI5">
        <v>17.682000000000002</v>
      </c>
      <c r="AJ5">
        <v>34.229999999999997</v>
      </c>
      <c r="AK5">
        <v>35.888000000000005</v>
      </c>
      <c r="AL5">
        <v>31.409000000000002</v>
      </c>
      <c r="AM5">
        <v>28.366</v>
      </c>
      <c r="AN5">
        <v>24.902000000000001</v>
      </c>
      <c r="AO5">
        <v>30.114999999999998</v>
      </c>
      <c r="AP5">
        <v>28.381</v>
      </c>
      <c r="AQ5">
        <v>27.846</v>
      </c>
      <c r="AR5">
        <v>26.414999999999999</v>
      </c>
      <c r="AS5">
        <v>24.036000000000001</v>
      </c>
      <c r="AT5">
        <v>15.829000000000001</v>
      </c>
      <c r="AU5">
        <v>18.78</v>
      </c>
      <c r="AV5">
        <v>34.006</v>
      </c>
      <c r="AW5">
        <v>35.812000000000005</v>
      </c>
      <c r="AX5">
        <v>31.454000000000001</v>
      </c>
      <c r="AY5">
        <v>28.613000000000003</v>
      </c>
      <c r="AZ5">
        <v>25.406000000000002</v>
      </c>
      <c r="BA5">
        <v>30.162000000000003</v>
      </c>
      <c r="BB5">
        <v>28.578000000000003</v>
      </c>
      <c r="BC5">
        <v>28.104000000000003</v>
      </c>
      <c r="BD5">
        <v>26.797000000000001</v>
      </c>
      <c r="BE5">
        <v>24.537000000000003</v>
      </c>
      <c r="BF5">
        <v>17.502000000000002</v>
      </c>
      <c r="BG5">
        <v>19.847000000000001</v>
      </c>
      <c r="BH5">
        <v>33.686</v>
      </c>
      <c r="BI5">
        <v>35.347999999999999</v>
      </c>
      <c r="BJ5">
        <v>31.349</v>
      </c>
      <c r="BK5">
        <v>28.771000000000001</v>
      </c>
      <c r="BL5">
        <v>25.851000000000003</v>
      </c>
      <c r="BM5">
        <v>30.215</v>
      </c>
      <c r="BN5">
        <v>28.83</v>
      </c>
      <c r="BO5">
        <v>28.281000000000002</v>
      </c>
      <c r="BP5">
        <v>27.111000000000001</v>
      </c>
      <c r="BQ5">
        <v>25.033000000000001</v>
      </c>
      <c r="BR5">
        <v>18.661000000000001</v>
      </c>
      <c r="BS5">
        <v>20.8</v>
      </c>
      <c r="BT5">
        <v>33.332999999999998</v>
      </c>
      <c r="BU5">
        <v>34.875</v>
      </c>
      <c r="BV5">
        <v>31.105</v>
      </c>
      <c r="BW5">
        <v>29.004000000000001</v>
      </c>
      <c r="BX5">
        <v>26.245000000000001</v>
      </c>
      <c r="BY5">
        <v>30.189</v>
      </c>
      <c r="BZ5">
        <v>28.958000000000002</v>
      </c>
      <c r="CA5">
        <v>28.483000000000001</v>
      </c>
      <c r="CB5">
        <v>27.29</v>
      </c>
      <c r="CC5">
        <v>25.555</v>
      </c>
      <c r="CD5">
        <v>19.515000000000001</v>
      </c>
      <c r="CE5">
        <v>21.25</v>
      </c>
      <c r="CF5">
        <v>33.189</v>
      </c>
      <c r="CG5">
        <v>34.405000000000001</v>
      </c>
      <c r="CH5">
        <v>31.195</v>
      </c>
      <c r="CI5">
        <v>29.142000000000003</v>
      </c>
      <c r="CJ5">
        <v>26.412000000000003</v>
      </c>
      <c r="CK5">
        <v>30.22</v>
      </c>
      <c r="CL5">
        <v>29.073</v>
      </c>
      <c r="CM5">
        <v>28.633000000000003</v>
      </c>
      <c r="CN5">
        <v>27.538</v>
      </c>
      <c r="CO5">
        <v>25.956</v>
      </c>
      <c r="CP5">
        <v>20.007000000000001</v>
      </c>
      <c r="CQ5">
        <v>22.228000000000002</v>
      </c>
      <c r="CR5">
        <v>33.018000000000001</v>
      </c>
      <c r="CS5">
        <v>34.137</v>
      </c>
      <c r="CT5">
        <v>31.164000000000001</v>
      </c>
      <c r="CU5">
        <v>29.29</v>
      </c>
      <c r="CV5">
        <v>26.727</v>
      </c>
      <c r="CW5">
        <v>30.28</v>
      </c>
      <c r="CX5">
        <v>29.045000000000002</v>
      </c>
      <c r="CY5">
        <v>28.809000000000001</v>
      </c>
      <c r="CZ5">
        <v>27.907</v>
      </c>
      <c r="DA5">
        <v>26.336000000000002</v>
      </c>
      <c r="DB5">
        <v>20.789000000000001</v>
      </c>
      <c r="DC5">
        <v>22.881</v>
      </c>
      <c r="DD5">
        <v>32.882000000000005</v>
      </c>
      <c r="DE5">
        <v>33.913000000000004</v>
      </c>
      <c r="DF5">
        <v>31.157</v>
      </c>
      <c r="DG5">
        <v>29.315000000000001</v>
      </c>
      <c r="DH5">
        <v>27.199000000000002</v>
      </c>
      <c r="DI5">
        <v>30.34</v>
      </c>
      <c r="DJ5">
        <v>29.203000000000003</v>
      </c>
      <c r="DK5">
        <v>29.008000000000003</v>
      </c>
      <c r="DL5">
        <v>28.146000000000001</v>
      </c>
      <c r="DM5">
        <v>26.655000000000001</v>
      </c>
      <c r="DN5">
        <v>21.355</v>
      </c>
      <c r="DO5">
        <v>23.372</v>
      </c>
      <c r="DP5">
        <v>32.761000000000003</v>
      </c>
      <c r="DQ5">
        <v>34.071000000000005</v>
      </c>
      <c r="DR5">
        <v>31.237000000000002</v>
      </c>
      <c r="DS5">
        <v>29.479000000000003</v>
      </c>
      <c r="DT5">
        <v>27.46</v>
      </c>
      <c r="DU5">
        <v>30.456000000000003</v>
      </c>
      <c r="DV5">
        <v>29.355</v>
      </c>
      <c r="DW5">
        <v>29.221</v>
      </c>
      <c r="DX5">
        <v>28.389000000000003</v>
      </c>
      <c r="DY5">
        <v>26.796000000000003</v>
      </c>
      <c r="DZ5">
        <v>22.221</v>
      </c>
      <c r="EA5">
        <v>23.856000000000002</v>
      </c>
      <c r="EB5">
        <v>32.765999999999998</v>
      </c>
      <c r="EC5">
        <v>34.039000000000001</v>
      </c>
      <c r="ED5">
        <v>31.156000000000002</v>
      </c>
      <c r="EE5">
        <v>29.799000000000003</v>
      </c>
      <c r="EF5">
        <v>27.721</v>
      </c>
      <c r="EG5">
        <v>30.504999999999999</v>
      </c>
      <c r="EH5">
        <v>29.692</v>
      </c>
      <c r="EI5">
        <v>29.381</v>
      </c>
      <c r="EJ5">
        <v>28.503</v>
      </c>
      <c r="EK5">
        <v>27.314</v>
      </c>
      <c r="EL5">
        <v>22.842000000000002</v>
      </c>
      <c r="EM5">
        <v>24.106000000000002</v>
      </c>
      <c r="EN5">
        <v>32.817</v>
      </c>
      <c r="EO5">
        <v>33.914999999999999</v>
      </c>
      <c r="EP5">
        <v>31.164999999999999</v>
      </c>
      <c r="EQ5">
        <v>29.979000000000003</v>
      </c>
      <c r="ER5">
        <v>28.014000000000003</v>
      </c>
      <c r="ES5">
        <v>30.626000000000001</v>
      </c>
      <c r="ET5">
        <v>29.86</v>
      </c>
      <c r="EU5">
        <v>29.58</v>
      </c>
      <c r="EV5">
        <v>28.744</v>
      </c>
      <c r="EW5">
        <v>27.614999999999998</v>
      </c>
      <c r="EX5">
        <v>23.302</v>
      </c>
      <c r="EY5">
        <v>24.513000000000002</v>
      </c>
      <c r="EZ5">
        <v>32.871000000000002</v>
      </c>
      <c r="FA5">
        <v>33.667000000000002</v>
      </c>
      <c r="FB5">
        <v>31.459000000000003</v>
      </c>
      <c r="FC5">
        <v>30.169</v>
      </c>
      <c r="FD5">
        <v>28.085000000000001</v>
      </c>
      <c r="FE5">
        <v>30.877000000000002</v>
      </c>
      <c r="FF5">
        <v>29.827000000000002</v>
      </c>
      <c r="FG5">
        <v>29.526</v>
      </c>
      <c r="FH5">
        <v>28.984999999999999</v>
      </c>
      <c r="FI5">
        <v>27.742000000000001</v>
      </c>
      <c r="FJ5">
        <v>23.441000000000003</v>
      </c>
      <c r="FK5">
        <v>25.195</v>
      </c>
      <c r="FL5">
        <v>32.926000000000002</v>
      </c>
      <c r="FM5">
        <v>33.658999999999999</v>
      </c>
      <c r="FN5">
        <v>31.567</v>
      </c>
      <c r="FO5">
        <v>30.177000000000003</v>
      </c>
      <c r="FP5">
        <v>28.128</v>
      </c>
      <c r="FQ5">
        <v>31.05</v>
      </c>
      <c r="FR5">
        <v>29.756</v>
      </c>
      <c r="FS5">
        <v>29.761000000000003</v>
      </c>
      <c r="FT5">
        <v>29.225000000000001</v>
      </c>
      <c r="FU5">
        <v>28.214000000000002</v>
      </c>
      <c r="FV5">
        <v>23.879000000000001</v>
      </c>
      <c r="FW5">
        <v>25.586000000000002</v>
      </c>
      <c r="FX5">
        <v>32.788000000000004</v>
      </c>
      <c r="FY5">
        <v>33.953000000000003</v>
      </c>
      <c r="FZ5">
        <v>31.674000000000003</v>
      </c>
      <c r="GA5">
        <v>30.164000000000001</v>
      </c>
      <c r="GB5">
        <v>28.578000000000003</v>
      </c>
      <c r="GC5">
        <v>31.222000000000001</v>
      </c>
      <c r="GD5">
        <v>29.961000000000002</v>
      </c>
      <c r="GE5">
        <v>29.934000000000001</v>
      </c>
      <c r="GF5">
        <v>29.61</v>
      </c>
      <c r="GG5">
        <v>28.059000000000001</v>
      </c>
      <c r="GH5">
        <v>24.354000000000003</v>
      </c>
      <c r="GI5">
        <v>25.773</v>
      </c>
      <c r="GJ5">
        <v>33.017000000000003</v>
      </c>
      <c r="GK5">
        <v>34.193000000000005</v>
      </c>
      <c r="GL5">
        <v>31.899000000000001</v>
      </c>
      <c r="GM5">
        <v>30.379000000000001</v>
      </c>
      <c r="GN5">
        <v>28.784000000000002</v>
      </c>
      <c r="GO5">
        <v>31.333000000000002</v>
      </c>
      <c r="GP5">
        <v>30.392000000000003</v>
      </c>
      <c r="GQ5">
        <v>30.136000000000003</v>
      </c>
      <c r="GR5">
        <v>29.641000000000002</v>
      </c>
      <c r="GS5">
        <v>28.432000000000002</v>
      </c>
      <c r="GT5">
        <v>24.522000000000002</v>
      </c>
      <c r="GU5">
        <v>25.961000000000002</v>
      </c>
      <c r="GV5">
        <v>33.234999999999999</v>
      </c>
      <c r="GW5">
        <v>34.446000000000005</v>
      </c>
      <c r="GX5">
        <v>31.862000000000002</v>
      </c>
    </row>
    <row r="6" spans="1:206" x14ac:dyDescent="0.2">
      <c r="A6" s="243" t="s">
        <v>129</v>
      </c>
      <c r="B6" s="244" t="s">
        <v>149</v>
      </c>
      <c r="C6">
        <v>28</v>
      </c>
      <c r="D6">
        <v>29.75</v>
      </c>
      <c r="E6">
        <v>38</v>
      </c>
      <c r="F6">
        <v>37.75</v>
      </c>
      <c r="G6">
        <v>35.65</v>
      </c>
      <c r="H6">
        <v>32.75</v>
      </c>
      <c r="I6">
        <v>32.5</v>
      </c>
      <c r="J6">
        <v>31</v>
      </c>
      <c r="K6">
        <v>32</v>
      </c>
      <c r="L6">
        <v>45.5</v>
      </c>
      <c r="M6">
        <v>52</v>
      </c>
      <c r="N6">
        <v>45.5</v>
      </c>
      <c r="O6">
        <v>38.75</v>
      </c>
      <c r="P6">
        <v>35.5</v>
      </c>
      <c r="Q6">
        <v>37</v>
      </c>
      <c r="R6">
        <v>42</v>
      </c>
      <c r="S6">
        <v>41.25</v>
      </c>
      <c r="T6">
        <v>35.75</v>
      </c>
      <c r="U6">
        <v>35.5</v>
      </c>
      <c r="V6">
        <v>32</v>
      </c>
      <c r="W6">
        <v>30.25</v>
      </c>
      <c r="X6">
        <v>52.5</v>
      </c>
      <c r="Y6">
        <v>59.5</v>
      </c>
      <c r="Z6">
        <v>49.75</v>
      </c>
      <c r="AA6">
        <v>40.75</v>
      </c>
      <c r="AB6">
        <v>36.5</v>
      </c>
      <c r="AC6">
        <v>37.75</v>
      </c>
      <c r="AD6">
        <v>42.27</v>
      </c>
      <c r="AE6">
        <v>41.63</v>
      </c>
      <c r="AF6">
        <v>36.909999999999997</v>
      </c>
      <c r="AG6">
        <v>36.700000000000003</v>
      </c>
      <c r="AH6">
        <v>33.69</v>
      </c>
      <c r="AI6">
        <v>32.19</v>
      </c>
      <c r="AJ6">
        <v>51.29</v>
      </c>
      <c r="AK6">
        <v>57.31</v>
      </c>
      <c r="AL6">
        <v>48.94</v>
      </c>
      <c r="AM6">
        <v>41.21</v>
      </c>
      <c r="AN6">
        <v>37.57</v>
      </c>
      <c r="AO6">
        <v>38.64</v>
      </c>
      <c r="AP6">
        <v>42.64</v>
      </c>
      <c r="AQ6">
        <v>42.09</v>
      </c>
      <c r="AR6">
        <v>38.04</v>
      </c>
      <c r="AS6">
        <v>37.86</v>
      </c>
      <c r="AT6">
        <v>35.28</v>
      </c>
      <c r="AU6">
        <v>34</v>
      </c>
      <c r="AV6">
        <v>50.43</v>
      </c>
      <c r="AW6">
        <v>55.61</v>
      </c>
      <c r="AX6">
        <v>48.42</v>
      </c>
      <c r="AY6">
        <v>41.78</v>
      </c>
      <c r="AZ6">
        <v>38.64</v>
      </c>
      <c r="BA6">
        <v>39.57</v>
      </c>
      <c r="BB6">
        <v>43.34</v>
      </c>
      <c r="BC6">
        <v>42.84</v>
      </c>
      <c r="BD6">
        <v>39.119999999999997</v>
      </c>
      <c r="BE6">
        <v>38.96</v>
      </c>
      <c r="BF6">
        <v>36.6</v>
      </c>
      <c r="BG6">
        <v>35.42</v>
      </c>
      <c r="BH6">
        <v>50.48</v>
      </c>
      <c r="BI6">
        <v>55.22</v>
      </c>
      <c r="BJ6">
        <v>48.63</v>
      </c>
      <c r="BK6">
        <v>42.55</v>
      </c>
      <c r="BL6">
        <v>39.68</v>
      </c>
      <c r="BM6">
        <v>40.53</v>
      </c>
      <c r="BN6">
        <v>44.03</v>
      </c>
      <c r="BO6">
        <v>43.58</v>
      </c>
      <c r="BP6">
        <v>40.18</v>
      </c>
      <c r="BQ6">
        <v>40.03</v>
      </c>
      <c r="BR6">
        <v>37.869999999999997</v>
      </c>
      <c r="BS6">
        <v>36.79</v>
      </c>
      <c r="BT6">
        <v>50.58</v>
      </c>
      <c r="BU6">
        <v>54.93</v>
      </c>
      <c r="BV6">
        <v>48.89</v>
      </c>
      <c r="BW6">
        <v>43.32</v>
      </c>
      <c r="BX6">
        <v>40.700000000000003</v>
      </c>
      <c r="BY6">
        <v>41.48</v>
      </c>
      <c r="BZ6">
        <v>44.75</v>
      </c>
      <c r="CA6">
        <v>44.32</v>
      </c>
      <c r="CB6">
        <v>41.14</v>
      </c>
      <c r="CC6">
        <v>41</v>
      </c>
      <c r="CD6">
        <v>38.979999999999997</v>
      </c>
      <c r="CE6">
        <v>37.97</v>
      </c>
      <c r="CF6">
        <v>50.88</v>
      </c>
      <c r="CG6">
        <v>54.95</v>
      </c>
      <c r="CH6">
        <v>49.3</v>
      </c>
      <c r="CI6">
        <v>44.09</v>
      </c>
      <c r="CJ6">
        <v>41.63</v>
      </c>
      <c r="CK6">
        <v>42.36</v>
      </c>
      <c r="CL6">
        <v>45.45</v>
      </c>
      <c r="CM6">
        <v>45.05</v>
      </c>
      <c r="CN6">
        <v>42.08</v>
      </c>
      <c r="CO6">
        <v>41.96</v>
      </c>
      <c r="CP6">
        <v>40.07</v>
      </c>
      <c r="CQ6">
        <v>39.130000000000003</v>
      </c>
      <c r="CR6">
        <v>51.21</v>
      </c>
      <c r="CS6">
        <v>55.02</v>
      </c>
      <c r="CT6">
        <v>49.74</v>
      </c>
      <c r="CU6">
        <v>44.87</v>
      </c>
      <c r="CV6">
        <v>42.57</v>
      </c>
      <c r="CW6">
        <v>43.26</v>
      </c>
      <c r="CX6">
        <v>46.42</v>
      </c>
      <c r="CY6">
        <v>46.05</v>
      </c>
      <c r="CZ6">
        <v>43.25</v>
      </c>
      <c r="DA6">
        <v>43.14</v>
      </c>
      <c r="DB6">
        <v>41.36</v>
      </c>
      <c r="DC6">
        <v>40.479999999999997</v>
      </c>
      <c r="DD6">
        <v>51.84</v>
      </c>
      <c r="DE6">
        <v>55.42</v>
      </c>
      <c r="DF6">
        <v>50.46</v>
      </c>
      <c r="DG6">
        <v>45.88</v>
      </c>
      <c r="DH6">
        <v>43.72</v>
      </c>
      <c r="DI6">
        <v>44.37</v>
      </c>
      <c r="DJ6">
        <v>47.39</v>
      </c>
      <c r="DK6">
        <v>47.04</v>
      </c>
      <c r="DL6">
        <v>44.42</v>
      </c>
      <c r="DM6">
        <v>44.31</v>
      </c>
      <c r="DN6">
        <v>42.64</v>
      </c>
      <c r="DO6">
        <v>41.81</v>
      </c>
      <c r="DP6">
        <v>52.49</v>
      </c>
      <c r="DQ6">
        <v>55.86</v>
      </c>
      <c r="DR6">
        <v>51.2</v>
      </c>
      <c r="DS6">
        <v>46.89</v>
      </c>
      <c r="DT6">
        <v>44.86</v>
      </c>
      <c r="DU6">
        <v>45.47</v>
      </c>
      <c r="DV6">
        <v>48.36</v>
      </c>
      <c r="DW6">
        <v>48.04</v>
      </c>
      <c r="DX6">
        <v>45.57</v>
      </c>
      <c r="DY6">
        <v>45.47</v>
      </c>
      <c r="DZ6">
        <v>43.91</v>
      </c>
      <c r="EA6">
        <v>43.13</v>
      </c>
      <c r="EB6">
        <v>53.16</v>
      </c>
      <c r="EC6">
        <v>56.33</v>
      </c>
      <c r="ED6">
        <v>51.95</v>
      </c>
      <c r="EE6">
        <v>47.9</v>
      </c>
      <c r="EF6">
        <v>46</v>
      </c>
      <c r="EG6">
        <v>46.57</v>
      </c>
      <c r="EH6">
        <v>49.37</v>
      </c>
      <c r="EI6">
        <v>49.04</v>
      </c>
      <c r="EJ6">
        <v>46.52</v>
      </c>
      <c r="EK6">
        <v>46.42</v>
      </c>
      <c r="EL6">
        <v>44.82</v>
      </c>
      <c r="EM6">
        <v>44.03</v>
      </c>
      <c r="EN6">
        <v>54.27</v>
      </c>
      <c r="EO6">
        <v>57.5</v>
      </c>
      <c r="EP6">
        <v>53.03</v>
      </c>
      <c r="EQ6">
        <v>48.9</v>
      </c>
      <c r="ER6">
        <v>46.95</v>
      </c>
      <c r="ES6">
        <v>47.54</v>
      </c>
      <c r="ET6">
        <v>50.38</v>
      </c>
      <c r="EU6">
        <v>50.04</v>
      </c>
      <c r="EV6">
        <v>47.47</v>
      </c>
      <c r="EW6">
        <v>47.37</v>
      </c>
      <c r="EX6">
        <v>45.73</v>
      </c>
      <c r="EY6">
        <v>44.92</v>
      </c>
      <c r="EZ6">
        <v>55.38</v>
      </c>
      <c r="FA6">
        <v>58.67</v>
      </c>
      <c r="FB6">
        <v>54.11</v>
      </c>
      <c r="FC6">
        <v>49.9</v>
      </c>
      <c r="FD6">
        <v>47.91</v>
      </c>
      <c r="FE6">
        <v>48.51</v>
      </c>
      <c r="FF6">
        <v>51.39</v>
      </c>
      <c r="FG6">
        <v>51.04</v>
      </c>
      <c r="FH6">
        <v>48.42</v>
      </c>
      <c r="FI6">
        <v>48.31</v>
      </c>
      <c r="FJ6">
        <v>46.65</v>
      </c>
      <c r="FK6">
        <v>45.82</v>
      </c>
      <c r="FL6">
        <v>56.48</v>
      </c>
      <c r="FM6">
        <v>59.85</v>
      </c>
      <c r="FN6">
        <v>55.19</v>
      </c>
      <c r="FO6">
        <v>50.89</v>
      </c>
      <c r="FP6">
        <v>48.87</v>
      </c>
      <c r="FQ6">
        <v>49.48</v>
      </c>
      <c r="FR6">
        <v>52.4</v>
      </c>
      <c r="FS6">
        <v>52.04</v>
      </c>
      <c r="FT6">
        <v>49.37</v>
      </c>
      <c r="FU6">
        <v>49.26</v>
      </c>
      <c r="FV6">
        <v>47.56</v>
      </c>
      <c r="FW6">
        <v>46.72</v>
      </c>
      <c r="FX6">
        <v>57.59</v>
      </c>
      <c r="FY6">
        <v>61.02</v>
      </c>
      <c r="FZ6">
        <v>56.27</v>
      </c>
      <c r="GA6">
        <v>51.89</v>
      </c>
      <c r="GB6">
        <v>49.82</v>
      </c>
      <c r="GC6">
        <v>50.45</v>
      </c>
      <c r="GD6">
        <v>53.41</v>
      </c>
      <c r="GE6">
        <v>53.04</v>
      </c>
      <c r="GF6">
        <v>50.32</v>
      </c>
      <c r="GG6">
        <v>50.21</v>
      </c>
      <c r="GH6">
        <v>48.48</v>
      </c>
      <c r="GI6">
        <v>47.62</v>
      </c>
      <c r="GJ6">
        <v>58.7</v>
      </c>
      <c r="GK6">
        <v>62.19</v>
      </c>
      <c r="GL6">
        <v>57.35</v>
      </c>
      <c r="GM6">
        <v>52.88</v>
      </c>
      <c r="GN6">
        <v>50.78</v>
      </c>
      <c r="GO6">
        <v>51.41</v>
      </c>
      <c r="GP6">
        <v>54.41</v>
      </c>
      <c r="GQ6">
        <v>54.05</v>
      </c>
      <c r="GR6">
        <v>51.27</v>
      </c>
      <c r="GS6">
        <v>51.15</v>
      </c>
      <c r="GT6">
        <v>49.39</v>
      </c>
      <c r="GU6">
        <v>48.52</v>
      </c>
      <c r="GV6">
        <v>59.8</v>
      </c>
      <c r="GW6">
        <v>63.36</v>
      </c>
      <c r="GX6">
        <v>58.43</v>
      </c>
    </row>
    <row r="7" spans="1:206" x14ac:dyDescent="0.2">
      <c r="A7" s="243" t="s">
        <v>129</v>
      </c>
      <c r="B7" s="244" t="s">
        <v>179</v>
      </c>
      <c r="C7">
        <v>24</v>
      </c>
      <c r="D7">
        <v>25.667000000000002</v>
      </c>
      <c r="E7">
        <v>28.5</v>
      </c>
      <c r="F7">
        <v>27.238</v>
      </c>
      <c r="G7">
        <v>24.824999999999999</v>
      </c>
      <c r="H7">
        <v>23.157</v>
      </c>
      <c r="I7">
        <v>19.467000000000002</v>
      </c>
      <c r="J7">
        <v>20.934999999999999</v>
      </c>
      <c r="K7">
        <v>22</v>
      </c>
      <c r="L7">
        <v>30.653000000000002</v>
      </c>
      <c r="M7">
        <v>34.597000000000001</v>
      </c>
      <c r="N7">
        <v>29.75</v>
      </c>
      <c r="O7">
        <v>28.355</v>
      </c>
      <c r="P7">
        <v>21.792000000000002</v>
      </c>
      <c r="Q7">
        <v>28.097000000000001</v>
      </c>
      <c r="R7">
        <v>27.532</v>
      </c>
      <c r="S7">
        <v>27.482000000000003</v>
      </c>
      <c r="T7">
        <v>26.399000000000001</v>
      </c>
      <c r="U7">
        <v>24.883000000000003</v>
      </c>
      <c r="V7">
        <v>15.403</v>
      </c>
      <c r="W7">
        <v>19.771000000000001</v>
      </c>
      <c r="X7">
        <v>37.556000000000004</v>
      </c>
      <c r="Y7">
        <v>39.632000000000005</v>
      </c>
      <c r="Z7">
        <v>33.896000000000001</v>
      </c>
      <c r="AA7">
        <v>30.798000000000002</v>
      </c>
      <c r="AB7">
        <v>26.5</v>
      </c>
      <c r="AC7">
        <v>32.859000000000002</v>
      </c>
      <c r="AD7">
        <v>27.427</v>
      </c>
      <c r="AE7">
        <v>27.279</v>
      </c>
      <c r="AF7">
        <v>26.684999999999999</v>
      </c>
      <c r="AG7">
        <v>25.454000000000001</v>
      </c>
      <c r="AH7">
        <v>17.364999999999998</v>
      </c>
      <c r="AI7">
        <v>21.492000000000001</v>
      </c>
      <c r="AJ7">
        <v>35.786000000000001</v>
      </c>
      <c r="AK7">
        <v>37.463999999999999</v>
      </c>
      <c r="AL7">
        <v>32.884999999999998</v>
      </c>
      <c r="AM7">
        <v>30.474</v>
      </c>
      <c r="AN7">
        <v>27.021000000000001</v>
      </c>
      <c r="AO7">
        <v>32.26</v>
      </c>
      <c r="AP7">
        <v>27.652000000000001</v>
      </c>
      <c r="AQ7">
        <v>27.881</v>
      </c>
      <c r="AR7">
        <v>27.146000000000001</v>
      </c>
      <c r="AS7">
        <v>26.033000000000001</v>
      </c>
      <c r="AT7">
        <v>18.567</v>
      </c>
      <c r="AU7">
        <v>22.371000000000002</v>
      </c>
      <c r="AV7">
        <v>35.489000000000004</v>
      </c>
      <c r="AW7">
        <v>37.420999999999999</v>
      </c>
      <c r="AX7">
        <v>32.922000000000004</v>
      </c>
      <c r="AY7">
        <v>30.641000000000002</v>
      </c>
      <c r="AZ7">
        <v>27.46</v>
      </c>
      <c r="BA7">
        <v>32.247</v>
      </c>
      <c r="BB7">
        <v>27.934999999999999</v>
      </c>
      <c r="BC7">
        <v>28.209</v>
      </c>
      <c r="BD7">
        <v>27.566000000000003</v>
      </c>
      <c r="BE7">
        <v>26.42</v>
      </c>
      <c r="BF7">
        <v>20.096</v>
      </c>
      <c r="BG7">
        <v>23.253</v>
      </c>
      <c r="BH7">
        <v>35.140999999999998</v>
      </c>
      <c r="BI7">
        <v>36.979999999999997</v>
      </c>
      <c r="BJ7">
        <v>32.869</v>
      </c>
      <c r="BK7">
        <v>30.811</v>
      </c>
      <c r="BL7">
        <v>27.92</v>
      </c>
      <c r="BM7">
        <v>32.398000000000003</v>
      </c>
      <c r="BN7">
        <v>28.35</v>
      </c>
      <c r="BO7">
        <v>28.487000000000002</v>
      </c>
      <c r="BP7">
        <v>27.965</v>
      </c>
      <c r="BQ7">
        <v>26.952000000000002</v>
      </c>
      <c r="BR7">
        <v>21.244</v>
      </c>
      <c r="BS7">
        <v>24.195</v>
      </c>
      <c r="BT7">
        <v>35.085000000000001</v>
      </c>
      <c r="BU7">
        <v>36.86</v>
      </c>
      <c r="BV7">
        <v>32.975000000000001</v>
      </c>
      <c r="BW7">
        <v>31.383000000000003</v>
      </c>
      <c r="BX7">
        <v>28.718</v>
      </c>
      <c r="BY7">
        <v>32.899000000000001</v>
      </c>
      <c r="BZ7">
        <v>29.406000000000002</v>
      </c>
      <c r="CA7">
        <v>29.566000000000003</v>
      </c>
      <c r="CB7">
        <v>28.957000000000001</v>
      </c>
      <c r="CC7">
        <v>28.242000000000001</v>
      </c>
      <c r="CD7">
        <v>22.708000000000002</v>
      </c>
      <c r="CE7">
        <v>25.348000000000003</v>
      </c>
      <c r="CF7">
        <v>36.044000000000004</v>
      </c>
      <c r="CG7">
        <v>37.427</v>
      </c>
      <c r="CH7">
        <v>34.115000000000002</v>
      </c>
      <c r="CI7">
        <v>32.404000000000003</v>
      </c>
      <c r="CJ7">
        <v>29.847000000000001</v>
      </c>
      <c r="CK7">
        <v>33.82</v>
      </c>
      <c r="CL7">
        <v>30.652000000000001</v>
      </c>
      <c r="CM7">
        <v>30.756</v>
      </c>
      <c r="CN7">
        <v>30.224</v>
      </c>
      <c r="CO7">
        <v>29.519000000000002</v>
      </c>
      <c r="CP7">
        <v>23.987000000000002</v>
      </c>
      <c r="CQ7">
        <v>26.919</v>
      </c>
      <c r="CR7">
        <v>37.009</v>
      </c>
      <c r="CS7">
        <v>38.335000000000001</v>
      </c>
      <c r="CT7">
        <v>35.178000000000004</v>
      </c>
      <c r="CU7">
        <v>33.511000000000003</v>
      </c>
      <c r="CV7">
        <v>31.133000000000003</v>
      </c>
      <c r="CW7">
        <v>34.884999999999998</v>
      </c>
      <c r="CX7">
        <v>31.673000000000002</v>
      </c>
      <c r="CY7">
        <v>31.931000000000001</v>
      </c>
      <c r="CZ7">
        <v>31.472000000000001</v>
      </c>
      <c r="DA7">
        <v>30.753</v>
      </c>
      <c r="DB7">
        <v>25.527000000000001</v>
      </c>
      <c r="DC7">
        <v>28.295000000000002</v>
      </c>
      <c r="DD7">
        <v>37.914999999999999</v>
      </c>
      <c r="DE7">
        <v>39.191000000000003</v>
      </c>
      <c r="DF7">
        <v>36.185000000000002</v>
      </c>
      <c r="DG7">
        <v>34.582000000000001</v>
      </c>
      <c r="DH7">
        <v>32.377000000000002</v>
      </c>
      <c r="DI7">
        <v>35.9</v>
      </c>
      <c r="DJ7">
        <v>32.862000000000002</v>
      </c>
      <c r="DK7">
        <v>33.081000000000003</v>
      </c>
      <c r="DL7">
        <v>32.617000000000004</v>
      </c>
      <c r="DM7">
        <v>31.925000000000001</v>
      </c>
      <c r="DN7">
        <v>26.862000000000002</v>
      </c>
      <c r="DO7">
        <v>29.524000000000001</v>
      </c>
      <c r="DP7">
        <v>38.927</v>
      </c>
      <c r="DQ7">
        <v>40.304000000000002</v>
      </c>
      <c r="DR7">
        <v>37.28</v>
      </c>
      <c r="DS7">
        <v>35.700000000000003</v>
      </c>
      <c r="DT7">
        <v>33.532000000000004</v>
      </c>
      <c r="DU7">
        <v>36.969000000000001</v>
      </c>
      <c r="DV7">
        <v>34.051000000000002</v>
      </c>
      <c r="DW7">
        <v>34.257000000000005</v>
      </c>
      <c r="DX7">
        <v>33.765000000000001</v>
      </c>
      <c r="DY7">
        <v>33.045999999999999</v>
      </c>
      <c r="DZ7">
        <v>28.432000000000002</v>
      </c>
      <c r="EA7">
        <v>30.767000000000003</v>
      </c>
      <c r="EB7">
        <v>39.994999999999997</v>
      </c>
      <c r="EC7">
        <v>41.295000000000002</v>
      </c>
      <c r="ED7">
        <v>38.343000000000004</v>
      </c>
      <c r="EE7">
        <v>36.762</v>
      </c>
      <c r="EF7">
        <v>34.700000000000003</v>
      </c>
      <c r="EG7">
        <v>38.191000000000003</v>
      </c>
      <c r="EH7">
        <v>35.311</v>
      </c>
      <c r="EI7">
        <v>35.390999999999998</v>
      </c>
      <c r="EJ7">
        <v>34.956000000000003</v>
      </c>
      <c r="EK7">
        <v>34.326999999999998</v>
      </c>
      <c r="EL7">
        <v>29.852</v>
      </c>
      <c r="EM7">
        <v>32.045999999999999</v>
      </c>
      <c r="EN7">
        <v>40.911000000000001</v>
      </c>
      <c r="EO7">
        <v>42.15</v>
      </c>
      <c r="EP7">
        <v>39.349000000000004</v>
      </c>
      <c r="EQ7">
        <v>37.850999999999999</v>
      </c>
      <c r="ER7">
        <v>35.916000000000004</v>
      </c>
      <c r="ES7">
        <v>39.295999999999999</v>
      </c>
      <c r="ET7">
        <v>36.469000000000001</v>
      </c>
      <c r="EU7">
        <v>36.527000000000001</v>
      </c>
      <c r="EV7">
        <v>36.140999999999998</v>
      </c>
      <c r="EW7">
        <v>35.493000000000002</v>
      </c>
      <c r="EX7">
        <v>31.1</v>
      </c>
      <c r="EY7">
        <v>33.29</v>
      </c>
      <c r="EZ7">
        <v>41.965000000000003</v>
      </c>
      <c r="FA7">
        <v>43.113</v>
      </c>
      <c r="FB7">
        <v>40.459000000000003</v>
      </c>
      <c r="FC7">
        <v>38.966000000000001</v>
      </c>
      <c r="FD7">
        <v>37.161000000000001</v>
      </c>
      <c r="FE7">
        <v>40.268000000000001</v>
      </c>
      <c r="FF7">
        <v>37.568000000000005</v>
      </c>
      <c r="FG7">
        <v>37.642000000000003</v>
      </c>
      <c r="FH7">
        <v>37.327000000000005</v>
      </c>
      <c r="FI7">
        <v>36.682000000000002</v>
      </c>
      <c r="FJ7">
        <v>32.244999999999997</v>
      </c>
      <c r="FK7">
        <v>34.536000000000001</v>
      </c>
      <c r="FL7">
        <v>43.008000000000003</v>
      </c>
      <c r="FM7">
        <v>44.11</v>
      </c>
      <c r="FN7">
        <v>41.536000000000001</v>
      </c>
      <c r="FO7">
        <v>40.181000000000004</v>
      </c>
      <c r="FP7">
        <v>38.438000000000002</v>
      </c>
      <c r="FQ7">
        <v>41.395000000000003</v>
      </c>
      <c r="FR7">
        <v>38.704999999999998</v>
      </c>
      <c r="FS7">
        <v>38.801000000000002</v>
      </c>
      <c r="FT7">
        <v>38.499000000000002</v>
      </c>
      <c r="FU7">
        <v>37.838000000000001</v>
      </c>
      <c r="FV7">
        <v>33.533999999999999</v>
      </c>
      <c r="FW7">
        <v>35.749000000000002</v>
      </c>
      <c r="FX7">
        <v>44.104999999999997</v>
      </c>
      <c r="FY7">
        <v>45.142000000000003</v>
      </c>
      <c r="FZ7">
        <v>42.626000000000005</v>
      </c>
      <c r="GA7">
        <v>41.432000000000002</v>
      </c>
      <c r="GB7">
        <v>39.57</v>
      </c>
      <c r="GC7">
        <v>42.523000000000003</v>
      </c>
      <c r="GD7">
        <v>39.887</v>
      </c>
      <c r="GE7">
        <v>39.943000000000005</v>
      </c>
      <c r="GF7">
        <v>39.526000000000003</v>
      </c>
      <c r="GG7">
        <v>39.047000000000004</v>
      </c>
      <c r="GH7">
        <v>34.614000000000004</v>
      </c>
      <c r="GI7">
        <v>36.773000000000003</v>
      </c>
      <c r="GJ7">
        <v>45.391000000000005</v>
      </c>
      <c r="GK7">
        <v>46.424999999999997</v>
      </c>
      <c r="GL7">
        <v>43.849000000000004</v>
      </c>
      <c r="GM7">
        <v>42.628</v>
      </c>
      <c r="GN7">
        <v>40.71</v>
      </c>
      <c r="GO7">
        <v>43.971000000000004</v>
      </c>
      <c r="GP7">
        <v>41.047000000000004</v>
      </c>
      <c r="GQ7">
        <v>41.084000000000003</v>
      </c>
      <c r="GR7">
        <v>40.737000000000002</v>
      </c>
      <c r="GS7">
        <v>40.079000000000001</v>
      </c>
      <c r="GT7">
        <v>35.597999999999999</v>
      </c>
      <c r="GU7">
        <v>37.783000000000001</v>
      </c>
      <c r="GV7">
        <v>46.667000000000002</v>
      </c>
      <c r="GW7">
        <v>47.696000000000005</v>
      </c>
      <c r="GX7">
        <v>45.134999999999998</v>
      </c>
    </row>
    <row r="8" spans="1:206" x14ac:dyDescent="0.2">
      <c r="A8" s="243" t="s">
        <v>131</v>
      </c>
      <c r="B8" s="244" t="s">
        <v>149</v>
      </c>
      <c r="C8">
        <v>28</v>
      </c>
      <c r="D8">
        <v>30</v>
      </c>
      <c r="E8">
        <v>38</v>
      </c>
      <c r="F8">
        <v>37.5</v>
      </c>
      <c r="G8">
        <v>36.25</v>
      </c>
      <c r="H8">
        <v>35</v>
      </c>
      <c r="I8">
        <v>32.75</v>
      </c>
      <c r="J8">
        <v>32.5</v>
      </c>
      <c r="K8">
        <v>39</v>
      </c>
      <c r="L8">
        <v>48</v>
      </c>
      <c r="M8">
        <v>54.25</v>
      </c>
      <c r="N8">
        <v>47</v>
      </c>
      <c r="O8">
        <v>39.5</v>
      </c>
      <c r="P8">
        <v>38.5</v>
      </c>
      <c r="Q8">
        <v>40.5</v>
      </c>
      <c r="R8">
        <v>43.25</v>
      </c>
      <c r="S8">
        <v>41.25</v>
      </c>
      <c r="T8">
        <v>39.25</v>
      </c>
      <c r="U8">
        <v>35.5</v>
      </c>
      <c r="V8">
        <v>36</v>
      </c>
      <c r="W8">
        <v>41</v>
      </c>
      <c r="X8">
        <v>51.25</v>
      </c>
      <c r="Y8">
        <v>59.75</v>
      </c>
      <c r="Z8">
        <v>54.75</v>
      </c>
      <c r="AA8">
        <v>40</v>
      </c>
      <c r="AB8">
        <v>40</v>
      </c>
      <c r="AC8">
        <v>43</v>
      </c>
      <c r="AD8">
        <v>43.73</v>
      </c>
      <c r="AE8">
        <v>42.02</v>
      </c>
      <c r="AF8">
        <v>40.299999999999997</v>
      </c>
      <c r="AG8">
        <v>37.049999999999997</v>
      </c>
      <c r="AH8">
        <v>37.51</v>
      </c>
      <c r="AI8">
        <v>41.8</v>
      </c>
      <c r="AJ8">
        <v>50.6</v>
      </c>
      <c r="AK8">
        <v>57.89</v>
      </c>
      <c r="AL8">
        <v>53.56</v>
      </c>
      <c r="AM8">
        <v>40.659999999999997</v>
      </c>
      <c r="AN8">
        <v>40.909999999999997</v>
      </c>
      <c r="AO8">
        <v>43.8</v>
      </c>
      <c r="AP8">
        <v>44.15</v>
      </c>
      <c r="AQ8">
        <v>42.68</v>
      </c>
      <c r="AR8">
        <v>41.21</v>
      </c>
      <c r="AS8">
        <v>38.39</v>
      </c>
      <c r="AT8">
        <v>38.82</v>
      </c>
      <c r="AU8">
        <v>42.5</v>
      </c>
      <c r="AV8">
        <v>50.03</v>
      </c>
      <c r="AW8">
        <v>56.28</v>
      </c>
      <c r="AX8">
        <v>52.54</v>
      </c>
      <c r="AY8">
        <v>41.23</v>
      </c>
      <c r="AZ8">
        <v>41.7</v>
      </c>
      <c r="BA8">
        <v>44.5</v>
      </c>
      <c r="BB8">
        <v>44.49</v>
      </c>
      <c r="BC8">
        <v>43.16</v>
      </c>
      <c r="BD8">
        <v>41.82</v>
      </c>
      <c r="BE8">
        <v>39.24</v>
      </c>
      <c r="BF8">
        <v>39.659999999999997</v>
      </c>
      <c r="BG8">
        <v>42.99</v>
      </c>
      <c r="BH8">
        <v>49.82</v>
      </c>
      <c r="BI8">
        <v>55.48</v>
      </c>
      <c r="BJ8">
        <v>52.07</v>
      </c>
      <c r="BK8">
        <v>41.66</v>
      </c>
      <c r="BL8">
        <v>42.25</v>
      </c>
      <c r="BM8">
        <v>45</v>
      </c>
      <c r="BN8">
        <v>44.82</v>
      </c>
      <c r="BO8">
        <v>43.62</v>
      </c>
      <c r="BP8">
        <v>42.41</v>
      </c>
      <c r="BQ8">
        <v>40.049999999999997</v>
      </c>
      <c r="BR8">
        <v>40.450000000000003</v>
      </c>
      <c r="BS8">
        <v>43.47</v>
      </c>
      <c r="BT8">
        <v>49.65</v>
      </c>
      <c r="BU8">
        <v>54.78</v>
      </c>
      <c r="BV8">
        <v>51.67</v>
      </c>
      <c r="BW8">
        <v>42.07</v>
      </c>
      <c r="BX8">
        <v>42.77</v>
      </c>
      <c r="BY8">
        <v>45.47</v>
      </c>
      <c r="BZ8">
        <v>45.14</v>
      </c>
      <c r="CA8">
        <v>44.03</v>
      </c>
      <c r="CB8">
        <v>42.91</v>
      </c>
      <c r="CC8">
        <v>40.71</v>
      </c>
      <c r="CD8">
        <v>41.1</v>
      </c>
      <c r="CE8">
        <v>43.89</v>
      </c>
      <c r="CF8">
        <v>49.62</v>
      </c>
      <c r="CG8">
        <v>54.37</v>
      </c>
      <c r="CH8">
        <v>51.47</v>
      </c>
      <c r="CI8">
        <v>42.46</v>
      </c>
      <c r="CJ8">
        <v>43.23</v>
      </c>
      <c r="CK8">
        <v>45.9</v>
      </c>
      <c r="CL8">
        <v>45.51</v>
      </c>
      <c r="CM8">
        <v>44.48</v>
      </c>
      <c r="CN8">
        <v>43.44</v>
      </c>
      <c r="CO8">
        <v>41.38</v>
      </c>
      <c r="CP8">
        <v>41.76</v>
      </c>
      <c r="CQ8">
        <v>44.36</v>
      </c>
      <c r="CR8">
        <v>49.67</v>
      </c>
      <c r="CS8">
        <v>54.08</v>
      </c>
      <c r="CT8">
        <v>51.37</v>
      </c>
      <c r="CU8">
        <v>42.88</v>
      </c>
      <c r="CV8">
        <v>43.73</v>
      </c>
      <c r="CW8">
        <v>46.37</v>
      </c>
      <c r="CX8">
        <v>45.88</v>
      </c>
      <c r="CY8">
        <v>44.92</v>
      </c>
      <c r="CZ8">
        <v>43.97</v>
      </c>
      <c r="DA8">
        <v>42.04</v>
      </c>
      <c r="DB8">
        <v>42.41</v>
      </c>
      <c r="DC8">
        <v>44.81</v>
      </c>
      <c r="DD8">
        <v>49.74</v>
      </c>
      <c r="DE8">
        <v>53.82</v>
      </c>
      <c r="DF8">
        <v>51.29</v>
      </c>
      <c r="DG8">
        <v>43.3</v>
      </c>
      <c r="DH8">
        <v>44.21</v>
      </c>
      <c r="DI8">
        <v>46.83</v>
      </c>
      <c r="DJ8">
        <v>46.25</v>
      </c>
      <c r="DK8">
        <v>45.36</v>
      </c>
      <c r="DL8">
        <v>44.48</v>
      </c>
      <c r="DM8">
        <v>42.67</v>
      </c>
      <c r="DN8">
        <v>43.03</v>
      </c>
      <c r="DO8">
        <v>45.26</v>
      </c>
      <c r="DP8">
        <v>49.83</v>
      </c>
      <c r="DQ8">
        <v>53.62</v>
      </c>
      <c r="DR8">
        <v>51.25</v>
      </c>
      <c r="DS8">
        <v>43.72</v>
      </c>
      <c r="DT8">
        <v>44.69</v>
      </c>
      <c r="DU8">
        <v>47.28</v>
      </c>
      <c r="DV8">
        <v>46.62</v>
      </c>
      <c r="DW8">
        <v>45.8</v>
      </c>
      <c r="DX8">
        <v>44.97</v>
      </c>
      <c r="DY8">
        <v>43.28</v>
      </c>
      <c r="DZ8">
        <v>43.64</v>
      </c>
      <c r="EA8">
        <v>45.7</v>
      </c>
      <c r="EB8">
        <v>49.94</v>
      </c>
      <c r="EC8">
        <v>53.45</v>
      </c>
      <c r="ED8">
        <v>51.24</v>
      </c>
      <c r="EE8">
        <v>44.13</v>
      </c>
      <c r="EF8">
        <v>45.16</v>
      </c>
      <c r="EG8">
        <v>47.72</v>
      </c>
      <c r="EH8">
        <v>46.97</v>
      </c>
      <c r="EI8">
        <v>46.14</v>
      </c>
      <c r="EJ8">
        <v>45.31</v>
      </c>
      <c r="EK8">
        <v>43.61</v>
      </c>
      <c r="EL8">
        <v>43.96</v>
      </c>
      <c r="EM8">
        <v>46.04</v>
      </c>
      <c r="EN8">
        <v>50.31</v>
      </c>
      <c r="EO8">
        <v>53.85</v>
      </c>
      <c r="EP8">
        <v>51.62</v>
      </c>
      <c r="EQ8">
        <v>44.47</v>
      </c>
      <c r="ER8">
        <v>45.5</v>
      </c>
      <c r="ES8">
        <v>48.06</v>
      </c>
      <c r="ET8">
        <v>47.32</v>
      </c>
      <c r="EU8">
        <v>46.48</v>
      </c>
      <c r="EV8">
        <v>45.64</v>
      </c>
      <c r="EW8">
        <v>43.93</v>
      </c>
      <c r="EX8">
        <v>44.29</v>
      </c>
      <c r="EY8">
        <v>46.39</v>
      </c>
      <c r="EZ8">
        <v>50.68</v>
      </c>
      <c r="FA8">
        <v>54.25</v>
      </c>
      <c r="FB8">
        <v>52.01</v>
      </c>
      <c r="FC8">
        <v>44.81</v>
      </c>
      <c r="FD8">
        <v>45.83</v>
      </c>
      <c r="FE8">
        <v>48.4</v>
      </c>
      <c r="FF8">
        <v>47.66</v>
      </c>
      <c r="FG8">
        <v>46.82</v>
      </c>
      <c r="FH8">
        <v>45.98</v>
      </c>
      <c r="FI8">
        <v>44.26</v>
      </c>
      <c r="FJ8">
        <v>44.61</v>
      </c>
      <c r="FK8">
        <v>46.73</v>
      </c>
      <c r="FL8">
        <v>51.06</v>
      </c>
      <c r="FM8">
        <v>54.65</v>
      </c>
      <c r="FN8">
        <v>52.39</v>
      </c>
      <c r="FO8">
        <v>45.16</v>
      </c>
      <c r="FP8">
        <v>46.17</v>
      </c>
      <c r="FQ8">
        <v>48.74</v>
      </c>
      <c r="FR8">
        <v>48.01</v>
      </c>
      <c r="FS8">
        <v>47.16</v>
      </c>
      <c r="FT8">
        <v>46.32</v>
      </c>
      <c r="FU8">
        <v>44.58</v>
      </c>
      <c r="FV8">
        <v>44.94</v>
      </c>
      <c r="FW8">
        <v>47.07</v>
      </c>
      <c r="FX8">
        <v>51.43</v>
      </c>
      <c r="FY8">
        <v>55.04</v>
      </c>
      <c r="FZ8">
        <v>52.78</v>
      </c>
      <c r="GA8">
        <v>45.5</v>
      </c>
      <c r="GB8">
        <v>46.51</v>
      </c>
      <c r="GC8">
        <v>49.08</v>
      </c>
      <c r="GD8">
        <v>48.36</v>
      </c>
      <c r="GE8">
        <v>47.51</v>
      </c>
      <c r="GF8">
        <v>46.65</v>
      </c>
      <c r="GG8">
        <v>44.91</v>
      </c>
      <c r="GH8">
        <v>45.27</v>
      </c>
      <c r="GI8">
        <v>47.41</v>
      </c>
      <c r="GJ8">
        <v>51.8</v>
      </c>
      <c r="GK8">
        <v>55.44</v>
      </c>
      <c r="GL8">
        <v>53.16</v>
      </c>
      <c r="GM8">
        <v>45.85</v>
      </c>
      <c r="GN8">
        <v>46.85</v>
      </c>
      <c r="GO8">
        <v>49.42</v>
      </c>
      <c r="GP8">
        <v>48.71</v>
      </c>
      <c r="GQ8">
        <v>47.85</v>
      </c>
      <c r="GR8">
        <v>46.99</v>
      </c>
      <c r="GS8">
        <v>45.23</v>
      </c>
      <c r="GT8">
        <v>45.59</v>
      </c>
      <c r="GU8">
        <v>47.75</v>
      </c>
      <c r="GV8">
        <v>52.17</v>
      </c>
      <c r="GW8">
        <v>55.84</v>
      </c>
      <c r="GX8">
        <v>53.55</v>
      </c>
    </row>
    <row r="9" spans="1:206" x14ac:dyDescent="0.2">
      <c r="A9" s="243" t="s">
        <v>131</v>
      </c>
      <c r="B9" s="244" t="s">
        <v>179</v>
      </c>
      <c r="C9">
        <v>24</v>
      </c>
      <c r="D9">
        <v>24.897000000000002</v>
      </c>
      <c r="E9">
        <v>29.194000000000003</v>
      </c>
      <c r="F9">
        <v>28.952000000000002</v>
      </c>
      <c r="G9">
        <v>28.232000000000003</v>
      </c>
      <c r="H9">
        <v>26.581</v>
      </c>
      <c r="I9">
        <v>21.633000000000003</v>
      </c>
      <c r="J9">
        <v>23.879000000000001</v>
      </c>
      <c r="K9">
        <v>25.583000000000002</v>
      </c>
      <c r="L9">
        <v>30.048000000000002</v>
      </c>
      <c r="M9">
        <v>31.016000000000002</v>
      </c>
      <c r="N9">
        <v>30</v>
      </c>
      <c r="O9">
        <v>26.008000000000003</v>
      </c>
      <c r="P9">
        <v>27.375</v>
      </c>
      <c r="Q9">
        <v>29.161000000000001</v>
      </c>
      <c r="R9">
        <v>28.552</v>
      </c>
      <c r="S9">
        <v>26.839000000000002</v>
      </c>
      <c r="T9">
        <v>25.883000000000003</v>
      </c>
      <c r="U9">
        <v>24.883000000000003</v>
      </c>
      <c r="V9">
        <v>25.677</v>
      </c>
      <c r="W9">
        <v>27.417000000000002</v>
      </c>
      <c r="X9">
        <v>30.254000000000001</v>
      </c>
      <c r="Y9">
        <v>30.181000000000001</v>
      </c>
      <c r="Z9">
        <v>29.313000000000002</v>
      </c>
      <c r="AA9">
        <v>27.798000000000002</v>
      </c>
      <c r="AB9">
        <v>27.2</v>
      </c>
      <c r="AC9">
        <v>29.274000000000001</v>
      </c>
      <c r="AD9">
        <v>28.184999999999999</v>
      </c>
      <c r="AE9">
        <v>26.721</v>
      </c>
      <c r="AF9">
        <v>26.357000000000003</v>
      </c>
      <c r="AG9">
        <v>25.346</v>
      </c>
      <c r="AH9">
        <v>25.854000000000003</v>
      </c>
      <c r="AI9">
        <v>27.626000000000001</v>
      </c>
      <c r="AJ9">
        <v>29.168000000000003</v>
      </c>
      <c r="AK9">
        <v>29.838000000000001</v>
      </c>
      <c r="AL9">
        <v>28.97</v>
      </c>
      <c r="AM9">
        <v>27.803000000000001</v>
      </c>
      <c r="AN9">
        <v>27.599</v>
      </c>
      <c r="AO9">
        <v>29.015000000000001</v>
      </c>
      <c r="AP9">
        <v>28.074000000000002</v>
      </c>
      <c r="AQ9">
        <v>27.202000000000002</v>
      </c>
      <c r="AR9">
        <v>26.684000000000001</v>
      </c>
      <c r="AS9">
        <v>25.673999999999999</v>
      </c>
      <c r="AT9">
        <v>26.056000000000001</v>
      </c>
      <c r="AU9">
        <v>27.816000000000003</v>
      </c>
      <c r="AV9">
        <v>28.628</v>
      </c>
      <c r="AW9">
        <v>30.724</v>
      </c>
      <c r="AX9">
        <v>29.184000000000001</v>
      </c>
      <c r="AY9">
        <v>27.996000000000002</v>
      </c>
      <c r="AZ9">
        <v>27.802</v>
      </c>
      <c r="BA9">
        <v>29.004000000000001</v>
      </c>
      <c r="BB9">
        <v>28.239000000000001</v>
      </c>
      <c r="BC9">
        <v>27.51</v>
      </c>
      <c r="BD9">
        <v>27.057000000000002</v>
      </c>
      <c r="BE9">
        <v>25.897000000000002</v>
      </c>
      <c r="BF9">
        <v>26.511000000000003</v>
      </c>
      <c r="BG9">
        <v>28.047000000000001</v>
      </c>
      <c r="BH9">
        <v>28.467000000000002</v>
      </c>
      <c r="BI9">
        <v>30.816000000000003</v>
      </c>
      <c r="BJ9">
        <v>29.262</v>
      </c>
      <c r="BK9">
        <v>28.183</v>
      </c>
      <c r="BL9">
        <v>28.024000000000001</v>
      </c>
      <c r="BM9">
        <v>28.785</v>
      </c>
      <c r="BN9">
        <v>28.503</v>
      </c>
      <c r="BO9">
        <v>27.668000000000003</v>
      </c>
      <c r="BP9">
        <v>27.269000000000002</v>
      </c>
      <c r="BQ9">
        <v>26.254999999999999</v>
      </c>
      <c r="BR9">
        <v>26.823</v>
      </c>
      <c r="BS9">
        <v>28.217000000000002</v>
      </c>
      <c r="BT9">
        <v>28.253</v>
      </c>
      <c r="BU9">
        <v>30.851000000000003</v>
      </c>
      <c r="BV9">
        <v>28.836000000000002</v>
      </c>
      <c r="BW9">
        <v>28.555</v>
      </c>
      <c r="BX9">
        <v>28.148</v>
      </c>
      <c r="BY9">
        <v>28.828000000000003</v>
      </c>
      <c r="BZ9">
        <v>28.73</v>
      </c>
      <c r="CA9">
        <v>28.043000000000003</v>
      </c>
      <c r="CB9">
        <v>27.391000000000002</v>
      </c>
      <c r="CC9">
        <v>26.831</v>
      </c>
      <c r="CD9">
        <v>27.168000000000003</v>
      </c>
      <c r="CE9">
        <v>28.254999999999999</v>
      </c>
      <c r="CF9">
        <v>28.691000000000003</v>
      </c>
      <c r="CG9">
        <v>30.545000000000002</v>
      </c>
      <c r="CH9">
        <v>29.504999999999999</v>
      </c>
      <c r="CI9">
        <v>28.832000000000001</v>
      </c>
      <c r="CJ9">
        <v>28.247</v>
      </c>
      <c r="CK9">
        <v>29.234000000000002</v>
      </c>
      <c r="CL9">
        <v>28.957000000000001</v>
      </c>
      <c r="CM9">
        <v>28.307000000000002</v>
      </c>
      <c r="CN9">
        <v>27.739000000000001</v>
      </c>
      <c r="CO9">
        <v>27.204000000000001</v>
      </c>
      <c r="CP9">
        <v>27.311</v>
      </c>
      <c r="CQ9">
        <v>28.761000000000003</v>
      </c>
      <c r="CR9">
        <v>28.719000000000001</v>
      </c>
      <c r="CS9">
        <v>30.747</v>
      </c>
      <c r="CT9">
        <v>29.69</v>
      </c>
      <c r="CU9">
        <v>29.103000000000002</v>
      </c>
      <c r="CV9">
        <v>28.531000000000002</v>
      </c>
      <c r="CW9">
        <v>29.384</v>
      </c>
      <c r="CX9">
        <v>28.918000000000003</v>
      </c>
      <c r="CY9">
        <v>28.611000000000001</v>
      </c>
      <c r="CZ9">
        <v>28.313000000000002</v>
      </c>
      <c r="DA9">
        <v>27.566000000000003</v>
      </c>
      <c r="DB9">
        <v>27.621000000000002</v>
      </c>
      <c r="DC9">
        <v>29.024999999999999</v>
      </c>
      <c r="DD9">
        <v>28.754999999999999</v>
      </c>
      <c r="DE9">
        <v>30.956000000000003</v>
      </c>
      <c r="DF9">
        <v>29.883000000000003</v>
      </c>
      <c r="DG9">
        <v>29.202000000000002</v>
      </c>
      <c r="DH9">
        <v>29.014000000000003</v>
      </c>
      <c r="DI9">
        <v>29.551000000000002</v>
      </c>
      <c r="DJ9">
        <v>29.157</v>
      </c>
      <c r="DK9">
        <v>28.902000000000001</v>
      </c>
      <c r="DL9">
        <v>28.617000000000001</v>
      </c>
      <c r="DM9">
        <v>27.87</v>
      </c>
      <c r="DN9">
        <v>27.885000000000002</v>
      </c>
      <c r="DO9">
        <v>29.29</v>
      </c>
      <c r="DP9">
        <v>28.478000000000002</v>
      </c>
      <c r="DQ9">
        <v>31.655000000000001</v>
      </c>
      <c r="DR9">
        <v>30.12</v>
      </c>
      <c r="DS9">
        <v>29.457000000000001</v>
      </c>
      <c r="DT9">
        <v>29.268000000000001</v>
      </c>
      <c r="DU9">
        <v>29.733000000000001</v>
      </c>
      <c r="DV9">
        <v>29.382000000000001</v>
      </c>
      <c r="DW9">
        <v>29.208000000000002</v>
      </c>
      <c r="DX9">
        <v>28.912000000000003</v>
      </c>
      <c r="DY9">
        <v>27.953000000000003</v>
      </c>
      <c r="DZ9">
        <v>28.364999999999998</v>
      </c>
      <c r="EA9">
        <v>29.544</v>
      </c>
      <c r="EB9">
        <v>28.612000000000002</v>
      </c>
      <c r="EC9">
        <v>31.889000000000003</v>
      </c>
      <c r="ED9">
        <v>29.945</v>
      </c>
      <c r="EE9">
        <v>29.868000000000002</v>
      </c>
      <c r="EF9">
        <v>29.537000000000003</v>
      </c>
      <c r="EG9">
        <v>29.631</v>
      </c>
      <c r="EH9">
        <v>29.874000000000002</v>
      </c>
      <c r="EI9">
        <v>29.468</v>
      </c>
      <c r="EJ9">
        <v>28.993000000000002</v>
      </c>
      <c r="EK9">
        <v>28.531000000000002</v>
      </c>
      <c r="EL9">
        <v>28.711000000000002</v>
      </c>
      <c r="EM9">
        <v>29.57</v>
      </c>
      <c r="EN9">
        <v>29.093</v>
      </c>
      <c r="EO9">
        <v>32.024999999999999</v>
      </c>
      <c r="EP9">
        <v>30.083000000000002</v>
      </c>
      <c r="EQ9">
        <v>30.142000000000003</v>
      </c>
      <c r="ER9">
        <v>29.824999999999999</v>
      </c>
      <c r="ES9">
        <v>29.838000000000001</v>
      </c>
      <c r="ET9">
        <v>30.107000000000003</v>
      </c>
      <c r="EU9">
        <v>29.742000000000001</v>
      </c>
      <c r="EV9">
        <v>29.297000000000001</v>
      </c>
      <c r="EW9">
        <v>28.847000000000001</v>
      </c>
      <c r="EX9">
        <v>29.015000000000001</v>
      </c>
      <c r="EY9">
        <v>29.83</v>
      </c>
      <c r="EZ9">
        <v>29.241</v>
      </c>
      <c r="FA9">
        <v>31.764000000000003</v>
      </c>
      <c r="FB9">
        <v>30.676000000000002</v>
      </c>
      <c r="FC9">
        <v>30.39</v>
      </c>
      <c r="FD9">
        <v>29.889000000000003</v>
      </c>
      <c r="FE9">
        <v>30.361000000000001</v>
      </c>
      <c r="FF9">
        <v>30.093</v>
      </c>
      <c r="FG9">
        <v>29.734000000000002</v>
      </c>
      <c r="FH9">
        <v>29.585000000000001</v>
      </c>
      <c r="FI9">
        <v>28.948</v>
      </c>
      <c r="FJ9">
        <v>29.105</v>
      </c>
      <c r="FK9">
        <v>30.339000000000002</v>
      </c>
      <c r="FL9">
        <v>29.388000000000002</v>
      </c>
      <c r="FM9">
        <v>31.932000000000002</v>
      </c>
      <c r="FN9">
        <v>30.861000000000001</v>
      </c>
      <c r="FO9">
        <v>30.484000000000002</v>
      </c>
      <c r="FP9">
        <v>29.952000000000002</v>
      </c>
      <c r="FQ9">
        <v>30.583000000000002</v>
      </c>
      <c r="FR9">
        <v>30.06</v>
      </c>
      <c r="FS9">
        <v>30.071000000000002</v>
      </c>
      <c r="FT9">
        <v>29.886000000000003</v>
      </c>
      <c r="FU9">
        <v>29.477</v>
      </c>
      <c r="FV9">
        <v>29.411000000000001</v>
      </c>
      <c r="FW9">
        <v>30.6</v>
      </c>
      <c r="FX9">
        <v>29.094999999999999</v>
      </c>
      <c r="FY9">
        <v>32.562000000000005</v>
      </c>
      <c r="FZ9">
        <v>31.044</v>
      </c>
      <c r="GA9">
        <v>30.582000000000001</v>
      </c>
      <c r="GB9">
        <v>30.427000000000003</v>
      </c>
      <c r="GC9">
        <v>30.818000000000001</v>
      </c>
      <c r="GD9">
        <v>30.304000000000002</v>
      </c>
      <c r="GE9">
        <v>30.254999999999999</v>
      </c>
      <c r="GF9">
        <v>30.361000000000001</v>
      </c>
      <c r="GG9">
        <v>29.283000000000001</v>
      </c>
      <c r="GH9">
        <v>29.849</v>
      </c>
      <c r="GI9">
        <v>30.849</v>
      </c>
      <c r="GJ9">
        <v>29.362000000000002</v>
      </c>
      <c r="GK9">
        <v>32.812000000000005</v>
      </c>
      <c r="GL9">
        <v>31.296000000000003</v>
      </c>
      <c r="GM9">
        <v>30.827000000000002</v>
      </c>
      <c r="GN9">
        <v>30.675000000000001</v>
      </c>
      <c r="GO9">
        <v>30.774999999999999</v>
      </c>
      <c r="GP9">
        <v>30.828000000000003</v>
      </c>
      <c r="GQ9">
        <v>30.503</v>
      </c>
      <c r="GR9">
        <v>30.359000000000002</v>
      </c>
      <c r="GS9">
        <v>29.733000000000001</v>
      </c>
      <c r="GT9">
        <v>30.089000000000002</v>
      </c>
      <c r="GU9">
        <v>31.097000000000001</v>
      </c>
      <c r="GV9">
        <v>29.629000000000001</v>
      </c>
      <c r="GW9">
        <v>33.062000000000005</v>
      </c>
      <c r="GX9">
        <v>31.114000000000001</v>
      </c>
    </row>
    <row r="10" spans="1:206" x14ac:dyDescent="0.2">
      <c r="A10" s="243" t="s">
        <v>134</v>
      </c>
      <c r="B10" s="244" t="s">
        <v>149</v>
      </c>
      <c r="C10">
        <v>27.1875</v>
      </c>
      <c r="D10">
        <v>26</v>
      </c>
      <c r="E10">
        <v>34.75</v>
      </c>
      <c r="F10">
        <v>35</v>
      </c>
      <c r="G10">
        <v>34.25</v>
      </c>
      <c r="H10">
        <v>33.5</v>
      </c>
      <c r="I10">
        <v>32.25</v>
      </c>
      <c r="J10">
        <v>32.5</v>
      </c>
      <c r="K10">
        <v>39</v>
      </c>
      <c r="L10">
        <v>48</v>
      </c>
      <c r="M10">
        <v>54.25</v>
      </c>
      <c r="N10">
        <v>46.25</v>
      </c>
      <c r="O10">
        <v>38.5</v>
      </c>
      <c r="P10">
        <v>37.5</v>
      </c>
      <c r="Q10">
        <v>39.5</v>
      </c>
      <c r="R10">
        <v>30.75</v>
      </c>
      <c r="S10">
        <v>29.25</v>
      </c>
      <c r="T10">
        <v>28.5</v>
      </c>
      <c r="U10">
        <v>25.5</v>
      </c>
      <c r="V10">
        <v>26</v>
      </c>
      <c r="W10">
        <v>31</v>
      </c>
      <c r="X10">
        <v>41.25</v>
      </c>
      <c r="Y10">
        <v>49.75</v>
      </c>
      <c r="Z10">
        <v>39.75</v>
      </c>
      <c r="AA10">
        <v>29.5</v>
      </c>
      <c r="AB10">
        <v>29.25</v>
      </c>
      <c r="AC10">
        <v>30.5</v>
      </c>
      <c r="AD10">
        <v>21.5</v>
      </c>
      <c r="AE10">
        <v>23.25</v>
      </c>
      <c r="AF10">
        <v>22</v>
      </c>
      <c r="AG10">
        <v>28.5</v>
      </c>
      <c r="AH10">
        <v>28</v>
      </c>
      <c r="AI10">
        <v>35</v>
      </c>
      <c r="AJ10">
        <v>39</v>
      </c>
      <c r="AK10">
        <v>47.75</v>
      </c>
      <c r="AL10">
        <v>31.5</v>
      </c>
      <c r="AM10">
        <v>32</v>
      </c>
      <c r="AN10">
        <v>29.75</v>
      </c>
      <c r="AO10">
        <v>30.25</v>
      </c>
      <c r="AP10">
        <v>21.5</v>
      </c>
      <c r="AQ10">
        <v>23.25</v>
      </c>
      <c r="AR10">
        <v>22</v>
      </c>
      <c r="AS10">
        <v>27.5</v>
      </c>
      <c r="AT10">
        <v>27</v>
      </c>
      <c r="AU10">
        <v>33</v>
      </c>
      <c r="AV10">
        <v>30</v>
      </c>
      <c r="AW10">
        <v>38.75</v>
      </c>
      <c r="AX10">
        <v>25.5</v>
      </c>
      <c r="AY10">
        <v>29</v>
      </c>
      <c r="AZ10">
        <v>27.25</v>
      </c>
      <c r="BA10">
        <v>27.75</v>
      </c>
      <c r="BB10">
        <v>21.75</v>
      </c>
      <c r="BC10">
        <v>23.5</v>
      </c>
      <c r="BD10">
        <v>22.25</v>
      </c>
      <c r="BE10">
        <v>27.75</v>
      </c>
      <c r="BF10">
        <v>27.25</v>
      </c>
      <c r="BG10">
        <v>33.25</v>
      </c>
      <c r="BH10">
        <v>30.25</v>
      </c>
      <c r="BI10">
        <v>39</v>
      </c>
      <c r="BJ10">
        <v>25.75</v>
      </c>
      <c r="BK10">
        <v>29.25</v>
      </c>
      <c r="BL10">
        <v>27.5</v>
      </c>
      <c r="BM10">
        <v>28</v>
      </c>
      <c r="BN10">
        <v>31.1</v>
      </c>
      <c r="BO10">
        <v>32.85</v>
      </c>
      <c r="BP10">
        <v>31.6</v>
      </c>
      <c r="BQ10">
        <v>37.1</v>
      </c>
      <c r="BR10">
        <v>36.6</v>
      </c>
      <c r="BS10">
        <v>43.6</v>
      </c>
      <c r="BT10">
        <v>50.6</v>
      </c>
      <c r="BU10">
        <v>59.35</v>
      </c>
      <c r="BV10">
        <v>42.1</v>
      </c>
      <c r="BW10">
        <v>41.6</v>
      </c>
      <c r="BX10">
        <v>39.85</v>
      </c>
      <c r="BY10">
        <v>40.35</v>
      </c>
      <c r="BZ10">
        <v>31.45</v>
      </c>
      <c r="CA10">
        <v>33.200000000000003</v>
      </c>
      <c r="CB10">
        <v>31.95</v>
      </c>
      <c r="CC10">
        <v>37.450000000000003</v>
      </c>
      <c r="CD10">
        <v>36.950000000000003</v>
      </c>
      <c r="CE10">
        <v>43.95</v>
      </c>
      <c r="CF10">
        <v>50.95</v>
      </c>
      <c r="CG10">
        <v>59.7</v>
      </c>
      <c r="CH10">
        <v>42.45</v>
      </c>
      <c r="CI10">
        <v>41.95</v>
      </c>
      <c r="CJ10">
        <v>40.200000000000003</v>
      </c>
      <c r="CK10">
        <v>40.700000000000003</v>
      </c>
      <c r="CL10">
        <v>31.95</v>
      </c>
      <c r="CM10">
        <v>33.700000000000003</v>
      </c>
      <c r="CN10">
        <v>32.450000000000003</v>
      </c>
      <c r="CO10">
        <v>38</v>
      </c>
      <c r="CP10">
        <v>37.5</v>
      </c>
      <c r="CQ10">
        <v>44.5</v>
      </c>
      <c r="CR10">
        <v>51.5</v>
      </c>
      <c r="CS10">
        <v>60.25</v>
      </c>
      <c r="CT10">
        <v>42.95</v>
      </c>
      <c r="CU10">
        <v>42.5</v>
      </c>
      <c r="CV10">
        <v>40.75</v>
      </c>
      <c r="CW10">
        <v>41.2</v>
      </c>
      <c r="CX10">
        <v>32.450000000000003</v>
      </c>
      <c r="CY10">
        <v>34.200000000000003</v>
      </c>
      <c r="CZ10">
        <v>32.950000000000003</v>
      </c>
      <c r="DA10">
        <v>38.75</v>
      </c>
      <c r="DB10">
        <v>38.25</v>
      </c>
      <c r="DC10">
        <v>45.25</v>
      </c>
      <c r="DD10">
        <v>52.25</v>
      </c>
      <c r="DE10">
        <v>61</v>
      </c>
      <c r="DF10">
        <v>43.45</v>
      </c>
      <c r="DG10">
        <v>43.25</v>
      </c>
      <c r="DH10">
        <v>41.5</v>
      </c>
      <c r="DI10">
        <v>41.7</v>
      </c>
      <c r="DJ10">
        <v>32.950000000000003</v>
      </c>
      <c r="DK10">
        <v>34.700000000000003</v>
      </c>
      <c r="DL10">
        <v>33.450000000000003</v>
      </c>
      <c r="DM10">
        <v>39.25</v>
      </c>
      <c r="DN10">
        <v>38.75</v>
      </c>
      <c r="DO10">
        <v>45.75</v>
      </c>
      <c r="DP10">
        <v>52.75</v>
      </c>
      <c r="DQ10">
        <v>61.5</v>
      </c>
      <c r="DR10">
        <v>43.95</v>
      </c>
      <c r="DS10">
        <v>43.75</v>
      </c>
      <c r="DT10">
        <v>42</v>
      </c>
      <c r="DU10">
        <v>42.2</v>
      </c>
      <c r="DV10">
        <v>33.200000000000003</v>
      </c>
      <c r="DW10">
        <v>34.950000000000003</v>
      </c>
      <c r="DX10">
        <v>33.700000000000003</v>
      </c>
      <c r="DY10">
        <v>39.5</v>
      </c>
      <c r="DZ10">
        <v>39</v>
      </c>
      <c r="EA10">
        <v>46</v>
      </c>
      <c r="EB10">
        <v>53</v>
      </c>
      <c r="EC10">
        <v>61.75</v>
      </c>
      <c r="ED10">
        <v>44.2</v>
      </c>
      <c r="EE10">
        <v>44</v>
      </c>
      <c r="EF10">
        <v>42.25</v>
      </c>
      <c r="EG10">
        <v>42.45</v>
      </c>
      <c r="EH10">
        <v>33.950000000000003</v>
      </c>
      <c r="EI10">
        <v>35.700000000000003</v>
      </c>
      <c r="EJ10">
        <v>34.450000000000003</v>
      </c>
      <c r="EK10">
        <v>40.25</v>
      </c>
      <c r="EL10">
        <v>39.75</v>
      </c>
      <c r="EM10">
        <v>46.75</v>
      </c>
      <c r="EN10">
        <v>53.75</v>
      </c>
      <c r="EO10">
        <v>62.5</v>
      </c>
      <c r="EP10">
        <v>44.45</v>
      </c>
      <c r="EQ10">
        <v>44.75</v>
      </c>
      <c r="ER10">
        <v>43</v>
      </c>
      <c r="ES10">
        <v>42.7</v>
      </c>
      <c r="ET10">
        <v>34.700000000000003</v>
      </c>
      <c r="EU10">
        <v>36.450000000000003</v>
      </c>
      <c r="EV10">
        <v>35.200000000000003</v>
      </c>
      <c r="EW10">
        <v>41</v>
      </c>
      <c r="EX10">
        <v>40.5</v>
      </c>
      <c r="EY10">
        <v>47.5</v>
      </c>
      <c r="EZ10">
        <v>54.5</v>
      </c>
      <c r="FA10">
        <v>63.2</v>
      </c>
      <c r="FB10">
        <v>44.7</v>
      </c>
      <c r="FC10">
        <v>45.5</v>
      </c>
      <c r="FD10">
        <v>43.75</v>
      </c>
      <c r="FE10">
        <v>42.95</v>
      </c>
      <c r="FF10">
        <v>35.450000000000003</v>
      </c>
      <c r="FG10">
        <v>37.200000000000003</v>
      </c>
      <c r="FH10">
        <v>35.950000000000003</v>
      </c>
      <c r="FI10">
        <v>41.75</v>
      </c>
      <c r="FJ10">
        <v>41.25</v>
      </c>
      <c r="FK10">
        <v>48.25</v>
      </c>
      <c r="FL10">
        <v>55.25</v>
      </c>
      <c r="FM10">
        <v>63.45</v>
      </c>
      <c r="FN10">
        <v>44.95</v>
      </c>
      <c r="FO10">
        <v>46.25</v>
      </c>
      <c r="FP10">
        <v>44.5</v>
      </c>
      <c r="FQ10">
        <v>43.2</v>
      </c>
      <c r="FR10">
        <v>35.5</v>
      </c>
      <c r="FS10">
        <v>37.25</v>
      </c>
      <c r="FT10">
        <v>36</v>
      </c>
      <c r="FU10">
        <v>41.8</v>
      </c>
      <c r="FV10">
        <v>41.3</v>
      </c>
      <c r="FW10">
        <v>48.3</v>
      </c>
      <c r="FX10">
        <v>55.3</v>
      </c>
      <c r="FY10">
        <v>63.7</v>
      </c>
      <c r="FZ10">
        <v>45.2</v>
      </c>
      <c r="GA10">
        <v>46.3</v>
      </c>
      <c r="GB10">
        <v>44.55</v>
      </c>
      <c r="GC10">
        <v>43.45</v>
      </c>
      <c r="GD10">
        <v>35.549999999999997</v>
      </c>
      <c r="GE10">
        <v>37.299999999999997</v>
      </c>
      <c r="GF10">
        <v>36.049999999999997</v>
      </c>
      <c r="GG10">
        <v>41.85</v>
      </c>
      <c r="GH10">
        <v>41.35</v>
      </c>
      <c r="GI10">
        <v>48.35</v>
      </c>
      <c r="GJ10">
        <v>55.35</v>
      </c>
      <c r="GK10">
        <v>63.95</v>
      </c>
      <c r="GL10">
        <v>45.45</v>
      </c>
      <c r="GM10">
        <v>46.35</v>
      </c>
      <c r="GN10">
        <v>44.6</v>
      </c>
      <c r="GO10">
        <v>43.7</v>
      </c>
      <c r="GP10">
        <v>35.6</v>
      </c>
      <c r="GQ10">
        <v>37.35</v>
      </c>
      <c r="GR10">
        <v>36.1</v>
      </c>
      <c r="GS10">
        <v>41.9</v>
      </c>
      <c r="GT10">
        <v>41.4</v>
      </c>
      <c r="GU10">
        <v>48.4</v>
      </c>
      <c r="GV10">
        <v>55.4</v>
      </c>
      <c r="GW10">
        <v>64.150000000000006</v>
      </c>
      <c r="GX10">
        <v>45.7</v>
      </c>
    </row>
    <row r="11" spans="1:206" x14ac:dyDescent="0.2">
      <c r="A11" s="243" t="s">
        <v>134</v>
      </c>
      <c r="B11" s="244" t="s">
        <v>179</v>
      </c>
      <c r="C11">
        <v>27.1875</v>
      </c>
      <c r="D11">
        <v>20.942</v>
      </c>
      <c r="E11">
        <v>23.895</v>
      </c>
      <c r="F11">
        <v>26.581</v>
      </c>
      <c r="G11">
        <v>25.446000000000002</v>
      </c>
      <c r="H11">
        <v>24.298000000000002</v>
      </c>
      <c r="I11">
        <v>21.733000000000001</v>
      </c>
      <c r="J11">
        <v>23.879000000000001</v>
      </c>
      <c r="K11">
        <v>25.583000000000002</v>
      </c>
      <c r="L11">
        <v>30.048000000000002</v>
      </c>
      <c r="M11">
        <v>31.016000000000002</v>
      </c>
      <c r="N11">
        <v>27.425000000000001</v>
      </c>
      <c r="O11">
        <v>25.887</v>
      </c>
      <c r="P11">
        <v>23.958000000000002</v>
      </c>
      <c r="Q11">
        <v>27.371000000000002</v>
      </c>
      <c r="R11">
        <v>15.375</v>
      </c>
      <c r="S11">
        <v>15.268000000000001</v>
      </c>
      <c r="T11">
        <v>14.597000000000001</v>
      </c>
      <c r="U11">
        <v>14.217000000000001</v>
      </c>
      <c r="V11">
        <v>14.54</v>
      </c>
      <c r="W11">
        <v>15.25</v>
      </c>
      <c r="X11">
        <v>18.786000000000001</v>
      </c>
      <c r="Y11">
        <v>19.375</v>
      </c>
      <c r="Z11">
        <v>19.728999999999999</v>
      </c>
      <c r="AA11">
        <v>14.419</v>
      </c>
      <c r="AB11">
        <v>13.275</v>
      </c>
      <c r="AC11">
        <v>17.089000000000002</v>
      </c>
      <c r="AD11">
        <v>15.74</v>
      </c>
      <c r="AE11">
        <v>16.315000000000001</v>
      </c>
      <c r="AF11">
        <v>15.228000000000002</v>
      </c>
      <c r="AG11">
        <v>15.334000000000001</v>
      </c>
      <c r="AH11">
        <v>12.941000000000001</v>
      </c>
      <c r="AI11">
        <v>13.3</v>
      </c>
      <c r="AJ11">
        <v>14.542</v>
      </c>
      <c r="AK11">
        <v>18.067</v>
      </c>
      <c r="AL11">
        <v>20.323</v>
      </c>
      <c r="AM11">
        <v>14.457000000000001</v>
      </c>
      <c r="AN11">
        <v>12.822000000000001</v>
      </c>
      <c r="AO11">
        <v>16.382999999999999</v>
      </c>
      <c r="AP11">
        <v>17.297000000000001</v>
      </c>
      <c r="AQ11">
        <v>18.079000000000001</v>
      </c>
      <c r="AR11">
        <v>16.934999999999999</v>
      </c>
      <c r="AS11">
        <v>16.387</v>
      </c>
      <c r="AT11">
        <v>13.946000000000002</v>
      </c>
      <c r="AU11">
        <v>11.631</v>
      </c>
      <c r="AV11">
        <v>15.535</v>
      </c>
      <c r="AW11">
        <v>19.690000000000001</v>
      </c>
      <c r="AX11">
        <v>20.509</v>
      </c>
      <c r="AY11">
        <v>13.966000000000001</v>
      </c>
      <c r="AZ11">
        <v>13.257000000000001</v>
      </c>
      <c r="BA11">
        <v>16.792999999999999</v>
      </c>
      <c r="BB11">
        <v>17.437000000000001</v>
      </c>
      <c r="BC11">
        <v>18.209</v>
      </c>
      <c r="BD11">
        <v>17.074999999999999</v>
      </c>
      <c r="BE11">
        <v>16.335000000000001</v>
      </c>
      <c r="BF11">
        <v>14.345000000000001</v>
      </c>
      <c r="BG11">
        <v>11.771000000000001</v>
      </c>
      <c r="BH11">
        <v>15.675000000000001</v>
      </c>
      <c r="BI11">
        <v>19.829999999999998</v>
      </c>
      <c r="BJ11">
        <v>20.626000000000001</v>
      </c>
      <c r="BK11">
        <v>13.984999999999999</v>
      </c>
      <c r="BL11">
        <v>13.272</v>
      </c>
      <c r="BM11">
        <v>16.542999999999999</v>
      </c>
      <c r="BN11">
        <v>19.154</v>
      </c>
      <c r="BO11">
        <v>20.006</v>
      </c>
      <c r="BP11">
        <v>18.959</v>
      </c>
      <c r="BQ11">
        <v>17.973000000000003</v>
      </c>
      <c r="BR11">
        <v>16.016000000000002</v>
      </c>
      <c r="BS11">
        <v>16.36</v>
      </c>
      <c r="BT11">
        <v>21.532</v>
      </c>
      <c r="BU11">
        <v>27.229000000000003</v>
      </c>
      <c r="BV11">
        <v>25.868000000000002</v>
      </c>
      <c r="BW11">
        <v>18.727</v>
      </c>
      <c r="BX11">
        <v>16.121000000000002</v>
      </c>
      <c r="BY11">
        <v>19.170999999999999</v>
      </c>
      <c r="BZ11">
        <v>19.334</v>
      </c>
      <c r="CA11">
        <v>20.221</v>
      </c>
      <c r="CB11">
        <v>18.874000000000002</v>
      </c>
      <c r="CC11">
        <v>18.648</v>
      </c>
      <c r="CD11">
        <v>16.196000000000002</v>
      </c>
      <c r="CE11">
        <v>15.346</v>
      </c>
      <c r="CF11">
        <v>22.476000000000003</v>
      </c>
      <c r="CG11">
        <v>27.092000000000002</v>
      </c>
      <c r="CH11">
        <v>26.918000000000003</v>
      </c>
      <c r="CI11">
        <v>18.906000000000002</v>
      </c>
      <c r="CJ11">
        <v>15.592000000000001</v>
      </c>
      <c r="CK11">
        <v>19.945</v>
      </c>
      <c r="CL11">
        <v>19.474</v>
      </c>
      <c r="CM11">
        <v>20.336000000000002</v>
      </c>
      <c r="CN11">
        <v>19.013999999999999</v>
      </c>
      <c r="CO11">
        <v>18.798000000000002</v>
      </c>
      <c r="CP11">
        <v>15.753</v>
      </c>
      <c r="CQ11">
        <v>16.690000000000001</v>
      </c>
      <c r="CR11">
        <v>22.606000000000002</v>
      </c>
      <c r="CS11">
        <v>27.22</v>
      </c>
      <c r="CT11">
        <v>27.006</v>
      </c>
      <c r="CU11">
        <v>19.056000000000001</v>
      </c>
      <c r="CV11">
        <v>15.712000000000002</v>
      </c>
      <c r="CW11">
        <v>20.085000000000001</v>
      </c>
      <c r="CX11">
        <v>19.314</v>
      </c>
      <c r="CY11">
        <v>20.545999999999999</v>
      </c>
      <c r="CZ11">
        <v>19.509</v>
      </c>
      <c r="DA11">
        <v>18.958000000000002</v>
      </c>
      <c r="DB11">
        <v>15.883000000000001</v>
      </c>
      <c r="DC11">
        <v>16.91</v>
      </c>
      <c r="DD11">
        <v>22.756</v>
      </c>
      <c r="DE11">
        <v>27.371000000000002</v>
      </c>
      <c r="DF11">
        <v>27.104000000000003</v>
      </c>
      <c r="DG11">
        <v>18.545999999999999</v>
      </c>
      <c r="DH11">
        <v>16.57</v>
      </c>
      <c r="DI11">
        <v>20.225000000000001</v>
      </c>
      <c r="DJ11">
        <v>19.513999999999999</v>
      </c>
      <c r="DK11">
        <v>20.766000000000002</v>
      </c>
      <c r="DL11">
        <v>19.728999999999999</v>
      </c>
      <c r="DM11">
        <v>19.178000000000001</v>
      </c>
      <c r="DN11">
        <v>16.083000000000002</v>
      </c>
      <c r="DO11">
        <v>17.13</v>
      </c>
      <c r="DP11">
        <v>22.152000000000001</v>
      </c>
      <c r="DQ11">
        <v>27.939</v>
      </c>
      <c r="DR11">
        <v>27.273</v>
      </c>
      <c r="DS11">
        <v>18.756</v>
      </c>
      <c r="DT11">
        <v>16.78</v>
      </c>
      <c r="DU11">
        <v>20.434999999999999</v>
      </c>
      <c r="DV11">
        <v>19.794</v>
      </c>
      <c r="DW11">
        <v>21.071000000000002</v>
      </c>
      <c r="DX11">
        <v>19.999000000000002</v>
      </c>
      <c r="DY11">
        <v>18.914000000000001</v>
      </c>
      <c r="DZ11">
        <v>16.956</v>
      </c>
      <c r="EA11">
        <v>17.39</v>
      </c>
      <c r="EB11">
        <v>22.422000000000001</v>
      </c>
      <c r="EC11">
        <v>28.209</v>
      </c>
      <c r="ED11">
        <v>26.548000000000002</v>
      </c>
      <c r="EE11">
        <v>19.706</v>
      </c>
      <c r="EF11">
        <v>17.048999999999999</v>
      </c>
      <c r="EG11">
        <v>20.071000000000002</v>
      </c>
      <c r="EH11">
        <v>20.434000000000001</v>
      </c>
      <c r="EI11">
        <v>21.196000000000002</v>
      </c>
      <c r="EJ11">
        <v>19.853999999999999</v>
      </c>
      <c r="EK11">
        <v>19.608000000000001</v>
      </c>
      <c r="EL11">
        <v>17.106000000000002</v>
      </c>
      <c r="EM11">
        <v>16.445</v>
      </c>
      <c r="EN11">
        <v>23.386000000000003</v>
      </c>
      <c r="EO11">
        <v>28.379000000000001</v>
      </c>
      <c r="EP11">
        <v>26.642000000000003</v>
      </c>
      <c r="EQ11">
        <v>19.876000000000001</v>
      </c>
      <c r="ER11">
        <v>17.199000000000002</v>
      </c>
      <c r="ES11">
        <v>20.201000000000001</v>
      </c>
      <c r="ET11">
        <v>20.704000000000001</v>
      </c>
      <c r="EU11">
        <v>21.356000000000002</v>
      </c>
      <c r="EV11">
        <v>20.004000000000001</v>
      </c>
      <c r="EW11">
        <v>19.778000000000002</v>
      </c>
      <c r="EX11">
        <v>17.256</v>
      </c>
      <c r="EY11">
        <v>16.714000000000002</v>
      </c>
      <c r="EZ11">
        <v>23.536000000000001</v>
      </c>
      <c r="FA11">
        <v>28.152000000000001</v>
      </c>
      <c r="FB11">
        <v>27.768000000000001</v>
      </c>
      <c r="FC11">
        <v>20.045999999999999</v>
      </c>
      <c r="FD11">
        <v>16.562000000000001</v>
      </c>
      <c r="FE11">
        <v>21.004000000000001</v>
      </c>
      <c r="FF11">
        <v>20.614000000000001</v>
      </c>
      <c r="FG11">
        <v>21.14</v>
      </c>
      <c r="FH11">
        <v>20.154</v>
      </c>
      <c r="FI11">
        <v>19.343</v>
      </c>
      <c r="FJ11">
        <v>16.743000000000002</v>
      </c>
      <c r="FK11">
        <v>18.190000000000001</v>
      </c>
      <c r="FL11">
        <v>23.686</v>
      </c>
      <c r="FM11">
        <v>28.3</v>
      </c>
      <c r="FN11">
        <v>27.899000000000001</v>
      </c>
      <c r="FO11">
        <v>19.476000000000003</v>
      </c>
      <c r="FP11">
        <v>15.872</v>
      </c>
      <c r="FQ11">
        <v>21.155000000000001</v>
      </c>
      <c r="FR11">
        <v>20.533000000000001</v>
      </c>
      <c r="FS11">
        <v>21.527000000000001</v>
      </c>
      <c r="FT11">
        <v>20.474</v>
      </c>
      <c r="FU11">
        <v>20.248000000000001</v>
      </c>
      <c r="FV11">
        <v>17.073</v>
      </c>
      <c r="FW11">
        <v>18.46</v>
      </c>
      <c r="FX11">
        <v>23.141999999999999</v>
      </c>
      <c r="FY11">
        <v>29.019000000000002</v>
      </c>
      <c r="FZ11">
        <v>28.198</v>
      </c>
      <c r="GA11">
        <v>19.056000000000001</v>
      </c>
      <c r="GB11">
        <v>17.022000000000002</v>
      </c>
      <c r="GC11">
        <v>21.474</v>
      </c>
      <c r="GD11">
        <v>20.813000000000002</v>
      </c>
      <c r="GE11">
        <v>21.79</v>
      </c>
      <c r="GF11">
        <v>21.109000000000002</v>
      </c>
      <c r="GG11">
        <v>19.422000000000001</v>
      </c>
      <c r="GH11">
        <v>18.036000000000001</v>
      </c>
      <c r="GI11">
        <v>18.73</v>
      </c>
      <c r="GJ11">
        <v>23.482000000000003</v>
      </c>
      <c r="GK11">
        <v>29.329000000000001</v>
      </c>
      <c r="GL11">
        <v>28.497</v>
      </c>
      <c r="GM11">
        <v>19.387</v>
      </c>
      <c r="GN11">
        <v>17.352</v>
      </c>
      <c r="GO11">
        <v>21.121000000000002</v>
      </c>
      <c r="GP11">
        <v>21.434000000000001</v>
      </c>
      <c r="GQ11">
        <v>22.119</v>
      </c>
      <c r="GR11">
        <v>21.104000000000003</v>
      </c>
      <c r="GS11">
        <v>20.313000000000002</v>
      </c>
      <c r="GT11">
        <v>18.356000000000002</v>
      </c>
      <c r="GU11">
        <v>18.989999999999998</v>
      </c>
      <c r="GV11">
        <v>23.813000000000002</v>
      </c>
      <c r="GW11">
        <v>29.629000000000001</v>
      </c>
      <c r="GX11">
        <v>27.778000000000002</v>
      </c>
    </row>
    <row r="12" spans="1:206" x14ac:dyDescent="0.2">
      <c r="A12" s="243" t="s">
        <v>132</v>
      </c>
      <c r="B12" s="244" t="s">
        <v>149</v>
      </c>
      <c r="C12">
        <v>28</v>
      </c>
      <c r="D12">
        <v>29</v>
      </c>
      <c r="E12">
        <v>34.75</v>
      </c>
      <c r="F12">
        <v>35</v>
      </c>
      <c r="G12">
        <v>34.25</v>
      </c>
      <c r="H12">
        <v>33.5</v>
      </c>
      <c r="I12">
        <v>32.25</v>
      </c>
      <c r="J12">
        <v>33.75</v>
      </c>
      <c r="K12">
        <v>39.75</v>
      </c>
      <c r="L12">
        <v>49</v>
      </c>
      <c r="M12">
        <v>54.75</v>
      </c>
      <c r="N12">
        <v>46.25</v>
      </c>
      <c r="O12">
        <v>38.5</v>
      </c>
      <c r="P12">
        <v>37.5</v>
      </c>
      <c r="Q12">
        <v>39.5</v>
      </c>
      <c r="R12">
        <v>40.75</v>
      </c>
      <c r="S12">
        <v>39.25</v>
      </c>
      <c r="T12">
        <v>38.5</v>
      </c>
      <c r="U12">
        <v>37.25</v>
      </c>
      <c r="V12">
        <v>38</v>
      </c>
      <c r="W12">
        <v>42.5</v>
      </c>
      <c r="X12">
        <v>57</v>
      </c>
      <c r="Y12">
        <v>62.75</v>
      </c>
      <c r="Z12">
        <v>49.75</v>
      </c>
      <c r="AA12">
        <v>39.5</v>
      </c>
      <c r="AB12">
        <v>39.25</v>
      </c>
      <c r="AC12">
        <v>40.5</v>
      </c>
      <c r="AD12">
        <v>41.25</v>
      </c>
      <c r="AE12">
        <v>39.86</v>
      </c>
      <c r="AF12">
        <v>39.229999999999997</v>
      </c>
      <c r="AG12">
        <v>38.01</v>
      </c>
      <c r="AH12">
        <v>38.729999999999997</v>
      </c>
      <c r="AI12">
        <v>42.9</v>
      </c>
      <c r="AJ12">
        <v>56.37</v>
      </c>
      <c r="AK12">
        <v>61.66</v>
      </c>
      <c r="AL12">
        <v>49.61</v>
      </c>
      <c r="AM12">
        <v>40.119999999999997</v>
      </c>
      <c r="AN12">
        <v>39.85</v>
      </c>
      <c r="AO12">
        <v>41.04</v>
      </c>
      <c r="AP12">
        <v>41.54</v>
      </c>
      <c r="AQ12">
        <v>40.14</v>
      </c>
      <c r="AR12">
        <v>39.49</v>
      </c>
      <c r="AS12">
        <v>38.270000000000003</v>
      </c>
      <c r="AT12">
        <v>38.99</v>
      </c>
      <c r="AU12">
        <v>43.19</v>
      </c>
      <c r="AV12">
        <v>56.75</v>
      </c>
      <c r="AW12">
        <v>62.08</v>
      </c>
      <c r="AX12">
        <v>49.95</v>
      </c>
      <c r="AY12">
        <v>40.39</v>
      </c>
      <c r="AZ12">
        <v>40.119999999999997</v>
      </c>
      <c r="BA12">
        <v>41.32</v>
      </c>
      <c r="BB12">
        <v>41.82</v>
      </c>
      <c r="BC12">
        <v>40.409999999999997</v>
      </c>
      <c r="BD12">
        <v>39.75</v>
      </c>
      <c r="BE12">
        <v>38.53</v>
      </c>
      <c r="BF12">
        <v>39.25</v>
      </c>
      <c r="BG12">
        <v>43.48</v>
      </c>
      <c r="BH12">
        <v>57.13</v>
      </c>
      <c r="BI12">
        <v>62.51</v>
      </c>
      <c r="BJ12">
        <v>50.29</v>
      </c>
      <c r="BK12">
        <v>40.659999999999997</v>
      </c>
      <c r="BL12">
        <v>40.4</v>
      </c>
      <c r="BM12">
        <v>41.6</v>
      </c>
      <c r="BN12">
        <v>42.1</v>
      </c>
      <c r="BO12">
        <v>40.68</v>
      </c>
      <c r="BP12">
        <v>40.01</v>
      </c>
      <c r="BQ12">
        <v>38.79</v>
      </c>
      <c r="BR12">
        <v>39.51</v>
      </c>
      <c r="BS12">
        <v>43.77</v>
      </c>
      <c r="BT12">
        <v>57.52</v>
      </c>
      <c r="BU12">
        <v>62.93</v>
      </c>
      <c r="BV12">
        <v>50.63</v>
      </c>
      <c r="BW12">
        <v>40.93</v>
      </c>
      <c r="BX12">
        <v>40.67</v>
      </c>
      <c r="BY12">
        <v>41.88</v>
      </c>
      <c r="BZ12">
        <v>42.38</v>
      </c>
      <c r="CA12">
        <v>40.950000000000003</v>
      </c>
      <c r="CB12">
        <v>40.28</v>
      </c>
      <c r="CC12">
        <v>39.049999999999997</v>
      </c>
      <c r="CD12">
        <v>39.78</v>
      </c>
      <c r="CE12">
        <v>44.06</v>
      </c>
      <c r="CF12">
        <v>57.9</v>
      </c>
      <c r="CG12">
        <v>63.35</v>
      </c>
      <c r="CH12">
        <v>50.97</v>
      </c>
      <c r="CI12">
        <v>41.21</v>
      </c>
      <c r="CJ12">
        <v>40.94</v>
      </c>
      <c r="CK12">
        <v>42.16</v>
      </c>
      <c r="CL12">
        <v>42.67</v>
      </c>
      <c r="CM12">
        <v>41.23</v>
      </c>
      <c r="CN12">
        <v>40.54</v>
      </c>
      <c r="CO12">
        <v>39.31</v>
      </c>
      <c r="CP12">
        <v>40.04</v>
      </c>
      <c r="CQ12">
        <v>44.35</v>
      </c>
      <c r="CR12">
        <v>58.28</v>
      </c>
      <c r="CS12">
        <v>63.77</v>
      </c>
      <c r="CT12">
        <v>51.31</v>
      </c>
      <c r="CU12">
        <v>41.48</v>
      </c>
      <c r="CV12">
        <v>41.22</v>
      </c>
      <c r="CW12">
        <v>42.44</v>
      </c>
      <c r="CX12">
        <v>42.95</v>
      </c>
      <c r="CY12">
        <v>41.5</v>
      </c>
      <c r="CZ12">
        <v>40.799999999999997</v>
      </c>
      <c r="DA12">
        <v>39.57</v>
      </c>
      <c r="DB12">
        <v>40.299999999999997</v>
      </c>
      <c r="DC12">
        <v>44.65</v>
      </c>
      <c r="DD12">
        <v>58.66</v>
      </c>
      <c r="DE12">
        <v>64.2</v>
      </c>
      <c r="DF12">
        <v>51.65</v>
      </c>
      <c r="DG12">
        <v>41.75</v>
      </c>
      <c r="DH12">
        <v>41.49</v>
      </c>
      <c r="DI12">
        <v>42.72</v>
      </c>
      <c r="DJ12">
        <v>43.23</v>
      </c>
      <c r="DK12">
        <v>41.77</v>
      </c>
      <c r="DL12">
        <v>41.06</v>
      </c>
      <c r="DM12">
        <v>39.83</v>
      </c>
      <c r="DN12">
        <v>40.56</v>
      </c>
      <c r="DO12">
        <v>44.94</v>
      </c>
      <c r="DP12">
        <v>59.05</v>
      </c>
      <c r="DQ12">
        <v>64.62</v>
      </c>
      <c r="DR12">
        <v>51.99</v>
      </c>
      <c r="DS12">
        <v>42.02</v>
      </c>
      <c r="DT12">
        <v>41.77</v>
      </c>
      <c r="DU12">
        <v>43</v>
      </c>
      <c r="DV12">
        <v>43.51</v>
      </c>
      <c r="DW12">
        <v>42.04</v>
      </c>
      <c r="DX12">
        <v>41.33</v>
      </c>
      <c r="DY12">
        <v>40.090000000000003</v>
      </c>
      <c r="DZ12">
        <v>40.83</v>
      </c>
      <c r="EA12">
        <v>45.23</v>
      </c>
      <c r="EB12">
        <v>59.43</v>
      </c>
      <c r="EC12">
        <v>65.040000000000006</v>
      </c>
      <c r="ED12">
        <v>52.32</v>
      </c>
      <c r="EE12">
        <v>42.3</v>
      </c>
      <c r="EF12">
        <v>42.04</v>
      </c>
      <c r="EG12">
        <v>43.27</v>
      </c>
      <c r="EH12">
        <v>43.79</v>
      </c>
      <c r="EI12">
        <v>42.32</v>
      </c>
      <c r="EJ12">
        <v>41.59</v>
      </c>
      <c r="EK12">
        <v>40.35</v>
      </c>
      <c r="EL12">
        <v>41.09</v>
      </c>
      <c r="EM12">
        <v>45.52</v>
      </c>
      <c r="EN12">
        <v>59.81</v>
      </c>
      <c r="EO12">
        <v>65.47</v>
      </c>
      <c r="EP12">
        <v>52.66</v>
      </c>
      <c r="EQ12">
        <v>42.57</v>
      </c>
      <c r="ER12">
        <v>42.31</v>
      </c>
      <c r="ES12">
        <v>43.55</v>
      </c>
      <c r="ET12">
        <v>44.08</v>
      </c>
      <c r="EU12">
        <v>42.59</v>
      </c>
      <c r="EV12">
        <v>41.85</v>
      </c>
      <c r="EW12">
        <v>40.61</v>
      </c>
      <c r="EX12">
        <v>41.35</v>
      </c>
      <c r="EY12">
        <v>45.81</v>
      </c>
      <c r="EZ12">
        <v>60.19</v>
      </c>
      <c r="FA12">
        <v>65.89</v>
      </c>
      <c r="FB12">
        <v>53</v>
      </c>
      <c r="FC12">
        <v>42.84</v>
      </c>
      <c r="FD12">
        <v>42.59</v>
      </c>
      <c r="FE12">
        <v>43.83</v>
      </c>
      <c r="FF12">
        <v>44.36</v>
      </c>
      <c r="FG12">
        <v>42.86</v>
      </c>
      <c r="FH12">
        <v>42.11</v>
      </c>
      <c r="FI12">
        <v>40.869999999999997</v>
      </c>
      <c r="FJ12">
        <v>41.61</v>
      </c>
      <c r="FK12">
        <v>46.11</v>
      </c>
      <c r="FL12">
        <v>60.58</v>
      </c>
      <c r="FM12">
        <v>66.31</v>
      </c>
      <c r="FN12">
        <v>53.34</v>
      </c>
      <c r="FO12">
        <v>43.11</v>
      </c>
      <c r="FP12">
        <v>42.86</v>
      </c>
      <c r="FQ12">
        <v>44.11</v>
      </c>
      <c r="FR12">
        <v>44.64</v>
      </c>
      <c r="FS12">
        <v>43.13</v>
      </c>
      <c r="FT12">
        <v>42.38</v>
      </c>
      <c r="FU12">
        <v>41.12</v>
      </c>
      <c r="FV12">
        <v>41.88</v>
      </c>
      <c r="FW12">
        <v>46.4</v>
      </c>
      <c r="FX12">
        <v>60.96</v>
      </c>
      <c r="FY12">
        <v>66.739999999999995</v>
      </c>
      <c r="FZ12">
        <v>53.68</v>
      </c>
      <c r="GA12">
        <v>43.38</v>
      </c>
      <c r="GB12">
        <v>43.13</v>
      </c>
      <c r="GC12">
        <v>44.39</v>
      </c>
      <c r="GD12">
        <v>44.92</v>
      </c>
      <c r="GE12">
        <v>43.41</v>
      </c>
      <c r="GF12">
        <v>42.64</v>
      </c>
      <c r="GG12">
        <v>41.38</v>
      </c>
      <c r="GH12">
        <v>42.14</v>
      </c>
      <c r="GI12">
        <v>46.69</v>
      </c>
      <c r="GJ12">
        <v>61.34</v>
      </c>
      <c r="GK12">
        <v>67.16</v>
      </c>
      <c r="GL12">
        <v>54.02</v>
      </c>
      <c r="GM12">
        <v>43.66</v>
      </c>
      <c r="GN12">
        <v>43.41</v>
      </c>
      <c r="GO12">
        <v>44.67</v>
      </c>
      <c r="GP12">
        <v>45.2</v>
      </c>
      <c r="GQ12">
        <v>43.68</v>
      </c>
      <c r="GR12">
        <v>42.9</v>
      </c>
      <c r="GS12">
        <v>41.64</v>
      </c>
      <c r="GT12">
        <v>42.4</v>
      </c>
      <c r="GU12">
        <v>46.98</v>
      </c>
      <c r="GV12">
        <v>61.72</v>
      </c>
      <c r="GW12">
        <v>67.58</v>
      </c>
      <c r="GX12">
        <v>54.36</v>
      </c>
    </row>
    <row r="13" spans="1:206" x14ac:dyDescent="0.2">
      <c r="A13" s="243" t="s">
        <v>132</v>
      </c>
      <c r="B13" s="244" t="s">
        <v>179</v>
      </c>
      <c r="C13">
        <v>22.5</v>
      </c>
      <c r="D13">
        <v>20.75</v>
      </c>
      <c r="E13">
        <v>23.895</v>
      </c>
      <c r="F13">
        <v>26.581</v>
      </c>
      <c r="G13">
        <v>25.446000000000002</v>
      </c>
      <c r="H13">
        <v>24.298000000000002</v>
      </c>
      <c r="I13">
        <v>24.583000000000002</v>
      </c>
      <c r="J13">
        <v>25.23</v>
      </c>
      <c r="K13">
        <v>25.729000000000003</v>
      </c>
      <c r="L13">
        <v>31.129000000000001</v>
      </c>
      <c r="M13">
        <v>32.177</v>
      </c>
      <c r="N13">
        <v>27.425000000000001</v>
      </c>
      <c r="O13">
        <v>25.887</v>
      </c>
      <c r="P13">
        <v>23.958000000000002</v>
      </c>
      <c r="Q13">
        <v>27.371000000000002</v>
      </c>
      <c r="R13">
        <v>26.181000000000001</v>
      </c>
      <c r="S13">
        <v>25.982000000000003</v>
      </c>
      <c r="T13">
        <v>25.403000000000002</v>
      </c>
      <c r="U13">
        <v>25.167000000000002</v>
      </c>
      <c r="V13">
        <v>24.863</v>
      </c>
      <c r="W13">
        <v>25.708000000000002</v>
      </c>
      <c r="X13">
        <v>28.202000000000002</v>
      </c>
      <c r="Y13">
        <v>32.100999999999999</v>
      </c>
      <c r="Z13">
        <v>30.563000000000002</v>
      </c>
      <c r="AA13">
        <v>25.065000000000001</v>
      </c>
      <c r="AB13">
        <v>24.274999999999999</v>
      </c>
      <c r="AC13">
        <v>27.895</v>
      </c>
      <c r="AD13">
        <v>26.655000000000001</v>
      </c>
      <c r="AE13">
        <v>26.271000000000001</v>
      </c>
      <c r="AF13">
        <v>26.111000000000001</v>
      </c>
      <c r="AG13">
        <v>25.813000000000002</v>
      </c>
      <c r="AH13">
        <v>25.348000000000003</v>
      </c>
      <c r="AI13">
        <v>26.404</v>
      </c>
      <c r="AJ13">
        <v>27.812000000000001</v>
      </c>
      <c r="AK13">
        <v>30.91</v>
      </c>
      <c r="AL13">
        <v>29.945</v>
      </c>
      <c r="AM13">
        <v>24.958000000000002</v>
      </c>
      <c r="AN13">
        <v>25.202000000000002</v>
      </c>
      <c r="AO13">
        <v>28.399000000000001</v>
      </c>
      <c r="AP13">
        <v>26.793000000000003</v>
      </c>
      <c r="AQ13">
        <v>26.769000000000002</v>
      </c>
      <c r="AR13">
        <v>26.501000000000001</v>
      </c>
      <c r="AS13">
        <v>26.254999999999999</v>
      </c>
      <c r="AT13">
        <v>25.813000000000002</v>
      </c>
      <c r="AU13">
        <v>26.701000000000001</v>
      </c>
      <c r="AV13">
        <v>26.899000000000001</v>
      </c>
      <c r="AW13">
        <v>31.099</v>
      </c>
      <c r="AX13">
        <v>29.726000000000003</v>
      </c>
      <c r="AY13">
        <v>25.17</v>
      </c>
      <c r="AZ13">
        <v>25.668000000000003</v>
      </c>
      <c r="BA13">
        <v>28.754999999999999</v>
      </c>
      <c r="BB13">
        <v>27.128</v>
      </c>
      <c r="BC13">
        <v>27.096</v>
      </c>
      <c r="BD13">
        <v>26.878</v>
      </c>
      <c r="BE13">
        <v>26.554000000000002</v>
      </c>
      <c r="BF13">
        <v>26.413</v>
      </c>
      <c r="BG13">
        <v>26.984999999999999</v>
      </c>
      <c r="BH13">
        <v>26.734000000000002</v>
      </c>
      <c r="BI13">
        <v>30.613000000000003</v>
      </c>
      <c r="BJ13">
        <v>29.535</v>
      </c>
      <c r="BK13">
        <v>25.369</v>
      </c>
      <c r="BL13">
        <v>26.104000000000003</v>
      </c>
      <c r="BM13">
        <v>29.023</v>
      </c>
      <c r="BN13">
        <v>27.64</v>
      </c>
      <c r="BO13">
        <v>27.411000000000001</v>
      </c>
      <c r="BP13">
        <v>27.23</v>
      </c>
      <c r="BQ13">
        <v>26.969000000000001</v>
      </c>
      <c r="BR13">
        <v>26.826000000000001</v>
      </c>
      <c r="BS13">
        <v>27.256</v>
      </c>
      <c r="BT13">
        <v>26.593</v>
      </c>
      <c r="BU13">
        <v>30.192</v>
      </c>
      <c r="BV13">
        <v>28.953000000000003</v>
      </c>
      <c r="BW13">
        <v>25.832000000000001</v>
      </c>
      <c r="BX13">
        <v>26.517000000000003</v>
      </c>
      <c r="BY13">
        <v>29.371000000000002</v>
      </c>
      <c r="BZ13">
        <v>27.916</v>
      </c>
      <c r="CA13">
        <v>27.724</v>
      </c>
      <c r="CB13">
        <v>27.406000000000002</v>
      </c>
      <c r="CC13">
        <v>27.416</v>
      </c>
      <c r="CD13">
        <v>27.17</v>
      </c>
      <c r="CE13">
        <v>27.224</v>
      </c>
      <c r="CF13">
        <v>27.323</v>
      </c>
      <c r="CG13">
        <v>29.033000000000001</v>
      </c>
      <c r="CH13">
        <v>29.324999999999999</v>
      </c>
      <c r="CI13">
        <v>26.029</v>
      </c>
      <c r="CJ13">
        <v>26.722000000000001</v>
      </c>
      <c r="CK13">
        <v>29.729000000000003</v>
      </c>
      <c r="CL13">
        <v>28.19</v>
      </c>
      <c r="CM13">
        <v>27.975000000000001</v>
      </c>
      <c r="CN13">
        <v>27.713000000000001</v>
      </c>
      <c r="CO13">
        <v>27.744</v>
      </c>
      <c r="CP13">
        <v>27.381</v>
      </c>
      <c r="CQ13">
        <v>27.761000000000003</v>
      </c>
      <c r="CR13">
        <v>27.31</v>
      </c>
      <c r="CS13">
        <v>28.786000000000001</v>
      </c>
      <c r="CT13">
        <v>29.293000000000003</v>
      </c>
      <c r="CU13">
        <v>26.229000000000003</v>
      </c>
      <c r="CV13">
        <v>27.072000000000003</v>
      </c>
      <c r="CW13">
        <v>30.018000000000001</v>
      </c>
      <c r="CX13">
        <v>28.27</v>
      </c>
      <c r="CY13">
        <v>28.239000000000001</v>
      </c>
      <c r="CZ13">
        <v>28.147000000000002</v>
      </c>
      <c r="DA13">
        <v>28.072000000000003</v>
      </c>
      <c r="DB13">
        <v>27.722000000000001</v>
      </c>
      <c r="DC13">
        <v>28.004999999999999</v>
      </c>
      <c r="DD13">
        <v>27.298000000000002</v>
      </c>
      <c r="DE13">
        <v>28.563000000000002</v>
      </c>
      <c r="DF13">
        <v>29.261000000000003</v>
      </c>
      <c r="DG13">
        <v>26.177</v>
      </c>
      <c r="DH13">
        <v>27.552</v>
      </c>
      <c r="DI13">
        <v>30.294</v>
      </c>
      <c r="DJ13">
        <v>28.522000000000002</v>
      </c>
      <c r="DK13">
        <v>28.489000000000001</v>
      </c>
      <c r="DL13">
        <v>28.411000000000001</v>
      </c>
      <c r="DM13">
        <v>28.349</v>
      </c>
      <c r="DN13">
        <v>28.007000000000001</v>
      </c>
      <c r="DO13">
        <v>28.238000000000003</v>
      </c>
      <c r="DP13">
        <v>26.523</v>
      </c>
      <c r="DQ13">
        <v>29.437000000000001</v>
      </c>
      <c r="DR13">
        <v>29.309000000000001</v>
      </c>
      <c r="DS13">
        <v>26.389000000000003</v>
      </c>
      <c r="DT13">
        <v>27.842000000000002</v>
      </c>
      <c r="DU13">
        <v>30.544</v>
      </c>
      <c r="DV13">
        <v>28.773</v>
      </c>
      <c r="DW13">
        <v>28.761000000000003</v>
      </c>
      <c r="DX13">
        <v>28.673000000000002</v>
      </c>
      <c r="DY13">
        <v>28.564</v>
      </c>
      <c r="DZ13">
        <v>28.411000000000001</v>
      </c>
      <c r="EA13">
        <v>28.459</v>
      </c>
      <c r="EB13">
        <v>26.565000000000001</v>
      </c>
      <c r="EC13">
        <v>29.381</v>
      </c>
      <c r="ED13">
        <v>28.866</v>
      </c>
      <c r="EE13">
        <v>26.837</v>
      </c>
      <c r="EF13">
        <v>28.121000000000002</v>
      </c>
      <c r="EG13">
        <v>30.743000000000002</v>
      </c>
      <c r="EH13">
        <v>29.189</v>
      </c>
      <c r="EI13">
        <v>28.976000000000003</v>
      </c>
      <c r="EJ13">
        <v>28.808</v>
      </c>
      <c r="EK13">
        <v>28.904</v>
      </c>
      <c r="EL13">
        <v>28.679000000000002</v>
      </c>
      <c r="EM13">
        <v>28.405000000000001</v>
      </c>
      <c r="EN13">
        <v>27.469000000000001</v>
      </c>
      <c r="EO13">
        <v>29.323</v>
      </c>
      <c r="EP13">
        <v>28.918000000000003</v>
      </c>
      <c r="EQ13">
        <v>27.037000000000003</v>
      </c>
      <c r="ER13">
        <v>28.4</v>
      </c>
      <c r="ES13">
        <v>30.995000000000001</v>
      </c>
      <c r="ET13">
        <v>29.409000000000002</v>
      </c>
      <c r="EU13">
        <v>29.201000000000001</v>
      </c>
      <c r="EV13">
        <v>29.049000000000003</v>
      </c>
      <c r="EW13">
        <v>29.156000000000002</v>
      </c>
      <c r="EX13">
        <v>28.933</v>
      </c>
      <c r="EY13">
        <v>28.614000000000001</v>
      </c>
      <c r="EZ13">
        <v>27.576000000000001</v>
      </c>
      <c r="FA13">
        <v>28.339000000000002</v>
      </c>
      <c r="FB13">
        <v>29.523</v>
      </c>
      <c r="FC13">
        <v>27.236000000000001</v>
      </c>
      <c r="FD13">
        <v>28.523</v>
      </c>
      <c r="FE13">
        <v>31.269000000000002</v>
      </c>
      <c r="FF13">
        <v>29.456000000000003</v>
      </c>
      <c r="FG13">
        <v>29.274999999999999</v>
      </c>
      <c r="FH13">
        <v>29.277000000000001</v>
      </c>
      <c r="FI13">
        <v>29.329000000000001</v>
      </c>
      <c r="FJ13">
        <v>29.074999999999999</v>
      </c>
      <c r="FK13">
        <v>29.106000000000002</v>
      </c>
      <c r="FL13">
        <v>27.693000000000001</v>
      </c>
      <c r="FM13">
        <v>28.37</v>
      </c>
      <c r="FN13">
        <v>29.639000000000003</v>
      </c>
      <c r="FO13">
        <v>27.184000000000001</v>
      </c>
      <c r="FP13">
        <v>28.639000000000003</v>
      </c>
      <c r="FQ13">
        <v>31.492000000000001</v>
      </c>
      <c r="FR13">
        <v>29.503</v>
      </c>
      <c r="FS13">
        <v>29.527000000000001</v>
      </c>
      <c r="FT13">
        <v>29.516000000000002</v>
      </c>
      <c r="FU13">
        <v>29.637</v>
      </c>
      <c r="FV13">
        <v>29.316000000000003</v>
      </c>
      <c r="FW13">
        <v>29.327000000000002</v>
      </c>
      <c r="FX13">
        <v>26.926000000000002</v>
      </c>
      <c r="FY13">
        <v>29.454999999999998</v>
      </c>
      <c r="FZ13">
        <v>29.753</v>
      </c>
      <c r="GA13">
        <v>27.132000000000001</v>
      </c>
      <c r="GB13">
        <v>29.019000000000002</v>
      </c>
      <c r="GC13">
        <v>31.715</v>
      </c>
      <c r="GD13">
        <v>29.684000000000001</v>
      </c>
      <c r="GE13">
        <v>29.684000000000001</v>
      </c>
      <c r="GF13">
        <v>29.816000000000003</v>
      </c>
      <c r="GG13">
        <v>29.712</v>
      </c>
      <c r="GH13">
        <v>29.614999999999998</v>
      </c>
      <c r="GI13">
        <v>29.51</v>
      </c>
      <c r="GJ13">
        <v>27.107000000000003</v>
      </c>
      <c r="GK13">
        <v>29.65</v>
      </c>
      <c r="GL13">
        <v>29.948</v>
      </c>
      <c r="GM13">
        <v>27.328000000000003</v>
      </c>
      <c r="GN13">
        <v>29.201000000000001</v>
      </c>
      <c r="GO13">
        <v>31.863000000000003</v>
      </c>
      <c r="GP13">
        <v>30.058</v>
      </c>
      <c r="GQ13">
        <v>29.883000000000003</v>
      </c>
      <c r="GR13">
        <v>29.906000000000002</v>
      </c>
      <c r="GS13">
        <v>29.963000000000001</v>
      </c>
      <c r="GT13">
        <v>29.803000000000001</v>
      </c>
      <c r="GU13">
        <v>29.704999999999998</v>
      </c>
      <c r="GV13">
        <v>27.288</v>
      </c>
      <c r="GW13">
        <v>29.846</v>
      </c>
      <c r="GX13">
        <v>29.612000000000002</v>
      </c>
    </row>
    <row r="14" spans="1:206" x14ac:dyDescent="0.2">
      <c r="A14" s="243" t="s">
        <v>128</v>
      </c>
      <c r="B14" s="244" t="s">
        <v>149</v>
      </c>
      <c r="C14">
        <v>28.25</v>
      </c>
      <c r="D14">
        <v>28</v>
      </c>
      <c r="E14">
        <v>33</v>
      </c>
      <c r="F14">
        <v>33.25</v>
      </c>
      <c r="G14">
        <v>32.75</v>
      </c>
      <c r="H14">
        <v>32</v>
      </c>
      <c r="I14">
        <v>30.5</v>
      </c>
      <c r="J14">
        <v>35.5</v>
      </c>
      <c r="K14">
        <v>43.5</v>
      </c>
      <c r="L14">
        <v>52</v>
      </c>
      <c r="M14">
        <v>61</v>
      </c>
      <c r="N14">
        <v>50</v>
      </c>
      <c r="O14">
        <v>37</v>
      </c>
      <c r="P14">
        <v>35</v>
      </c>
      <c r="Q14">
        <v>36</v>
      </c>
      <c r="R14">
        <v>36</v>
      </c>
      <c r="S14">
        <v>36</v>
      </c>
      <c r="T14">
        <v>35.5</v>
      </c>
      <c r="U14">
        <v>35</v>
      </c>
      <c r="V14">
        <v>36</v>
      </c>
      <c r="W14">
        <v>43</v>
      </c>
      <c r="X14">
        <v>53</v>
      </c>
      <c r="Y14">
        <v>61</v>
      </c>
      <c r="Z14">
        <v>50.5</v>
      </c>
      <c r="AA14">
        <v>38</v>
      </c>
      <c r="AB14">
        <v>37</v>
      </c>
      <c r="AC14">
        <v>36.5</v>
      </c>
      <c r="AD14">
        <v>36.700000000000003</v>
      </c>
      <c r="AE14">
        <v>36.700000000000003</v>
      </c>
      <c r="AF14">
        <v>36.24</v>
      </c>
      <c r="AG14">
        <v>35.78</v>
      </c>
      <c r="AH14">
        <v>36.700000000000003</v>
      </c>
      <c r="AI14">
        <v>43.19</v>
      </c>
      <c r="AJ14">
        <v>52.46</v>
      </c>
      <c r="AK14">
        <v>59.87</v>
      </c>
      <c r="AL14">
        <v>50.14</v>
      </c>
      <c r="AM14">
        <v>38.56</v>
      </c>
      <c r="AN14">
        <v>37.630000000000003</v>
      </c>
      <c r="AO14">
        <v>37.17</v>
      </c>
      <c r="AP14">
        <v>36.96</v>
      </c>
      <c r="AQ14">
        <v>36.97</v>
      </c>
      <c r="AR14">
        <v>36.5</v>
      </c>
      <c r="AS14">
        <v>36.03</v>
      </c>
      <c r="AT14">
        <v>36.97</v>
      </c>
      <c r="AU14">
        <v>43.5</v>
      </c>
      <c r="AV14">
        <v>52.83</v>
      </c>
      <c r="AW14">
        <v>60.3</v>
      </c>
      <c r="AX14">
        <v>50.5</v>
      </c>
      <c r="AY14">
        <v>38.83</v>
      </c>
      <c r="AZ14">
        <v>37.9</v>
      </c>
      <c r="BA14">
        <v>37.43</v>
      </c>
      <c r="BB14">
        <v>37.229999999999997</v>
      </c>
      <c r="BC14">
        <v>37.229999999999997</v>
      </c>
      <c r="BD14">
        <v>36.76</v>
      </c>
      <c r="BE14">
        <v>36.29</v>
      </c>
      <c r="BF14">
        <v>37.229999999999997</v>
      </c>
      <c r="BG14">
        <v>43.81</v>
      </c>
      <c r="BH14">
        <v>53.21</v>
      </c>
      <c r="BI14">
        <v>60.73</v>
      </c>
      <c r="BJ14">
        <v>50.86</v>
      </c>
      <c r="BK14">
        <v>39.11</v>
      </c>
      <c r="BL14">
        <v>38.17</v>
      </c>
      <c r="BM14">
        <v>37.700000000000003</v>
      </c>
      <c r="BN14">
        <v>37.49</v>
      </c>
      <c r="BO14">
        <v>37.49</v>
      </c>
      <c r="BP14">
        <v>37.020000000000003</v>
      </c>
      <c r="BQ14">
        <v>36.549999999999997</v>
      </c>
      <c r="BR14">
        <v>37.49</v>
      </c>
      <c r="BS14">
        <v>44.12</v>
      </c>
      <c r="BT14">
        <v>53.59</v>
      </c>
      <c r="BU14">
        <v>61.16</v>
      </c>
      <c r="BV14">
        <v>51.22</v>
      </c>
      <c r="BW14">
        <v>39.39</v>
      </c>
      <c r="BX14">
        <v>38.44</v>
      </c>
      <c r="BY14">
        <v>37.97</v>
      </c>
      <c r="BZ14">
        <v>37.76</v>
      </c>
      <c r="CA14">
        <v>37.76</v>
      </c>
      <c r="CB14">
        <v>37.28</v>
      </c>
      <c r="CC14">
        <v>36.799999999999997</v>
      </c>
      <c r="CD14">
        <v>37.76</v>
      </c>
      <c r="CE14">
        <v>44.43</v>
      </c>
      <c r="CF14">
        <v>53.96</v>
      </c>
      <c r="CG14">
        <v>61.59</v>
      </c>
      <c r="CH14">
        <v>51.58</v>
      </c>
      <c r="CI14">
        <v>39.659999999999997</v>
      </c>
      <c r="CJ14">
        <v>38.71</v>
      </c>
      <c r="CK14">
        <v>38.24</v>
      </c>
      <c r="CL14">
        <v>38.020000000000003</v>
      </c>
      <c r="CM14">
        <v>38.020000000000003</v>
      </c>
      <c r="CN14">
        <v>37.54</v>
      </c>
      <c r="CO14">
        <v>37.06</v>
      </c>
      <c r="CP14">
        <v>38.020000000000003</v>
      </c>
      <c r="CQ14">
        <v>44.74</v>
      </c>
      <c r="CR14">
        <v>54.34</v>
      </c>
      <c r="CS14">
        <v>62.02</v>
      </c>
      <c r="CT14">
        <v>51.94</v>
      </c>
      <c r="CU14">
        <v>39.94</v>
      </c>
      <c r="CV14">
        <v>38.979999999999997</v>
      </c>
      <c r="CW14">
        <v>38.5</v>
      </c>
      <c r="CX14">
        <v>38.28</v>
      </c>
      <c r="CY14">
        <v>38.28</v>
      </c>
      <c r="CZ14">
        <v>37.799999999999997</v>
      </c>
      <c r="DA14">
        <v>37.32</v>
      </c>
      <c r="DB14">
        <v>38.28</v>
      </c>
      <c r="DC14">
        <v>45.05</v>
      </c>
      <c r="DD14">
        <v>54.72</v>
      </c>
      <c r="DE14">
        <v>62.45</v>
      </c>
      <c r="DF14">
        <v>52.3</v>
      </c>
      <c r="DG14">
        <v>40.22</v>
      </c>
      <c r="DH14">
        <v>39.25</v>
      </c>
      <c r="DI14">
        <v>38.770000000000003</v>
      </c>
      <c r="DJ14">
        <v>38.549999999999997</v>
      </c>
      <c r="DK14">
        <v>38.549999999999997</v>
      </c>
      <c r="DL14">
        <v>38.06</v>
      </c>
      <c r="DM14">
        <v>37.57</v>
      </c>
      <c r="DN14">
        <v>38.549999999999997</v>
      </c>
      <c r="DO14">
        <v>45.36</v>
      </c>
      <c r="DP14">
        <v>55.09</v>
      </c>
      <c r="DQ14">
        <v>62.88</v>
      </c>
      <c r="DR14">
        <v>52.66</v>
      </c>
      <c r="DS14">
        <v>40.5</v>
      </c>
      <c r="DT14">
        <v>39.520000000000003</v>
      </c>
      <c r="DU14">
        <v>39.04</v>
      </c>
      <c r="DV14">
        <v>38.81</v>
      </c>
      <c r="DW14">
        <v>38.81</v>
      </c>
      <c r="DX14">
        <v>38.32</v>
      </c>
      <c r="DY14">
        <v>37.83</v>
      </c>
      <c r="DZ14">
        <v>38.81</v>
      </c>
      <c r="EA14">
        <v>45.67</v>
      </c>
      <c r="EB14">
        <v>55.47</v>
      </c>
      <c r="EC14">
        <v>63.31</v>
      </c>
      <c r="ED14">
        <v>53.02</v>
      </c>
      <c r="EE14">
        <v>40.770000000000003</v>
      </c>
      <c r="EF14">
        <v>39.79</v>
      </c>
      <c r="EG14">
        <v>39.299999999999997</v>
      </c>
      <c r="EH14">
        <v>39.08</v>
      </c>
      <c r="EI14">
        <v>39.08</v>
      </c>
      <c r="EJ14">
        <v>38.58</v>
      </c>
      <c r="EK14">
        <v>38.090000000000003</v>
      </c>
      <c r="EL14">
        <v>39.08</v>
      </c>
      <c r="EM14">
        <v>45.98</v>
      </c>
      <c r="EN14">
        <v>55.85</v>
      </c>
      <c r="EO14">
        <v>63.74</v>
      </c>
      <c r="EP14">
        <v>53.38</v>
      </c>
      <c r="EQ14">
        <v>41.05</v>
      </c>
      <c r="ER14">
        <v>40.06</v>
      </c>
      <c r="ES14">
        <v>39.57</v>
      </c>
      <c r="ET14">
        <v>39.340000000000003</v>
      </c>
      <c r="EU14">
        <v>39.340000000000003</v>
      </c>
      <c r="EV14">
        <v>38.840000000000003</v>
      </c>
      <c r="EW14">
        <v>38.35</v>
      </c>
      <c r="EX14">
        <v>39.340000000000003</v>
      </c>
      <c r="EY14">
        <v>46.29</v>
      </c>
      <c r="EZ14">
        <v>56.23</v>
      </c>
      <c r="FA14">
        <v>64.17</v>
      </c>
      <c r="FB14">
        <v>53.74</v>
      </c>
      <c r="FC14">
        <v>41.33</v>
      </c>
      <c r="FD14">
        <v>40.33</v>
      </c>
      <c r="FE14">
        <v>39.840000000000003</v>
      </c>
      <c r="FF14">
        <v>39.6</v>
      </c>
      <c r="FG14">
        <v>39.6</v>
      </c>
      <c r="FH14">
        <v>39.1</v>
      </c>
      <c r="FI14">
        <v>38.6</v>
      </c>
      <c r="FJ14">
        <v>39.6</v>
      </c>
      <c r="FK14">
        <v>46.6</v>
      </c>
      <c r="FL14">
        <v>56.6</v>
      </c>
      <c r="FM14">
        <v>64.599999999999994</v>
      </c>
      <c r="FN14">
        <v>54.1</v>
      </c>
      <c r="FO14">
        <v>41.6</v>
      </c>
      <c r="FP14">
        <v>40.6</v>
      </c>
      <c r="FQ14">
        <v>40.1</v>
      </c>
      <c r="FR14">
        <v>39.869999999999997</v>
      </c>
      <c r="FS14">
        <v>39.869999999999997</v>
      </c>
      <c r="FT14">
        <v>39.36</v>
      </c>
      <c r="FU14">
        <v>38.86</v>
      </c>
      <c r="FV14">
        <v>39.869999999999997</v>
      </c>
      <c r="FW14">
        <v>46.91</v>
      </c>
      <c r="FX14">
        <v>56.98</v>
      </c>
      <c r="FY14">
        <v>65.03</v>
      </c>
      <c r="FZ14">
        <v>54.46</v>
      </c>
      <c r="GA14">
        <v>41.88</v>
      </c>
      <c r="GB14">
        <v>40.869999999999997</v>
      </c>
      <c r="GC14">
        <v>40.369999999999997</v>
      </c>
      <c r="GD14">
        <v>40.130000000000003</v>
      </c>
      <c r="GE14">
        <v>40.130000000000003</v>
      </c>
      <c r="GF14">
        <v>39.619999999999997</v>
      </c>
      <c r="GG14">
        <v>39.119999999999997</v>
      </c>
      <c r="GH14">
        <v>40.130000000000003</v>
      </c>
      <c r="GI14">
        <v>47.22</v>
      </c>
      <c r="GJ14">
        <v>57.36</v>
      </c>
      <c r="GK14">
        <v>65.459999999999994</v>
      </c>
      <c r="GL14">
        <v>54.82</v>
      </c>
      <c r="GM14">
        <v>42.16</v>
      </c>
      <c r="GN14">
        <v>41.14</v>
      </c>
      <c r="GO14">
        <v>40.64</v>
      </c>
      <c r="GP14">
        <v>40.39</v>
      </c>
      <c r="GQ14">
        <v>40.39</v>
      </c>
      <c r="GR14">
        <v>39.880000000000003</v>
      </c>
      <c r="GS14">
        <v>39.369999999999997</v>
      </c>
      <c r="GT14">
        <v>40.39</v>
      </c>
      <c r="GU14">
        <v>47.53</v>
      </c>
      <c r="GV14">
        <v>57.73</v>
      </c>
      <c r="GW14">
        <v>65.89</v>
      </c>
      <c r="GX14">
        <v>55.18</v>
      </c>
    </row>
    <row r="15" spans="1:206" x14ac:dyDescent="0.2">
      <c r="A15" s="243" t="s">
        <v>128</v>
      </c>
      <c r="B15" s="244" t="s">
        <v>179</v>
      </c>
      <c r="C15">
        <v>21.25</v>
      </c>
      <c r="D15">
        <v>18.396000000000001</v>
      </c>
      <c r="E15">
        <v>21.629000000000001</v>
      </c>
      <c r="F15">
        <v>22.375</v>
      </c>
      <c r="G15">
        <v>22.231999999999999</v>
      </c>
      <c r="H15">
        <v>22.016000000000002</v>
      </c>
      <c r="I15">
        <v>22.4</v>
      </c>
      <c r="J15">
        <v>21.169</v>
      </c>
      <c r="K15">
        <v>20.125</v>
      </c>
      <c r="L15">
        <v>29.742000000000001</v>
      </c>
      <c r="M15">
        <v>30.968</v>
      </c>
      <c r="N15">
        <v>25.6</v>
      </c>
      <c r="O15">
        <v>24.29</v>
      </c>
      <c r="P15">
        <v>21.917000000000002</v>
      </c>
      <c r="Q15">
        <v>21.451000000000001</v>
      </c>
      <c r="R15">
        <v>23.694000000000003</v>
      </c>
      <c r="S15">
        <v>23.786000000000001</v>
      </c>
      <c r="T15">
        <v>23.153000000000002</v>
      </c>
      <c r="U15">
        <v>22.766999999999999</v>
      </c>
      <c r="V15">
        <v>22.371000000000002</v>
      </c>
      <c r="W15">
        <v>22.583000000000002</v>
      </c>
      <c r="X15">
        <v>28.177</v>
      </c>
      <c r="Y15">
        <v>31.532</v>
      </c>
      <c r="Z15">
        <v>29.375</v>
      </c>
      <c r="AA15">
        <v>25.984000000000002</v>
      </c>
      <c r="AB15">
        <v>21.8</v>
      </c>
      <c r="AC15">
        <v>22.911000000000001</v>
      </c>
      <c r="AD15">
        <v>24.199000000000002</v>
      </c>
      <c r="AE15">
        <v>24.143000000000001</v>
      </c>
      <c r="AF15">
        <v>23.934000000000001</v>
      </c>
      <c r="AG15">
        <v>23.484999999999999</v>
      </c>
      <c r="AH15">
        <v>22.912000000000003</v>
      </c>
      <c r="AI15">
        <v>23.586000000000002</v>
      </c>
      <c r="AJ15">
        <v>27.514000000000003</v>
      </c>
      <c r="AK15">
        <v>30.1</v>
      </c>
      <c r="AL15">
        <v>28.559000000000001</v>
      </c>
      <c r="AM15">
        <v>25.97</v>
      </c>
      <c r="AN15">
        <v>22.873000000000001</v>
      </c>
      <c r="AO15">
        <v>23.582000000000001</v>
      </c>
      <c r="AP15">
        <v>24.432000000000002</v>
      </c>
      <c r="AQ15">
        <v>24.671000000000003</v>
      </c>
      <c r="AR15">
        <v>24.362000000000002</v>
      </c>
      <c r="AS15">
        <v>23.967000000000002</v>
      </c>
      <c r="AT15">
        <v>23.418000000000003</v>
      </c>
      <c r="AU15">
        <v>23.904</v>
      </c>
      <c r="AV15">
        <v>26.608000000000001</v>
      </c>
      <c r="AW15">
        <v>30.159000000000002</v>
      </c>
      <c r="AX15">
        <v>28.215</v>
      </c>
      <c r="AY15">
        <v>26.17</v>
      </c>
      <c r="AZ15">
        <v>23.378</v>
      </c>
      <c r="BA15">
        <v>24.036000000000001</v>
      </c>
      <c r="BB15">
        <v>24.798000000000002</v>
      </c>
      <c r="BC15">
        <v>25.04</v>
      </c>
      <c r="BD15">
        <v>24.777000000000001</v>
      </c>
      <c r="BE15">
        <v>24.274999999999999</v>
      </c>
      <c r="BF15">
        <v>24.083000000000002</v>
      </c>
      <c r="BG15">
        <v>24.222000000000001</v>
      </c>
      <c r="BH15">
        <v>26.331</v>
      </c>
      <c r="BI15">
        <v>29.56</v>
      </c>
      <c r="BJ15">
        <v>27.912000000000003</v>
      </c>
      <c r="BK15">
        <v>26.353000000000002</v>
      </c>
      <c r="BL15">
        <v>23.857000000000003</v>
      </c>
      <c r="BM15">
        <v>24.273</v>
      </c>
      <c r="BN15">
        <v>25.303000000000001</v>
      </c>
      <c r="BO15">
        <v>25.382000000000001</v>
      </c>
      <c r="BP15">
        <v>25.154</v>
      </c>
      <c r="BQ15">
        <v>24.716000000000001</v>
      </c>
      <c r="BR15">
        <v>24.523</v>
      </c>
      <c r="BS15">
        <v>24.527000000000001</v>
      </c>
      <c r="BT15">
        <v>26.096</v>
      </c>
      <c r="BU15">
        <v>29.049000000000003</v>
      </c>
      <c r="BV15">
        <v>27.124000000000002</v>
      </c>
      <c r="BW15">
        <v>26.696000000000002</v>
      </c>
      <c r="BX15">
        <v>24.31</v>
      </c>
      <c r="BY15">
        <v>24.694000000000003</v>
      </c>
      <c r="BZ15">
        <v>25.608000000000001</v>
      </c>
      <c r="CA15">
        <v>25.717000000000002</v>
      </c>
      <c r="CB15">
        <v>25.367000000000001</v>
      </c>
      <c r="CC15">
        <v>25.219000000000001</v>
      </c>
      <c r="CD15">
        <v>24.894000000000002</v>
      </c>
      <c r="CE15">
        <v>24.346</v>
      </c>
      <c r="CF15">
        <v>26.649000000000001</v>
      </c>
      <c r="CG15">
        <v>27.832000000000001</v>
      </c>
      <c r="CH15">
        <v>27.532</v>
      </c>
      <c r="CI15">
        <v>26.883000000000003</v>
      </c>
      <c r="CJ15">
        <v>24.465</v>
      </c>
      <c r="CK15">
        <v>25.215</v>
      </c>
      <c r="CL15">
        <v>25.903000000000002</v>
      </c>
      <c r="CM15">
        <v>25.989000000000001</v>
      </c>
      <c r="CN15">
        <v>25.702000000000002</v>
      </c>
      <c r="CO15">
        <v>25.572000000000003</v>
      </c>
      <c r="CP15">
        <v>25.096</v>
      </c>
      <c r="CQ15">
        <v>25.062000000000001</v>
      </c>
      <c r="CR15">
        <v>26.57</v>
      </c>
      <c r="CS15">
        <v>27.516000000000002</v>
      </c>
      <c r="CT15">
        <v>27.428000000000001</v>
      </c>
      <c r="CU15">
        <v>27.08</v>
      </c>
      <c r="CV15">
        <v>24.832000000000001</v>
      </c>
      <c r="CW15">
        <v>25.562000000000001</v>
      </c>
      <c r="CX15">
        <v>26.074000000000002</v>
      </c>
      <c r="CY15">
        <v>26.28</v>
      </c>
      <c r="CZ15">
        <v>26.136000000000003</v>
      </c>
      <c r="DA15">
        <v>25.913</v>
      </c>
      <c r="DB15">
        <v>25.451000000000001</v>
      </c>
      <c r="DC15">
        <v>25.317</v>
      </c>
      <c r="DD15">
        <v>26.504999999999999</v>
      </c>
      <c r="DE15">
        <v>27.24</v>
      </c>
      <c r="DF15">
        <v>27.339000000000002</v>
      </c>
      <c r="DG15">
        <v>27.13</v>
      </c>
      <c r="DH15">
        <v>25.4</v>
      </c>
      <c r="DI15">
        <v>25.881</v>
      </c>
      <c r="DJ15">
        <v>26.343</v>
      </c>
      <c r="DK15">
        <v>26.544</v>
      </c>
      <c r="DL15">
        <v>26.412000000000003</v>
      </c>
      <c r="DM15">
        <v>26.204999999999998</v>
      </c>
      <c r="DN15">
        <v>25.747</v>
      </c>
      <c r="DO15">
        <v>25.559000000000001</v>
      </c>
      <c r="DP15">
        <v>25.8</v>
      </c>
      <c r="DQ15">
        <v>28.088000000000001</v>
      </c>
      <c r="DR15">
        <v>27.342000000000002</v>
      </c>
      <c r="DS15">
        <v>27.327000000000002</v>
      </c>
      <c r="DT15">
        <v>25.707000000000001</v>
      </c>
      <c r="DU15">
        <v>26.172000000000001</v>
      </c>
      <c r="DV15">
        <v>26.6</v>
      </c>
      <c r="DW15">
        <v>26.814</v>
      </c>
      <c r="DX15">
        <v>26.677</v>
      </c>
      <c r="DY15">
        <v>26.396000000000001</v>
      </c>
      <c r="DZ15">
        <v>26.188000000000002</v>
      </c>
      <c r="EA15">
        <v>25.788</v>
      </c>
      <c r="EB15">
        <v>25.814</v>
      </c>
      <c r="EC15">
        <v>27.979000000000003</v>
      </c>
      <c r="ED15">
        <v>26.724</v>
      </c>
      <c r="EE15">
        <v>27.674000000000003</v>
      </c>
      <c r="EF15">
        <v>25.999000000000002</v>
      </c>
      <c r="EG15">
        <v>26.306000000000001</v>
      </c>
      <c r="EH15">
        <v>26.982000000000003</v>
      </c>
      <c r="EI15">
        <v>27.06</v>
      </c>
      <c r="EJ15">
        <v>26.852</v>
      </c>
      <c r="EK15">
        <v>26.785</v>
      </c>
      <c r="EL15">
        <v>26.48</v>
      </c>
      <c r="EM15">
        <v>25.572000000000003</v>
      </c>
      <c r="EN15">
        <v>26.576000000000001</v>
      </c>
      <c r="EO15">
        <v>27.896000000000001</v>
      </c>
      <c r="EP15">
        <v>26.742000000000001</v>
      </c>
      <c r="EQ15">
        <v>27.872</v>
      </c>
      <c r="ER15">
        <v>26.292000000000002</v>
      </c>
      <c r="ES15">
        <v>26.588000000000001</v>
      </c>
      <c r="ET15">
        <v>27.211000000000002</v>
      </c>
      <c r="EU15">
        <v>27.287000000000003</v>
      </c>
      <c r="EV15">
        <v>27.094000000000001</v>
      </c>
      <c r="EW15">
        <v>27.037000000000003</v>
      </c>
      <c r="EX15">
        <v>26.734999999999999</v>
      </c>
      <c r="EY15">
        <v>25.788</v>
      </c>
      <c r="EZ15">
        <v>26.655000000000001</v>
      </c>
      <c r="FA15">
        <v>26.877000000000002</v>
      </c>
      <c r="FB15">
        <v>27.458000000000002</v>
      </c>
      <c r="FC15">
        <v>28.069000000000003</v>
      </c>
      <c r="FD15">
        <v>26.359000000000002</v>
      </c>
      <c r="FE15">
        <v>26.971</v>
      </c>
      <c r="FF15">
        <v>27.328000000000003</v>
      </c>
      <c r="FG15">
        <v>27.406000000000002</v>
      </c>
      <c r="FH15">
        <v>27.335000000000001</v>
      </c>
      <c r="FI15">
        <v>27.203000000000003</v>
      </c>
      <c r="FJ15">
        <v>26.857000000000003</v>
      </c>
      <c r="FK15">
        <v>26.451000000000001</v>
      </c>
      <c r="FL15">
        <v>26.751000000000001</v>
      </c>
      <c r="FM15">
        <v>26.892000000000003</v>
      </c>
      <c r="FN15">
        <v>27.542000000000002</v>
      </c>
      <c r="FO15">
        <v>28.105</v>
      </c>
      <c r="FP15">
        <v>26.431000000000001</v>
      </c>
      <c r="FQ15">
        <v>27.212</v>
      </c>
      <c r="FR15">
        <v>27.461000000000002</v>
      </c>
      <c r="FS15">
        <v>27.653000000000002</v>
      </c>
      <c r="FT15">
        <v>27.576000000000001</v>
      </c>
      <c r="FU15">
        <v>27.53</v>
      </c>
      <c r="FV15">
        <v>27.097000000000001</v>
      </c>
      <c r="FW15">
        <v>26.667000000000002</v>
      </c>
      <c r="FX15">
        <v>26.069000000000003</v>
      </c>
      <c r="FY15">
        <v>27.974</v>
      </c>
      <c r="FZ15">
        <v>27.625</v>
      </c>
      <c r="GA15">
        <v>28.15</v>
      </c>
      <c r="GB15">
        <v>26.869</v>
      </c>
      <c r="GC15">
        <v>27.464000000000002</v>
      </c>
      <c r="GD15">
        <v>27.648</v>
      </c>
      <c r="GE15">
        <v>27.821000000000002</v>
      </c>
      <c r="GF15">
        <v>27.872</v>
      </c>
      <c r="GG15">
        <v>27.562000000000001</v>
      </c>
      <c r="GH15">
        <v>27.43</v>
      </c>
      <c r="GI15">
        <v>26.846</v>
      </c>
      <c r="GJ15">
        <v>26.264000000000003</v>
      </c>
      <c r="GK15">
        <v>28.167000000000002</v>
      </c>
      <c r="GL15">
        <v>27.816000000000003</v>
      </c>
      <c r="GM15">
        <v>28.347000000000001</v>
      </c>
      <c r="GN15">
        <v>27.054000000000002</v>
      </c>
      <c r="GO15">
        <v>27.512</v>
      </c>
      <c r="GP15">
        <v>27.959</v>
      </c>
      <c r="GQ15">
        <v>28.023</v>
      </c>
      <c r="GR15">
        <v>27.965</v>
      </c>
      <c r="GS15">
        <v>27.838000000000001</v>
      </c>
      <c r="GT15">
        <v>27.618000000000002</v>
      </c>
      <c r="GU15">
        <v>27.037000000000003</v>
      </c>
      <c r="GV15">
        <v>26.448</v>
      </c>
      <c r="GW15">
        <v>28.361000000000001</v>
      </c>
      <c r="GX15">
        <v>27.35</v>
      </c>
    </row>
    <row r="16" spans="1:206" x14ac:dyDescent="0.2">
      <c r="A16" s="243" t="s">
        <v>133</v>
      </c>
      <c r="B16" s="244" t="s">
        <v>149</v>
      </c>
      <c r="C16">
        <v>29.25</v>
      </c>
      <c r="D16">
        <v>29</v>
      </c>
      <c r="E16">
        <v>35</v>
      </c>
      <c r="F16">
        <v>34.75</v>
      </c>
      <c r="G16">
        <v>34</v>
      </c>
      <c r="H16">
        <v>33.25</v>
      </c>
      <c r="I16">
        <v>32.5</v>
      </c>
      <c r="J16">
        <v>38.5</v>
      </c>
      <c r="K16">
        <v>48.5</v>
      </c>
      <c r="L16">
        <v>59</v>
      </c>
      <c r="M16">
        <v>71</v>
      </c>
      <c r="N16">
        <v>57</v>
      </c>
      <c r="O16">
        <v>39.5</v>
      </c>
      <c r="P16">
        <v>37</v>
      </c>
      <c r="Q16">
        <v>38</v>
      </c>
      <c r="R16">
        <v>38</v>
      </c>
      <c r="S16">
        <v>38</v>
      </c>
      <c r="T16">
        <v>37.5</v>
      </c>
      <c r="U16">
        <v>37</v>
      </c>
      <c r="V16">
        <v>38</v>
      </c>
      <c r="W16">
        <v>47.5</v>
      </c>
      <c r="X16">
        <v>59</v>
      </c>
      <c r="Y16">
        <v>69</v>
      </c>
      <c r="Z16">
        <v>56.5</v>
      </c>
      <c r="AA16">
        <v>40.25</v>
      </c>
      <c r="AB16">
        <v>38.75</v>
      </c>
      <c r="AC16">
        <v>38</v>
      </c>
      <c r="AD16">
        <v>38.9</v>
      </c>
      <c r="AE16">
        <v>38.9</v>
      </c>
      <c r="AF16">
        <v>38.44</v>
      </c>
      <c r="AG16">
        <v>37.979999999999997</v>
      </c>
      <c r="AH16">
        <v>38.9</v>
      </c>
      <c r="AI16">
        <v>47.52</v>
      </c>
      <c r="AJ16">
        <v>58.06</v>
      </c>
      <c r="AK16">
        <v>67.17</v>
      </c>
      <c r="AL16">
        <v>55.74</v>
      </c>
      <c r="AM16">
        <v>40.97</v>
      </c>
      <c r="AN16">
        <v>39.61</v>
      </c>
      <c r="AO16">
        <v>38.94</v>
      </c>
      <c r="AP16">
        <v>39.28</v>
      </c>
      <c r="AQ16">
        <v>39.29</v>
      </c>
      <c r="AR16">
        <v>38.82</v>
      </c>
      <c r="AS16">
        <v>38.35</v>
      </c>
      <c r="AT16">
        <v>39.29</v>
      </c>
      <c r="AU16">
        <v>47.63</v>
      </c>
      <c r="AV16">
        <v>58.03</v>
      </c>
      <c r="AW16">
        <v>66.94</v>
      </c>
      <c r="AX16">
        <v>55.7</v>
      </c>
      <c r="AY16">
        <v>41.33</v>
      </c>
      <c r="AZ16">
        <v>40.04</v>
      </c>
      <c r="BA16">
        <v>39.39</v>
      </c>
      <c r="BB16">
        <v>39.65</v>
      </c>
      <c r="BC16">
        <v>39.65</v>
      </c>
      <c r="BD16">
        <v>39.18</v>
      </c>
      <c r="BE16">
        <v>38.71</v>
      </c>
      <c r="BF16">
        <v>39.65</v>
      </c>
      <c r="BG16">
        <v>47.77</v>
      </c>
      <c r="BH16">
        <v>58.07</v>
      </c>
      <c r="BI16">
        <v>66.81</v>
      </c>
      <c r="BJ16">
        <v>55.72</v>
      </c>
      <c r="BK16">
        <v>41.68</v>
      </c>
      <c r="BL16">
        <v>40.43</v>
      </c>
      <c r="BM16">
        <v>39.81</v>
      </c>
      <c r="BN16">
        <v>39.94</v>
      </c>
      <c r="BO16">
        <v>39.94</v>
      </c>
      <c r="BP16">
        <v>39.47</v>
      </c>
      <c r="BQ16">
        <v>39.01</v>
      </c>
      <c r="BR16">
        <v>39.94</v>
      </c>
      <c r="BS16">
        <v>47.96</v>
      </c>
      <c r="BT16">
        <v>58.23</v>
      </c>
      <c r="BU16">
        <v>66.900000000000006</v>
      </c>
      <c r="BV16">
        <v>55.86</v>
      </c>
      <c r="BW16">
        <v>41.97</v>
      </c>
      <c r="BX16">
        <v>40.75</v>
      </c>
      <c r="BY16">
        <v>40.14</v>
      </c>
      <c r="BZ16">
        <v>40.22</v>
      </c>
      <c r="CA16">
        <v>40.22</v>
      </c>
      <c r="CB16">
        <v>39.74</v>
      </c>
      <c r="CC16">
        <v>39.270000000000003</v>
      </c>
      <c r="CD16">
        <v>40.229999999999997</v>
      </c>
      <c r="CE16">
        <v>48.17</v>
      </c>
      <c r="CF16">
        <v>58.43</v>
      </c>
      <c r="CG16">
        <v>67.069999999999993</v>
      </c>
      <c r="CH16">
        <v>56.05</v>
      </c>
      <c r="CI16">
        <v>42.24</v>
      </c>
      <c r="CJ16">
        <v>41.04</v>
      </c>
      <c r="CK16">
        <v>40.44</v>
      </c>
      <c r="CL16">
        <v>40.49</v>
      </c>
      <c r="CM16">
        <v>40.49</v>
      </c>
      <c r="CN16">
        <v>40.01</v>
      </c>
      <c r="CO16">
        <v>39.53</v>
      </c>
      <c r="CP16">
        <v>40.49</v>
      </c>
      <c r="CQ16">
        <v>48.39</v>
      </c>
      <c r="CR16">
        <v>58.64</v>
      </c>
      <c r="CS16">
        <v>67.25</v>
      </c>
      <c r="CT16">
        <v>56.25</v>
      </c>
      <c r="CU16">
        <v>42.51</v>
      </c>
      <c r="CV16">
        <v>41.32</v>
      </c>
      <c r="CW16">
        <v>40.72</v>
      </c>
      <c r="CX16">
        <v>40.700000000000003</v>
      </c>
      <c r="CY16">
        <v>40.700000000000003</v>
      </c>
      <c r="CZ16">
        <v>40.229999999999997</v>
      </c>
      <c r="DA16">
        <v>39.75</v>
      </c>
      <c r="DB16">
        <v>40.71</v>
      </c>
      <c r="DC16">
        <v>48.55</v>
      </c>
      <c r="DD16">
        <v>58.81</v>
      </c>
      <c r="DE16">
        <v>67.39</v>
      </c>
      <c r="DF16">
        <v>56.4</v>
      </c>
      <c r="DG16">
        <v>42.74</v>
      </c>
      <c r="DH16">
        <v>41.56</v>
      </c>
      <c r="DI16">
        <v>40.97</v>
      </c>
      <c r="DJ16">
        <v>40.92</v>
      </c>
      <c r="DK16">
        <v>40.92</v>
      </c>
      <c r="DL16">
        <v>40.44</v>
      </c>
      <c r="DM16">
        <v>39.950000000000003</v>
      </c>
      <c r="DN16">
        <v>40.93</v>
      </c>
      <c r="DO16">
        <v>48.72</v>
      </c>
      <c r="DP16">
        <v>58.98</v>
      </c>
      <c r="DQ16">
        <v>67.55</v>
      </c>
      <c r="DR16">
        <v>56.56</v>
      </c>
      <c r="DS16">
        <v>42.96</v>
      </c>
      <c r="DT16">
        <v>41.79</v>
      </c>
      <c r="DU16">
        <v>41.2</v>
      </c>
      <c r="DV16">
        <v>41.13</v>
      </c>
      <c r="DW16">
        <v>41.13</v>
      </c>
      <c r="DX16">
        <v>40.64</v>
      </c>
      <c r="DY16">
        <v>40.15</v>
      </c>
      <c r="DZ16">
        <v>41.13</v>
      </c>
      <c r="EA16">
        <v>48.9</v>
      </c>
      <c r="EB16">
        <v>59.17</v>
      </c>
      <c r="EC16">
        <v>67.72</v>
      </c>
      <c r="ED16">
        <v>56.73</v>
      </c>
      <c r="EE16">
        <v>43.16</v>
      </c>
      <c r="EF16">
        <v>42.01</v>
      </c>
      <c r="EG16">
        <v>41.42</v>
      </c>
      <c r="EH16">
        <v>41.3</v>
      </c>
      <c r="EI16">
        <v>41.3</v>
      </c>
      <c r="EJ16">
        <v>40.81</v>
      </c>
      <c r="EK16">
        <v>40.32</v>
      </c>
      <c r="EL16">
        <v>41.31</v>
      </c>
      <c r="EM16">
        <v>49.11</v>
      </c>
      <c r="EN16">
        <v>59.44</v>
      </c>
      <c r="EO16">
        <v>68.040000000000006</v>
      </c>
      <c r="EP16">
        <v>56.98</v>
      </c>
      <c r="EQ16">
        <v>43.35</v>
      </c>
      <c r="ER16">
        <v>42.19</v>
      </c>
      <c r="ES16">
        <v>41.6</v>
      </c>
      <c r="ET16">
        <v>41.46</v>
      </c>
      <c r="EU16">
        <v>41.47</v>
      </c>
      <c r="EV16">
        <v>40.97</v>
      </c>
      <c r="EW16">
        <v>40.49</v>
      </c>
      <c r="EX16">
        <v>41.47</v>
      </c>
      <c r="EY16">
        <v>49.32</v>
      </c>
      <c r="EZ16">
        <v>59.7</v>
      </c>
      <c r="FA16">
        <v>68.349999999999994</v>
      </c>
      <c r="FB16">
        <v>57.23</v>
      </c>
      <c r="FC16">
        <v>43.53</v>
      </c>
      <c r="FD16">
        <v>42.36</v>
      </c>
      <c r="FE16">
        <v>41.77</v>
      </c>
      <c r="FF16">
        <v>41.58</v>
      </c>
      <c r="FG16">
        <v>41.58</v>
      </c>
      <c r="FH16">
        <v>41.09</v>
      </c>
      <c r="FI16">
        <v>40.590000000000003</v>
      </c>
      <c r="FJ16">
        <v>41.59</v>
      </c>
      <c r="FK16">
        <v>49.49</v>
      </c>
      <c r="FL16">
        <v>59.91</v>
      </c>
      <c r="FM16">
        <v>68.599999999999994</v>
      </c>
      <c r="FN16">
        <v>57.43</v>
      </c>
      <c r="FO16">
        <v>43.65</v>
      </c>
      <c r="FP16">
        <v>42.49</v>
      </c>
      <c r="FQ16">
        <v>41.89</v>
      </c>
      <c r="FR16">
        <v>41.71</v>
      </c>
      <c r="FS16">
        <v>41.71</v>
      </c>
      <c r="FT16">
        <v>41.21</v>
      </c>
      <c r="FU16">
        <v>40.71</v>
      </c>
      <c r="FV16">
        <v>41.72</v>
      </c>
      <c r="FW16">
        <v>49.65</v>
      </c>
      <c r="FX16">
        <v>60.12</v>
      </c>
      <c r="FY16">
        <v>68.86</v>
      </c>
      <c r="FZ16">
        <v>57.62</v>
      </c>
      <c r="GA16">
        <v>43.79</v>
      </c>
      <c r="GB16">
        <v>42.61</v>
      </c>
      <c r="GC16">
        <v>42.02</v>
      </c>
      <c r="GD16">
        <v>41.82</v>
      </c>
      <c r="GE16">
        <v>41.83</v>
      </c>
      <c r="GF16">
        <v>41.33</v>
      </c>
      <c r="GG16">
        <v>40.83</v>
      </c>
      <c r="GH16">
        <v>41.84</v>
      </c>
      <c r="GI16">
        <v>49.81</v>
      </c>
      <c r="GJ16">
        <v>60.33</v>
      </c>
      <c r="GK16">
        <v>69.11</v>
      </c>
      <c r="GL16">
        <v>57.82</v>
      </c>
      <c r="GM16">
        <v>43.92</v>
      </c>
      <c r="GN16">
        <v>42.74</v>
      </c>
      <c r="GO16">
        <v>42.14</v>
      </c>
      <c r="GP16">
        <v>41.94</v>
      </c>
      <c r="GQ16">
        <v>41.94</v>
      </c>
      <c r="GR16">
        <v>41.44</v>
      </c>
      <c r="GS16">
        <v>40.94</v>
      </c>
      <c r="GT16">
        <v>41.96</v>
      </c>
      <c r="GU16">
        <v>49.97</v>
      </c>
      <c r="GV16">
        <v>60.53</v>
      </c>
      <c r="GW16">
        <v>69.36</v>
      </c>
      <c r="GX16">
        <v>58.01</v>
      </c>
    </row>
    <row r="17" spans="1:235" x14ac:dyDescent="0.2">
      <c r="A17" s="243" t="s">
        <v>133</v>
      </c>
      <c r="B17" s="244" t="s">
        <v>179</v>
      </c>
      <c r="C17">
        <v>21.75</v>
      </c>
      <c r="D17">
        <v>18.896000000000001</v>
      </c>
      <c r="E17">
        <v>22.629000000000001</v>
      </c>
      <c r="F17">
        <v>23.125</v>
      </c>
      <c r="G17">
        <v>22.862000000000002</v>
      </c>
      <c r="H17">
        <v>22.646000000000001</v>
      </c>
      <c r="I17">
        <v>23.4</v>
      </c>
      <c r="J17">
        <v>22.669</v>
      </c>
      <c r="K17">
        <v>22.625</v>
      </c>
      <c r="L17">
        <v>33.242000000000004</v>
      </c>
      <c r="M17">
        <v>35.968000000000004</v>
      </c>
      <c r="N17">
        <v>29.1</v>
      </c>
      <c r="O17">
        <v>25.54</v>
      </c>
      <c r="P17">
        <v>22.917000000000002</v>
      </c>
      <c r="Q17">
        <v>22.451000000000001</v>
      </c>
      <c r="R17">
        <v>24.694000000000003</v>
      </c>
      <c r="S17">
        <v>24.786000000000001</v>
      </c>
      <c r="T17">
        <v>24.153000000000002</v>
      </c>
      <c r="U17">
        <v>23.766999999999999</v>
      </c>
      <c r="V17">
        <v>23.371000000000002</v>
      </c>
      <c r="W17">
        <v>24.833000000000002</v>
      </c>
      <c r="X17">
        <v>31.177000000000003</v>
      </c>
      <c r="Y17">
        <v>35.532000000000004</v>
      </c>
      <c r="Z17">
        <v>32.375</v>
      </c>
      <c r="AA17">
        <v>27.114000000000001</v>
      </c>
      <c r="AB17">
        <v>22.68</v>
      </c>
      <c r="AC17">
        <v>23.661000000000001</v>
      </c>
      <c r="AD17">
        <v>25.298999999999999</v>
      </c>
      <c r="AE17">
        <v>25.243000000000002</v>
      </c>
      <c r="AF17">
        <v>25.034000000000002</v>
      </c>
      <c r="AG17">
        <v>24.585000000000001</v>
      </c>
      <c r="AH17">
        <v>24.012</v>
      </c>
      <c r="AI17">
        <v>25.746000000000002</v>
      </c>
      <c r="AJ17">
        <v>30.314</v>
      </c>
      <c r="AK17">
        <v>33.75</v>
      </c>
      <c r="AL17">
        <v>31.359000000000002</v>
      </c>
      <c r="AM17">
        <v>27.17</v>
      </c>
      <c r="AN17">
        <v>23.863</v>
      </c>
      <c r="AO17">
        <v>24.472000000000001</v>
      </c>
      <c r="AP17">
        <v>25.592000000000002</v>
      </c>
      <c r="AQ17">
        <v>25.831</v>
      </c>
      <c r="AR17">
        <v>25.522000000000002</v>
      </c>
      <c r="AS17">
        <v>25.127000000000002</v>
      </c>
      <c r="AT17">
        <v>24.577999999999999</v>
      </c>
      <c r="AU17">
        <v>25.974</v>
      </c>
      <c r="AV17">
        <v>29.208000000000002</v>
      </c>
      <c r="AW17">
        <v>33.478999999999999</v>
      </c>
      <c r="AX17">
        <v>30.815000000000001</v>
      </c>
      <c r="AY17">
        <v>27.42</v>
      </c>
      <c r="AZ17">
        <v>24.448</v>
      </c>
      <c r="BA17">
        <v>25.016000000000002</v>
      </c>
      <c r="BB17">
        <v>26.008000000000003</v>
      </c>
      <c r="BC17">
        <v>26.25</v>
      </c>
      <c r="BD17">
        <v>25.987000000000002</v>
      </c>
      <c r="BE17">
        <v>25.484999999999999</v>
      </c>
      <c r="BF17">
        <v>25.293000000000003</v>
      </c>
      <c r="BG17">
        <v>26.202000000000002</v>
      </c>
      <c r="BH17">
        <v>28.761000000000003</v>
      </c>
      <c r="BI17">
        <v>32.6</v>
      </c>
      <c r="BJ17">
        <v>30.342000000000002</v>
      </c>
      <c r="BK17">
        <v>27.633000000000003</v>
      </c>
      <c r="BL17">
        <v>24.987000000000002</v>
      </c>
      <c r="BM17">
        <v>25.323</v>
      </c>
      <c r="BN17">
        <v>26.533000000000001</v>
      </c>
      <c r="BO17">
        <v>26.612000000000002</v>
      </c>
      <c r="BP17">
        <v>26.384</v>
      </c>
      <c r="BQ17">
        <v>25.946000000000002</v>
      </c>
      <c r="BR17">
        <v>25.753</v>
      </c>
      <c r="BS17">
        <v>26.447000000000003</v>
      </c>
      <c r="BT17">
        <v>28.416</v>
      </c>
      <c r="BU17">
        <v>31.919</v>
      </c>
      <c r="BV17">
        <v>29.444000000000003</v>
      </c>
      <c r="BW17">
        <v>27.986000000000001</v>
      </c>
      <c r="BX17">
        <v>25.47</v>
      </c>
      <c r="BY17">
        <v>25.774000000000001</v>
      </c>
      <c r="BZ17">
        <v>26.838000000000001</v>
      </c>
      <c r="CA17">
        <v>26.947000000000003</v>
      </c>
      <c r="CB17">
        <v>26.597000000000001</v>
      </c>
      <c r="CC17">
        <v>26.449000000000002</v>
      </c>
      <c r="CD17">
        <v>26.124000000000002</v>
      </c>
      <c r="CE17">
        <v>26.216000000000001</v>
      </c>
      <c r="CF17">
        <v>28.879000000000001</v>
      </c>
      <c r="CG17">
        <v>30.572000000000003</v>
      </c>
      <c r="CH17">
        <v>29.772000000000002</v>
      </c>
      <c r="CI17">
        <v>28.173000000000002</v>
      </c>
      <c r="CJ17">
        <v>25.635000000000002</v>
      </c>
      <c r="CK17">
        <v>26.315000000000001</v>
      </c>
      <c r="CL17">
        <v>27.133000000000003</v>
      </c>
      <c r="CM17">
        <v>27.219000000000001</v>
      </c>
      <c r="CN17">
        <v>26.942</v>
      </c>
      <c r="CO17">
        <v>26.812000000000001</v>
      </c>
      <c r="CP17">
        <v>26.336000000000002</v>
      </c>
      <c r="CQ17">
        <v>26.882000000000001</v>
      </c>
      <c r="CR17">
        <v>28.72</v>
      </c>
      <c r="CS17">
        <v>30.136000000000003</v>
      </c>
      <c r="CT17">
        <v>29.588000000000001</v>
      </c>
      <c r="CU17">
        <v>28.37</v>
      </c>
      <c r="CV17">
        <v>26.002000000000002</v>
      </c>
      <c r="CW17">
        <v>26.672000000000001</v>
      </c>
      <c r="CX17">
        <v>27.284000000000002</v>
      </c>
      <c r="CY17">
        <v>27.49</v>
      </c>
      <c r="CZ17">
        <v>27.346</v>
      </c>
      <c r="DA17">
        <v>27.123000000000001</v>
      </c>
      <c r="DB17">
        <v>26.661000000000001</v>
      </c>
      <c r="DC17">
        <v>27.067</v>
      </c>
      <c r="DD17">
        <v>28.555</v>
      </c>
      <c r="DE17">
        <v>29.71</v>
      </c>
      <c r="DF17">
        <v>29.389000000000003</v>
      </c>
      <c r="DG17">
        <v>28.39</v>
      </c>
      <c r="DH17">
        <v>26.55</v>
      </c>
      <c r="DI17">
        <v>26.981000000000002</v>
      </c>
      <c r="DJ17">
        <v>27.533000000000001</v>
      </c>
      <c r="DK17">
        <v>27.734000000000002</v>
      </c>
      <c r="DL17">
        <v>27.602</v>
      </c>
      <c r="DM17">
        <v>27.395</v>
      </c>
      <c r="DN17">
        <v>26.937000000000001</v>
      </c>
      <c r="DO17">
        <v>27.239000000000001</v>
      </c>
      <c r="DP17">
        <v>27.75</v>
      </c>
      <c r="DQ17">
        <v>30.428000000000001</v>
      </c>
      <c r="DR17">
        <v>29.292000000000002</v>
      </c>
      <c r="DS17">
        <v>28.557000000000002</v>
      </c>
      <c r="DT17">
        <v>26.837</v>
      </c>
      <c r="DU17">
        <v>27.252000000000002</v>
      </c>
      <c r="DV17">
        <v>27.76</v>
      </c>
      <c r="DW17">
        <v>27.974</v>
      </c>
      <c r="DX17">
        <v>27.837</v>
      </c>
      <c r="DY17">
        <v>27.556000000000001</v>
      </c>
      <c r="DZ17">
        <v>27.348000000000003</v>
      </c>
      <c r="EA17">
        <v>27.398</v>
      </c>
      <c r="EB17">
        <v>27.664000000000001</v>
      </c>
      <c r="EC17">
        <v>30.189</v>
      </c>
      <c r="ED17">
        <v>28.584</v>
      </c>
      <c r="EE17">
        <v>28.874000000000002</v>
      </c>
      <c r="EF17">
        <v>27.109000000000002</v>
      </c>
      <c r="EG17">
        <v>27.366</v>
      </c>
      <c r="EH17">
        <v>28.092000000000002</v>
      </c>
      <c r="EI17">
        <v>28.17</v>
      </c>
      <c r="EJ17">
        <v>27.962</v>
      </c>
      <c r="EK17">
        <v>27.895</v>
      </c>
      <c r="EL17">
        <v>27.59</v>
      </c>
      <c r="EM17">
        <v>27.142000000000003</v>
      </c>
      <c r="EN17">
        <v>28.366</v>
      </c>
      <c r="EO17">
        <v>30.046000000000003</v>
      </c>
      <c r="EP17">
        <v>28.542000000000002</v>
      </c>
      <c r="EQ17">
        <v>29.022000000000002</v>
      </c>
      <c r="ER17">
        <v>27.352</v>
      </c>
      <c r="ES17">
        <v>27.598000000000003</v>
      </c>
      <c r="ET17">
        <v>28.271000000000001</v>
      </c>
      <c r="EU17">
        <v>28.347000000000001</v>
      </c>
      <c r="EV17">
        <v>28.164000000000001</v>
      </c>
      <c r="EW17">
        <v>28.107000000000003</v>
      </c>
      <c r="EX17">
        <v>27.805</v>
      </c>
      <c r="EY17">
        <v>27.308</v>
      </c>
      <c r="EZ17">
        <v>28.395</v>
      </c>
      <c r="FA17">
        <v>28.967000000000002</v>
      </c>
      <c r="FB17">
        <v>29.208000000000002</v>
      </c>
      <c r="FC17">
        <v>29.169</v>
      </c>
      <c r="FD17">
        <v>27.369</v>
      </c>
      <c r="FE17">
        <v>27.931000000000001</v>
      </c>
      <c r="FF17">
        <v>28.318000000000001</v>
      </c>
      <c r="FG17">
        <v>28.396000000000001</v>
      </c>
      <c r="FH17">
        <v>28.335000000000001</v>
      </c>
      <c r="FI17">
        <v>28.203000000000003</v>
      </c>
      <c r="FJ17">
        <v>27.857000000000003</v>
      </c>
      <c r="FK17">
        <v>27.891000000000002</v>
      </c>
      <c r="FL17">
        <v>28.401</v>
      </c>
      <c r="FM17">
        <v>28.892000000000003</v>
      </c>
      <c r="FN17">
        <v>29.202000000000002</v>
      </c>
      <c r="FO17">
        <v>29.135000000000002</v>
      </c>
      <c r="FP17">
        <v>27.371000000000002</v>
      </c>
      <c r="FQ17">
        <v>28.102</v>
      </c>
      <c r="FR17">
        <v>28.381</v>
      </c>
      <c r="FS17">
        <v>28.573</v>
      </c>
      <c r="FT17">
        <v>28.496000000000002</v>
      </c>
      <c r="FU17">
        <v>28.46</v>
      </c>
      <c r="FV17">
        <v>28.027000000000001</v>
      </c>
      <c r="FW17">
        <v>28.037000000000003</v>
      </c>
      <c r="FX17">
        <v>27.639000000000003</v>
      </c>
      <c r="FY17">
        <v>29.884</v>
      </c>
      <c r="FZ17">
        <v>29.204999999999998</v>
      </c>
      <c r="GA17">
        <v>29.1</v>
      </c>
      <c r="GB17">
        <v>27.739000000000001</v>
      </c>
      <c r="GC17">
        <v>28.284000000000002</v>
      </c>
      <c r="GD17">
        <v>28.498000000000001</v>
      </c>
      <c r="GE17">
        <v>28.671000000000003</v>
      </c>
      <c r="GF17">
        <v>28.722000000000001</v>
      </c>
      <c r="GG17">
        <v>28.422000000000001</v>
      </c>
      <c r="GH17">
        <v>28.28</v>
      </c>
      <c r="GI17">
        <v>28.146000000000001</v>
      </c>
      <c r="GJ17">
        <v>27.744</v>
      </c>
      <c r="GK17">
        <v>29.997</v>
      </c>
      <c r="GL17">
        <v>29.316000000000003</v>
      </c>
      <c r="GM17">
        <v>29.227</v>
      </c>
      <c r="GN17">
        <v>27.854000000000003</v>
      </c>
      <c r="GO17">
        <v>28.262</v>
      </c>
      <c r="GP17">
        <v>28.729000000000003</v>
      </c>
      <c r="GQ17">
        <v>28.803000000000001</v>
      </c>
      <c r="GR17">
        <v>28.745000000000001</v>
      </c>
      <c r="GS17">
        <v>28.618000000000002</v>
      </c>
      <c r="GT17">
        <v>28.398</v>
      </c>
      <c r="GU17">
        <v>28.257000000000001</v>
      </c>
      <c r="GV17">
        <v>27.848000000000003</v>
      </c>
      <c r="GW17">
        <v>30.101000000000003</v>
      </c>
      <c r="GX17">
        <v>28.77</v>
      </c>
    </row>
    <row r="18" spans="1:235" ht="13.2" x14ac:dyDescent="0.25">
      <c r="B18" s="248"/>
    </row>
    <row r="19" spans="1:235" ht="13.2" x14ac:dyDescent="0.25">
      <c r="B19" s="248"/>
    </row>
    <row r="20" spans="1:235" s="143" customFormat="1" ht="13.2" x14ac:dyDescent="0.25">
      <c r="B20" s="249"/>
      <c r="C20" s="143">
        <v>37165</v>
      </c>
      <c r="D20" s="143">
        <v>37196</v>
      </c>
      <c r="E20" s="143">
        <v>37226</v>
      </c>
      <c r="F20" s="143">
        <v>37257</v>
      </c>
      <c r="G20" s="143">
        <v>37288</v>
      </c>
      <c r="H20" s="143">
        <v>37316</v>
      </c>
      <c r="I20" s="143">
        <v>37347</v>
      </c>
      <c r="J20" s="143">
        <v>37377</v>
      </c>
      <c r="K20" s="143">
        <v>37408</v>
      </c>
      <c r="L20" s="143">
        <v>37438</v>
      </c>
      <c r="M20" s="143">
        <v>37469</v>
      </c>
      <c r="N20" s="143">
        <v>37500</v>
      </c>
      <c r="O20" s="143">
        <v>37530</v>
      </c>
      <c r="P20" s="143">
        <v>37561</v>
      </c>
      <c r="Q20" s="143">
        <v>37591</v>
      </c>
      <c r="R20" s="143">
        <v>37622</v>
      </c>
      <c r="S20" s="143">
        <v>37653</v>
      </c>
      <c r="T20" s="143">
        <v>37681</v>
      </c>
      <c r="U20" s="143">
        <v>37712</v>
      </c>
      <c r="V20" s="143">
        <v>37742</v>
      </c>
      <c r="W20" s="143">
        <v>37773</v>
      </c>
      <c r="X20" s="143">
        <v>37803</v>
      </c>
      <c r="Y20" s="143">
        <v>37834</v>
      </c>
      <c r="Z20" s="143">
        <v>37865</v>
      </c>
      <c r="AA20" s="143">
        <v>37895</v>
      </c>
      <c r="AB20" s="143">
        <v>37926</v>
      </c>
      <c r="AC20" s="143">
        <v>37956</v>
      </c>
      <c r="AD20" s="143">
        <v>37987</v>
      </c>
      <c r="AE20" s="143">
        <v>38018</v>
      </c>
      <c r="AF20" s="143">
        <v>38047</v>
      </c>
      <c r="AG20" s="143">
        <v>38078</v>
      </c>
      <c r="AH20" s="143">
        <v>38108</v>
      </c>
      <c r="AI20" s="143">
        <v>38139</v>
      </c>
      <c r="AJ20" s="143">
        <v>38169</v>
      </c>
      <c r="AK20" s="143">
        <v>38200</v>
      </c>
      <c r="AL20" s="143">
        <v>38231</v>
      </c>
      <c r="AM20" s="143">
        <v>38261</v>
      </c>
      <c r="AN20" s="143">
        <v>38292</v>
      </c>
      <c r="AO20" s="143">
        <v>38322</v>
      </c>
      <c r="AP20" s="143">
        <v>38353</v>
      </c>
      <c r="AQ20" s="143">
        <v>38384</v>
      </c>
      <c r="AR20" s="143">
        <v>38412</v>
      </c>
      <c r="AS20" s="143">
        <v>38443</v>
      </c>
      <c r="AT20" s="143">
        <v>38473</v>
      </c>
      <c r="AU20" s="143">
        <v>38504</v>
      </c>
      <c r="AV20" s="143">
        <v>38534</v>
      </c>
      <c r="AW20" s="143">
        <v>38565</v>
      </c>
      <c r="AX20" s="143">
        <v>38596</v>
      </c>
      <c r="AY20" s="143">
        <v>38626</v>
      </c>
      <c r="AZ20" s="143">
        <v>38657</v>
      </c>
      <c r="BA20" s="143">
        <v>38687</v>
      </c>
      <c r="BB20" s="143">
        <v>38718</v>
      </c>
      <c r="BC20" s="143">
        <v>38749</v>
      </c>
      <c r="BD20" s="143">
        <v>38777</v>
      </c>
      <c r="BE20" s="143">
        <v>38808</v>
      </c>
      <c r="BF20" s="143">
        <v>38838</v>
      </c>
      <c r="BG20" s="143">
        <v>38869</v>
      </c>
      <c r="BH20" s="143">
        <v>38899</v>
      </c>
      <c r="BI20" s="143">
        <v>38930</v>
      </c>
      <c r="BJ20" s="143">
        <v>38961</v>
      </c>
      <c r="BK20" s="143">
        <v>38991</v>
      </c>
      <c r="BL20" s="143">
        <v>39022</v>
      </c>
      <c r="BM20" s="143">
        <v>39052</v>
      </c>
      <c r="BN20" s="143">
        <v>39083</v>
      </c>
      <c r="BO20" s="143">
        <v>39114</v>
      </c>
      <c r="BP20" s="143">
        <v>39142</v>
      </c>
      <c r="BQ20" s="143">
        <v>39173</v>
      </c>
      <c r="BR20" s="143">
        <v>39203</v>
      </c>
      <c r="BS20" s="143">
        <v>39234</v>
      </c>
      <c r="BT20" s="143">
        <v>39264</v>
      </c>
      <c r="BU20" s="143">
        <v>39295</v>
      </c>
      <c r="BV20" s="143">
        <v>39326</v>
      </c>
      <c r="BW20" s="143">
        <v>39356</v>
      </c>
      <c r="BX20" s="143">
        <v>39387</v>
      </c>
      <c r="BY20" s="143">
        <v>39417</v>
      </c>
      <c r="BZ20" s="143">
        <v>39448</v>
      </c>
      <c r="CA20" s="143">
        <v>39479</v>
      </c>
      <c r="CB20" s="143">
        <v>39508</v>
      </c>
      <c r="CC20" s="143">
        <v>39539</v>
      </c>
      <c r="CD20" s="143">
        <v>39569</v>
      </c>
      <c r="CE20" s="143">
        <v>39600</v>
      </c>
      <c r="CF20" s="143">
        <v>39630</v>
      </c>
      <c r="CG20" s="143">
        <v>39661</v>
      </c>
      <c r="CH20" s="143">
        <v>39692</v>
      </c>
      <c r="CI20" s="143">
        <v>39722</v>
      </c>
      <c r="CJ20" s="143">
        <v>39753</v>
      </c>
      <c r="CK20" s="143">
        <v>39783</v>
      </c>
      <c r="CL20" s="143">
        <v>39814</v>
      </c>
      <c r="CM20" s="143">
        <v>39845</v>
      </c>
      <c r="CN20" s="143">
        <v>39873</v>
      </c>
      <c r="CO20" s="143">
        <v>39904</v>
      </c>
      <c r="CP20" s="143">
        <v>39934</v>
      </c>
      <c r="CQ20" s="143">
        <v>39965</v>
      </c>
      <c r="CR20" s="143">
        <v>39995</v>
      </c>
      <c r="CS20" s="143">
        <v>40026</v>
      </c>
      <c r="CT20" s="143">
        <v>40057</v>
      </c>
      <c r="CU20" s="143">
        <v>40087</v>
      </c>
      <c r="CV20" s="143">
        <v>40118</v>
      </c>
      <c r="CW20" s="143">
        <v>40148</v>
      </c>
      <c r="CX20" s="143">
        <v>40179</v>
      </c>
      <c r="CY20" s="143">
        <v>40210</v>
      </c>
      <c r="CZ20" s="143">
        <v>40238</v>
      </c>
      <c r="DA20" s="143">
        <v>40269</v>
      </c>
      <c r="DB20" s="143">
        <v>40299</v>
      </c>
      <c r="DC20" s="143">
        <v>40330</v>
      </c>
      <c r="DD20" s="143">
        <v>40360</v>
      </c>
      <c r="DE20" s="143">
        <v>40391</v>
      </c>
      <c r="DF20" s="143">
        <v>40422</v>
      </c>
      <c r="DG20" s="143">
        <v>40452</v>
      </c>
      <c r="DH20" s="143">
        <v>40483</v>
      </c>
      <c r="DI20" s="143">
        <v>40513</v>
      </c>
      <c r="DJ20" s="143">
        <v>40544</v>
      </c>
      <c r="DK20" s="143">
        <v>40575</v>
      </c>
      <c r="DL20" s="143">
        <v>40603</v>
      </c>
      <c r="DM20" s="143">
        <v>40634</v>
      </c>
      <c r="DN20" s="143">
        <v>40664</v>
      </c>
      <c r="DO20" s="143">
        <v>40695</v>
      </c>
      <c r="DP20" s="143">
        <v>40725</v>
      </c>
      <c r="DQ20" s="143">
        <v>40756</v>
      </c>
      <c r="DR20" s="143">
        <v>40787</v>
      </c>
      <c r="DS20" s="143">
        <v>40817</v>
      </c>
      <c r="DT20" s="143">
        <v>40848</v>
      </c>
      <c r="DU20" s="143">
        <v>40878</v>
      </c>
      <c r="DV20" s="143">
        <v>40909</v>
      </c>
      <c r="DW20" s="143">
        <v>40940</v>
      </c>
      <c r="DX20" s="143">
        <v>40969</v>
      </c>
      <c r="DY20" s="143">
        <v>41000</v>
      </c>
      <c r="DZ20" s="143">
        <v>41030</v>
      </c>
      <c r="EA20" s="143">
        <v>41061</v>
      </c>
      <c r="EB20" s="143">
        <v>41091</v>
      </c>
      <c r="EC20" s="143">
        <v>41122</v>
      </c>
      <c r="ED20" s="143">
        <v>41153</v>
      </c>
      <c r="EE20" s="143">
        <v>41183</v>
      </c>
      <c r="EF20" s="143">
        <v>41214</v>
      </c>
      <c r="EG20" s="143">
        <v>41244</v>
      </c>
      <c r="EH20" s="143">
        <v>41275</v>
      </c>
      <c r="EI20" s="143">
        <v>41306</v>
      </c>
      <c r="EJ20" s="143">
        <v>41334</v>
      </c>
      <c r="EK20" s="143">
        <v>41365</v>
      </c>
      <c r="EL20" s="143">
        <v>41395</v>
      </c>
      <c r="EM20" s="143">
        <v>41426</v>
      </c>
      <c r="EN20" s="143">
        <v>41456</v>
      </c>
      <c r="EO20" s="143">
        <v>41487</v>
      </c>
      <c r="EP20" s="143">
        <v>41518</v>
      </c>
      <c r="EQ20" s="143">
        <v>41548</v>
      </c>
      <c r="ER20" s="143">
        <v>41579</v>
      </c>
      <c r="ES20" s="143">
        <v>41609</v>
      </c>
      <c r="ET20" s="143">
        <v>41640</v>
      </c>
      <c r="EU20" s="143">
        <v>41671</v>
      </c>
      <c r="EV20" s="143">
        <v>41699</v>
      </c>
      <c r="EW20" s="143">
        <v>41730</v>
      </c>
      <c r="EX20" s="143">
        <v>41760</v>
      </c>
      <c r="EY20" s="143">
        <v>41791</v>
      </c>
      <c r="EZ20" s="143">
        <v>41821</v>
      </c>
      <c r="FA20" s="143">
        <v>41852</v>
      </c>
      <c r="FB20" s="143">
        <v>41883</v>
      </c>
      <c r="FC20" s="143">
        <v>41913</v>
      </c>
      <c r="FD20" s="143">
        <v>41944</v>
      </c>
      <c r="FE20" s="143">
        <v>41974</v>
      </c>
      <c r="FF20" s="143">
        <v>42005</v>
      </c>
      <c r="FG20" s="143">
        <v>42036</v>
      </c>
      <c r="FH20" s="143">
        <v>42064</v>
      </c>
      <c r="FI20" s="143">
        <v>42095</v>
      </c>
      <c r="FJ20" s="143">
        <v>42125</v>
      </c>
      <c r="FK20" s="143">
        <v>42156</v>
      </c>
      <c r="FL20" s="143">
        <v>42186</v>
      </c>
      <c r="FM20" s="143">
        <v>42217</v>
      </c>
      <c r="FN20" s="143">
        <v>42248</v>
      </c>
      <c r="FO20" s="143">
        <v>42278</v>
      </c>
      <c r="FP20" s="143">
        <v>42309</v>
      </c>
      <c r="FQ20" s="143">
        <v>42339</v>
      </c>
      <c r="FR20" s="143">
        <v>42370</v>
      </c>
      <c r="FS20" s="143">
        <v>42401</v>
      </c>
      <c r="FT20" s="143">
        <v>42430</v>
      </c>
      <c r="FU20" s="143">
        <v>42461</v>
      </c>
      <c r="FV20" s="143">
        <v>42491</v>
      </c>
      <c r="FW20" s="143">
        <v>42522</v>
      </c>
      <c r="FX20" s="143">
        <v>42552</v>
      </c>
      <c r="FY20" s="143">
        <v>42583</v>
      </c>
      <c r="FZ20" s="143">
        <v>42614</v>
      </c>
      <c r="GA20" s="143">
        <v>42644</v>
      </c>
      <c r="GB20" s="143">
        <v>42675</v>
      </c>
      <c r="GC20" s="143">
        <v>42705</v>
      </c>
      <c r="GD20" s="143">
        <v>42736</v>
      </c>
      <c r="GE20" s="143">
        <v>42767</v>
      </c>
      <c r="GF20" s="143">
        <v>42795</v>
      </c>
      <c r="GG20" s="143">
        <v>42826</v>
      </c>
      <c r="GH20" s="143">
        <v>42856</v>
      </c>
      <c r="GI20" s="143">
        <v>42887</v>
      </c>
      <c r="GJ20" s="143">
        <v>42917</v>
      </c>
      <c r="GK20" s="143">
        <v>42948</v>
      </c>
      <c r="GL20" s="143">
        <v>42979</v>
      </c>
      <c r="GM20" s="143">
        <v>43009</v>
      </c>
      <c r="GN20" s="143">
        <v>43040</v>
      </c>
      <c r="GO20" s="143">
        <v>43070</v>
      </c>
      <c r="GP20" s="143">
        <v>43101</v>
      </c>
      <c r="GQ20" s="143">
        <v>43132</v>
      </c>
      <c r="GR20" s="143">
        <v>43160</v>
      </c>
      <c r="GS20" s="143">
        <v>43191</v>
      </c>
      <c r="GT20" s="143">
        <v>43221</v>
      </c>
      <c r="GU20" s="143">
        <v>43252</v>
      </c>
      <c r="GV20" s="143">
        <v>43282</v>
      </c>
      <c r="GW20" s="143">
        <v>43313</v>
      </c>
      <c r="GX20" s="143">
        <v>43344</v>
      </c>
      <c r="GY20" s="143">
        <v>43374</v>
      </c>
      <c r="GZ20" s="143">
        <v>43405</v>
      </c>
      <c r="HA20" s="143">
        <v>43435</v>
      </c>
      <c r="HB20" s="143">
        <v>43466</v>
      </c>
      <c r="HC20" s="143">
        <v>43497</v>
      </c>
      <c r="HD20" s="143">
        <v>43525</v>
      </c>
      <c r="HE20" s="143">
        <v>43556</v>
      </c>
      <c r="HF20" s="143">
        <v>43586</v>
      </c>
      <c r="HG20" s="143">
        <v>43617</v>
      </c>
      <c r="HH20" s="143">
        <v>43647</v>
      </c>
      <c r="HI20" s="143">
        <v>43678</v>
      </c>
      <c r="HJ20" s="143">
        <v>43709</v>
      </c>
      <c r="HK20" s="143">
        <v>43739</v>
      </c>
      <c r="HL20" s="143">
        <v>43770</v>
      </c>
      <c r="HM20" s="143">
        <v>43800</v>
      </c>
      <c r="HN20" s="143">
        <v>43831</v>
      </c>
      <c r="HO20" s="143">
        <v>43862</v>
      </c>
      <c r="HP20" s="143">
        <v>43891</v>
      </c>
      <c r="HQ20" s="143">
        <v>43922</v>
      </c>
      <c r="HR20" s="143">
        <v>43952</v>
      </c>
      <c r="HS20" s="143">
        <v>43983</v>
      </c>
      <c r="HT20" s="143">
        <v>44013</v>
      </c>
      <c r="HU20" s="143">
        <v>44044</v>
      </c>
      <c r="HV20" s="143">
        <v>44075</v>
      </c>
      <c r="HW20" s="143">
        <v>44105</v>
      </c>
      <c r="HX20" s="143">
        <v>44136</v>
      </c>
      <c r="HY20" s="143">
        <v>44166</v>
      </c>
      <c r="HZ20" s="143">
        <v>44197</v>
      </c>
      <c r="IA20" s="143">
        <v>44228</v>
      </c>
    </row>
    <row r="21" spans="1:235" ht="13.2" x14ac:dyDescent="0.25">
      <c r="A21" t="s">
        <v>130</v>
      </c>
      <c r="B21" s="248" t="s">
        <v>181</v>
      </c>
      <c r="C21">
        <v>23.625</v>
      </c>
      <c r="D21">
        <v>20.4375</v>
      </c>
      <c r="E21">
        <v>28.313000000000002</v>
      </c>
      <c r="F21">
        <v>28.313000000000002</v>
      </c>
      <c r="G21">
        <v>26.813000000000002</v>
      </c>
      <c r="H21">
        <v>24.563000000000002</v>
      </c>
      <c r="I21">
        <v>22.875</v>
      </c>
      <c r="J21">
        <v>21.375</v>
      </c>
      <c r="K21">
        <v>22.125</v>
      </c>
      <c r="L21">
        <v>31.875</v>
      </c>
      <c r="M21">
        <v>37.125</v>
      </c>
      <c r="N21">
        <v>31.5</v>
      </c>
      <c r="O21">
        <v>29.063000000000002</v>
      </c>
      <c r="P21">
        <v>26.625</v>
      </c>
      <c r="Q21">
        <v>27.75</v>
      </c>
      <c r="R21">
        <v>31.313000000000002</v>
      </c>
      <c r="S21">
        <v>30.563000000000002</v>
      </c>
      <c r="T21">
        <v>26.25</v>
      </c>
      <c r="U21">
        <v>24</v>
      </c>
      <c r="V21">
        <v>21.375</v>
      </c>
      <c r="W21">
        <v>22.125</v>
      </c>
      <c r="X21">
        <v>36</v>
      </c>
      <c r="Y21">
        <v>42</v>
      </c>
      <c r="Z21">
        <v>34.6875</v>
      </c>
      <c r="AA21">
        <v>30.1875</v>
      </c>
      <c r="AB21">
        <v>27</v>
      </c>
      <c r="AC21">
        <v>28.125</v>
      </c>
      <c r="AD21">
        <v>31.358000000000001</v>
      </c>
      <c r="AE21">
        <v>30.712</v>
      </c>
      <c r="AF21">
        <v>27.008000000000003</v>
      </c>
      <c r="AG21">
        <v>25.073</v>
      </c>
      <c r="AH21">
        <v>22.823</v>
      </c>
      <c r="AI21">
        <v>23.468</v>
      </c>
      <c r="AJ21">
        <v>35.377000000000002</v>
      </c>
      <c r="AK21">
        <v>40.53</v>
      </c>
      <c r="AL21">
        <v>34.252000000000002</v>
      </c>
      <c r="AM21">
        <v>30.39</v>
      </c>
      <c r="AN21">
        <v>27.652000000000001</v>
      </c>
      <c r="AO21">
        <v>28.62</v>
      </c>
      <c r="AP21">
        <v>31.387</v>
      </c>
      <c r="AQ21">
        <v>30.832000000000001</v>
      </c>
      <c r="AR21">
        <v>27.66</v>
      </c>
      <c r="AS21">
        <v>26.003</v>
      </c>
      <c r="AT21">
        <v>24.074999999999999</v>
      </c>
      <c r="AU21">
        <v>24.622</v>
      </c>
      <c r="AV21">
        <v>34.844999999999999</v>
      </c>
      <c r="AW21">
        <v>39.263000000000005</v>
      </c>
      <c r="AX21">
        <v>33.877000000000002</v>
      </c>
      <c r="AY21">
        <v>30.57</v>
      </c>
      <c r="AZ21">
        <v>28.223000000000003</v>
      </c>
      <c r="BA21">
        <v>29.047000000000001</v>
      </c>
      <c r="BB21">
        <v>31.56</v>
      </c>
      <c r="BC21">
        <v>31.058</v>
      </c>
      <c r="BD21">
        <v>28.177</v>
      </c>
      <c r="BE21">
        <v>26.67</v>
      </c>
      <c r="BF21">
        <v>24.914999999999999</v>
      </c>
      <c r="BG21">
        <v>25.418000000000003</v>
      </c>
      <c r="BH21">
        <v>34.703000000000003</v>
      </c>
      <c r="BI21">
        <v>38.722000000000001</v>
      </c>
      <c r="BJ21">
        <v>33.832999999999998</v>
      </c>
      <c r="BK21">
        <v>30.817</v>
      </c>
      <c r="BL21">
        <v>28.688000000000002</v>
      </c>
      <c r="BM21">
        <v>29.445</v>
      </c>
      <c r="BN21">
        <v>31.74</v>
      </c>
      <c r="BO21">
        <v>31.29</v>
      </c>
      <c r="BP21">
        <v>28.664999999999999</v>
      </c>
      <c r="BQ21">
        <v>27.3</v>
      </c>
      <c r="BR21">
        <v>25.71</v>
      </c>
      <c r="BS21">
        <v>26.168000000000003</v>
      </c>
      <c r="BT21">
        <v>34.612000000000002</v>
      </c>
      <c r="BU21">
        <v>38.265000000000001</v>
      </c>
      <c r="BV21">
        <v>33.818000000000005</v>
      </c>
      <c r="BW21">
        <v>31.08</v>
      </c>
      <c r="BX21">
        <v>29.145</v>
      </c>
      <c r="BY21">
        <v>29.835000000000001</v>
      </c>
      <c r="BZ21">
        <v>32.04</v>
      </c>
      <c r="CA21">
        <v>31.613000000000003</v>
      </c>
      <c r="CB21">
        <v>29.175000000000001</v>
      </c>
      <c r="CC21">
        <v>27.907</v>
      </c>
      <c r="CD21">
        <v>26.422000000000001</v>
      </c>
      <c r="CE21">
        <v>26.85</v>
      </c>
      <c r="CF21">
        <v>34.71</v>
      </c>
      <c r="CG21">
        <v>38.115000000000002</v>
      </c>
      <c r="CH21">
        <v>33.975000000000001</v>
      </c>
      <c r="CI21">
        <v>31.425000000000001</v>
      </c>
      <c r="CJ21">
        <v>29.625</v>
      </c>
      <c r="CK21">
        <v>30.262</v>
      </c>
      <c r="CL21">
        <v>32.340000000000003</v>
      </c>
      <c r="CM21">
        <v>31.95</v>
      </c>
      <c r="CN21">
        <v>29.677000000000003</v>
      </c>
      <c r="CO21">
        <v>28.492000000000001</v>
      </c>
      <c r="CP21">
        <v>27.113</v>
      </c>
      <c r="CQ21">
        <v>27.51</v>
      </c>
      <c r="CR21">
        <v>34.83</v>
      </c>
      <c r="CS21">
        <v>38.002000000000002</v>
      </c>
      <c r="CT21">
        <v>34.148000000000003</v>
      </c>
      <c r="CU21">
        <v>31.777000000000001</v>
      </c>
      <c r="CV21">
        <v>30.098000000000003</v>
      </c>
      <c r="CW21">
        <v>30.69</v>
      </c>
      <c r="CX21">
        <v>32.648000000000003</v>
      </c>
      <c r="CY21">
        <v>32.28</v>
      </c>
      <c r="CZ21">
        <v>30.164999999999999</v>
      </c>
      <c r="DA21">
        <v>29.063000000000002</v>
      </c>
      <c r="DB21">
        <v>27.78</v>
      </c>
      <c r="DC21">
        <v>28.148</v>
      </c>
      <c r="DD21">
        <v>34.965000000000003</v>
      </c>
      <c r="DE21">
        <v>37.92</v>
      </c>
      <c r="DF21">
        <v>34.328000000000003</v>
      </c>
      <c r="DG21">
        <v>32.123000000000005</v>
      </c>
      <c r="DH21">
        <v>30.563000000000002</v>
      </c>
      <c r="DI21">
        <v>31.117000000000001</v>
      </c>
      <c r="DJ21">
        <v>32.954999999999998</v>
      </c>
      <c r="DK21">
        <v>32.617000000000004</v>
      </c>
      <c r="DL21">
        <v>30.652000000000001</v>
      </c>
      <c r="DM21">
        <v>29.625</v>
      </c>
      <c r="DN21">
        <v>28.433</v>
      </c>
      <c r="DO21">
        <v>28.777000000000001</v>
      </c>
      <c r="DP21">
        <v>35.123000000000005</v>
      </c>
      <c r="DQ21">
        <v>37.867000000000004</v>
      </c>
      <c r="DR21">
        <v>34.53</v>
      </c>
      <c r="DS21">
        <v>32.475000000000001</v>
      </c>
      <c r="DT21">
        <v>31.02</v>
      </c>
      <c r="DU21">
        <v>31.538</v>
      </c>
      <c r="DV21">
        <v>33.277999999999999</v>
      </c>
      <c r="DW21">
        <v>32.962000000000003</v>
      </c>
      <c r="DX21">
        <v>31.125</v>
      </c>
      <c r="DY21">
        <v>30.172000000000001</v>
      </c>
      <c r="DZ21">
        <v>29.063000000000002</v>
      </c>
      <c r="EA21">
        <v>29.385000000000002</v>
      </c>
      <c r="EB21">
        <v>35.288000000000004</v>
      </c>
      <c r="EC21">
        <v>37.844999999999999</v>
      </c>
      <c r="ED21">
        <v>34.74</v>
      </c>
      <c r="EE21">
        <v>32.828000000000003</v>
      </c>
      <c r="EF21">
        <v>31.477</v>
      </c>
      <c r="EG21">
        <v>31.957000000000001</v>
      </c>
      <c r="EH21">
        <v>33.659999999999997</v>
      </c>
      <c r="EI21">
        <v>33.337000000000003</v>
      </c>
      <c r="EJ21">
        <v>31.484999999999999</v>
      </c>
      <c r="EK21">
        <v>30.524999999999999</v>
      </c>
      <c r="EL21">
        <v>29.392000000000003</v>
      </c>
      <c r="EM21">
        <v>29.723000000000003</v>
      </c>
      <c r="EN21">
        <v>35.700000000000003</v>
      </c>
      <c r="EO21">
        <v>38.28</v>
      </c>
      <c r="EP21">
        <v>35.138000000000005</v>
      </c>
      <c r="EQ21">
        <v>33.203000000000003</v>
      </c>
      <c r="ER21">
        <v>31.837000000000003</v>
      </c>
      <c r="ES21">
        <v>32.325000000000003</v>
      </c>
      <c r="ET21">
        <v>34.042000000000002</v>
      </c>
      <c r="EU21">
        <v>33.72</v>
      </c>
      <c r="EV21">
        <v>31.844999999999999</v>
      </c>
      <c r="EW21">
        <v>30.87</v>
      </c>
      <c r="EX21">
        <v>29.73</v>
      </c>
      <c r="EY21">
        <v>30.06</v>
      </c>
      <c r="EZ21">
        <v>36.104999999999997</v>
      </c>
      <c r="FA21">
        <v>38.722000000000001</v>
      </c>
      <c r="FB21">
        <v>35.542000000000002</v>
      </c>
      <c r="FC21">
        <v>33.585000000000001</v>
      </c>
      <c r="FD21">
        <v>32.197000000000003</v>
      </c>
      <c r="FE21">
        <v>32.693000000000005</v>
      </c>
      <c r="FF21">
        <v>34.424999999999997</v>
      </c>
      <c r="FG21">
        <v>34.102000000000004</v>
      </c>
      <c r="FH21">
        <v>32.204999999999998</v>
      </c>
      <c r="FI21">
        <v>31.215</v>
      </c>
      <c r="FJ21">
        <v>30.067</v>
      </c>
      <c r="FK21">
        <v>30.398</v>
      </c>
      <c r="FL21">
        <v>36.51</v>
      </c>
      <c r="FM21">
        <v>39.157000000000004</v>
      </c>
      <c r="FN21">
        <v>35.94</v>
      </c>
      <c r="FO21">
        <v>33.96</v>
      </c>
      <c r="FP21">
        <v>32.564999999999998</v>
      </c>
      <c r="FQ21">
        <v>33.06</v>
      </c>
      <c r="FR21">
        <v>34.814999999999998</v>
      </c>
      <c r="FS21">
        <v>34.477000000000004</v>
      </c>
      <c r="FT21">
        <v>32.564999999999998</v>
      </c>
      <c r="FU21">
        <v>31.567</v>
      </c>
      <c r="FV21">
        <v>30.405000000000001</v>
      </c>
      <c r="FW21">
        <v>30.734999999999999</v>
      </c>
      <c r="FX21">
        <v>36.914999999999999</v>
      </c>
      <c r="FY21">
        <v>39.593000000000004</v>
      </c>
      <c r="FZ21">
        <v>36.337000000000003</v>
      </c>
      <c r="GA21">
        <v>34.343000000000004</v>
      </c>
      <c r="GB21">
        <v>32.924999999999997</v>
      </c>
      <c r="GC21">
        <v>33.428000000000004</v>
      </c>
      <c r="GD21">
        <v>35.197000000000003</v>
      </c>
      <c r="GE21">
        <v>34.86</v>
      </c>
      <c r="GF21">
        <v>32.924999999999997</v>
      </c>
      <c r="GG21">
        <v>31.913</v>
      </c>
      <c r="GH21">
        <v>30.734999999999999</v>
      </c>
      <c r="GI21">
        <v>31.08</v>
      </c>
      <c r="GJ21">
        <v>37.328000000000003</v>
      </c>
      <c r="GK21">
        <v>40.027999999999999</v>
      </c>
      <c r="GL21">
        <v>36.742000000000004</v>
      </c>
      <c r="GM21">
        <v>34.718000000000004</v>
      </c>
      <c r="GN21">
        <v>33.284999999999997</v>
      </c>
      <c r="GO21">
        <v>33.795000000000002</v>
      </c>
      <c r="GP21">
        <v>35.58</v>
      </c>
      <c r="GQ21">
        <v>35.242000000000004</v>
      </c>
      <c r="GR21">
        <v>33.284999999999997</v>
      </c>
      <c r="GS21">
        <v>32.265000000000001</v>
      </c>
      <c r="GT21">
        <v>31.073</v>
      </c>
      <c r="GU21">
        <v>31.418000000000003</v>
      </c>
      <c r="GV21">
        <v>37.733000000000004</v>
      </c>
      <c r="GW21">
        <v>40.462000000000003</v>
      </c>
      <c r="GX21">
        <v>37.14</v>
      </c>
      <c r="GY21">
        <v>35.1</v>
      </c>
      <c r="GZ21">
        <v>33.652999999999999</v>
      </c>
      <c r="HA21">
        <v>34.163000000000004</v>
      </c>
      <c r="HB21">
        <v>35.962000000000003</v>
      </c>
      <c r="HC21">
        <v>35.625</v>
      </c>
      <c r="HD21">
        <v>33.645000000000003</v>
      </c>
      <c r="HE21">
        <v>32.61</v>
      </c>
      <c r="HF21">
        <v>31.41</v>
      </c>
      <c r="HG21">
        <v>31.754999999999999</v>
      </c>
      <c r="HH21">
        <v>38.138000000000005</v>
      </c>
      <c r="HI21">
        <v>40.905000000000001</v>
      </c>
      <c r="HJ21">
        <v>37.545000000000002</v>
      </c>
      <c r="HK21">
        <v>35.475000000000001</v>
      </c>
      <c r="HL21">
        <v>34.012999999999998</v>
      </c>
      <c r="HM21">
        <v>34.538000000000004</v>
      </c>
      <c r="HN21">
        <v>36.344999999999999</v>
      </c>
      <c r="HO21">
        <v>36</v>
      </c>
      <c r="HP21">
        <v>34.005000000000003</v>
      </c>
      <c r="HQ21">
        <v>32.962000000000003</v>
      </c>
      <c r="HR21">
        <v>31.74</v>
      </c>
      <c r="HS21">
        <v>32.093000000000004</v>
      </c>
      <c r="HT21">
        <v>38.549999999999997</v>
      </c>
      <c r="HU21">
        <v>41.34</v>
      </c>
      <c r="HV21">
        <v>37.943000000000005</v>
      </c>
      <c r="HW21">
        <v>35.858000000000004</v>
      </c>
      <c r="HX21">
        <v>34.380000000000003</v>
      </c>
      <c r="HY21">
        <v>34.905000000000001</v>
      </c>
      <c r="HZ21">
        <v>36.344999999999999</v>
      </c>
      <c r="IA21">
        <v>36</v>
      </c>
    </row>
    <row r="22" spans="1:235" ht="13.2" x14ac:dyDescent="0.25">
      <c r="A22" t="s">
        <v>129</v>
      </c>
      <c r="B22" s="248" t="s">
        <v>181</v>
      </c>
      <c r="C22">
        <v>23.625</v>
      </c>
      <c r="D22">
        <v>21</v>
      </c>
      <c r="E22">
        <v>28.5</v>
      </c>
      <c r="F22">
        <v>28.313000000000002</v>
      </c>
      <c r="G22">
        <v>26.738</v>
      </c>
      <c r="H22">
        <v>24.563000000000002</v>
      </c>
      <c r="I22">
        <v>24.375</v>
      </c>
      <c r="J22">
        <v>23.25</v>
      </c>
      <c r="K22">
        <v>24</v>
      </c>
      <c r="L22">
        <v>34.125</v>
      </c>
      <c r="M22">
        <v>39</v>
      </c>
      <c r="N22">
        <v>34.125</v>
      </c>
      <c r="O22">
        <v>29.063000000000002</v>
      </c>
      <c r="P22">
        <v>26.625</v>
      </c>
      <c r="Q22">
        <v>27.75</v>
      </c>
      <c r="R22">
        <v>31.5</v>
      </c>
      <c r="S22">
        <v>30.938000000000002</v>
      </c>
      <c r="T22">
        <v>26.8125</v>
      </c>
      <c r="U22">
        <v>26.625</v>
      </c>
      <c r="V22">
        <v>24</v>
      </c>
      <c r="W22">
        <v>22.6875</v>
      </c>
      <c r="X22">
        <v>39.375</v>
      </c>
      <c r="Y22">
        <v>44.625</v>
      </c>
      <c r="Z22">
        <v>37.3125</v>
      </c>
      <c r="AA22">
        <v>30.5625</v>
      </c>
      <c r="AB22">
        <v>27.375</v>
      </c>
      <c r="AC22">
        <v>28.3125</v>
      </c>
      <c r="AD22">
        <v>31.703000000000003</v>
      </c>
      <c r="AE22">
        <v>31.223000000000003</v>
      </c>
      <c r="AF22">
        <v>27.683</v>
      </c>
      <c r="AG22">
        <v>27.524999999999999</v>
      </c>
      <c r="AH22">
        <v>25.266999999999999</v>
      </c>
      <c r="AI22">
        <v>24.141999999999999</v>
      </c>
      <c r="AJ22">
        <v>38.467500000000001</v>
      </c>
      <c r="AK22">
        <v>42.983000000000004</v>
      </c>
      <c r="AL22">
        <v>36.704999999999998</v>
      </c>
      <c r="AM22">
        <v>30.907499999999999</v>
      </c>
      <c r="AN22">
        <v>28.177</v>
      </c>
      <c r="AO22">
        <v>28.98</v>
      </c>
      <c r="AP22">
        <v>31.98</v>
      </c>
      <c r="AQ22">
        <v>31.567</v>
      </c>
      <c r="AR22">
        <v>28.53</v>
      </c>
      <c r="AS22">
        <v>28.395</v>
      </c>
      <c r="AT22">
        <v>26.46</v>
      </c>
      <c r="AU22">
        <v>25.5</v>
      </c>
      <c r="AV22">
        <v>37.822000000000003</v>
      </c>
      <c r="AW22">
        <v>41.708000000000006</v>
      </c>
      <c r="AX22">
        <v>36.314999999999998</v>
      </c>
      <c r="AY22">
        <v>31.335000000000001</v>
      </c>
      <c r="AZ22">
        <v>28.98</v>
      </c>
      <c r="BA22">
        <v>29.677000000000003</v>
      </c>
      <c r="BB22">
        <v>32.505000000000003</v>
      </c>
      <c r="BC22">
        <v>32.130000000000003</v>
      </c>
      <c r="BD22">
        <v>29.34</v>
      </c>
      <c r="BE22">
        <v>29.22</v>
      </c>
      <c r="BF22">
        <v>27.45</v>
      </c>
      <c r="BG22">
        <v>26.565000000000001</v>
      </c>
      <c r="BH22">
        <v>37.86</v>
      </c>
      <c r="BI22">
        <v>41.414999999999999</v>
      </c>
      <c r="BJ22">
        <v>36.472000000000001</v>
      </c>
      <c r="BK22">
        <v>31.913</v>
      </c>
      <c r="BL22">
        <v>29.76</v>
      </c>
      <c r="BM22">
        <v>30.398</v>
      </c>
      <c r="BN22">
        <v>33.023000000000003</v>
      </c>
      <c r="BO22">
        <v>32.685000000000002</v>
      </c>
      <c r="BP22">
        <v>30.135000000000002</v>
      </c>
      <c r="BQ22">
        <v>30.023</v>
      </c>
      <c r="BR22">
        <v>28.402000000000001</v>
      </c>
      <c r="BS22">
        <v>27.593</v>
      </c>
      <c r="BT22">
        <v>37.935000000000002</v>
      </c>
      <c r="BU22">
        <v>41.197000000000003</v>
      </c>
      <c r="BV22">
        <v>36.667000000000002</v>
      </c>
      <c r="BW22">
        <v>32.49</v>
      </c>
      <c r="BX22">
        <v>30.524999999999999</v>
      </c>
      <c r="BY22">
        <v>31.11</v>
      </c>
      <c r="BZ22">
        <v>33.563000000000002</v>
      </c>
      <c r="CA22">
        <v>33.24</v>
      </c>
      <c r="CB22">
        <v>30.855</v>
      </c>
      <c r="CC22">
        <v>30.75</v>
      </c>
      <c r="CD22">
        <v>29.234999999999999</v>
      </c>
      <c r="CE22">
        <v>28.477</v>
      </c>
      <c r="CF22">
        <v>38.159999999999997</v>
      </c>
      <c r="CG22">
        <v>41.212000000000003</v>
      </c>
      <c r="CH22">
        <v>36.975000000000001</v>
      </c>
      <c r="CI22">
        <v>33.068000000000005</v>
      </c>
      <c r="CJ22">
        <v>31.223000000000003</v>
      </c>
      <c r="CK22">
        <v>31.77</v>
      </c>
      <c r="CL22">
        <v>34.087000000000003</v>
      </c>
      <c r="CM22">
        <v>33.788000000000004</v>
      </c>
      <c r="CN22">
        <v>31.56</v>
      </c>
      <c r="CO22">
        <v>31.47</v>
      </c>
      <c r="CP22">
        <v>30.052000000000003</v>
      </c>
      <c r="CQ22">
        <v>29.348000000000003</v>
      </c>
      <c r="CR22">
        <v>38.407000000000004</v>
      </c>
      <c r="CS22">
        <v>41.265000000000001</v>
      </c>
      <c r="CT22">
        <v>37.305</v>
      </c>
      <c r="CU22">
        <v>33.652999999999999</v>
      </c>
      <c r="CV22">
        <v>31.927000000000003</v>
      </c>
      <c r="CW22">
        <v>32.445</v>
      </c>
      <c r="CX22">
        <v>34.814999999999998</v>
      </c>
      <c r="CY22">
        <v>34.538000000000004</v>
      </c>
      <c r="CZ22">
        <v>32.438000000000002</v>
      </c>
      <c r="DA22">
        <v>32.354999999999997</v>
      </c>
      <c r="DB22">
        <v>31.02</v>
      </c>
      <c r="DC22">
        <v>30.36</v>
      </c>
      <c r="DD22">
        <v>38.880000000000003</v>
      </c>
      <c r="DE22">
        <v>41.564999999999998</v>
      </c>
      <c r="DF22">
        <v>37.844999999999999</v>
      </c>
      <c r="DG22">
        <v>34.409999999999997</v>
      </c>
      <c r="DH22">
        <v>32.79</v>
      </c>
      <c r="DI22">
        <v>33.277999999999999</v>
      </c>
      <c r="DJ22">
        <v>35.542000000000002</v>
      </c>
      <c r="DK22">
        <v>35.28</v>
      </c>
      <c r="DL22">
        <v>33.314999999999998</v>
      </c>
      <c r="DM22">
        <v>33.233000000000004</v>
      </c>
      <c r="DN22">
        <v>31.98</v>
      </c>
      <c r="DO22">
        <v>31.358000000000001</v>
      </c>
      <c r="DP22">
        <v>39.367000000000004</v>
      </c>
      <c r="DQ22">
        <v>41.895000000000003</v>
      </c>
      <c r="DR22">
        <v>38.4</v>
      </c>
      <c r="DS22">
        <v>35.167000000000002</v>
      </c>
      <c r="DT22">
        <v>33.645000000000003</v>
      </c>
      <c r="DU22">
        <v>34.102000000000004</v>
      </c>
      <c r="DV22">
        <v>36.270000000000003</v>
      </c>
      <c r="DW22">
        <v>36.03</v>
      </c>
      <c r="DX22">
        <v>34.178000000000004</v>
      </c>
      <c r="DY22">
        <v>34.102000000000004</v>
      </c>
      <c r="DZ22">
        <v>32.932000000000002</v>
      </c>
      <c r="EA22">
        <v>32.347000000000001</v>
      </c>
      <c r="EB22">
        <v>39.869999999999997</v>
      </c>
      <c r="EC22">
        <v>42.248000000000005</v>
      </c>
      <c r="ED22">
        <v>38.962000000000003</v>
      </c>
      <c r="EE22">
        <v>35.924999999999997</v>
      </c>
      <c r="EF22">
        <v>34.5</v>
      </c>
      <c r="EG22">
        <v>34.928000000000004</v>
      </c>
      <c r="EH22">
        <v>37.027999999999999</v>
      </c>
      <c r="EI22">
        <v>36.78</v>
      </c>
      <c r="EJ22">
        <v>34.89</v>
      </c>
      <c r="EK22">
        <v>34.814999999999998</v>
      </c>
      <c r="EL22">
        <v>33.615000000000002</v>
      </c>
      <c r="EM22">
        <v>33.023000000000003</v>
      </c>
      <c r="EN22">
        <v>40.703000000000003</v>
      </c>
      <c r="EO22">
        <v>43.125</v>
      </c>
      <c r="EP22">
        <v>39.773000000000003</v>
      </c>
      <c r="EQ22">
        <v>36.674999999999997</v>
      </c>
      <c r="ER22">
        <v>35.212000000000003</v>
      </c>
      <c r="ES22">
        <v>35.655000000000001</v>
      </c>
      <c r="ET22">
        <v>37.784999999999997</v>
      </c>
      <c r="EU22">
        <v>37.53</v>
      </c>
      <c r="EV22">
        <v>35.602000000000004</v>
      </c>
      <c r="EW22">
        <v>35.527999999999999</v>
      </c>
      <c r="EX22">
        <v>34.297000000000004</v>
      </c>
      <c r="EY22">
        <v>33.69</v>
      </c>
      <c r="EZ22">
        <v>41.534999999999997</v>
      </c>
      <c r="FA22">
        <v>44.002000000000002</v>
      </c>
      <c r="FB22">
        <v>40.582999999999998</v>
      </c>
      <c r="FC22">
        <v>37.424999999999997</v>
      </c>
      <c r="FD22">
        <v>35.932000000000002</v>
      </c>
      <c r="FE22">
        <v>36.383000000000003</v>
      </c>
      <c r="FF22">
        <v>38.542000000000002</v>
      </c>
      <c r="FG22">
        <v>38.28</v>
      </c>
      <c r="FH22">
        <v>36.314999999999998</v>
      </c>
      <c r="FI22">
        <v>36.233000000000004</v>
      </c>
      <c r="FJ22">
        <v>34.987000000000002</v>
      </c>
      <c r="FK22">
        <v>34.365000000000002</v>
      </c>
      <c r="FL22">
        <v>42.36</v>
      </c>
      <c r="FM22">
        <v>44.888000000000005</v>
      </c>
      <c r="FN22">
        <v>41.392000000000003</v>
      </c>
      <c r="FO22">
        <v>38.167000000000002</v>
      </c>
      <c r="FP22">
        <v>36.652999999999999</v>
      </c>
      <c r="FQ22">
        <v>37.11</v>
      </c>
      <c r="FR22">
        <v>39.299999999999997</v>
      </c>
      <c r="FS22">
        <v>39.03</v>
      </c>
      <c r="FT22">
        <v>37.027999999999999</v>
      </c>
      <c r="FU22">
        <v>36.945</v>
      </c>
      <c r="FV22">
        <v>35.67</v>
      </c>
      <c r="FW22">
        <v>35.04</v>
      </c>
      <c r="FX22">
        <v>43.193000000000005</v>
      </c>
      <c r="FY22">
        <v>45.765000000000001</v>
      </c>
      <c r="FZ22">
        <v>42.203000000000003</v>
      </c>
      <c r="GA22">
        <v>38.917000000000002</v>
      </c>
      <c r="GB22">
        <v>37.365000000000002</v>
      </c>
      <c r="GC22">
        <v>37.837000000000003</v>
      </c>
      <c r="GD22">
        <v>40.057000000000002</v>
      </c>
      <c r="GE22">
        <v>39.78</v>
      </c>
      <c r="GF22">
        <v>37.74</v>
      </c>
      <c r="GG22">
        <v>37.657000000000004</v>
      </c>
      <c r="GH22">
        <v>36.36</v>
      </c>
      <c r="GI22">
        <v>35.715000000000003</v>
      </c>
      <c r="GJ22">
        <v>44.024999999999999</v>
      </c>
      <c r="GK22">
        <v>46.642000000000003</v>
      </c>
      <c r="GL22">
        <v>43.013000000000005</v>
      </c>
      <c r="GM22">
        <v>39.659999999999997</v>
      </c>
      <c r="GN22">
        <v>38.085000000000001</v>
      </c>
      <c r="GO22">
        <v>38.557000000000002</v>
      </c>
      <c r="GP22">
        <v>40.807000000000002</v>
      </c>
      <c r="GQ22">
        <v>40.538000000000004</v>
      </c>
      <c r="GR22">
        <v>38.453000000000003</v>
      </c>
      <c r="GS22">
        <v>38.362000000000002</v>
      </c>
      <c r="GT22">
        <v>37.042000000000002</v>
      </c>
      <c r="GU22">
        <v>36.39</v>
      </c>
      <c r="GV22">
        <v>44.85</v>
      </c>
      <c r="GW22">
        <v>47.52</v>
      </c>
      <c r="GX22">
        <v>43.822000000000003</v>
      </c>
      <c r="GY22">
        <v>40.409999999999997</v>
      </c>
      <c r="GZ22">
        <v>38.805</v>
      </c>
      <c r="HA22">
        <v>39.284999999999997</v>
      </c>
      <c r="HB22">
        <v>41.564999999999998</v>
      </c>
      <c r="HC22">
        <v>41.288000000000004</v>
      </c>
      <c r="HD22">
        <v>39.164999999999999</v>
      </c>
      <c r="HE22">
        <v>39.075000000000003</v>
      </c>
      <c r="HF22">
        <v>37.733000000000004</v>
      </c>
      <c r="HG22">
        <v>37.057000000000002</v>
      </c>
      <c r="HH22">
        <v>45.682000000000002</v>
      </c>
      <c r="HI22">
        <v>48.398000000000003</v>
      </c>
      <c r="HJ22">
        <v>44.633000000000003</v>
      </c>
      <c r="HK22">
        <v>41.16</v>
      </c>
      <c r="HL22">
        <v>39.517000000000003</v>
      </c>
      <c r="HM22">
        <v>40.013000000000005</v>
      </c>
      <c r="HN22">
        <v>42.322000000000003</v>
      </c>
      <c r="HO22">
        <v>42.038000000000004</v>
      </c>
      <c r="HP22">
        <v>39.877000000000002</v>
      </c>
      <c r="HQ22">
        <v>39.788000000000004</v>
      </c>
      <c r="HR22">
        <v>38.414999999999999</v>
      </c>
      <c r="HS22">
        <v>37.733000000000004</v>
      </c>
      <c r="HT22">
        <v>46.515000000000001</v>
      </c>
      <c r="HU22">
        <v>49.282000000000004</v>
      </c>
      <c r="HV22">
        <v>45.443000000000005</v>
      </c>
      <c r="HW22">
        <v>41.902999999999999</v>
      </c>
      <c r="HX22">
        <v>40.237000000000002</v>
      </c>
      <c r="HY22">
        <v>40.74</v>
      </c>
      <c r="HZ22">
        <v>42.322000000000003</v>
      </c>
      <c r="IA22">
        <v>42.038000000000004</v>
      </c>
    </row>
    <row r="23" spans="1:235" ht="13.2" x14ac:dyDescent="0.25">
      <c r="A23" t="s">
        <v>131</v>
      </c>
      <c r="B23" s="248" t="s">
        <v>181</v>
      </c>
      <c r="C23">
        <v>21</v>
      </c>
      <c r="D23">
        <v>22.498000000000001</v>
      </c>
      <c r="E23">
        <v>28.5</v>
      </c>
      <c r="F23">
        <v>28.125</v>
      </c>
      <c r="G23">
        <v>27.1875</v>
      </c>
      <c r="H23">
        <v>26.25</v>
      </c>
      <c r="I23">
        <v>24.563000000000002</v>
      </c>
      <c r="J23">
        <v>24.375</v>
      </c>
      <c r="K23">
        <v>29.25</v>
      </c>
      <c r="L23">
        <v>36</v>
      </c>
      <c r="M23">
        <v>40.6875</v>
      </c>
      <c r="N23">
        <v>35.25</v>
      </c>
      <c r="O23">
        <v>29.625</v>
      </c>
      <c r="P23">
        <v>28.875</v>
      </c>
      <c r="Q23">
        <v>30.375</v>
      </c>
      <c r="R23">
        <v>32.4375</v>
      </c>
      <c r="S23">
        <v>30.9375</v>
      </c>
      <c r="T23">
        <v>29.4375</v>
      </c>
      <c r="U23">
        <v>26.625</v>
      </c>
      <c r="V23">
        <v>27</v>
      </c>
      <c r="W23">
        <v>30.75</v>
      </c>
      <c r="X23">
        <v>38.4375</v>
      </c>
      <c r="Y23">
        <v>44.8125</v>
      </c>
      <c r="Z23">
        <v>41.063000000000002</v>
      </c>
      <c r="AA23">
        <v>30</v>
      </c>
      <c r="AB23">
        <v>30</v>
      </c>
      <c r="AC23">
        <v>32.25</v>
      </c>
      <c r="AD23">
        <v>32.797499999999999</v>
      </c>
      <c r="AE23">
        <v>31.515000000000001</v>
      </c>
      <c r="AF23">
        <v>30.225000000000001</v>
      </c>
      <c r="AG23">
        <v>27.788</v>
      </c>
      <c r="AH23">
        <v>28.1325</v>
      </c>
      <c r="AI23">
        <v>31.35</v>
      </c>
      <c r="AJ23">
        <v>37.950000000000003</v>
      </c>
      <c r="AK23">
        <v>43.417499999999997</v>
      </c>
      <c r="AL23">
        <v>40.17</v>
      </c>
      <c r="AM23">
        <v>30.495000000000001</v>
      </c>
      <c r="AN23">
        <v>30.683</v>
      </c>
      <c r="AO23">
        <v>32.85</v>
      </c>
      <c r="AP23">
        <v>33.112499999999997</v>
      </c>
      <c r="AQ23">
        <v>32.01</v>
      </c>
      <c r="AR23">
        <v>30.907499999999999</v>
      </c>
      <c r="AS23">
        <v>28.793000000000003</v>
      </c>
      <c r="AT23">
        <v>29.114999999999998</v>
      </c>
      <c r="AU23">
        <v>31.875</v>
      </c>
      <c r="AV23">
        <v>37.522500000000001</v>
      </c>
      <c r="AW23">
        <v>42.21</v>
      </c>
      <c r="AX23">
        <v>39.405000000000001</v>
      </c>
      <c r="AY23">
        <v>30.922000000000001</v>
      </c>
      <c r="AZ23">
        <v>31.274999999999999</v>
      </c>
      <c r="BA23">
        <v>33.375</v>
      </c>
      <c r="BB23">
        <v>33.3675</v>
      </c>
      <c r="BC23">
        <v>32.369999999999997</v>
      </c>
      <c r="BD23">
        <v>31.364999999999998</v>
      </c>
      <c r="BE23">
        <v>29.43</v>
      </c>
      <c r="BF23">
        <v>29.745000000000001</v>
      </c>
      <c r="BG23">
        <v>32.2425</v>
      </c>
      <c r="BH23">
        <v>37.365000000000002</v>
      </c>
      <c r="BI23">
        <v>41.61</v>
      </c>
      <c r="BJ23">
        <v>39.053000000000004</v>
      </c>
      <c r="BK23">
        <v>31.245000000000001</v>
      </c>
      <c r="BL23">
        <v>31.688000000000002</v>
      </c>
      <c r="BM23">
        <v>33.75</v>
      </c>
      <c r="BN23">
        <v>33.615000000000002</v>
      </c>
      <c r="BO23">
        <v>32.715000000000003</v>
      </c>
      <c r="BP23">
        <v>31.807500000000001</v>
      </c>
      <c r="BQ23">
        <v>30.038</v>
      </c>
      <c r="BR23">
        <v>30.337499999999999</v>
      </c>
      <c r="BS23">
        <v>32.602499999999999</v>
      </c>
      <c r="BT23">
        <v>37.237499999999997</v>
      </c>
      <c r="BU23">
        <v>41.085000000000001</v>
      </c>
      <c r="BV23">
        <v>38.752000000000002</v>
      </c>
      <c r="BW23">
        <v>31.552000000000003</v>
      </c>
      <c r="BX23">
        <v>32.078000000000003</v>
      </c>
      <c r="BY23">
        <v>34.102000000000004</v>
      </c>
      <c r="BZ23">
        <v>33.854999999999997</v>
      </c>
      <c r="CA23">
        <v>33.022500000000001</v>
      </c>
      <c r="CB23">
        <v>32.182499999999997</v>
      </c>
      <c r="CC23">
        <v>30.532</v>
      </c>
      <c r="CD23">
        <v>30.824999999999999</v>
      </c>
      <c r="CE23">
        <v>32.917499999999997</v>
      </c>
      <c r="CF23">
        <v>37.215000000000003</v>
      </c>
      <c r="CG23">
        <v>40.777500000000003</v>
      </c>
      <c r="CH23">
        <v>38.602000000000004</v>
      </c>
      <c r="CI23">
        <v>31.844999999999999</v>
      </c>
      <c r="CJ23">
        <v>32.422000000000004</v>
      </c>
      <c r="CK23">
        <v>34.424999999999997</v>
      </c>
      <c r="CL23">
        <v>34.1325</v>
      </c>
      <c r="CM23">
        <v>33.36</v>
      </c>
      <c r="CN23">
        <v>32.58</v>
      </c>
      <c r="CO23">
        <v>31.035</v>
      </c>
      <c r="CP23">
        <v>31.32</v>
      </c>
      <c r="CQ23">
        <v>33.270000000000003</v>
      </c>
      <c r="CR23">
        <v>37.252499999999998</v>
      </c>
      <c r="CS23">
        <v>40.56</v>
      </c>
      <c r="CT23">
        <v>38.527999999999999</v>
      </c>
      <c r="CU23">
        <v>32.159999999999997</v>
      </c>
      <c r="CV23">
        <v>32.797000000000004</v>
      </c>
      <c r="CW23">
        <v>34.777999999999999</v>
      </c>
      <c r="CX23">
        <v>34.409999999999997</v>
      </c>
      <c r="CY23">
        <v>33.69</v>
      </c>
      <c r="CZ23">
        <v>32.977499999999999</v>
      </c>
      <c r="DA23">
        <v>31.53</v>
      </c>
      <c r="DB23">
        <v>31.807500000000001</v>
      </c>
      <c r="DC23">
        <v>33.607500000000002</v>
      </c>
      <c r="DD23">
        <v>37.305</v>
      </c>
      <c r="DE23">
        <v>40.365000000000002</v>
      </c>
      <c r="DF23">
        <v>38.468000000000004</v>
      </c>
      <c r="DG23">
        <v>32.475000000000001</v>
      </c>
      <c r="DH23">
        <v>33.157000000000004</v>
      </c>
      <c r="DI23">
        <v>35.123000000000005</v>
      </c>
      <c r="DJ23">
        <v>34.6875</v>
      </c>
      <c r="DK23">
        <v>34.020000000000003</v>
      </c>
      <c r="DL23">
        <v>33.36</v>
      </c>
      <c r="DM23">
        <v>32.002000000000002</v>
      </c>
      <c r="DN23">
        <v>32.272500000000001</v>
      </c>
      <c r="DO23">
        <v>33.945</v>
      </c>
      <c r="DP23">
        <v>37.372500000000002</v>
      </c>
      <c r="DQ23">
        <v>40.215000000000003</v>
      </c>
      <c r="DR23">
        <v>38.438000000000002</v>
      </c>
      <c r="DS23">
        <v>32.79</v>
      </c>
      <c r="DT23">
        <v>33.517000000000003</v>
      </c>
      <c r="DU23">
        <v>35.46</v>
      </c>
      <c r="DV23">
        <v>34.965000000000003</v>
      </c>
      <c r="DW23">
        <v>34.35</v>
      </c>
      <c r="DX23">
        <v>33.727499999999999</v>
      </c>
      <c r="DY23">
        <v>32.46</v>
      </c>
      <c r="DZ23">
        <v>32.729999999999997</v>
      </c>
      <c r="EA23">
        <v>34.274999999999999</v>
      </c>
      <c r="EB23">
        <v>37.454999999999998</v>
      </c>
      <c r="EC23">
        <v>40.087499999999999</v>
      </c>
      <c r="ED23">
        <v>38.43</v>
      </c>
      <c r="EE23">
        <v>33.097000000000001</v>
      </c>
      <c r="EF23">
        <v>33.869999999999997</v>
      </c>
      <c r="EG23">
        <v>35.79</v>
      </c>
      <c r="EH23">
        <v>35.227499999999999</v>
      </c>
      <c r="EI23">
        <v>34.604999999999997</v>
      </c>
      <c r="EJ23">
        <v>33.982500000000002</v>
      </c>
      <c r="EK23">
        <v>32.707999999999998</v>
      </c>
      <c r="EL23">
        <v>32.97</v>
      </c>
      <c r="EM23">
        <v>34.53</v>
      </c>
      <c r="EN23">
        <v>37.732500000000002</v>
      </c>
      <c r="EO23">
        <v>40.387500000000003</v>
      </c>
      <c r="EP23">
        <v>38.715000000000003</v>
      </c>
      <c r="EQ23">
        <v>33.352000000000004</v>
      </c>
      <c r="ER23">
        <v>34.125</v>
      </c>
      <c r="ES23">
        <v>36.045000000000002</v>
      </c>
      <c r="ET23">
        <v>35.49</v>
      </c>
      <c r="EU23">
        <v>34.86</v>
      </c>
      <c r="EV23">
        <v>34.229999999999997</v>
      </c>
      <c r="EW23">
        <v>32.947000000000003</v>
      </c>
      <c r="EX23">
        <v>33.217500000000001</v>
      </c>
      <c r="EY23">
        <v>34.792499999999997</v>
      </c>
      <c r="EZ23">
        <v>38.01</v>
      </c>
      <c r="FA23">
        <v>40.6875</v>
      </c>
      <c r="FB23">
        <v>39.008000000000003</v>
      </c>
      <c r="FC23">
        <v>33.608000000000004</v>
      </c>
      <c r="FD23">
        <v>34.373000000000005</v>
      </c>
      <c r="FE23">
        <v>36.299999999999997</v>
      </c>
      <c r="FF23">
        <v>35.744999999999997</v>
      </c>
      <c r="FG23">
        <v>35.115000000000002</v>
      </c>
      <c r="FH23">
        <v>34.484999999999999</v>
      </c>
      <c r="FI23">
        <v>33.195</v>
      </c>
      <c r="FJ23">
        <v>33.457500000000003</v>
      </c>
      <c r="FK23">
        <v>35.047499999999999</v>
      </c>
      <c r="FL23">
        <v>38.295000000000002</v>
      </c>
      <c r="FM23">
        <v>40.987499999999997</v>
      </c>
      <c r="FN23">
        <v>39.292000000000002</v>
      </c>
      <c r="FO23">
        <v>33.869999999999997</v>
      </c>
      <c r="FP23">
        <v>34.627000000000002</v>
      </c>
      <c r="FQ23">
        <v>36.555</v>
      </c>
      <c r="FR23">
        <v>36.0075</v>
      </c>
      <c r="FS23">
        <v>35.369999999999997</v>
      </c>
      <c r="FT23">
        <v>34.74</v>
      </c>
      <c r="FU23">
        <v>33.435000000000002</v>
      </c>
      <c r="FV23">
        <v>33.704999999999998</v>
      </c>
      <c r="FW23">
        <v>35.302500000000002</v>
      </c>
      <c r="FX23">
        <v>38.572499999999998</v>
      </c>
      <c r="FY23">
        <v>41.28</v>
      </c>
      <c r="FZ23">
        <v>39.585000000000001</v>
      </c>
      <c r="GA23">
        <v>34.125</v>
      </c>
      <c r="GB23">
        <v>34.883000000000003</v>
      </c>
      <c r="GC23">
        <v>36.81</v>
      </c>
      <c r="GD23">
        <v>36.270000000000003</v>
      </c>
      <c r="GE23">
        <v>35.6325</v>
      </c>
      <c r="GF23">
        <v>34.987499999999997</v>
      </c>
      <c r="GG23">
        <v>33.682000000000002</v>
      </c>
      <c r="GH23">
        <v>33.952500000000001</v>
      </c>
      <c r="GI23">
        <v>35.557499999999997</v>
      </c>
      <c r="GJ23">
        <v>38.85</v>
      </c>
      <c r="GK23">
        <v>41.58</v>
      </c>
      <c r="GL23">
        <v>39.869999999999997</v>
      </c>
      <c r="GM23">
        <v>34.387999999999998</v>
      </c>
      <c r="GN23">
        <v>35.138000000000005</v>
      </c>
      <c r="GO23">
        <v>37.064999999999998</v>
      </c>
      <c r="GP23">
        <v>36.532499999999999</v>
      </c>
      <c r="GQ23">
        <v>35.887500000000003</v>
      </c>
      <c r="GR23">
        <v>35.2425</v>
      </c>
      <c r="GS23">
        <v>33.922000000000004</v>
      </c>
      <c r="GT23">
        <v>34.192500000000003</v>
      </c>
      <c r="GU23">
        <v>35.8125</v>
      </c>
      <c r="GV23">
        <v>39.127499999999998</v>
      </c>
      <c r="GW23">
        <v>41.88</v>
      </c>
      <c r="GX23">
        <v>40.163000000000004</v>
      </c>
      <c r="GY23">
        <v>34.642000000000003</v>
      </c>
      <c r="GZ23">
        <v>35.392000000000003</v>
      </c>
      <c r="HA23">
        <v>37.328000000000003</v>
      </c>
      <c r="HB23">
        <v>36.795000000000002</v>
      </c>
      <c r="HC23">
        <v>36.142499999999998</v>
      </c>
      <c r="HD23">
        <v>35.49</v>
      </c>
      <c r="HE23">
        <v>34.17</v>
      </c>
      <c r="HF23">
        <v>34.44</v>
      </c>
      <c r="HG23">
        <v>36.067500000000003</v>
      </c>
      <c r="HH23">
        <v>39.412500000000001</v>
      </c>
      <c r="HI23">
        <v>42.18</v>
      </c>
      <c r="HJ23">
        <v>40.447000000000003</v>
      </c>
      <c r="HK23">
        <v>34.905000000000001</v>
      </c>
      <c r="HL23">
        <v>35.648000000000003</v>
      </c>
      <c r="HM23">
        <v>37.582999999999998</v>
      </c>
      <c r="HN23">
        <v>37.057499999999997</v>
      </c>
      <c r="HO23">
        <v>36.397500000000001</v>
      </c>
      <c r="HP23">
        <v>35.744999999999997</v>
      </c>
      <c r="HQ23">
        <v>34.409999999999997</v>
      </c>
      <c r="HR23">
        <v>34.68</v>
      </c>
      <c r="HS23">
        <v>36.322499999999998</v>
      </c>
      <c r="HT23">
        <v>39.69</v>
      </c>
      <c r="HU23">
        <v>42.48</v>
      </c>
      <c r="HV23">
        <v>40.74</v>
      </c>
      <c r="HW23">
        <v>35.159999999999997</v>
      </c>
      <c r="HX23">
        <v>35.902999999999999</v>
      </c>
      <c r="HY23">
        <v>37.837000000000003</v>
      </c>
      <c r="HZ23">
        <v>37.094999999999999</v>
      </c>
      <c r="IA23">
        <v>36.435000000000002</v>
      </c>
    </row>
    <row r="24" spans="1:235" ht="13.2" x14ac:dyDescent="0.25">
      <c r="A24" t="s">
        <v>134</v>
      </c>
      <c r="B24" s="248" t="s">
        <v>181</v>
      </c>
      <c r="C24">
        <v>27.1875</v>
      </c>
      <c r="D24">
        <v>20.175000000000001</v>
      </c>
      <c r="E24">
        <v>26.063000000000002</v>
      </c>
      <c r="F24">
        <v>26.25</v>
      </c>
      <c r="G24">
        <v>25.688000000000002</v>
      </c>
      <c r="H24">
        <v>25.125</v>
      </c>
      <c r="I24">
        <v>24.1875</v>
      </c>
      <c r="J24">
        <v>24.375</v>
      </c>
      <c r="K24">
        <v>29.25</v>
      </c>
      <c r="L24">
        <v>36</v>
      </c>
      <c r="M24">
        <v>40.6875</v>
      </c>
      <c r="N24">
        <v>34.688000000000002</v>
      </c>
      <c r="O24">
        <v>28.875</v>
      </c>
      <c r="P24">
        <v>28.125</v>
      </c>
      <c r="Q24">
        <v>29.625</v>
      </c>
      <c r="R24">
        <v>23.063000000000002</v>
      </c>
      <c r="S24">
        <v>21.938000000000002</v>
      </c>
      <c r="T24">
        <v>21.375</v>
      </c>
      <c r="U24">
        <v>19.125</v>
      </c>
      <c r="V24">
        <v>19.5</v>
      </c>
      <c r="W24">
        <v>23.25</v>
      </c>
      <c r="X24">
        <v>30.9375</v>
      </c>
      <c r="Y24">
        <v>37.3125</v>
      </c>
      <c r="Z24">
        <v>29.8125</v>
      </c>
      <c r="AA24">
        <v>22.125</v>
      </c>
      <c r="AB24">
        <v>21.938000000000002</v>
      </c>
      <c r="AC24">
        <v>22.875</v>
      </c>
      <c r="AD24">
        <v>16.125</v>
      </c>
      <c r="AE24">
        <v>17.438000000000002</v>
      </c>
      <c r="AF24">
        <v>16.5</v>
      </c>
      <c r="AG24">
        <v>21.375</v>
      </c>
      <c r="AH24">
        <v>21</v>
      </c>
      <c r="AI24">
        <v>26.25</v>
      </c>
      <c r="AJ24">
        <v>29.25</v>
      </c>
      <c r="AK24">
        <v>35.8125</v>
      </c>
      <c r="AL24">
        <v>23.625</v>
      </c>
      <c r="AM24">
        <v>24</v>
      </c>
      <c r="AN24">
        <v>22.313000000000002</v>
      </c>
      <c r="AO24">
        <v>22.688000000000002</v>
      </c>
      <c r="AP24">
        <v>16.125</v>
      </c>
      <c r="AQ24">
        <v>17.438000000000002</v>
      </c>
      <c r="AR24">
        <v>16.5</v>
      </c>
      <c r="AS24">
        <v>20.625</v>
      </c>
      <c r="AT24">
        <v>20.25</v>
      </c>
      <c r="AU24">
        <v>24.75</v>
      </c>
      <c r="AV24">
        <v>22.5</v>
      </c>
      <c r="AW24">
        <v>29.0625</v>
      </c>
      <c r="AX24">
        <v>19.125</v>
      </c>
      <c r="AY24">
        <v>21.75</v>
      </c>
      <c r="AZ24">
        <v>20.438000000000002</v>
      </c>
      <c r="BA24">
        <v>20.813000000000002</v>
      </c>
      <c r="BB24">
        <v>16.313000000000002</v>
      </c>
      <c r="BC24">
        <v>17.625</v>
      </c>
      <c r="BD24">
        <v>16.688000000000002</v>
      </c>
      <c r="BE24">
        <v>20.813000000000002</v>
      </c>
      <c r="BF24">
        <v>20.4375</v>
      </c>
      <c r="BG24">
        <v>24.9375</v>
      </c>
      <c r="BH24">
        <v>22.6875</v>
      </c>
      <c r="BI24">
        <v>29.25</v>
      </c>
      <c r="BJ24">
        <v>19.3125</v>
      </c>
      <c r="BK24">
        <v>21.938000000000002</v>
      </c>
      <c r="BL24">
        <v>20.625</v>
      </c>
      <c r="BM24">
        <v>21</v>
      </c>
      <c r="BN24">
        <v>23.324999999999999</v>
      </c>
      <c r="BO24">
        <v>24.637</v>
      </c>
      <c r="BP24">
        <v>23.7</v>
      </c>
      <c r="BQ24">
        <v>27.824999999999999</v>
      </c>
      <c r="BR24">
        <v>27.45</v>
      </c>
      <c r="BS24">
        <v>32.700000000000003</v>
      </c>
      <c r="BT24">
        <v>37.950000000000003</v>
      </c>
      <c r="BU24">
        <v>44.512500000000003</v>
      </c>
      <c r="BV24">
        <v>31.574999999999999</v>
      </c>
      <c r="BW24">
        <v>31.2</v>
      </c>
      <c r="BX24">
        <v>29.887</v>
      </c>
      <c r="BY24">
        <v>30.262</v>
      </c>
      <c r="BZ24">
        <v>23.587</v>
      </c>
      <c r="CA24">
        <v>24.9</v>
      </c>
      <c r="CB24">
        <v>23.962</v>
      </c>
      <c r="CC24">
        <v>28.087</v>
      </c>
      <c r="CD24">
        <v>27.712499999999999</v>
      </c>
      <c r="CE24">
        <v>32.962499999999999</v>
      </c>
      <c r="CF24">
        <v>38.212499999999999</v>
      </c>
      <c r="CG24">
        <v>44.774999999999999</v>
      </c>
      <c r="CH24">
        <v>31.837499999999999</v>
      </c>
      <c r="CI24">
        <v>31.462</v>
      </c>
      <c r="CJ24">
        <v>30.15</v>
      </c>
      <c r="CK24">
        <v>30.524999999999999</v>
      </c>
      <c r="CL24">
        <v>23.962</v>
      </c>
      <c r="CM24">
        <v>25.274999999999999</v>
      </c>
      <c r="CN24">
        <v>24.337</v>
      </c>
      <c r="CO24">
        <v>28.5</v>
      </c>
      <c r="CP24">
        <v>28.125</v>
      </c>
      <c r="CQ24">
        <v>33.375</v>
      </c>
      <c r="CR24">
        <v>38.625</v>
      </c>
      <c r="CS24">
        <v>45.1875</v>
      </c>
      <c r="CT24">
        <v>32.212499999999999</v>
      </c>
      <c r="CU24">
        <v>31.875</v>
      </c>
      <c r="CV24">
        <v>30.563000000000002</v>
      </c>
      <c r="CW24">
        <v>30.9</v>
      </c>
      <c r="CX24">
        <v>24.337</v>
      </c>
      <c r="CY24">
        <v>25.65</v>
      </c>
      <c r="CZ24">
        <v>24.712</v>
      </c>
      <c r="DA24">
        <v>29.063000000000002</v>
      </c>
      <c r="DB24">
        <v>28.6875</v>
      </c>
      <c r="DC24">
        <v>33.9375</v>
      </c>
      <c r="DD24">
        <v>39.1875</v>
      </c>
      <c r="DE24">
        <v>45.75</v>
      </c>
      <c r="DF24">
        <v>32.587499999999999</v>
      </c>
      <c r="DG24">
        <v>32.438000000000002</v>
      </c>
      <c r="DH24">
        <v>31.125</v>
      </c>
      <c r="DI24">
        <v>31.274999999999999</v>
      </c>
      <c r="DJ24">
        <v>24.712</v>
      </c>
      <c r="DK24">
        <v>26.024999999999999</v>
      </c>
      <c r="DL24">
        <v>25.087</v>
      </c>
      <c r="DM24">
        <v>29.438000000000002</v>
      </c>
      <c r="DN24">
        <v>29.0625</v>
      </c>
      <c r="DO24">
        <v>34.3125</v>
      </c>
      <c r="DP24">
        <v>39.5625</v>
      </c>
      <c r="DQ24">
        <v>46.125</v>
      </c>
      <c r="DR24">
        <v>32.962499999999999</v>
      </c>
      <c r="DS24">
        <v>32.813000000000002</v>
      </c>
      <c r="DT24">
        <v>31.5</v>
      </c>
      <c r="DU24">
        <v>31.65</v>
      </c>
      <c r="DV24">
        <v>24.9</v>
      </c>
      <c r="DW24">
        <v>26.212</v>
      </c>
      <c r="DX24">
        <v>25.274999999999999</v>
      </c>
      <c r="DY24">
        <v>29.625</v>
      </c>
      <c r="DZ24">
        <v>29.25</v>
      </c>
      <c r="EA24">
        <v>34.5</v>
      </c>
      <c r="EB24">
        <v>39.75</v>
      </c>
      <c r="EC24">
        <v>46.3125</v>
      </c>
      <c r="ED24">
        <v>33.15</v>
      </c>
      <c r="EE24">
        <v>33</v>
      </c>
      <c r="EF24">
        <v>31.688000000000002</v>
      </c>
      <c r="EG24">
        <v>31.837000000000003</v>
      </c>
      <c r="EH24">
        <v>25.462</v>
      </c>
      <c r="EI24">
        <v>26.774999999999999</v>
      </c>
      <c r="EJ24">
        <v>25.837</v>
      </c>
      <c r="EK24">
        <v>30.188000000000002</v>
      </c>
      <c r="EL24">
        <v>29.8125</v>
      </c>
      <c r="EM24">
        <v>35.0625</v>
      </c>
      <c r="EN24">
        <v>40.3125</v>
      </c>
      <c r="EO24">
        <v>46.875</v>
      </c>
      <c r="EP24">
        <v>33.337499999999999</v>
      </c>
      <c r="EQ24">
        <v>33.563000000000002</v>
      </c>
      <c r="ER24">
        <v>32.25</v>
      </c>
      <c r="ES24">
        <v>32.024999999999999</v>
      </c>
      <c r="ET24">
        <v>26.024999999999999</v>
      </c>
      <c r="EU24">
        <v>27.337</v>
      </c>
      <c r="EV24">
        <v>26.4</v>
      </c>
      <c r="EW24">
        <v>30.75</v>
      </c>
      <c r="EX24">
        <v>30.375</v>
      </c>
      <c r="EY24">
        <v>35.625</v>
      </c>
      <c r="EZ24">
        <v>40.875</v>
      </c>
      <c r="FA24">
        <v>47.4</v>
      </c>
      <c r="FB24">
        <v>33.524999999999999</v>
      </c>
      <c r="FC24">
        <v>34.125</v>
      </c>
      <c r="FD24">
        <v>32.813000000000002</v>
      </c>
      <c r="FE24">
        <v>32.212000000000003</v>
      </c>
      <c r="FF24">
        <v>26.587</v>
      </c>
      <c r="FG24">
        <v>27.9</v>
      </c>
      <c r="FH24">
        <v>26.962</v>
      </c>
      <c r="FI24">
        <v>31.313000000000002</v>
      </c>
      <c r="FJ24">
        <v>30.9375</v>
      </c>
      <c r="FK24">
        <v>36.1875</v>
      </c>
      <c r="FL24">
        <v>41.4375</v>
      </c>
      <c r="FM24">
        <v>47.587499999999999</v>
      </c>
      <c r="FN24">
        <v>33.712499999999999</v>
      </c>
      <c r="FO24">
        <v>34.688000000000002</v>
      </c>
      <c r="FP24">
        <v>33.375</v>
      </c>
      <c r="FQ24">
        <v>32.4</v>
      </c>
      <c r="FR24">
        <v>26.625</v>
      </c>
      <c r="FS24">
        <v>27.938000000000002</v>
      </c>
      <c r="FT24">
        <v>27</v>
      </c>
      <c r="FU24">
        <v>31.35</v>
      </c>
      <c r="FV24">
        <v>30.975000000000001</v>
      </c>
      <c r="FW24">
        <v>36.225000000000001</v>
      </c>
      <c r="FX24">
        <v>41.475000000000001</v>
      </c>
      <c r="FY24">
        <v>47.774999999999999</v>
      </c>
      <c r="FZ24">
        <v>33.9</v>
      </c>
      <c r="GA24">
        <v>34.725000000000001</v>
      </c>
      <c r="GB24">
        <v>33.413000000000004</v>
      </c>
      <c r="GC24">
        <v>32.587000000000003</v>
      </c>
      <c r="GD24">
        <v>26.663</v>
      </c>
      <c r="GE24">
        <v>27.975000000000001</v>
      </c>
      <c r="GF24">
        <v>27.038</v>
      </c>
      <c r="GG24">
        <v>31.387</v>
      </c>
      <c r="GH24">
        <v>31.012499999999999</v>
      </c>
      <c r="GI24">
        <v>36.262500000000003</v>
      </c>
      <c r="GJ24">
        <v>41.512500000000003</v>
      </c>
      <c r="GK24">
        <v>47.962499999999999</v>
      </c>
      <c r="GL24">
        <v>34.087499999999999</v>
      </c>
      <c r="GM24">
        <v>34.762999999999998</v>
      </c>
      <c r="GN24">
        <v>33.450000000000003</v>
      </c>
      <c r="GO24">
        <v>32.774999999999999</v>
      </c>
      <c r="GP24">
        <v>26.7</v>
      </c>
      <c r="GQ24">
        <v>28.012</v>
      </c>
      <c r="GR24">
        <v>27.074999999999999</v>
      </c>
      <c r="GS24">
        <v>31.425000000000001</v>
      </c>
      <c r="GT24">
        <v>31.05</v>
      </c>
      <c r="GU24">
        <v>36.299999999999997</v>
      </c>
      <c r="GV24">
        <v>41.55</v>
      </c>
      <c r="GW24">
        <v>48.112499999999997</v>
      </c>
      <c r="GX24">
        <v>34.274999999999999</v>
      </c>
      <c r="GY24">
        <v>34.799999999999997</v>
      </c>
      <c r="GZ24">
        <v>33.487000000000002</v>
      </c>
      <c r="HA24">
        <v>32.962000000000003</v>
      </c>
      <c r="HB24">
        <v>26.738</v>
      </c>
      <c r="HC24">
        <v>28.05</v>
      </c>
      <c r="HD24">
        <v>27.113</v>
      </c>
      <c r="HE24">
        <v>31.462</v>
      </c>
      <c r="HF24">
        <v>31.087499999999999</v>
      </c>
      <c r="HG24">
        <v>36.337499999999999</v>
      </c>
      <c r="HH24">
        <v>41.587499999999999</v>
      </c>
      <c r="HI24">
        <v>48.15</v>
      </c>
      <c r="HJ24">
        <v>34.462499999999999</v>
      </c>
      <c r="HK24">
        <v>34.837000000000003</v>
      </c>
      <c r="HL24">
        <v>33.524999999999999</v>
      </c>
      <c r="HM24">
        <v>33.15</v>
      </c>
      <c r="HN24">
        <v>26.774999999999999</v>
      </c>
      <c r="HO24">
        <v>28.087</v>
      </c>
      <c r="HP24">
        <v>27.15</v>
      </c>
      <c r="HQ24">
        <v>31.5</v>
      </c>
      <c r="HR24">
        <v>31.125</v>
      </c>
      <c r="HS24">
        <v>36.375</v>
      </c>
      <c r="HT24">
        <v>41.625</v>
      </c>
      <c r="HU24">
        <v>48.1875</v>
      </c>
      <c r="HV24">
        <v>34.65</v>
      </c>
      <c r="HW24">
        <v>34.875</v>
      </c>
      <c r="HX24">
        <v>33.563000000000002</v>
      </c>
      <c r="HY24">
        <v>33.337000000000003</v>
      </c>
      <c r="HZ24">
        <v>26.813000000000002</v>
      </c>
      <c r="IA24">
        <v>28.125</v>
      </c>
    </row>
    <row r="25" spans="1:235" ht="13.2" x14ac:dyDescent="0.25">
      <c r="A25" t="s">
        <v>132</v>
      </c>
      <c r="B25" s="248" t="s">
        <v>181</v>
      </c>
      <c r="C25">
        <v>21</v>
      </c>
      <c r="D25">
        <v>21.75</v>
      </c>
      <c r="E25">
        <v>26.063000000000002</v>
      </c>
      <c r="F25">
        <v>26.25</v>
      </c>
      <c r="G25">
        <v>25.688000000000002</v>
      </c>
      <c r="H25">
        <v>25.125</v>
      </c>
      <c r="I25">
        <v>24.188000000000002</v>
      </c>
      <c r="J25">
        <v>25.313000000000002</v>
      </c>
      <c r="K25">
        <v>29.813000000000002</v>
      </c>
      <c r="L25">
        <v>36.75</v>
      </c>
      <c r="M25">
        <v>41.0625</v>
      </c>
      <c r="N25">
        <v>34.6875</v>
      </c>
      <c r="O25">
        <v>28.875</v>
      </c>
      <c r="P25">
        <v>28.125</v>
      </c>
      <c r="Q25">
        <v>29.625</v>
      </c>
      <c r="R25">
        <v>30.563000000000002</v>
      </c>
      <c r="S25">
        <v>29.438000000000002</v>
      </c>
      <c r="T25">
        <v>28.875</v>
      </c>
      <c r="U25">
        <v>27.938000000000002</v>
      </c>
      <c r="V25">
        <v>28.5</v>
      </c>
      <c r="W25">
        <v>31.875</v>
      </c>
      <c r="X25">
        <v>42.75</v>
      </c>
      <c r="Y25">
        <v>47.0625</v>
      </c>
      <c r="Z25">
        <v>37.3125</v>
      </c>
      <c r="AA25">
        <v>29.625</v>
      </c>
      <c r="AB25">
        <v>29.438000000000002</v>
      </c>
      <c r="AC25">
        <v>30.375</v>
      </c>
      <c r="AD25">
        <v>30.938000000000002</v>
      </c>
      <c r="AE25">
        <v>29.895</v>
      </c>
      <c r="AF25">
        <v>29.422000000000001</v>
      </c>
      <c r="AG25">
        <v>28.508000000000003</v>
      </c>
      <c r="AH25">
        <v>29.047000000000001</v>
      </c>
      <c r="AI25">
        <v>32.174999999999997</v>
      </c>
      <c r="AJ25">
        <v>42.277500000000003</v>
      </c>
      <c r="AK25">
        <v>46.244999999999997</v>
      </c>
      <c r="AL25">
        <v>37.207500000000003</v>
      </c>
      <c r="AM25">
        <v>30.09</v>
      </c>
      <c r="AN25">
        <v>29.887</v>
      </c>
      <c r="AO25">
        <v>30.78</v>
      </c>
      <c r="AP25">
        <v>31.155000000000001</v>
      </c>
      <c r="AQ25">
        <v>30.105</v>
      </c>
      <c r="AR25">
        <v>29.617000000000001</v>
      </c>
      <c r="AS25">
        <v>28.703000000000003</v>
      </c>
      <c r="AT25">
        <v>29.242000000000001</v>
      </c>
      <c r="AU25">
        <v>32.392000000000003</v>
      </c>
      <c r="AV25">
        <v>42.5625</v>
      </c>
      <c r="AW25">
        <v>46.56</v>
      </c>
      <c r="AX25">
        <v>37.462499999999999</v>
      </c>
      <c r="AY25">
        <v>30.293000000000003</v>
      </c>
      <c r="AZ25">
        <v>30.09</v>
      </c>
      <c r="BA25">
        <v>30.99</v>
      </c>
      <c r="BB25">
        <v>31.364999999999998</v>
      </c>
      <c r="BC25">
        <v>30.308</v>
      </c>
      <c r="BD25">
        <v>29.813000000000002</v>
      </c>
      <c r="BE25">
        <v>28.898</v>
      </c>
      <c r="BF25">
        <v>29.438000000000002</v>
      </c>
      <c r="BG25">
        <v>32.61</v>
      </c>
      <c r="BH25">
        <v>42.847499999999997</v>
      </c>
      <c r="BI25">
        <v>46.8825</v>
      </c>
      <c r="BJ25">
        <v>37.717500000000001</v>
      </c>
      <c r="BK25">
        <v>30.495000000000001</v>
      </c>
      <c r="BL25">
        <v>30.3</v>
      </c>
      <c r="BM25">
        <v>31.2</v>
      </c>
      <c r="BN25">
        <v>31.574999999999999</v>
      </c>
      <c r="BO25">
        <v>30.51</v>
      </c>
      <c r="BP25">
        <v>30.008000000000003</v>
      </c>
      <c r="BQ25">
        <v>29.093</v>
      </c>
      <c r="BR25">
        <v>29.633000000000003</v>
      </c>
      <c r="BS25">
        <v>32.828000000000003</v>
      </c>
      <c r="BT25">
        <v>43.14</v>
      </c>
      <c r="BU25">
        <v>47.197499999999998</v>
      </c>
      <c r="BV25">
        <v>37.972499999999997</v>
      </c>
      <c r="BW25">
        <v>30.698</v>
      </c>
      <c r="BX25">
        <v>30.503</v>
      </c>
      <c r="BY25">
        <v>31.41</v>
      </c>
      <c r="BZ25">
        <v>31.785</v>
      </c>
      <c r="CA25">
        <v>30.712</v>
      </c>
      <c r="CB25">
        <v>30.21</v>
      </c>
      <c r="CC25">
        <v>29.288</v>
      </c>
      <c r="CD25">
        <v>29.835000000000001</v>
      </c>
      <c r="CE25">
        <v>33.045000000000002</v>
      </c>
      <c r="CF25">
        <v>43.424999999999997</v>
      </c>
      <c r="CG25">
        <v>47.512500000000003</v>
      </c>
      <c r="CH25">
        <v>38.227499999999999</v>
      </c>
      <c r="CI25">
        <v>30.907</v>
      </c>
      <c r="CJ25">
        <v>30.704999999999998</v>
      </c>
      <c r="CK25">
        <v>31.62</v>
      </c>
      <c r="CL25">
        <v>32.002000000000002</v>
      </c>
      <c r="CM25">
        <v>30.922000000000001</v>
      </c>
      <c r="CN25">
        <v>30.405000000000001</v>
      </c>
      <c r="CO25">
        <v>29.483000000000001</v>
      </c>
      <c r="CP25">
        <v>30.03</v>
      </c>
      <c r="CQ25">
        <v>33.262999999999998</v>
      </c>
      <c r="CR25">
        <v>43.71</v>
      </c>
      <c r="CS25">
        <v>47.827500000000001</v>
      </c>
      <c r="CT25">
        <v>38.482500000000002</v>
      </c>
      <c r="CU25">
        <v>31.11</v>
      </c>
      <c r="CV25">
        <v>30.914999999999999</v>
      </c>
      <c r="CW25">
        <v>31.83</v>
      </c>
      <c r="CX25">
        <v>32.212000000000003</v>
      </c>
      <c r="CY25">
        <v>31.125</v>
      </c>
      <c r="CZ25">
        <v>30.6</v>
      </c>
      <c r="DA25">
        <v>29.677000000000003</v>
      </c>
      <c r="DB25">
        <v>30.225000000000001</v>
      </c>
      <c r="DC25">
        <v>33.487000000000002</v>
      </c>
      <c r="DD25">
        <v>43.994999999999997</v>
      </c>
      <c r="DE25">
        <v>48.15</v>
      </c>
      <c r="DF25">
        <v>38.737499999999997</v>
      </c>
      <c r="DG25">
        <v>31.313000000000002</v>
      </c>
      <c r="DH25">
        <v>31.117000000000001</v>
      </c>
      <c r="DI25">
        <v>32.04</v>
      </c>
      <c r="DJ25">
        <v>32.422000000000004</v>
      </c>
      <c r="DK25">
        <v>31.328000000000003</v>
      </c>
      <c r="DL25">
        <v>30.795000000000002</v>
      </c>
      <c r="DM25">
        <v>29.872</v>
      </c>
      <c r="DN25">
        <v>30.42</v>
      </c>
      <c r="DO25">
        <v>33.704999999999998</v>
      </c>
      <c r="DP25">
        <v>44.287500000000001</v>
      </c>
      <c r="DQ25">
        <v>48.465000000000003</v>
      </c>
      <c r="DR25">
        <v>38.9925</v>
      </c>
      <c r="DS25">
        <v>31.515000000000001</v>
      </c>
      <c r="DT25">
        <v>31.328000000000003</v>
      </c>
      <c r="DU25">
        <v>32.25</v>
      </c>
      <c r="DV25">
        <v>32.633000000000003</v>
      </c>
      <c r="DW25">
        <v>31.53</v>
      </c>
      <c r="DX25">
        <v>30.997</v>
      </c>
      <c r="DY25">
        <v>30.067</v>
      </c>
      <c r="DZ25">
        <v>30.622</v>
      </c>
      <c r="EA25">
        <v>33.922000000000004</v>
      </c>
      <c r="EB25">
        <v>44.572499999999998</v>
      </c>
      <c r="EC25">
        <v>48.78</v>
      </c>
      <c r="ED25">
        <v>39.24</v>
      </c>
      <c r="EE25">
        <v>31.725000000000001</v>
      </c>
      <c r="EF25">
        <v>31.53</v>
      </c>
      <c r="EG25">
        <v>32.453000000000003</v>
      </c>
      <c r="EH25">
        <v>32.843000000000004</v>
      </c>
      <c r="EI25">
        <v>31.74</v>
      </c>
      <c r="EJ25">
        <v>31.192</v>
      </c>
      <c r="EK25">
        <v>30.262</v>
      </c>
      <c r="EL25">
        <v>30.817</v>
      </c>
      <c r="EM25">
        <v>34.14</v>
      </c>
      <c r="EN25">
        <v>44.857500000000002</v>
      </c>
      <c r="EO25">
        <v>49.102499999999999</v>
      </c>
      <c r="EP25">
        <v>39.494999999999997</v>
      </c>
      <c r="EQ25">
        <v>31.927000000000003</v>
      </c>
      <c r="ER25">
        <v>31.733000000000001</v>
      </c>
      <c r="ES25">
        <v>32.663000000000004</v>
      </c>
      <c r="ET25">
        <v>33.06</v>
      </c>
      <c r="EU25">
        <v>31.942</v>
      </c>
      <c r="EV25">
        <v>31.387</v>
      </c>
      <c r="EW25">
        <v>30.457000000000001</v>
      </c>
      <c r="EX25">
        <v>31.012</v>
      </c>
      <c r="EY25">
        <v>34.358000000000004</v>
      </c>
      <c r="EZ25">
        <v>45.142499999999998</v>
      </c>
      <c r="FA25">
        <v>49.417499999999997</v>
      </c>
      <c r="FB25">
        <v>39.75</v>
      </c>
      <c r="FC25">
        <v>32.130000000000003</v>
      </c>
      <c r="FD25">
        <v>31.942</v>
      </c>
      <c r="FE25">
        <v>32.873000000000005</v>
      </c>
      <c r="FF25">
        <v>33.270000000000003</v>
      </c>
      <c r="FG25">
        <v>32.145000000000003</v>
      </c>
      <c r="FH25">
        <v>31.582000000000001</v>
      </c>
      <c r="FI25">
        <v>30.652000000000001</v>
      </c>
      <c r="FJ25">
        <v>31.207000000000001</v>
      </c>
      <c r="FK25">
        <v>34.582999999999998</v>
      </c>
      <c r="FL25">
        <v>45.435000000000002</v>
      </c>
      <c r="FM25">
        <v>49.732500000000002</v>
      </c>
      <c r="FN25">
        <v>40.005000000000003</v>
      </c>
      <c r="FO25">
        <v>32.332999999999998</v>
      </c>
      <c r="FP25">
        <v>32.145000000000003</v>
      </c>
      <c r="FQ25">
        <v>33.082999999999998</v>
      </c>
      <c r="FR25">
        <v>33.479999999999997</v>
      </c>
      <c r="FS25">
        <v>32.347000000000001</v>
      </c>
      <c r="FT25">
        <v>31.785</v>
      </c>
      <c r="FU25">
        <v>30.84</v>
      </c>
      <c r="FV25">
        <v>31.41</v>
      </c>
      <c r="FW25">
        <v>34.799999999999997</v>
      </c>
      <c r="FX25">
        <v>45.72</v>
      </c>
      <c r="FY25">
        <v>50.055</v>
      </c>
      <c r="FZ25">
        <v>40.26</v>
      </c>
      <c r="GA25">
        <v>32.534999999999997</v>
      </c>
      <c r="GB25">
        <v>32.347000000000001</v>
      </c>
      <c r="GC25">
        <v>33.292000000000002</v>
      </c>
      <c r="GD25">
        <v>33.69</v>
      </c>
      <c r="GE25">
        <v>32.557000000000002</v>
      </c>
      <c r="GF25">
        <v>31.98</v>
      </c>
      <c r="GG25">
        <v>31.035</v>
      </c>
      <c r="GH25">
        <v>31.605</v>
      </c>
      <c r="GI25">
        <v>35.017000000000003</v>
      </c>
      <c r="GJ25">
        <v>46.005000000000003</v>
      </c>
      <c r="GK25">
        <v>50.37</v>
      </c>
      <c r="GL25">
        <v>40.515000000000001</v>
      </c>
      <c r="GM25">
        <v>32.744999999999997</v>
      </c>
      <c r="GN25">
        <v>32.557000000000002</v>
      </c>
      <c r="GO25">
        <v>33.502000000000002</v>
      </c>
      <c r="GP25">
        <v>33.9</v>
      </c>
      <c r="GQ25">
        <v>32.76</v>
      </c>
      <c r="GR25">
        <v>32.174999999999997</v>
      </c>
      <c r="GS25">
        <v>31.23</v>
      </c>
      <c r="GT25">
        <v>31.8</v>
      </c>
      <c r="GU25">
        <v>35.234999999999999</v>
      </c>
      <c r="GV25">
        <v>46.29</v>
      </c>
      <c r="GW25">
        <v>50.685000000000002</v>
      </c>
      <c r="GX25">
        <v>40.770000000000003</v>
      </c>
      <c r="GY25">
        <v>32.947000000000003</v>
      </c>
      <c r="GZ25">
        <v>32.76</v>
      </c>
      <c r="HA25">
        <v>33.712000000000003</v>
      </c>
      <c r="HB25">
        <v>34.117000000000004</v>
      </c>
      <c r="HC25">
        <v>32.962000000000003</v>
      </c>
      <c r="HD25">
        <v>32.369999999999997</v>
      </c>
      <c r="HE25">
        <v>31.425000000000001</v>
      </c>
      <c r="HF25">
        <v>31.995000000000001</v>
      </c>
      <c r="HG25">
        <v>35.453000000000003</v>
      </c>
      <c r="HH25">
        <v>46.582500000000003</v>
      </c>
      <c r="HI25">
        <v>51.0075</v>
      </c>
      <c r="HJ25">
        <v>41.024999999999999</v>
      </c>
      <c r="HK25">
        <v>33.15</v>
      </c>
      <c r="HL25">
        <v>32.97</v>
      </c>
      <c r="HM25">
        <v>33.914999999999999</v>
      </c>
      <c r="HN25">
        <v>34.328000000000003</v>
      </c>
      <c r="HO25">
        <v>33.164999999999999</v>
      </c>
      <c r="HP25">
        <v>32.572000000000003</v>
      </c>
      <c r="HQ25">
        <v>31.62</v>
      </c>
      <c r="HR25">
        <v>32.197000000000003</v>
      </c>
      <c r="HS25">
        <v>35.67</v>
      </c>
      <c r="HT25">
        <v>46.8675</v>
      </c>
      <c r="HU25">
        <v>51.322499999999998</v>
      </c>
      <c r="HV25">
        <v>41.272500000000001</v>
      </c>
      <c r="HW25">
        <v>33.352000000000004</v>
      </c>
      <c r="HX25">
        <v>33.172000000000004</v>
      </c>
      <c r="HY25">
        <v>34.125</v>
      </c>
      <c r="HZ25">
        <v>34.508000000000003</v>
      </c>
      <c r="IA25">
        <v>33.337000000000003</v>
      </c>
    </row>
    <row r="26" spans="1:235" ht="13.2" x14ac:dyDescent="0.25">
      <c r="A26" t="s">
        <v>128</v>
      </c>
      <c r="B26" s="248" t="s">
        <v>181</v>
      </c>
      <c r="C26">
        <v>20.81</v>
      </c>
      <c r="D26">
        <v>20.813000000000002</v>
      </c>
      <c r="E26">
        <v>24.75</v>
      </c>
      <c r="F26">
        <v>24.9375</v>
      </c>
      <c r="G26">
        <v>24.563000000000002</v>
      </c>
      <c r="H26">
        <v>24</v>
      </c>
      <c r="I26">
        <v>22.875</v>
      </c>
      <c r="J26">
        <v>26.625</v>
      </c>
      <c r="K26">
        <v>32.625</v>
      </c>
      <c r="L26">
        <v>39</v>
      </c>
      <c r="M26">
        <v>45.75</v>
      </c>
      <c r="N26">
        <v>37.5</v>
      </c>
      <c r="O26">
        <v>27.75</v>
      </c>
      <c r="P26">
        <v>26.25</v>
      </c>
      <c r="Q26">
        <v>27</v>
      </c>
      <c r="R26">
        <v>27</v>
      </c>
      <c r="S26">
        <v>27</v>
      </c>
      <c r="T26">
        <v>26.625</v>
      </c>
      <c r="U26">
        <v>26.25</v>
      </c>
      <c r="V26">
        <v>27</v>
      </c>
      <c r="W26">
        <v>32.25</v>
      </c>
      <c r="X26">
        <v>39.75</v>
      </c>
      <c r="Y26">
        <v>45.75</v>
      </c>
      <c r="Z26">
        <v>37.875</v>
      </c>
      <c r="AA26">
        <v>28.5</v>
      </c>
      <c r="AB26">
        <v>27.75</v>
      </c>
      <c r="AC26">
        <v>27.375</v>
      </c>
      <c r="AD26">
        <v>27.524999999999999</v>
      </c>
      <c r="AE26">
        <v>27.524999999999999</v>
      </c>
      <c r="AF26">
        <v>27.18</v>
      </c>
      <c r="AG26">
        <v>26.835000000000001</v>
      </c>
      <c r="AH26">
        <v>27.524999999999999</v>
      </c>
      <c r="AI26">
        <v>32.393000000000001</v>
      </c>
      <c r="AJ26">
        <v>39.344999999999999</v>
      </c>
      <c r="AK26">
        <v>44.902999999999999</v>
      </c>
      <c r="AL26">
        <v>37.604999999999997</v>
      </c>
      <c r="AM26">
        <v>28.92</v>
      </c>
      <c r="AN26">
        <v>28.223000000000003</v>
      </c>
      <c r="AO26">
        <v>27.878</v>
      </c>
      <c r="AP26">
        <v>27.72</v>
      </c>
      <c r="AQ26">
        <v>27.728000000000002</v>
      </c>
      <c r="AR26">
        <v>27.375</v>
      </c>
      <c r="AS26">
        <v>27.023</v>
      </c>
      <c r="AT26">
        <v>27.728000000000002</v>
      </c>
      <c r="AU26">
        <v>32.625</v>
      </c>
      <c r="AV26">
        <v>39.623000000000005</v>
      </c>
      <c r="AW26">
        <v>45.225000000000001</v>
      </c>
      <c r="AX26">
        <v>37.875</v>
      </c>
      <c r="AY26">
        <v>29.123000000000001</v>
      </c>
      <c r="AZ26">
        <v>28.425000000000001</v>
      </c>
      <c r="BA26">
        <v>28.073</v>
      </c>
      <c r="BB26">
        <v>27.923000000000002</v>
      </c>
      <c r="BC26">
        <v>27.923000000000002</v>
      </c>
      <c r="BD26">
        <v>27.57</v>
      </c>
      <c r="BE26">
        <v>27.218</v>
      </c>
      <c r="BF26">
        <v>27.923000000000002</v>
      </c>
      <c r="BG26">
        <v>32.858000000000004</v>
      </c>
      <c r="BH26">
        <v>39.908000000000001</v>
      </c>
      <c r="BI26">
        <v>45.548000000000002</v>
      </c>
      <c r="BJ26">
        <v>38.145000000000003</v>
      </c>
      <c r="BK26">
        <v>29.333000000000002</v>
      </c>
      <c r="BL26">
        <v>28.628</v>
      </c>
      <c r="BM26">
        <v>28.274999999999999</v>
      </c>
      <c r="BN26">
        <v>28.118000000000002</v>
      </c>
      <c r="BO26">
        <v>28.118000000000002</v>
      </c>
      <c r="BP26">
        <v>27.765000000000001</v>
      </c>
      <c r="BQ26">
        <v>27.413</v>
      </c>
      <c r="BR26">
        <v>28.118000000000002</v>
      </c>
      <c r="BS26">
        <v>33.090000000000003</v>
      </c>
      <c r="BT26">
        <v>40.193000000000005</v>
      </c>
      <c r="BU26">
        <v>45.87</v>
      </c>
      <c r="BV26">
        <v>38.414999999999999</v>
      </c>
      <c r="BW26">
        <v>29.543000000000003</v>
      </c>
      <c r="BX26">
        <v>28.83</v>
      </c>
      <c r="BY26">
        <v>28.478000000000002</v>
      </c>
      <c r="BZ26">
        <v>28.32</v>
      </c>
      <c r="CA26">
        <v>28.32</v>
      </c>
      <c r="CB26">
        <v>27.96</v>
      </c>
      <c r="CC26">
        <v>27.6</v>
      </c>
      <c r="CD26">
        <v>28.32</v>
      </c>
      <c r="CE26">
        <v>33.323</v>
      </c>
      <c r="CF26">
        <v>40.47</v>
      </c>
      <c r="CG26">
        <v>46.193000000000005</v>
      </c>
      <c r="CH26">
        <v>38.685000000000002</v>
      </c>
      <c r="CI26">
        <v>29.745000000000001</v>
      </c>
      <c r="CJ26">
        <v>29.033000000000001</v>
      </c>
      <c r="CK26">
        <v>28.68</v>
      </c>
      <c r="CL26">
        <v>28.515000000000001</v>
      </c>
      <c r="CM26">
        <v>28.515000000000001</v>
      </c>
      <c r="CN26">
        <v>28.155000000000001</v>
      </c>
      <c r="CO26">
        <v>27.795000000000002</v>
      </c>
      <c r="CP26">
        <v>28.515000000000001</v>
      </c>
      <c r="CQ26">
        <v>33.555</v>
      </c>
      <c r="CR26">
        <v>40.755000000000003</v>
      </c>
      <c r="CS26">
        <v>46.515000000000001</v>
      </c>
      <c r="CT26">
        <v>38.954999999999998</v>
      </c>
      <c r="CU26">
        <v>29.954999999999998</v>
      </c>
      <c r="CV26">
        <v>29.234999999999999</v>
      </c>
      <c r="CW26">
        <v>28.875</v>
      </c>
      <c r="CX26">
        <v>28.71</v>
      </c>
      <c r="CY26">
        <v>28.71</v>
      </c>
      <c r="CZ26">
        <v>28.35</v>
      </c>
      <c r="DA26">
        <v>27.99</v>
      </c>
      <c r="DB26">
        <v>28.71</v>
      </c>
      <c r="DC26">
        <v>33.788000000000004</v>
      </c>
      <c r="DD26">
        <v>41.04</v>
      </c>
      <c r="DE26">
        <v>46.838000000000001</v>
      </c>
      <c r="DF26">
        <v>39.225000000000001</v>
      </c>
      <c r="DG26">
        <v>30.164999999999999</v>
      </c>
      <c r="DH26">
        <v>29.438000000000002</v>
      </c>
      <c r="DI26">
        <v>29.078000000000003</v>
      </c>
      <c r="DJ26">
        <v>28.913</v>
      </c>
      <c r="DK26">
        <v>28.913</v>
      </c>
      <c r="DL26">
        <v>28.545000000000002</v>
      </c>
      <c r="DM26">
        <v>28.178000000000001</v>
      </c>
      <c r="DN26">
        <v>28.913</v>
      </c>
      <c r="DO26">
        <v>34.020000000000003</v>
      </c>
      <c r="DP26">
        <v>41.318000000000005</v>
      </c>
      <c r="DQ26">
        <v>47.16</v>
      </c>
      <c r="DR26">
        <v>39.494999999999997</v>
      </c>
      <c r="DS26">
        <v>30.375</v>
      </c>
      <c r="DT26">
        <v>29.64</v>
      </c>
      <c r="DU26">
        <v>29.28</v>
      </c>
      <c r="DV26">
        <v>29.108000000000001</v>
      </c>
      <c r="DW26">
        <v>29.108000000000001</v>
      </c>
      <c r="DX26">
        <v>28.74</v>
      </c>
      <c r="DY26">
        <v>28.373000000000001</v>
      </c>
      <c r="DZ26">
        <v>29.108000000000001</v>
      </c>
      <c r="EA26">
        <v>34.253</v>
      </c>
      <c r="EB26">
        <v>41.603000000000002</v>
      </c>
      <c r="EC26">
        <v>47.483000000000004</v>
      </c>
      <c r="ED26">
        <v>39.765000000000001</v>
      </c>
      <c r="EE26">
        <v>30.578000000000003</v>
      </c>
      <c r="EF26">
        <v>29.843</v>
      </c>
      <c r="EG26">
        <v>29.475000000000001</v>
      </c>
      <c r="EH26">
        <v>29.31</v>
      </c>
      <c r="EI26">
        <v>29.31</v>
      </c>
      <c r="EJ26">
        <v>28.934999999999999</v>
      </c>
      <c r="EK26">
        <v>28.568000000000001</v>
      </c>
      <c r="EL26">
        <v>29.31</v>
      </c>
      <c r="EM26">
        <v>34.484999999999999</v>
      </c>
      <c r="EN26">
        <v>41.888000000000005</v>
      </c>
      <c r="EO26">
        <v>47.805</v>
      </c>
      <c r="EP26">
        <v>40.034999999999997</v>
      </c>
      <c r="EQ26">
        <v>30.788</v>
      </c>
      <c r="ER26">
        <v>30.045000000000002</v>
      </c>
      <c r="ES26">
        <v>29.678000000000001</v>
      </c>
      <c r="ET26">
        <v>29.504999999999999</v>
      </c>
      <c r="EU26">
        <v>29.504999999999999</v>
      </c>
      <c r="EV26">
        <v>29.13</v>
      </c>
      <c r="EW26">
        <v>28.763000000000002</v>
      </c>
      <c r="EX26">
        <v>29.504999999999999</v>
      </c>
      <c r="EY26">
        <v>34.718000000000004</v>
      </c>
      <c r="EZ26">
        <v>42.173000000000002</v>
      </c>
      <c r="FA26">
        <v>48.128</v>
      </c>
      <c r="FB26">
        <v>40.305</v>
      </c>
      <c r="FC26">
        <v>30.998000000000001</v>
      </c>
      <c r="FD26">
        <v>30.248000000000001</v>
      </c>
      <c r="FE26">
        <v>29.88</v>
      </c>
      <c r="FF26">
        <v>29.7</v>
      </c>
      <c r="FG26">
        <v>29.7</v>
      </c>
      <c r="FH26">
        <v>29.324999999999999</v>
      </c>
      <c r="FI26">
        <v>28.95</v>
      </c>
      <c r="FJ26">
        <v>29.7</v>
      </c>
      <c r="FK26">
        <v>34.950000000000003</v>
      </c>
      <c r="FL26">
        <v>42.45</v>
      </c>
      <c r="FM26">
        <v>48.45</v>
      </c>
      <c r="FN26">
        <v>40.575000000000003</v>
      </c>
      <c r="FO26">
        <v>31.2</v>
      </c>
      <c r="FP26">
        <v>30.45</v>
      </c>
      <c r="FQ26">
        <v>30.074999999999999</v>
      </c>
      <c r="FR26">
        <v>29.903000000000002</v>
      </c>
      <c r="FS26">
        <v>29.903000000000002</v>
      </c>
      <c r="FT26">
        <v>29.52</v>
      </c>
      <c r="FU26">
        <v>29.145</v>
      </c>
      <c r="FV26">
        <v>29.903000000000002</v>
      </c>
      <c r="FW26">
        <v>35.183</v>
      </c>
      <c r="FX26">
        <v>42.734999999999999</v>
      </c>
      <c r="FY26">
        <v>48.773000000000003</v>
      </c>
      <c r="FZ26">
        <v>40.844999999999999</v>
      </c>
      <c r="GA26">
        <v>31.41</v>
      </c>
      <c r="GB26">
        <v>30.653000000000002</v>
      </c>
      <c r="GC26">
        <v>30.278000000000002</v>
      </c>
      <c r="GD26">
        <v>30.0975</v>
      </c>
      <c r="GE26">
        <v>30.098000000000003</v>
      </c>
      <c r="GF26">
        <v>29.715</v>
      </c>
      <c r="GG26">
        <v>29.34</v>
      </c>
      <c r="GH26">
        <v>30.098000000000003</v>
      </c>
      <c r="GI26">
        <v>35.414999999999999</v>
      </c>
      <c r="GJ26">
        <v>43.02</v>
      </c>
      <c r="GK26">
        <v>49.094999999999999</v>
      </c>
      <c r="GL26">
        <v>41.115000000000002</v>
      </c>
      <c r="GM26">
        <v>31.62</v>
      </c>
      <c r="GN26">
        <v>30.855</v>
      </c>
      <c r="GO26">
        <v>30.48</v>
      </c>
      <c r="GP26">
        <v>30.293000000000003</v>
      </c>
      <c r="GQ26">
        <v>30.293000000000003</v>
      </c>
      <c r="GR26">
        <v>29.91</v>
      </c>
      <c r="GS26">
        <v>29.528000000000002</v>
      </c>
      <c r="GT26">
        <v>30.293000000000003</v>
      </c>
      <c r="GU26">
        <v>35.648000000000003</v>
      </c>
      <c r="GV26">
        <v>43.298000000000002</v>
      </c>
      <c r="GW26">
        <v>49.417999999999999</v>
      </c>
      <c r="GX26">
        <v>41.384999999999998</v>
      </c>
      <c r="GY26">
        <v>31.823</v>
      </c>
      <c r="GZ26">
        <v>31.058</v>
      </c>
      <c r="HA26">
        <v>30.675000000000001</v>
      </c>
      <c r="HB26">
        <v>30.495000000000001</v>
      </c>
      <c r="HC26">
        <v>30.495000000000001</v>
      </c>
      <c r="HD26">
        <v>30.105</v>
      </c>
      <c r="HE26">
        <v>29.723000000000003</v>
      </c>
      <c r="HF26">
        <v>30.495000000000001</v>
      </c>
      <c r="HG26">
        <v>35.880000000000003</v>
      </c>
      <c r="HH26">
        <v>43.583000000000006</v>
      </c>
      <c r="HI26">
        <v>49.74</v>
      </c>
      <c r="HJ26">
        <v>41.655000000000001</v>
      </c>
      <c r="HK26">
        <v>32.033000000000001</v>
      </c>
      <c r="HL26">
        <v>31.26</v>
      </c>
      <c r="HM26">
        <v>30.878</v>
      </c>
      <c r="HN26">
        <v>30.69</v>
      </c>
      <c r="HO26">
        <v>30.69</v>
      </c>
      <c r="HP26">
        <v>30.308</v>
      </c>
      <c r="HQ26">
        <v>29.918000000000003</v>
      </c>
      <c r="HR26">
        <v>30.69</v>
      </c>
      <c r="HS26">
        <v>36.113</v>
      </c>
      <c r="HT26">
        <v>43.868000000000002</v>
      </c>
      <c r="HU26">
        <v>50.063000000000002</v>
      </c>
      <c r="HV26">
        <v>41.924999999999997</v>
      </c>
      <c r="HW26">
        <v>32.243000000000002</v>
      </c>
      <c r="HX26">
        <v>31.463000000000001</v>
      </c>
      <c r="HY26">
        <v>31.08</v>
      </c>
      <c r="HZ26">
        <v>30.87</v>
      </c>
      <c r="IA26">
        <v>31.223000000000003</v>
      </c>
    </row>
    <row r="27" spans="1:235" ht="13.2" x14ac:dyDescent="0.25">
      <c r="A27" t="s">
        <v>133</v>
      </c>
      <c r="B27" s="248" t="s">
        <v>181</v>
      </c>
      <c r="C27">
        <v>20.81</v>
      </c>
      <c r="D27">
        <v>20.813000000000002</v>
      </c>
      <c r="E27">
        <v>24.75</v>
      </c>
      <c r="F27">
        <v>24.9375</v>
      </c>
      <c r="G27">
        <v>24.563000000000002</v>
      </c>
      <c r="H27">
        <v>24</v>
      </c>
      <c r="I27">
        <v>22.875</v>
      </c>
      <c r="J27">
        <v>26.625</v>
      </c>
      <c r="K27">
        <v>32.625</v>
      </c>
      <c r="L27">
        <v>39</v>
      </c>
      <c r="M27">
        <v>45.75</v>
      </c>
      <c r="N27">
        <v>37.5</v>
      </c>
      <c r="O27">
        <v>27.75</v>
      </c>
      <c r="P27">
        <v>26.25</v>
      </c>
      <c r="Q27">
        <v>27</v>
      </c>
      <c r="R27">
        <v>27</v>
      </c>
      <c r="S27">
        <v>27</v>
      </c>
      <c r="T27">
        <v>26.625</v>
      </c>
      <c r="U27">
        <v>26.25</v>
      </c>
      <c r="V27">
        <v>27</v>
      </c>
      <c r="W27">
        <v>32.25</v>
      </c>
      <c r="X27">
        <v>39.75</v>
      </c>
      <c r="Y27">
        <v>45.75</v>
      </c>
      <c r="Z27">
        <v>37.875</v>
      </c>
      <c r="AA27">
        <v>28.5</v>
      </c>
      <c r="AB27">
        <v>27.75</v>
      </c>
      <c r="AC27">
        <v>27.375</v>
      </c>
      <c r="AD27">
        <v>27.524999999999999</v>
      </c>
      <c r="AE27">
        <v>27.524999999999999</v>
      </c>
      <c r="AF27">
        <v>27.18</v>
      </c>
      <c r="AG27">
        <v>26.835000000000001</v>
      </c>
      <c r="AH27">
        <v>27.524999999999999</v>
      </c>
      <c r="AI27">
        <v>32.393000000000001</v>
      </c>
      <c r="AJ27">
        <v>39.344999999999999</v>
      </c>
      <c r="AK27">
        <v>44.902999999999999</v>
      </c>
      <c r="AL27">
        <v>37.604999999999997</v>
      </c>
      <c r="AM27">
        <v>28.92</v>
      </c>
      <c r="AN27">
        <v>28.223000000000003</v>
      </c>
      <c r="AO27">
        <v>27.878</v>
      </c>
      <c r="AP27">
        <v>27.72</v>
      </c>
      <c r="AQ27">
        <v>27.728000000000002</v>
      </c>
      <c r="AR27">
        <v>27.375</v>
      </c>
      <c r="AS27">
        <v>27.023</v>
      </c>
      <c r="AT27">
        <v>27.728000000000002</v>
      </c>
      <c r="AU27">
        <v>32.625</v>
      </c>
      <c r="AV27">
        <v>39.623000000000005</v>
      </c>
      <c r="AW27">
        <v>45.225000000000001</v>
      </c>
      <c r="AX27">
        <v>37.875</v>
      </c>
      <c r="AY27">
        <v>29.123000000000001</v>
      </c>
      <c r="AZ27">
        <v>28.425000000000001</v>
      </c>
      <c r="BA27">
        <v>28.073</v>
      </c>
      <c r="BB27">
        <v>27.923000000000002</v>
      </c>
      <c r="BC27">
        <v>27.923000000000002</v>
      </c>
      <c r="BD27">
        <v>27.57</v>
      </c>
      <c r="BE27">
        <v>27.218</v>
      </c>
      <c r="BF27">
        <v>27.923000000000002</v>
      </c>
      <c r="BG27">
        <v>32.858000000000004</v>
      </c>
      <c r="BH27">
        <v>39.908000000000001</v>
      </c>
      <c r="BI27">
        <v>45.548000000000002</v>
      </c>
      <c r="BJ27">
        <v>38.145000000000003</v>
      </c>
      <c r="BK27">
        <v>29.333000000000002</v>
      </c>
      <c r="BL27">
        <v>28.628</v>
      </c>
      <c r="BM27">
        <v>28.274999999999999</v>
      </c>
      <c r="BN27">
        <v>28.118000000000002</v>
      </c>
      <c r="BO27">
        <v>28.118000000000002</v>
      </c>
      <c r="BP27">
        <v>27.765000000000001</v>
      </c>
      <c r="BQ27">
        <v>27.413</v>
      </c>
      <c r="BR27">
        <v>28.118000000000002</v>
      </c>
      <c r="BS27">
        <v>33.090000000000003</v>
      </c>
      <c r="BT27">
        <v>40.193000000000005</v>
      </c>
      <c r="BU27">
        <v>45.87</v>
      </c>
      <c r="BV27">
        <v>38.414999999999999</v>
      </c>
      <c r="BW27">
        <v>29.543000000000003</v>
      </c>
      <c r="BX27">
        <v>28.83</v>
      </c>
      <c r="BY27">
        <v>28.478000000000002</v>
      </c>
      <c r="BZ27">
        <v>28.32</v>
      </c>
      <c r="CA27">
        <v>28.32</v>
      </c>
      <c r="CB27">
        <v>27.96</v>
      </c>
      <c r="CC27">
        <v>27.6</v>
      </c>
      <c r="CD27">
        <v>28.32</v>
      </c>
      <c r="CE27">
        <v>33.323</v>
      </c>
      <c r="CF27">
        <v>40.47</v>
      </c>
      <c r="CG27">
        <v>46.193000000000005</v>
      </c>
      <c r="CH27">
        <v>38.685000000000002</v>
      </c>
      <c r="CI27">
        <v>29.745000000000001</v>
      </c>
      <c r="CJ27">
        <v>29.033000000000001</v>
      </c>
      <c r="CK27">
        <v>28.68</v>
      </c>
      <c r="CL27">
        <v>28.515000000000001</v>
      </c>
      <c r="CM27">
        <v>28.515000000000001</v>
      </c>
      <c r="CN27">
        <v>28.155000000000001</v>
      </c>
      <c r="CO27">
        <v>27.795000000000002</v>
      </c>
      <c r="CP27">
        <v>28.515000000000001</v>
      </c>
      <c r="CQ27">
        <v>33.555</v>
      </c>
      <c r="CR27">
        <v>40.755000000000003</v>
      </c>
      <c r="CS27">
        <v>46.515000000000001</v>
      </c>
      <c r="CT27">
        <v>38.954999999999998</v>
      </c>
      <c r="CU27">
        <v>29.954999999999998</v>
      </c>
      <c r="CV27">
        <v>29.234999999999999</v>
      </c>
      <c r="CW27">
        <v>28.875</v>
      </c>
      <c r="CX27">
        <v>28.71</v>
      </c>
      <c r="CY27">
        <v>28.71</v>
      </c>
      <c r="CZ27">
        <v>28.35</v>
      </c>
      <c r="DA27">
        <v>27.99</v>
      </c>
      <c r="DB27">
        <v>28.71</v>
      </c>
      <c r="DC27">
        <v>33.788000000000004</v>
      </c>
      <c r="DD27">
        <v>41.04</v>
      </c>
      <c r="DE27">
        <v>46.838000000000001</v>
      </c>
      <c r="DF27">
        <v>39.225000000000001</v>
      </c>
      <c r="DG27">
        <v>30.164999999999999</v>
      </c>
      <c r="DH27">
        <v>29.438000000000002</v>
      </c>
      <c r="DI27">
        <v>29.078000000000003</v>
      </c>
      <c r="DJ27">
        <v>28.913</v>
      </c>
      <c r="DK27">
        <v>28.913</v>
      </c>
      <c r="DL27">
        <v>28.545000000000002</v>
      </c>
      <c r="DM27">
        <v>28.178000000000001</v>
      </c>
      <c r="DN27">
        <v>28.913</v>
      </c>
      <c r="DO27">
        <v>34.020000000000003</v>
      </c>
      <c r="DP27">
        <v>41.318000000000005</v>
      </c>
      <c r="DQ27">
        <v>47.16</v>
      </c>
      <c r="DR27">
        <v>39.494999999999997</v>
      </c>
      <c r="DS27">
        <v>30.375</v>
      </c>
      <c r="DT27">
        <v>29.64</v>
      </c>
      <c r="DU27">
        <v>29.28</v>
      </c>
      <c r="DV27">
        <v>29.108000000000001</v>
      </c>
      <c r="DW27">
        <v>29.108000000000001</v>
      </c>
      <c r="DX27">
        <v>28.74</v>
      </c>
      <c r="DY27">
        <v>28.373000000000001</v>
      </c>
      <c r="DZ27">
        <v>29.108000000000001</v>
      </c>
      <c r="EA27">
        <v>34.253</v>
      </c>
      <c r="EB27">
        <v>41.603000000000002</v>
      </c>
      <c r="EC27">
        <v>47.483000000000004</v>
      </c>
      <c r="ED27">
        <v>39.765000000000001</v>
      </c>
      <c r="EE27">
        <v>30.578000000000003</v>
      </c>
      <c r="EF27">
        <v>29.843</v>
      </c>
      <c r="EG27">
        <v>29.475000000000001</v>
      </c>
      <c r="EH27">
        <v>29.31</v>
      </c>
      <c r="EI27">
        <v>29.31</v>
      </c>
      <c r="EJ27">
        <v>28.934999999999999</v>
      </c>
      <c r="EK27">
        <v>28.568000000000001</v>
      </c>
      <c r="EL27">
        <v>29.31</v>
      </c>
      <c r="EM27">
        <v>34.484999999999999</v>
      </c>
      <c r="EN27">
        <v>41.888000000000005</v>
      </c>
      <c r="EO27">
        <v>47.805</v>
      </c>
      <c r="EP27">
        <v>40.034999999999997</v>
      </c>
      <c r="EQ27">
        <v>30.788</v>
      </c>
      <c r="ER27">
        <v>30.045000000000002</v>
      </c>
      <c r="ES27">
        <v>29.678000000000001</v>
      </c>
      <c r="ET27">
        <v>29.504999999999999</v>
      </c>
      <c r="EU27">
        <v>29.504999999999999</v>
      </c>
      <c r="EV27">
        <v>29.13</v>
      </c>
      <c r="EW27">
        <v>28.763000000000002</v>
      </c>
      <c r="EX27">
        <v>29.504999999999999</v>
      </c>
      <c r="EY27">
        <v>34.718000000000004</v>
      </c>
      <c r="EZ27">
        <v>42.173000000000002</v>
      </c>
      <c r="FA27">
        <v>48.128</v>
      </c>
      <c r="FB27">
        <v>40.305</v>
      </c>
      <c r="FC27">
        <v>30.998000000000001</v>
      </c>
      <c r="FD27">
        <v>30.248000000000001</v>
      </c>
      <c r="FE27">
        <v>29.88</v>
      </c>
      <c r="FF27">
        <v>29.7</v>
      </c>
      <c r="FG27">
        <v>29.7</v>
      </c>
      <c r="FH27">
        <v>29.324999999999999</v>
      </c>
      <c r="FI27">
        <v>28.95</v>
      </c>
      <c r="FJ27">
        <v>29.7</v>
      </c>
      <c r="FK27">
        <v>34.950000000000003</v>
      </c>
      <c r="FL27">
        <v>42.45</v>
      </c>
      <c r="FM27">
        <v>48.45</v>
      </c>
      <c r="FN27">
        <v>40.575000000000003</v>
      </c>
      <c r="FO27">
        <v>31.2</v>
      </c>
      <c r="FP27">
        <v>30.45</v>
      </c>
      <c r="FQ27">
        <v>30.074999999999999</v>
      </c>
      <c r="FR27">
        <v>29.903000000000002</v>
      </c>
      <c r="FS27">
        <v>29.903000000000002</v>
      </c>
      <c r="FT27">
        <v>29.52</v>
      </c>
      <c r="FU27">
        <v>29.145</v>
      </c>
      <c r="FV27">
        <v>29.903000000000002</v>
      </c>
      <c r="FW27">
        <v>35.183</v>
      </c>
      <c r="FX27">
        <v>42.734999999999999</v>
      </c>
      <c r="FY27">
        <v>48.773000000000003</v>
      </c>
      <c r="FZ27">
        <v>40.844999999999999</v>
      </c>
      <c r="GA27">
        <v>31.41</v>
      </c>
      <c r="GB27">
        <v>30.653000000000002</v>
      </c>
      <c r="GC27">
        <v>30.278000000000002</v>
      </c>
      <c r="GD27">
        <v>30.0975</v>
      </c>
      <c r="GE27">
        <v>30.098000000000003</v>
      </c>
      <c r="GF27">
        <v>29.715</v>
      </c>
      <c r="GG27">
        <v>29.34</v>
      </c>
      <c r="GH27">
        <v>30.098000000000003</v>
      </c>
      <c r="GI27">
        <v>35.414999999999999</v>
      </c>
      <c r="GJ27">
        <v>43.02</v>
      </c>
      <c r="GK27">
        <v>49.094999999999999</v>
      </c>
      <c r="GL27">
        <v>41.115000000000002</v>
      </c>
      <c r="GM27">
        <v>31.62</v>
      </c>
      <c r="GN27">
        <v>30.855</v>
      </c>
      <c r="GO27">
        <v>30.48</v>
      </c>
      <c r="GP27">
        <v>30.293000000000003</v>
      </c>
      <c r="GQ27">
        <v>30.293000000000003</v>
      </c>
      <c r="GR27">
        <v>29.91</v>
      </c>
      <c r="GS27">
        <v>29.528000000000002</v>
      </c>
      <c r="GT27">
        <v>30.293000000000003</v>
      </c>
      <c r="GU27">
        <v>35.648000000000003</v>
      </c>
      <c r="GV27">
        <v>43.298000000000002</v>
      </c>
      <c r="GW27">
        <v>49.417999999999999</v>
      </c>
      <c r="GX27">
        <v>41.384999999999998</v>
      </c>
      <c r="GY27">
        <v>31.823</v>
      </c>
      <c r="GZ27">
        <v>31.058</v>
      </c>
      <c r="HA27">
        <v>30.675000000000001</v>
      </c>
      <c r="HB27">
        <v>30.495000000000001</v>
      </c>
      <c r="HC27">
        <v>30.495000000000001</v>
      </c>
      <c r="HD27">
        <v>30.105</v>
      </c>
      <c r="HE27">
        <v>29.723000000000003</v>
      </c>
      <c r="HF27">
        <v>30.495000000000001</v>
      </c>
      <c r="HG27">
        <v>35.880000000000003</v>
      </c>
      <c r="HH27">
        <v>43.583000000000006</v>
      </c>
      <c r="HI27">
        <v>49.74</v>
      </c>
      <c r="HJ27">
        <v>41.655000000000001</v>
      </c>
      <c r="HK27">
        <v>32.033000000000001</v>
      </c>
      <c r="HL27">
        <v>31.26</v>
      </c>
      <c r="HM27">
        <v>30.878</v>
      </c>
      <c r="HN27">
        <v>30.69</v>
      </c>
      <c r="HO27">
        <v>30.69</v>
      </c>
      <c r="HP27">
        <v>30.308</v>
      </c>
      <c r="HQ27">
        <v>29.918000000000003</v>
      </c>
      <c r="HR27">
        <v>30.69</v>
      </c>
      <c r="HS27">
        <v>36.113</v>
      </c>
      <c r="HT27">
        <v>43.868000000000002</v>
      </c>
      <c r="HU27">
        <v>50.063000000000002</v>
      </c>
      <c r="HV27">
        <v>41.924999999999997</v>
      </c>
      <c r="HW27">
        <v>32.243000000000002</v>
      </c>
      <c r="HX27">
        <v>31.463000000000001</v>
      </c>
      <c r="HY27">
        <v>31.08</v>
      </c>
      <c r="HZ27">
        <v>30.87</v>
      </c>
      <c r="IA27">
        <v>31.223000000000003</v>
      </c>
    </row>
    <row r="28" spans="1:235" ht="13.2" x14ac:dyDescent="0.25">
      <c r="B28" s="248"/>
    </row>
    <row r="29" spans="1:235" ht="13.2" x14ac:dyDescent="0.25">
      <c r="B29" s="248"/>
    </row>
    <row r="30" spans="1:235" ht="13.2" x14ac:dyDescent="0.25">
      <c r="B30" s="248"/>
    </row>
    <row r="31" spans="1:235" ht="13.2" x14ac:dyDescent="0.25">
      <c r="B31" s="248"/>
    </row>
    <row r="32" spans="1:235" ht="13.2" x14ac:dyDescent="0.25">
      <c r="B32" s="248"/>
    </row>
    <row r="33" spans="2:2" ht="13.2" x14ac:dyDescent="0.25">
      <c r="B33" s="248"/>
    </row>
    <row r="34" spans="2:2" ht="13.2" x14ac:dyDescent="0.25">
      <c r="B34" s="248"/>
    </row>
    <row r="35" spans="2:2" ht="13.2" x14ac:dyDescent="0.25">
      <c r="B35" s="248"/>
    </row>
    <row r="36" spans="2:2" ht="13.2" x14ac:dyDescent="0.25">
      <c r="B36" s="248"/>
    </row>
    <row r="37" spans="2:2" ht="13.2" x14ac:dyDescent="0.25">
      <c r="B37" s="248"/>
    </row>
    <row r="38" spans="2:2" ht="13.2" x14ac:dyDescent="0.25">
      <c r="B38" s="248"/>
    </row>
    <row r="39" spans="2:2" ht="13.2" x14ac:dyDescent="0.25">
      <c r="B39" s="248"/>
    </row>
    <row r="40" spans="2:2" ht="13.2" x14ac:dyDescent="0.25">
      <c r="B40" s="248"/>
    </row>
    <row r="41" spans="2:2" ht="13.2" x14ac:dyDescent="0.25">
      <c r="B41" s="248"/>
    </row>
    <row r="42" spans="2:2" ht="13.2" x14ac:dyDescent="0.25">
      <c r="B42" s="248"/>
    </row>
    <row r="43" spans="2:2" ht="13.2" x14ac:dyDescent="0.25">
      <c r="B43" s="248"/>
    </row>
    <row r="44" spans="2:2" ht="13.2" x14ac:dyDescent="0.25">
      <c r="B44" s="248"/>
    </row>
    <row r="45" spans="2:2" ht="13.2" x14ac:dyDescent="0.25">
      <c r="B45" s="248"/>
    </row>
    <row r="46" spans="2:2" ht="13.2" x14ac:dyDescent="0.25">
      <c r="B46" s="248"/>
    </row>
    <row r="47" spans="2:2" ht="13.2" x14ac:dyDescent="0.25">
      <c r="B47" s="248"/>
    </row>
    <row r="48" spans="2:2" ht="13.2" x14ac:dyDescent="0.25">
      <c r="B48" s="248"/>
    </row>
    <row r="49" spans="2:2" ht="13.2" x14ac:dyDescent="0.25">
      <c r="B49" s="248"/>
    </row>
    <row r="50" spans="2:2" ht="13.2" x14ac:dyDescent="0.25">
      <c r="B50" s="248"/>
    </row>
    <row r="51" spans="2:2" ht="13.2" x14ac:dyDescent="0.25">
      <c r="B51" s="248"/>
    </row>
    <row r="52" spans="2:2" ht="13.2" x14ac:dyDescent="0.25">
      <c r="B52" s="248"/>
    </row>
    <row r="53" spans="2:2" ht="13.2" x14ac:dyDescent="0.25">
      <c r="B53" s="248"/>
    </row>
    <row r="54" spans="2:2" ht="13.2" x14ac:dyDescent="0.25">
      <c r="B54" s="248"/>
    </row>
    <row r="55" spans="2:2" ht="13.2" x14ac:dyDescent="0.25">
      <c r="B55" s="248"/>
    </row>
    <row r="56" spans="2:2" ht="13.2" x14ac:dyDescent="0.25">
      <c r="B56" s="248"/>
    </row>
    <row r="57" spans="2:2" ht="13.2" x14ac:dyDescent="0.25">
      <c r="B57" s="248"/>
    </row>
    <row r="58" spans="2:2" ht="13.2" x14ac:dyDescent="0.25">
      <c r="B58" s="248"/>
    </row>
    <row r="59" spans="2:2" ht="13.2" x14ac:dyDescent="0.25">
      <c r="B59" s="248"/>
    </row>
    <row r="60" spans="2:2" ht="13.2" x14ac:dyDescent="0.25">
      <c r="B60" s="248"/>
    </row>
    <row r="61" spans="2:2" ht="13.2" x14ac:dyDescent="0.25">
      <c r="B61" s="248"/>
    </row>
    <row r="62" spans="2:2" ht="13.2" x14ac:dyDescent="0.25">
      <c r="B62" s="248"/>
    </row>
    <row r="63" spans="2:2" ht="13.2" x14ac:dyDescent="0.25">
      <c r="B63" s="248"/>
    </row>
    <row r="64" spans="2:2" ht="13.2" x14ac:dyDescent="0.25">
      <c r="B64" s="248"/>
    </row>
    <row r="65" spans="2:2" ht="13.2" x14ac:dyDescent="0.25">
      <c r="B65" s="248"/>
    </row>
    <row r="66" spans="2:2" ht="13.2" x14ac:dyDescent="0.25">
      <c r="B66" s="248"/>
    </row>
    <row r="67" spans="2:2" ht="13.2" x14ac:dyDescent="0.25">
      <c r="B67" s="248"/>
    </row>
    <row r="68" spans="2:2" ht="13.2" x14ac:dyDescent="0.25">
      <c r="B68" s="248"/>
    </row>
    <row r="69" spans="2:2" ht="13.2" x14ac:dyDescent="0.25">
      <c r="B69" s="248"/>
    </row>
    <row r="70" spans="2:2" ht="13.2" x14ac:dyDescent="0.25">
      <c r="B70" s="248"/>
    </row>
    <row r="71" spans="2:2" ht="13.2" x14ac:dyDescent="0.25">
      <c r="B71" s="248"/>
    </row>
    <row r="72" spans="2:2" ht="13.2" x14ac:dyDescent="0.25">
      <c r="B72" s="248"/>
    </row>
    <row r="73" spans="2:2" ht="13.2" x14ac:dyDescent="0.25">
      <c r="B73" s="248"/>
    </row>
    <row r="74" spans="2:2" ht="13.2" x14ac:dyDescent="0.25">
      <c r="B74" s="248"/>
    </row>
    <row r="75" spans="2:2" ht="13.2" x14ac:dyDescent="0.25">
      <c r="B75" s="248"/>
    </row>
    <row r="76" spans="2:2" ht="13.2" x14ac:dyDescent="0.25">
      <c r="B76" s="248"/>
    </row>
    <row r="77" spans="2:2" ht="13.2" x14ac:dyDescent="0.25">
      <c r="B77" s="248"/>
    </row>
    <row r="78" spans="2:2" ht="13.2" x14ac:dyDescent="0.25">
      <c r="B78" s="248"/>
    </row>
    <row r="79" spans="2:2" ht="13.2" x14ac:dyDescent="0.25">
      <c r="B79" s="248"/>
    </row>
    <row r="80" spans="2:2" ht="13.2" x14ac:dyDescent="0.25">
      <c r="B80" s="248"/>
    </row>
    <row r="81" spans="2:2" ht="13.2" x14ac:dyDescent="0.25">
      <c r="B81" s="248"/>
    </row>
    <row r="82" spans="2:2" ht="13.2" x14ac:dyDescent="0.25">
      <c r="B82" s="248"/>
    </row>
    <row r="83" spans="2:2" ht="13.2" x14ac:dyDescent="0.25">
      <c r="B83" s="248"/>
    </row>
    <row r="84" spans="2:2" ht="13.2" x14ac:dyDescent="0.25">
      <c r="B84" s="248"/>
    </row>
    <row r="85" spans="2:2" ht="13.2" x14ac:dyDescent="0.25">
      <c r="B85" s="248"/>
    </row>
    <row r="86" spans="2:2" ht="13.2" x14ac:dyDescent="0.25">
      <c r="B86" s="248"/>
    </row>
    <row r="87" spans="2:2" ht="13.2" x14ac:dyDescent="0.25">
      <c r="B87" s="248"/>
    </row>
    <row r="88" spans="2:2" ht="13.2" x14ac:dyDescent="0.25">
      <c r="B88" s="248"/>
    </row>
    <row r="89" spans="2:2" ht="13.2" x14ac:dyDescent="0.25">
      <c r="B89" s="248"/>
    </row>
    <row r="90" spans="2:2" ht="13.2" x14ac:dyDescent="0.25">
      <c r="B90" s="248"/>
    </row>
    <row r="91" spans="2:2" ht="13.2" x14ac:dyDescent="0.25">
      <c r="B91" s="248"/>
    </row>
    <row r="92" spans="2:2" ht="13.2" x14ac:dyDescent="0.25">
      <c r="B92" s="248"/>
    </row>
    <row r="93" spans="2:2" ht="13.2" x14ac:dyDescent="0.25">
      <c r="B93" s="248"/>
    </row>
    <row r="94" spans="2:2" ht="13.2" x14ac:dyDescent="0.25">
      <c r="B94" s="248"/>
    </row>
    <row r="95" spans="2:2" ht="13.2" x14ac:dyDescent="0.25">
      <c r="B95" s="248"/>
    </row>
    <row r="96" spans="2:2" ht="13.2" x14ac:dyDescent="0.25">
      <c r="B96" s="248"/>
    </row>
    <row r="97" spans="2:2" ht="13.2" x14ac:dyDescent="0.25">
      <c r="B97" s="248"/>
    </row>
    <row r="98" spans="2:2" ht="13.2" x14ac:dyDescent="0.25">
      <c r="B98" s="248"/>
    </row>
    <row r="99" spans="2:2" ht="13.2" x14ac:dyDescent="0.25">
      <c r="B99" s="248"/>
    </row>
    <row r="100" spans="2:2" ht="13.2" x14ac:dyDescent="0.25">
      <c r="B100" s="248"/>
    </row>
    <row r="101" spans="2:2" ht="13.2" x14ac:dyDescent="0.25">
      <c r="B101" s="248"/>
    </row>
    <row r="102" spans="2:2" ht="13.2" x14ac:dyDescent="0.25">
      <c r="B102" s="248"/>
    </row>
    <row r="103" spans="2:2" ht="13.2" x14ac:dyDescent="0.25">
      <c r="B103" s="248"/>
    </row>
    <row r="104" spans="2:2" ht="13.2" x14ac:dyDescent="0.25">
      <c r="B104" s="248"/>
    </row>
    <row r="105" spans="2:2" ht="13.2" x14ac:dyDescent="0.25">
      <c r="B105" s="248"/>
    </row>
    <row r="106" spans="2:2" ht="13.2" x14ac:dyDescent="0.25">
      <c r="B106" s="248"/>
    </row>
    <row r="107" spans="2:2" ht="13.2" x14ac:dyDescent="0.25">
      <c r="B107" s="248"/>
    </row>
    <row r="108" spans="2:2" ht="13.2" x14ac:dyDescent="0.25">
      <c r="B108" s="248"/>
    </row>
    <row r="109" spans="2:2" ht="13.2" x14ac:dyDescent="0.25">
      <c r="B109" s="248"/>
    </row>
    <row r="110" spans="2:2" ht="13.2" x14ac:dyDescent="0.25">
      <c r="B110" s="248"/>
    </row>
    <row r="111" spans="2:2" ht="13.2" x14ac:dyDescent="0.25">
      <c r="B111" s="248"/>
    </row>
    <row r="112" spans="2:2" ht="13.2" x14ac:dyDescent="0.25">
      <c r="B112" s="248"/>
    </row>
    <row r="113" spans="2:2" ht="13.2" x14ac:dyDescent="0.25">
      <c r="B113" s="248"/>
    </row>
    <row r="114" spans="2:2" ht="13.2" x14ac:dyDescent="0.25">
      <c r="B114" s="248"/>
    </row>
    <row r="115" spans="2:2" ht="13.2" x14ac:dyDescent="0.25">
      <c r="B115" s="248"/>
    </row>
    <row r="116" spans="2:2" ht="13.2" x14ac:dyDescent="0.25">
      <c r="B116" s="248"/>
    </row>
    <row r="117" spans="2:2" ht="13.2" x14ac:dyDescent="0.25">
      <c r="B117" s="248"/>
    </row>
    <row r="118" spans="2:2" ht="13.2" x14ac:dyDescent="0.25">
      <c r="B118" s="248"/>
    </row>
    <row r="119" spans="2:2" ht="13.2" x14ac:dyDescent="0.25">
      <c r="B119" s="248"/>
    </row>
    <row r="120" spans="2:2" ht="13.2" x14ac:dyDescent="0.25">
      <c r="B120" s="248"/>
    </row>
    <row r="121" spans="2:2" ht="13.2" x14ac:dyDescent="0.25">
      <c r="B121" s="248"/>
    </row>
    <row r="122" spans="2:2" ht="13.2" x14ac:dyDescent="0.25">
      <c r="B122" s="248"/>
    </row>
    <row r="123" spans="2:2" ht="13.2" x14ac:dyDescent="0.25">
      <c r="B123" s="248"/>
    </row>
    <row r="124" spans="2:2" ht="13.2" x14ac:dyDescent="0.25">
      <c r="B124" s="248"/>
    </row>
    <row r="125" spans="2:2" ht="13.2" x14ac:dyDescent="0.25">
      <c r="B125" s="248"/>
    </row>
    <row r="126" spans="2:2" ht="13.2" x14ac:dyDescent="0.25">
      <c r="B126" s="248"/>
    </row>
    <row r="127" spans="2:2" ht="13.2" x14ac:dyDescent="0.25">
      <c r="B127" s="248"/>
    </row>
    <row r="128" spans="2:2" ht="13.2" x14ac:dyDescent="0.25">
      <c r="B128" s="248"/>
    </row>
    <row r="129" spans="2:2" ht="13.2" x14ac:dyDescent="0.25">
      <c r="B129" s="248"/>
    </row>
    <row r="130" spans="2:2" ht="13.2" x14ac:dyDescent="0.25">
      <c r="B130" s="248"/>
    </row>
    <row r="131" spans="2:2" ht="13.2" x14ac:dyDescent="0.25">
      <c r="B131" s="248"/>
    </row>
    <row r="132" spans="2:2" ht="13.2" x14ac:dyDescent="0.25">
      <c r="B132" s="248"/>
    </row>
    <row r="133" spans="2:2" ht="13.2" x14ac:dyDescent="0.25">
      <c r="B133" s="248"/>
    </row>
    <row r="134" spans="2:2" ht="13.2" x14ac:dyDescent="0.25">
      <c r="B134" s="248"/>
    </row>
    <row r="135" spans="2:2" ht="13.2" x14ac:dyDescent="0.25">
      <c r="B135" s="248"/>
    </row>
    <row r="136" spans="2:2" ht="13.2" x14ac:dyDescent="0.25">
      <c r="B136" s="248"/>
    </row>
    <row r="137" spans="2:2" ht="13.2" x14ac:dyDescent="0.25">
      <c r="B137" s="248"/>
    </row>
    <row r="138" spans="2:2" ht="13.2" x14ac:dyDescent="0.25">
      <c r="B138" s="248"/>
    </row>
    <row r="139" spans="2:2" ht="13.2" x14ac:dyDescent="0.25">
      <c r="B139" s="248"/>
    </row>
    <row r="140" spans="2:2" ht="13.2" x14ac:dyDescent="0.25">
      <c r="B140" s="248"/>
    </row>
    <row r="141" spans="2:2" ht="13.2" x14ac:dyDescent="0.25">
      <c r="B141" s="248"/>
    </row>
    <row r="142" spans="2:2" ht="13.2" x14ac:dyDescent="0.25">
      <c r="B142" s="248"/>
    </row>
    <row r="143" spans="2:2" ht="13.2" x14ac:dyDescent="0.25">
      <c r="B143" s="248"/>
    </row>
    <row r="144" spans="2:2" ht="13.2" x14ac:dyDescent="0.25">
      <c r="B144" s="248"/>
    </row>
    <row r="145" spans="2:2" ht="13.2" x14ac:dyDescent="0.25">
      <c r="B145" s="248"/>
    </row>
    <row r="146" spans="2:2" ht="13.2" x14ac:dyDescent="0.25">
      <c r="B146" s="248"/>
    </row>
    <row r="147" spans="2:2" ht="13.2" x14ac:dyDescent="0.25">
      <c r="B147" s="248"/>
    </row>
    <row r="148" spans="2:2" ht="13.2" x14ac:dyDescent="0.25">
      <c r="B148" s="248"/>
    </row>
    <row r="149" spans="2:2" ht="13.2" x14ac:dyDescent="0.25">
      <c r="B149" s="248"/>
    </row>
    <row r="150" spans="2:2" ht="13.2" x14ac:dyDescent="0.25">
      <c r="B150" s="248"/>
    </row>
    <row r="151" spans="2:2" ht="13.2" x14ac:dyDescent="0.25">
      <c r="B151" s="248"/>
    </row>
    <row r="152" spans="2:2" ht="13.2" x14ac:dyDescent="0.25">
      <c r="B152" s="248"/>
    </row>
    <row r="153" spans="2:2" ht="13.2" x14ac:dyDescent="0.25">
      <c r="B153" s="248"/>
    </row>
    <row r="154" spans="2:2" ht="13.2" x14ac:dyDescent="0.25">
      <c r="B154" s="248"/>
    </row>
    <row r="155" spans="2:2" ht="13.2" x14ac:dyDescent="0.25">
      <c r="B155" s="248"/>
    </row>
    <row r="156" spans="2:2" ht="13.2" x14ac:dyDescent="0.25">
      <c r="B156" s="248"/>
    </row>
    <row r="157" spans="2:2" ht="13.2" x14ac:dyDescent="0.25">
      <c r="B157" s="248"/>
    </row>
    <row r="158" spans="2:2" ht="13.2" x14ac:dyDescent="0.25">
      <c r="B158" s="248"/>
    </row>
    <row r="159" spans="2:2" ht="13.2" x14ac:dyDescent="0.25">
      <c r="B159" s="248"/>
    </row>
    <row r="160" spans="2:2" ht="13.2" x14ac:dyDescent="0.25">
      <c r="B160" s="248"/>
    </row>
    <row r="161" spans="2:2" ht="13.2" x14ac:dyDescent="0.25">
      <c r="B161" s="248"/>
    </row>
    <row r="162" spans="2:2" ht="13.2" x14ac:dyDescent="0.25">
      <c r="B162" s="248"/>
    </row>
    <row r="163" spans="2:2" ht="13.2" x14ac:dyDescent="0.25">
      <c r="B163" s="248"/>
    </row>
    <row r="164" spans="2:2" ht="13.2" x14ac:dyDescent="0.25">
      <c r="B164" s="248"/>
    </row>
    <row r="165" spans="2:2" ht="13.2" x14ac:dyDescent="0.25">
      <c r="B165" s="248"/>
    </row>
    <row r="166" spans="2:2" ht="13.2" x14ac:dyDescent="0.25">
      <c r="B166" s="248"/>
    </row>
    <row r="167" spans="2:2" ht="13.2" x14ac:dyDescent="0.25">
      <c r="B167" s="248"/>
    </row>
    <row r="168" spans="2:2" ht="13.2" x14ac:dyDescent="0.25">
      <c r="B168" s="248"/>
    </row>
    <row r="169" spans="2:2" ht="13.2" x14ac:dyDescent="0.25">
      <c r="B169" s="248"/>
    </row>
    <row r="170" spans="2:2" ht="13.2" x14ac:dyDescent="0.25">
      <c r="B170" s="248"/>
    </row>
    <row r="171" spans="2:2" ht="13.2" x14ac:dyDescent="0.25">
      <c r="B171" s="248"/>
    </row>
    <row r="172" spans="2:2" ht="13.2" x14ac:dyDescent="0.25">
      <c r="B172" s="248"/>
    </row>
    <row r="173" spans="2:2" ht="13.2" x14ac:dyDescent="0.25">
      <c r="B173" s="248"/>
    </row>
    <row r="174" spans="2:2" ht="13.2" x14ac:dyDescent="0.25">
      <c r="B174" s="248"/>
    </row>
    <row r="175" spans="2:2" ht="13.2" x14ac:dyDescent="0.25">
      <c r="B175" s="248"/>
    </row>
    <row r="176" spans="2:2" ht="13.2" x14ac:dyDescent="0.25">
      <c r="B176" s="248"/>
    </row>
    <row r="177" spans="2:2" ht="13.2" x14ac:dyDescent="0.25">
      <c r="B177" s="248"/>
    </row>
    <row r="178" spans="2:2" ht="13.2" x14ac:dyDescent="0.25">
      <c r="B178" s="248"/>
    </row>
    <row r="179" spans="2:2" ht="13.2" x14ac:dyDescent="0.25">
      <c r="B179" s="248"/>
    </row>
    <row r="180" spans="2:2" ht="13.2" x14ac:dyDescent="0.25">
      <c r="B180" s="248"/>
    </row>
    <row r="181" spans="2:2" ht="13.2" x14ac:dyDescent="0.25">
      <c r="B181" s="248"/>
    </row>
    <row r="182" spans="2:2" ht="13.2" x14ac:dyDescent="0.25">
      <c r="B182" s="248"/>
    </row>
    <row r="183" spans="2:2" ht="13.2" x14ac:dyDescent="0.25">
      <c r="B183" s="248"/>
    </row>
    <row r="184" spans="2:2" ht="13.2" x14ac:dyDescent="0.25">
      <c r="B184" s="248"/>
    </row>
    <row r="185" spans="2:2" ht="13.2" x14ac:dyDescent="0.25">
      <c r="B185" s="248"/>
    </row>
    <row r="186" spans="2:2" ht="13.2" x14ac:dyDescent="0.25">
      <c r="B186" s="248"/>
    </row>
    <row r="187" spans="2:2" ht="13.2" x14ac:dyDescent="0.25">
      <c r="B187" s="248"/>
    </row>
    <row r="188" spans="2:2" ht="13.2" x14ac:dyDescent="0.25">
      <c r="B188" s="248"/>
    </row>
    <row r="189" spans="2:2" ht="13.2" x14ac:dyDescent="0.25">
      <c r="B189" s="248"/>
    </row>
    <row r="190" spans="2:2" ht="13.2" x14ac:dyDescent="0.25">
      <c r="B190" s="248"/>
    </row>
    <row r="191" spans="2:2" ht="13.2" x14ac:dyDescent="0.25">
      <c r="B191" s="248"/>
    </row>
    <row r="192" spans="2:2" ht="13.2" x14ac:dyDescent="0.25">
      <c r="B192" s="248"/>
    </row>
    <row r="193" spans="2:2" ht="13.2" x14ac:dyDescent="0.25">
      <c r="B193" s="248"/>
    </row>
    <row r="194" spans="2:2" ht="13.2" x14ac:dyDescent="0.25">
      <c r="B194" s="248"/>
    </row>
    <row r="195" spans="2:2" ht="13.2" x14ac:dyDescent="0.25">
      <c r="B195" s="248"/>
    </row>
    <row r="196" spans="2:2" ht="13.2" x14ac:dyDescent="0.25">
      <c r="B196" s="248"/>
    </row>
    <row r="197" spans="2:2" ht="13.2" x14ac:dyDescent="0.25">
      <c r="B197" s="248"/>
    </row>
    <row r="198" spans="2:2" ht="13.2" x14ac:dyDescent="0.25">
      <c r="B198" s="248"/>
    </row>
    <row r="199" spans="2:2" ht="13.2" x14ac:dyDescent="0.25">
      <c r="B199" s="248"/>
    </row>
    <row r="200" spans="2:2" ht="13.2" x14ac:dyDescent="0.25">
      <c r="B200" s="248"/>
    </row>
    <row r="201" spans="2:2" ht="13.2" x14ac:dyDescent="0.25">
      <c r="B201" s="248"/>
    </row>
    <row r="202" spans="2:2" ht="13.2" x14ac:dyDescent="0.25">
      <c r="B202" s="248"/>
    </row>
    <row r="203" spans="2:2" ht="13.2" x14ac:dyDescent="0.25">
      <c r="B203" s="248"/>
    </row>
    <row r="204" spans="2:2" ht="13.2" x14ac:dyDescent="0.25">
      <c r="B204" s="248"/>
    </row>
    <row r="205" spans="2:2" ht="13.2" x14ac:dyDescent="0.25">
      <c r="B205" s="248"/>
    </row>
    <row r="206" spans="2:2" ht="13.2" x14ac:dyDescent="0.25">
      <c r="B206" s="248"/>
    </row>
    <row r="207" spans="2:2" ht="13.2" x14ac:dyDescent="0.25">
      <c r="B207" s="248"/>
    </row>
    <row r="208" spans="2:2" ht="13.2" x14ac:dyDescent="0.25">
      <c r="B208" s="248"/>
    </row>
    <row r="209" spans="2:2" ht="13.2" x14ac:dyDescent="0.25">
      <c r="B209" s="248"/>
    </row>
    <row r="210" spans="2:2" ht="13.2" x14ac:dyDescent="0.25">
      <c r="B210" s="248"/>
    </row>
    <row r="211" spans="2:2" ht="13.2" x14ac:dyDescent="0.25">
      <c r="B211" s="248"/>
    </row>
    <row r="212" spans="2:2" ht="13.2" x14ac:dyDescent="0.25">
      <c r="B212" s="248"/>
    </row>
    <row r="213" spans="2:2" ht="13.2" x14ac:dyDescent="0.25">
      <c r="B213" s="248"/>
    </row>
    <row r="214" spans="2:2" ht="13.2" x14ac:dyDescent="0.25">
      <c r="B214" s="248"/>
    </row>
    <row r="215" spans="2:2" ht="13.2" x14ac:dyDescent="0.25">
      <c r="B215" s="248"/>
    </row>
    <row r="216" spans="2:2" ht="13.2" x14ac:dyDescent="0.25">
      <c r="B216" s="248"/>
    </row>
    <row r="217" spans="2:2" ht="13.2" x14ac:dyDescent="0.25">
      <c r="B217" s="248"/>
    </row>
    <row r="218" spans="2:2" ht="13.2" x14ac:dyDescent="0.25">
      <c r="B218" s="248"/>
    </row>
    <row r="219" spans="2:2" ht="13.2" x14ac:dyDescent="0.25">
      <c r="B219" s="248"/>
    </row>
    <row r="220" spans="2:2" ht="13.2" x14ac:dyDescent="0.25">
      <c r="B220" s="248"/>
    </row>
    <row r="221" spans="2:2" ht="13.2" x14ac:dyDescent="0.25">
      <c r="B221" s="248"/>
    </row>
    <row r="222" spans="2:2" ht="13.2" x14ac:dyDescent="0.25">
      <c r="B222" s="248"/>
    </row>
    <row r="223" spans="2:2" ht="13.2" x14ac:dyDescent="0.25">
      <c r="B223" s="248"/>
    </row>
    <row r="224" spans="2:2" ht="13.2" x14ac:dyDescent="0.25">
      <c r="B224" s="248"/>
    </row>
    <row r="225" spans="2:2" ht="13.2" x14ac:dyDescent="0.25">
      <c r="B225" s="248"/>
    </row>
    <row r="226" spans="2:2" ht="13.2" x14ac:dyDescent="0.25">
      <c r="B226" s="248"/>
    </row>
    <row r="227" spans="2:2" ht="13.2" x14ac:dyDescent="0.25">
      <c r="B227" s="248"/>
    </row>
    <row r="228" spans="2:2" ht="13.2" x14ac:dyDescent="0.25">
      <c r="B228" s="248"/>
    </row>
    <row r="229" spans="2:2" ht="13.2" x14ac:dyDescent="0.25">
      <c r="B229" s="248"/>
    </row>
    <row r="230" spans="2:2" ht="13.2" x14ac:dyDescent="0.25">
      <c r="B230" s="248"/>
    </row>
    <row r="231" spans="2:2" ht="13.2" x14ac:dyDescent="0.25">
      <c r="B231" s="248"/>
    </row>
    <row r="232" spans="2:2" ht="13.2" x14ac:dyDescent="0.25">
      <c r="B232" s="248"/>
    </row>
    <row r="233" spans="2:2" ht="13.2" x14ac:dyDescent="0.25">
      <c r="B233" s="248"/>
    </row>
    <row r="234" spans="2:2" ht="13.2" x14ac:dyDescent="0.25">
      <c r="B234" s="248"/>
    </row>
    <row r="235" spans="2:2" ht="13.2" x14ac:dyDescent="0.25">
      <c r="B235" s="248"/>
    </row>
    <row r="236" spans="2:2" ht="13.2" x14ac:dyDescent="0.25">
      <c r="B236" s="248"/>
    </row>
    <row r="237" spans="2:2" ht="13.2" x14ac:dyDescent="0.25">
      <c r="B237" s="248"/>
    </row>
    <row r="238" spans="2:2" ht="13.2" x14ac:dyDescent="0.25">
      <c r="B238" s="248"/>
    </row>
    <row r="239" spans="2:2" ht="13.2" x14ac:dyDescent="0.25">
      <c r="B239" s="248"/>
    </row>
    <row r="240" spans="2:2" ht="13.2" x14ac:dyDescent="0.25">
      <c r="B240" s="248"/>
    </row>
    <row r="241" spans="2:2" ht="13.2" x14ac:dyDescent="0.25">
      <c r="B241" s="248"/>
    </row>
    <row r="242" spans="2:2" ht="13.2" x14ac:dyDescent="0.25">
      <c r="B242" s="248"/>
    </row>
    <row r="243" spans="2:2" ht="13.2" x14ac:dyDescent="0.25">
      <c r="B243" s="248"/>
    </row>
    <row r="244" spans="2:2" ht="13.2" x14ac:dyDescent="0.25">
      <c r="B244" s="248"/>
    </row>
    <row r="245" spans="2:2" ht="13.2" x14ac:dyDescent="0.25">
      <c r="B245" s="248"/>
    </row>
    <row r="246" spans="2:2" ht="13.2" x14ac:dyDescent="0.25">
      <c r="B246" s="248"/>
    </row>
    <row r="247" spans="2:2" ht="13.2" x14ac:dyDescent="0.25">
      <c r="B247" s="248"/>
    </row>
    <row r="248" spans="2:2" ht="13.2" x14ac:dyDescent="0.25">
      <c r="B248" s="248"/>
    </row>
    <row r="249" spans="2:2" ht="13.2" x14ac:dyDescent="0.25">
      <c r="B249" s="248"/>
    </row>
    <row r="250" spans="2:2" ht="13.2" x14ac:dyDescent="0.25">
      <c r="B250" s="248"/>
    </row>
    <row r="251" spans="2:2" ht="13.2" x14ac:dyDescent="0.25">
      <c r="B251" s="248"/>
    </row>
    <row r="252" spans="2:2" ht="13.2" x14ac:dyDescent="0.25">
      <c r="B252" s="248"/>
    </row>
    <row r="253" spans="2:2" ht="13.2" x14ac:dyDescent="0.25">
      <c r="B253" s="248"/>
    </row>
    <row r="254" spans="2:2" ht="13.2" x14ac:dyDescent="0.25">
      <c r="B254" s="248"/>
    </row>
    <row r="255" spans="2:2" ht="13.2" x14ac:dyDescent="0.25">
      <c r="B255" s="248"/>
    </row>
    <row r="256" spans="2:2" ht="13.2" x14ac:dyDescent="0.25">
      <c r="B256" s="248"/>
    </row>
    <row r="257" spans="2:2" ht="13.2" x14ac:dyDescent="0.25">
      <c r="B257" s="248"/>
    </row>
    <row r="258" spans="2:2" ht="13.2" x14ac:dyDescent="0.25">
      <c r="B258" s="248"/>
    </row>
    <row r="259" spans="2:2" ht="13.2" x14ac:dyDescent="0.25">
      <c r="B259" s="248"/>
    </row>
    <row r="260" spans="2:2" ht="13.2" x14ac:dyDescent="0.25">
      <c r="B260" s="248"/>
    </row>
    <row r="261" spans="2:2" ht="13.2" x14ac:dyDescent="0.25">
      <c r="B261" s="248"/>
    </row>
    <row r="262" spans="2:2" ht="13.2" x14ac:dyDescent="0.25">
      <c r="B262" s="248"/>
    </row>
    <row r="263" spans="2:2" ht="13.2" x14ac:dyDescent="0.25">
      <c r="B263" s="248"/>
    </row>
    <row r="264" spans="2:2" ht="13.2" x14ac:dyDescent="0.25">
      <c r="B264" s="248"/>
    </row>
    <row r="265" spans="2:2" ht="13.2" x14ac:dyDescent="0.25">
      <c r="B265" s="248"/>
    </row>
    <row r="266" spans="2:2" ht="13.2" x14ac:dyDescent="0.25">
      <c r="B266" s="248"/>
    </row>
    <row r="267" spans="2:2" ht="13.2" x14ac:dyDescent="0.25">
      <c r="B267" s="248"/>
    </row>
    <row r="268" spans="2:2" ht="13.2" x14ac:dyDescent="0.25">
      <c r="B268" s="248"/>
    </row>
    <row r="269" spans="2:2" ht="13.2" x14ac:dyDescent="0.25">
      <c r="B269" s="248"/>
    </row>
    <row r="270" spans="2:2" ht="13.2" x14ac:dyDescent="0.25">
      <c r="B270" s="248"/>
    </row>
    <row r="271" spans="2:2" ht="13.2" x14ac:dyDescent="0.25">
      <c r="B271" s="248"/>
    </row>
    <row r="272" spans="2:2" ht="13.2" x14ac:dyDescent="0.25">
      <c r="B272" s="248"/>
    </row>
    <row r="273" spans="2:2" ht="13.2" x14ac:dyDescent="0.25">
      <c r="B273" s="248"/>
    </row>
    <row r="274" spans="2:2" ht="13.2" x14ac:dyDescent="0.25">
      <c r="B274" s="248"/>
    </row>
    <row r="275" spans="2:2" ht="13.2" x14ac:dyDescent="0.25">
      <c r="B275" s="248"/>
    </row>
    <row r="276" spans="2:2" ht="13.2" x14ac:dyDescent="0.25">
      <c r="B276" s="248"/>
    </row>
    <row r="277" spans="2:2" ht="13.2" x14ac:dyDescent="0.25">
      <c r="B277" s="248"/>
    </row>
    <row r="278" spans="2:2" ht="13.2" x14ac:dyDescent="0.25">
      <c r="B278" s="248"/>
    </row>
    <row r="279" spans="2:2" ht="13.2" x14ac:dyDescent="0.25">
      <c r="B279" s="248"/>
    </row>
    <row r="280" spans="2:2" ht="13.2" x14ac:dyDescent="0.25">
      <c r="B280" s="248"/>
    </row>
    <row r="281" spans="2:2" ht="13.2" x14ac:dyDescent="0.25">
      <c r="B281" s="248"/>
    </row>
    <row r="282" spans="2:2" ht="13.2" x14ac:dyDescent="0.25">
      <c r="B282" s="248"/>
    </row>
    <row r="283" spans="2:2" ht="13.2" x14ac:dyDescent="0.25">
      <c r="B283" s="248"/>
    </row>
    <row r="284" spans="2:2" ht="13.2" x14ac:dyDescent="0.25">
      <c r="B284" s="248"/>
    </row>
    <row r="285" spans="2:2" ht="13.2" x14ac:dyDescent="0.25">
      <c r="B285" s="248"/>
    </row>
    <row r="286" spans="2:2" ht="13.2" x14ac:dyDescent="0.25">
      <c r="B286" s="248"/>
    </row>
    <row r="287" spans="2:2" ht="13.2" x14ac:dyDescent="0.25">
      <c r="B287" s="248"/>
    </row>
    <row r="288" spans="2:2" ht="13.2" x14ac:dyDescent="0.25">
      <c r="B288" s="248"/>
    </row>
    <row r="289" spans="2:2" ht="13.2" x14ac:dyDescent="0.25">
      <c r="B289" s="248"/>
    </row>
    <row r="290" spans="2:2" ht="13.2" x14ac:dyDescent="0.25">
      <c r="B290" s="248"/>
    </row>
    <row r="291" spans="2:2" ht="13.2" x14ac:dyDescent="0.25">
      <c r="B291" s="248"/>
    </row>
    <row r="292" spans="2:2" ht="13.2" x14ac:dyDescent="0.25">
      <c r="B292" s="248"/>
    </row>
    <row r="293" spans="2:2" ht="13.2" x14ac:dyDescent="0.25">
      <c r="B293" s="248"/>
    </row>
    <row r="294" spans="2:2" ht="13.2" x14ac:dyDescent="0.25">
      <c r="B294" s="248"/>
    </row>
    <row r="295" spans="2:2" ht="13.2" x14ac:dyDescent="0.25">
      <c r="B295" s="248"/>
    </row>
    <row r="296" spans="2:2" ht="13.2" x14ac:dyDescent="0.25">
      <c r="B296" s="248"/>
    </row>
    <row r="297" spans="2:2" ht="13.2" x14ac:dyDescent="0.25">
      <c r="B297" s="248"/>
    </row>
    <row r="298" spans="2:2" ht="13.2" x14ac:dyDescent="0.25">
      <c r="B298" s="248"/>
    </row>
    <row r="299" spans="2:2" ht="13.2" x14ac:dyDescent="0.25">
      <c r="B299" s="248"/>
    </row>
    <row r="300" spans="2:2" ht="13.2" x14ac:dyDescent="0.25">
      <c r="B300" s="248"/>
    </row>
    <row r="301" spans="2:2" ht="13.2" x14ac:dyDescent="0.25">
      <c r="B301" s="248"/>
    </row>
    <row r="302" spans="2:2" ht="13.2" x14ac:dyDescent="0.25">
      <c r="B302" s="248"/>
    </row>
    <row r="303" spans="2:2" ht="13.2" x14ac:dyDescent="0.25">
      <c r="B303" s="248"/>
    </row>
    <row r="304" spans="2:2" ht="13.2" x14ac:dyDescent="0.25">
      <c r="B304" s="248"/>
    </row>
    <row r="305" spans="2:2" ht="13.2" x14ac:dyDescent="0.25">
      <c r="B305" s="248"/>
    </row>
    <row r="306" spans="2:2" ht="13.2" x14ac:dyDescent="0.25">
      <c r="B306" s="248"/>
    </row>
    <row r="307" spans="2:2" ht="13.2" x14ac:dyDescent="0.25">
      <c r="B307" s="248"/>
    </row>
    <row r="308" spans="2:2" ht="13.2" x14ac:dyDescent="0.25">
      <c r="B308" s="248"/>
    </row>
    <row r="309" spans="2:2" ht="13.2" x14ac:dyDescent="0.25">
      <c r="B309" s="248"/>
    </row>
  </sheetData>
  <pageMargins left="0.75" right="0.75" top="1" bottom="1" header="0.5" footer="0.5"/>
  <pageSetup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31</vt:i4>
      </vt:variant>
      <vt:variant>
        <vt:lpstr>Named Ranges</vt:lpstr>
      </vt:variant>
      <vt:variant>
        <vt:i4>68</vt:i4>
      </vt:variant>
    </vt:vector>
  </HeadingPairs>
  <TitlesOfParts>
    <vt:vector size="99" baseType="lpstr">
      <vt:lpstr>Curve Summary Temp</vt:lpstr>
      <vt:lpstr>Power Desk Daily PriceA</vt:lpstr>
      <vt:lpstr>Top</vt:lpstr>
      <vt:lpstr>Power Price</vt:lpstr>
      <vt:lpstr>Power Off-Peak Prices</vt:lpstr>
      <vt:lpstr>Daily Peak and Off Peak</vt:lpstr>
      <vt:lpstr>Power Desk Daily Price</vt:lpstr>
      <vt:lpstr>OP.Power Desk Daily Price</vt:lpstr>
      <vt:lpstr>Power &amp; Gas Heat Rates</vt:lpstr>
      <vt:lpstr>Gas Curve Summary</vt:lpstr>
      <vt:lpstr>Off Peak Detail</vt:lpstr>
      <vt:lpstr>Power West Price OP 6 by 8</vt:lpstr>
      <vt:lpstr>Power West Price Peak-Tim</vt:lpstr>
      <vt:lpstr>Power West Price Off Peak-Tim</vt:lpstr>
      <vt:lpstr>Curve Summary</vt:lpstr>
      <vt:lpstr>Curve Summary ALBERTA</vt:lpstr>
      <vt:lpstr>Sat Curve Sum</vt:lpstr>
      <vt:lpstr>Sun Curve Sum</vt:lpstr>
      <vt:lpstr>Curve Summary Backup</vt:lpstr>
      <vt:lpstr>Off Peak Curve Sum</vt:lpstr>
      <vt:lpstr>Off Peak Curve Sum Backup</vt:lpstr>
      <vt:lpstr>Sun Curve Sum Backup</vt:lpstr>
      <vt:lpstr>Sat Curve Sum Backup</vt:lpstr>
      <vt:lpstr>Instruction</vt:lpstr>
      <vt:lpstr>Regions</vt:lpstr>
      <vt:lpstr>Holidays</vt:lpstr>
      <vt:lpstr>Power West Price Peak</vt:lpstr>
      <vt:lpstr>Power West Price Off-Peak</vt:lpstr>
      <vt:lpstr>P2</vt:lpstr>
      <vt:lpstr>P2Sun</vt:lpstr>
      <vt:lpstr>Prices</vt:lpstr>
      <vt:lpstr>AncRegMap</vt:lpstr>
      <vt:lpstr>AncRegStart</vt:lpstr>
      <vt:lpstr>BPath</vt:lpstr>
      <vt:lpstr>crvDate</vt:lpstr>
      <vt:lpstr>crvDir</vt:lpstr>
      <vt:lpstr>'OP.Power Desk Daily Price'!DetailData</vt:lpstr>
      <vt:lpstr>'Power Off-Peak Prices'!DetailData</vt:lpstr>
      <vt:lpstr>'Power Price'!DetailData</vt:lpstr>
      <vt:lpstr>DetailData</vt:lpstr>
      <vt:lpstr>epr19sec1</vt:lpstr>
      <vt:lpstr>epr21sec1</vt:lpstr>
      <vt:lpstr>'OP.Power Desk Daily Price'!erv15sec1</vt:lpstr>
      <vt:lpstr>'Power Desk Daily PriceA'!erv15sec1</vt:lpstr>
      <vt:lpstr>erv15sec1</vt:lpstr>
      <vt:lpstr>erv18sec1</vt:lpstr>
      <vt:lpstr>erv19sec1</vt:lpstr>
      <vt:lpstr>erv21sec1</vt:lpstr>
      <vt:lpstr>erv25sec1</vt:lpstr>
      <vt:lpstr>erv30sec1</vt:lpstr>
      <vt:lpstr>erv31sec1</vt:lpstr>
      <vt:lpstr>erv32sec1</vt:lpstr>
      <vt:lpstr>Factors</vt:lpstr>
      <vt:lpstr>'Power Off-Peak Prices'!HOLIDAYS</vt:lpstr>
      <vt:lpstr>Holidays</vt:lpstr>
      <vt:lpstr>LRDate</vt:lpstr>
      <vt:lpstr>'OP.Power Desk Daily Price'!nr_EPDDPrR</vt:lpstr>
      <vt:lpstr>'Power Desk Daily PriceA'!nr_EPDDPrR</vt:lpstr>
      <vt:lpstr>nr_EPDDPrR</vt:lpstr>
      <vt:lpstr>nr_PGHtRt</vt:lpstr>
      <vt:lpstr>nr_POPPrc</vt:lpstr>
      <vt:lpstr>'Power Off-Peak Prices'!nr_pow_east_price</vt:lpstr>
      <vt:lpstr>nr_pow_east_price</vt:lpstr>
      <vt:lpstr>'Power West Price Off-Peak'!nr_pow_west_price</vt:lpstr>
      <vt:lpstr>'Power West Price OP 6 by 8'!nr_pow_west_price</vt:lpstr>
      <vt:lpstr>nr_pow_west_price</vt:lpstr>
      <vt:lpstr>'Power West Price OP 6 by 8'!nr_pow_west_price_offpeak</vt:lpstr>
      <vt:lpstr>nr_pow_west_price_offpeak</vt:lpstr>
      <vt:lpstr>nr_pow_west_price_peak</vt:lpstr>
      <vt:lpstr>PDate</vt:lpstr>
      <vt:lpstr>PriceFolder</vt:lpstr>
      <vt:lpstr>'Curve Summary'!Print_Area</vt:lpstr>
      <vt:lpstr>'Curve Summary ALBERTA'!Print_Area</vt:lpstr>
      <vt:lpstr>'Curve Summary Backup'!Print_Area</vt:lpstr>
      <vt:lpstr>'Curve Summary Temp'!Print_Area</vt:lpstr>
      <vt:lpstr>'Daily Peak and Off Peak'!Print_Area</vt:lpstr>
      <vt:lpstr>'Off Peak Curve Sum'!Print_Area</vt:lpstr>
      <vt:lpstr>'Off Peak Curve Sum Backup'!Print_Area</vt:lpstr>
      <vt:lpstr>'OP.Power Desk Daily Price'!Print_Area</vt:lpstr>
      <vt:lpstr>'Power &amp; Gas Heat Rates'!Print_Area</vt:lpstr>
      <vt:lpstr>'Power Desk Daily Price'!Print_Area</vt:lpstr>
      <vt:lpstr>'Power Desk Daily PriceA'!Print_Area</vt:lpstr>
      <vt:lpstr>'Power Off-Peak Prices'!Print_Area</vt:lpstr>
      <vt:lpstr>'Power Price'!Print_Area</vt:lpstr>
      <vt:lpstr>'Power West Price Off Peak-Tim'!Print_Area</vt:lpstr>
      <vt:lpstr>'Power West Price Peak-Tim'!Print_Area</vt:lpstr>
      <vt:lpstr>'Sat Curve Sum'!Print_Area</vt:lpstr>
      <vt:lpstr>'Sat Curve Sum Backup'!Print_Area</vt:lpstr>
      <vt:lpstr>'Sun Curve Sum'!Print_Area</vt:lpstr>
      <vt:lpstr>'Sun Curve Sum Backup'!Print_Area</vt:lpstr>
      <vt:lpstr>PriorDate</vt:lpstr>
      <vt:lpstr>PrReportDate</vt:lpstr>
      <vt:lpstr>RegionList</vt:lpstr>
      <vt:lpstr>REGMAP</vt:lpstr>
      <vt:lpstr>RegRegMap</vt:lpstr>
      <vt:lpstr>RegRegStart</vt:lpstr>
      <vt:lpstr>regStart</vt:lpstr>
      <vt:lpstr>SatOffPeak</vt:lpstr>
      <vt:lpstr>SunOffPeak</vt:lpstr>
    </vt:vector>
  </TitlesOfParts>
  <Company>ect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EPMI 24 Hour Trading:(800)349-5527:Arch</dc:creator>
  <dc:description>- Oracle 8i ODBC QueryFix Applied</dc:description>
  <cp:lastModifiedBy>Havlíček Jan</cp:lastModifiedBy>
  <cp:lastPrinted>2001-10-23T18:23:25Z</cp:lastPrinted>
  <dcterms:created xsi:type="dcterms:W3CDTF">2000-04-24T18:04:08Z</dcterms:created>
  <dcterms:modified xsi:type="dcterms:W3CDTF">2023-09-10T11:59:46Z</dcterms:modified>
</cp:coreProperties>
</file>